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hidePivotFieldList="1" defaultThemeVersion="124226"/>
  <bookViews>
    <workbookView xWindow="4956" yWindow="708" windowWidth="15300" windowHeight="8544" tabRatio="930"/>
  </bookViews>
  <sheets>
    <sheet name="Obsah" sheetId="383" r:id="rId1"/>
    <sheet name="Motivace" sheetId="414" r:id="rId2"/>
    <sheet name="HI" sheetId="339" r:id="rId3"/>
    <sheet name="HI Graf" sheetId="340" r:id="rId4"/>
    <sheet name="Man Tab" sheetId="366" r:id="rId5"/>
    <sheet name="HV" sheetId="367" r:id="rId6"/>
    <sheet name="Léky Žádanky" sheetId="219" r:id="rId7"/>
    <sheet name="LŽ Detail" sheetId="220" r:id="rId8"/>
    <sheet name="LŽ PL" sheetId="380" r:id="rId9"/>
    <sheet name="LŽ PL Detail" sheetId="387" r:id="rId10"/>
    <sheet name="LŽ Statim" sheetId="427" r:id="rId11"/>
    <sheet name="Léky Recepty" sheetId="346" r:id="rId12"/>
    <sheet name="LRp Lékaři" sheetId="415" r:id="rId13"/>
    <sheet name="LRp Detail" sheetId="347" r:id="rId14"/>
    <sheet name="LRp PL" sheetId="388" r:id="rId15"/>
    <sheet name="LRp PL Detail" sheetId="390" r:id="rId16"/>
    <sheet name="Materiál Žádanky" sheetId="420" r:id="rId17"/>
    <sheet name="MŽ Detail" sheetId="403" r:id="rId18"/>
    <sheet name="Osobní náklady" sheetId="419" r:id="rId19"/>
    <sheet name="ON Data" sheetId="418" state="hidden" r:id="rId20"/>
    <sheet name="ZV Vykáz.-A" sheetId="344" r:id="rId21"/>
    <sheet name="ZV Vykáz.-A Detail" sheetId="345" r:id="rId22"/>
    <sheet name="ZV Vykáz.-H" sheetId="410" r:id="rId23"/>
    <sheet name="ZV Vykáz.-H Detail" sheetId="377" r:id="rId24"/>
    <sheet name="CaseMix" sheetId="370" r:id="rId25"/>
    <sheet name="ALOS" sheetId="374" r:id="rId26"/>
    <sheet name="Total" sheetId="371" r:id="rId27"/>
    <sheet name="ZV Vyžád." sheetId="342" r:id="rId28"/>
    <sheet name="ZV Vyžád. Detail" sheetId="343" r:id="rId29"/>
    <sheet name="OD TISS" sheetId="372" r:id="rId30"/>
  </sheets>
  <definedNames>
    <definedName name="_xlnm._FilterDatabase" localSheetId="5" hidden="1">HV!$A$5:$A$5</definedName>
    <definedName name="_xlnm._FilterDatabase" localSheetId="11" hidden="1">'Léky Recepty'!$A$4:$M$4</definedName>
    <definedName name="_xlnm._FilterDatabase" localSheetId="6" hidden="1">'Léky Žádanky'!$A$4:$I$4</definedName>
    <definedName name="_xlnm._FilterDatabase" localSheetId="13" hidden="1">'LRp Detail'!$A$6:$U$6</definedName>
    <definedName name="_xlnm._FilterDatabase" localSheetId="12" hidden="1">'LRp Lékaři'!$A$4:$N$4</definedName>
    <definedName name="_xlnm._FilterDatabase" localSheetId="14" hidden="1">'LRp PL'!$A$3:$F$50</definedName>
    <definedName name="_xlnm._FilterDatabase" localSheetId="15" hidden="1">'LRp PL Detail'!$A$5:$M$1005</definedName>
    <definedName name="_xlnm._FilterDatabase" localSheetId="7" hidden="1">'LŽ Detail'!$A$4:$N$4</definedName>
    <definedName name="_xlnm._FilterDatabase" localSheetId="8" hidden="1">'LŽ PL'!$A$4:$F$15</definedName>
    <definedName name="_xlnm._FilterDatabase" localSheetId="9" hidden="1">'LŽ PL Detail'!$A$5:$M$374</definedName>
    <definedName name="_xlnm._FilterDatabase" localSheetId="10" hidden="1">'LŽ Statim'!$A$5:$I$5</definedName>
    <definedName name="_xlnm._FilterDatabase" localSheetId="4" hidden="1">'Man Tab'!$A$5:$A$31</definedName>
    <definedName name="_xlnm._FilterDatabase" localSheetId="16" hidden="1">'Materiál Žádanky'!$A$4:$I$4</definedName>
    <definedName name="_xlnm._FilterDatabase" localSheetId="17" hidden="1">'MŽ Detail'!$A$4:$K$4</definedName>
    <definedName name="_xlnm._FilterDatabase" localSheetId="29" hidden="1">'OD TISS'!$A$5:$N$5</definedName>
    <definedName name="_xlnm._FilterDatabase" localSheetId="26" hidden="1">Total!$A$4:$W$4</definedName>
    <definedName name="_xlnm._FilterDatabase" localSheetId="21" hidden="1">'ZV Vykáz.-A Detail'!$A$5:$P$5</definedName>
    <definedName name="_xlnm._FilterDatabase" localSheetId="23" hidden="1">'ZV Vykáz.-H Detail'!$A$5:$Q$5</definedName>
    <definedName name="_xlnm._FilterDatabase" localSheetId="27" hidden="1">'ZV Vyžád.'!$A$5:$M$5</definedName>
    <definedName name="_xlnm._FilterDatabase" localSheetId="28" hidden="1">'ZV Vyžád. Detail'!$A$5:$Q$5</definedName>
    <definedName name="doměsíce">'HI Graf'!$C$11</definedName>
    <definedName name="_xlnm.Print_Area" localSheetId="25">ALOS!$A$1:$M$45</definedName>
    <definedName name="_xlnm.Print_Area" localSheetId="24">CaseMix!$A$1:$M$39</definedName>
  </definedNames>
  <calcPr calcId="145621"/>
</workbook>
</file>

<file path=xl/calcChain.xml><?xml version="1.0" encoding="utf-8"?>
<calcChain xmlns="http://schemas.openxmlformats.org/spreadsheetml/2006/main">
  <c r="V107" i="371" l="1"/>
  <c r="T107" i="371"/>
  <c r="U107" i="371" s="1"/>
  <c r="S107" i="371"/>
  <c r="R107" i="371"/>
  <c r="Q107" i="371"/>
  <c r="T106" i="371"/>
  <c r="V106" i="371" s="1"/>
  <c r="S106" i="371"/>
  <c r="R106" i="371"/>
  <c r="Q106" i="371"/>
  <c r="V105" i="371"/>
  <c r="T105" i="371"/>
  <c r="U105" i="371" s="1"/>
  <c r="S105" i="371"/>
  <c r="R105" i="371"/>
  <c r="Q105" i="371"/>
  <c r="V104" i="371"/>
  <c r="U104" i="371"/>
  <c r="T104" i="371"/>
  <c r="S104" i="371"/>
  <c r="R104" i="371"/>
  <c r="Q104" i="371"/>
  <c r="V103" i="371"/>
  <c r="T103" i="371"/>
  <c r="U103" i="371" s="1"/>
  <c r="S103" i="371"/>
  <c r="R103" i="371"/>
  <c r="Q103" i="371"/>
  <c r="V102" i="371"/>
  <c r="U102" i="371"/>
  <c r="T102" i="371"/>
  <c r="S102" i="371"/>
  <c r="R102" i="371"/>
  <c r="Q102" i="371"/>
  <c r="V101" i="371"/>
  <c r="U101" i="371"/>
  <c r="T101" i="371"/>
  <c r="S101" i="371"/>
  <c r="R101" i="371"/>
  <c r="Q101" i="371"/>
  <c r="T100" i="371"/>
  <c r="V100" i="371" s="1"/>
  <c r="S100" i="371"/>
  <c r="R100" i="371"/>
  <c r="Q100" i="371"/>
  <c r="V99" i="371"/>
  <c r="U99" i="371"/>
  <c r="T99" i="371"/>
  <c r="S99" i="371"/>
  <c r="R99" i="371"/>
  <c r="Q99" i="371"/>
  <c r="V98" i="371"/>
  <c r="U98" i="371"/>
  <c r="T98" i="371"/>
  <c r="S98" i="371"/>
  <c r="R98" i="371"/>
  <c r="Q98" i="371"/>
  <c r="T97" i="371"/>
  <c r="V97" i="371" s="1"/>
  <c r="S97" i="371"/>
  <c r="R97" i="371"/>
  <c r="Q97" i="371"/>
  <c r="T96" i="371"/>
  <c r="V96" i="371" s="1"/>
  <c r="S96" i="371"/>
  <c r="R96" i="371"/>
  <c r="Q96" i="371"/>
  <c r="V95" i="371"/>
  <c r="T95" i="371"/>
  <c r="U95" i="371" s="1"/>
  <c r="S95" i="371"/>
  <c r="R95" i="371"/>
  <c r="Q95" i="371"/>
  <c r="T94" i="371"/>
  <c r="V94" i="371" s="1"/>
  <c r="S94" i="371"/>
  <c r="R94" i="371"/>
  <c r="Q94" i="371"/>
  <c r="V93" i="371"/>
  <c r="T93" i="371"/>
  <c r="U93" i="371" s="1"/>
  <c r="S93" i="371"/>
  <c r="R93" i="371"/>
  <c r="Q93" i="371"/>
  <c r="T92" i="371"/>
  <c r="V92" i="371" s="1"/>
  <c r="S92" i="371"/>
  <c r="R92" i="371"/>
  <c r="Q92" i="371"/>
  <c r="V91" i="371"/>
  <c r="T91" i="371"/>
  <c r="U91" i="371" s="1"/>
  <c r="S91" i="371"/>
  <c r="R91" i="371"/>
  <c r="Q91" i="371"/>
  <c r="T90" i="371"/>
  <c r="V90" i="371" s="1"/>
  <c r="S90" i="371"/>
  <c r="R90" i="371"/>
  <c r="Q90" i="371"/>
  <c r="V89" i="371"/>
  <c r="T89" i="371"/>
  <c r="U89" i="371" s="1"/>
  <c r="S89" i="371"/>
  <c r="R89" i="371"/>
  <c r="Q89" i="371"/>
  <c r="T88" i="371"/>
  <c r="V88" i="371" s="1"/>
  <c r="S88" i="371"/>
  <c r="R88" i="371"/>
  <c r="Q88" i="371"/>
  <c r="V87" i="371"/>
  <c r="T87" i="371"/>
  <c r="U87" i="371" s="1"/>
  <c r="S87" i="371"/>
  <c r="R87" i="371"/>
  <c r="Q87" i="371"/>
  <c r="T86" i="371"/>
  <c r="V86" i="371" s="1"/>
  <c r="S86" i="371"/>
  <c r="R86" i="371"/>
  <c r="Q86" i="371"/>
  <c r="V85" i="371"/>
  <c r="T85" i="371"/>
  <c r="U85" i="371" s="1"/>
  <c r="S85" i="371"/>
  <c r="R85" i="371"/>
  <c r="Q85" i="371"/>
  <c r="V84" i="371"/>
  <c r="U84" i="371"/>
  <c r="T84" i="371"/>
  <c r="S84" i="371"/>
  <c r="R84" i="371"/>
  <c r="Q84" i="371"/>
  <c r="T83" i="371"/>
  <c r="U83" i="371" s="1"/>
  <c r="S83" i="371"/>
  <c r="V83" i="371" s="1"/>
  <c r="R83" i="371"/>
  <c r="Q83" i="371"/>
  <c r="V82" i="371"/>
  <c r="U82" i="371"/>
  <c r="T82" i="371"/>
  <c r="S82" i="371"/>
  <c r="R82" i="371"/>
  <c r="Q82" i="371"/>
  <c r="V81" i="371"/>
  <c r="U81" i="371"/>
  <c r="T81" i="371"/>
  <c r="S81" i="371"/>
  <c r="R81" i="371"/>
  <c r="Q81" i="371"/>
  <c r="V80" i="371"/>
  <c r="U80" i="371"/>
  <c r="T80" i="371"/>
  <c r="S80" i="371"/>
  <c r="R80" i="371"/>
  <c r="Q80" i="371"/>
  <c r="V79" i="371"/>
  <c r="U79" i="371"/>
  <c r="T79" i="371"/>
  <c r="S79" i="371"/>
  <c r="R79" i="371"/>
  <c r="Q79" i="371"/>
  <c r="U78" i="371"/>
  <c r="T78" i="371"/>
  <c r="V78" i="371" s="1"/>
  <c r="S78" i="371"/>
  <c r="R78" i="371"/>
  <c r="Q78" i="371"/>
  <c r="V77" i="371"/>
  <c r="U77" i="371"/>
  <c r="T77" i="371"/>
  <c r="S77" i="371"/>
  <c r="R77" i="371"/>
  <c r="Q77" i="371"/>
  <c r="U76" i="371"/>
  <c r="T76" i="371"/>
  <c r="V76" i="371" s="1"/>
  <c r="S76" i="371"/>
  <c r="R76" i="371"/>
  <c r="Q76" i="371"/>
  <c r="T75" i="371"/>
  <c r="V75" i="371" s="1"/>
  <c r="S75" i="371"/>
  <c r="R75" i="371"/>
  <c r="Q75" i="371"/>
  <c r="U74" i="371"/>
  <c r="T74" i="371"/>
  <c r="V74" i="371" s="1"/>
  <c r="S74" i="371"/>
  <c r="R74" i="371"/>
  <c r="Q74" i="371"/>
  <c r="T73" i="371"/>
  <c r="V73" i="371" s="1"/>
  <c r="S73" i="371"/>
  <c r="R73" i="371"/>
  <c r="Q73" i="371"/>
  <c r="U72" i="371"/>
  <c r="T72" i="371"/>
  <c r="V72" i="371" s="1"/>
  <c r="S72" i="371"/>
  <c r="R72" i="371"/>
  <c r="Q72" i="371"/>
  <c r="T71" i="371"/>
  <c r="V71" i="371" s="1"/>
  <c r="S71" i="371"/>
  <c r="R71" i="371"/>
  <c r="Q71" i="371"/>
  <c r="U70" i="371"/>
  <c r="T70" i="371"/>
  <c r="V70" i="371" s="1"/>
  <c r="S70" i="371"/>
  <c r="R70" i="371"/>
  <c r="Q70" i="371"/>
  <c r="T69" i="371"/>
  <c r="V69" i="371" s="1"/>
  <c r="S69" i="371"/>
  <c r="R69" i="371"/>
  <c r="Q69" i="371"/>
  <c r="U68" i="371"/>
  <c r="T68" i="371"/>
  <c r="V68" i="371" s="1"/>
  <c r="S68" i="371"/>
  <c r="R68" i="371"/>
  <c r="Q68" i="371"/>
  <c r="T67" i="371"/>
  <c r="V67" i="371" s="1"/>
  <c r="S67" i="371"/>
  <c r="R67" i="371"/>
  <c r="Q67" i="371"/>
  <c r="U66" i="371"/>
  <c r="T66" i="371"/>
  <c r="V66" i="371" s="1"/>
  <c r="S66" i="371"/>
  <c r="R66" i="371"/>
  <c r="Q66" i="371"/>
  <c r="T65" i="371"/>
  <c r="V65" i="371" s="1"/>
  <c r="S65" i="371"/>
  <c r="R65" i="371"/>
  <c r="Q65" i="371"/>
  <c r="U64" i="371"/>
  <c r="T64" i="371"/>
  <c r="V64" i="371" s="1"/>
  <c r="S64" i="371"/>
  <c r="R64" i="371"/>
  <c r="Q64" i="371"/>
  <c r="V63" i="371"/>
  <c r="U63" i="371"/>
  <c r="T63" i="371"/>
  <c r="S63" i="371"/>
  <c r="R63" i="371"/>
  <c r="Q63" i="371"/>
  <c r="V62" i="371"/>
  <c r="U62" i="371"/>
  <c r="T62" i="371"/>
  <c r="S62" i="371"/>
  <c r="R62" i="371"/>
  <c r="Q62" i="371"/>
  <c r="V61" i="371"/>
  <c r="U61" i="371"/>
  <c r="T61" i="371"/>
  <c r="S61" i="371"/>
  <c r="R61" i="371"/>
  <c r="Q61" i="371"/>
  <c r="V60" i="371"/>
  <c r="U60" i="371"/>
  <c r="T60" i="371"/>
  <c r="S60" i="371"/>
  <c r="R60" i="371"/>
  <c r="Q60" i="371"/>
  <c r="T59" i="371"/>
  <c r="V59" i="371" s="1"/>
  <c r="S59" i="371"/>
  <c r="R59" i="371"/>
  <c r="Q59" i="371"/>
  <c r="V58" i="371"/>
  <c r="U58" i="371"/>
  <c r="T58" i="371"/>
  <c r="S58" i="371"/>
  <c r="R58" i="371"/>
  <c r="Q58" i="371"/>
  <c r="V57" i="371"/>
  <c r="U57" i="371"/>
  <c r="T57" i="371"/>
  <c r="S57" i="371"/>
  <c r="R57" i="371"/>
  <c r="Q57" i="371"/>
  <c r="V56" i="371"/>
  <c r="U56" i="371"/>
  <c r="T56" i="371"/>
  <c r="S56" i="371"/>
  <c r="R56" i="371"/>
  <c r="Q56" i="371"/>
  <c r="T55" i="371"/>
  <c r="V55" i="371" s="1"/>
  <c r="S55" i="371"/>
  <c r="R55" i="371"/>
  <c r="Q55" i="371"/>
  <c r="V54" i="371"/>
  <c r="U54" i="371"/>
  <c r="T54" i="371"/>
  <c r="S54" i="371"/>
  <c r="R54" i="371"/>
  <c r="Q54" i="371"/>
  <c r="T53" i="371"/>
  <c r="V53" i="371" s="1"/>
  <c r="S53" i="371"/>
  <c r="R53" i="371"/>
  <c r="Q53" i="371"/>
  <c r="V52" i="371"/>
  <c r="U52" i="371"/>
  <c r="T52" i="371"/>
  <c r="S52" i="371"/>
  <c r="R52" i="371"/>
  <c r="Q52" i="371"/>
  <c r="T51" i="371"/>
  <c r="V51" i="371" s="1"/>
  <c r="S51" i="371"/>
  <c r="R51" i="371"/>
  <c r="Q51" i="371"/>
  <c r="V50" i="371"/>
  <c r="U50" i="371"/>
  <c r="T50" i="371"/>
  <c r="S50" i="371"/>
  <c r="R50" i="371"/>
  <c r="Q50" i="371"/>
  <c r="T49" i="371"/>
  <c r="V49" i="371" s="1"/>
  <c r="S49" i="371"/>
  <c r="R49" i="371"/>
  <c r="Q49" i="371"/>
  <c r="V48" i="371"/>
  <c r="U48" i="371"/>
  <c r="T48" i="371"/>
  <c r="S48" i="371"/>
  <c r="R48" i="371"/>
  <c r="Q48" i="371"/>
  <c r="T47" i="371"/>
  <c r="V47" i="371" s="1"/>
  <c r="S47" i="371"/>
  <c r="R47" i="371"/>
  <c r="Q47" i="371"/>
  <c r="V46" i="371"/>
  <c r="U46" i="371"/>
  <c r="T46" i="371"/>
  <c r="S46" i="371"/>
  <c r="R46" i="371"/>
  <c r="Q46" i="371"/>
  <c r="T45" i="371"/>
  <c r="V45" i="371" s="1"/>
  <c r="S45" i="371"/>
  <c r="R45" i="371"/>
  <c r="Q45" i="371"/>
  <c r="V44" i="371"/>
  <c r="U44" i="371"/>
  <c r="T44" i="371"/>
  <c r="S44" i="371"/>
  <c r="R44" i="371"/>
  <c r="Q44" i="371"/>
  <c r="V43" i="371"/>
  <c r="U43" i="371"/>
  <c r="T43" i="371"/>
  <c r="S43" i="371"/>
  <c r="R43" i="371"/>
  <c r="Q43" i="371"/>
  <c r="V42" i="371"/>
  <c r="U42" i="371"/>
  <c r="T42" i="371"/>
  <c r="S42" i="371"/>
  <c r="R42" i="371"/>
  <c r="Q42" i="371"/>
  <c r="T41" i="371"/>
  <c r="V41" i="371" s="1"/>
  <c r="S41" i="371"/>
  <c r="R41" i="371"/>
  <c r="Q41" i="371"/>
  <c r="V40" i="371"/>
  <c r="U40" i="371"/>
  <c r="T40" i="371"/>
  <c r="S40" i="371"/>
  <c r="R40" i="371"/>
  <c r="Q40" i="371"/>
  <c r="T39" i="371"/>
  <c r="V39" i="371" s="1"/>
  <c r="S39" i="371"/>
  <c r="R39" i="371"/>
  <c r="Q39" i="371"/>
  <c r="V38" i="371"/>
  <c r="U38" i="371"/>
  <c r="T38" i="371"/>
  <c r="S38" i="371"/>
  <c r="R38" i="371"/>
  <c r="Q38" i="371"/>
  <c r="T37" i="371"/>
  <c r="V37" i="371" s="1"/>
  <c r="S37" i="371"/>
  <c r="R37" i="371"/>
  <c r="Q37" i="371"/>
  <c r="V36" i="371"/>
  <c r="U36" i="371"/>
  <c r="T36" i="371"/>
  <c r="S36" i="371"/>
  <c r="R36" i="371"/>
  <c r="Q36" i="371"/>
  <c r="T35" i="371"/>
  <c r="V35" i="371" s="1"/>
  <c r="S35" i="371"/>
  <c r="R35" i="371"/>
  <c r="Q35" i="371"/>
  <c r="V34" i="371"/>
  <c r="U34" i="371"/>
  <c r="T34" i="371"/>
  <c r="S34" i="371"/>
  <c r="R34" i="371"/>
  <c r="Q34" i="371"/>
  <c r="T33" i="371"/>
  <c r="V33" i="371" s="1"/>
  <c r="S33" i="371"/>
  <c r="R33" i="371"/>
  <c r="Q33" i="371"/>
  <c r="V32" i="371"/>
  <c r="U32" i="371"/>
  <c r="T32" i="371"/>
  <c r="S32" i="371"/>
  <c r="R32" i="371"/>
  <c r="Q32" i="371"/>
  <c r="T31" i="371"/>
  <c r="V31" i="371" s="1"/>
  <c r="S31" i="371"/>
  <c r="R31" i="371"/>
  <c r="Q31" i="371"/>
  <c r="V30" i="371"/>
  <c r="U30" i="371"/>
  <c r="T30" i="371"/>
  <c r="S30" i="371"/>
  <c r="R30" i="371"/>
  <c r="Q30" i="371"/>
  <c r="T29" i="371"/>
  <c r="V29" i="371" s="1"/>
  <c r="S29" i="371"/>
  <c r="R29" i="371"/>
  <c r="Q29" i="371"/>
  <c r="V28" i="371"/>
  <c r="U28" i="371"/>
  <c r="T28" i="371"/>
  <c r="S28" i="371"/>
  <c r="R28" i="371"/>
  <c r="Q28" i="371"/>
  <c r="T27" i="371"/>
  <c r="V27" i="371" s="1"/>
  <c r="S27" i="371"/>
  <c r="R27" i="371"/>
  <c r="Q27" i="371"/>
  <c r="V26" i="371"/>
  <c r="U26" i="371"/>
  <c r="T26" i="371"/>
  <c r="S26" i="371"/>
  <c r="R26" i="371"/>
  <c r="Q26" i="371"/>
  <c r="T25" i="371"/>
  <c r="V25" i="371" s="1"/>
  <c r="S25" i="371"/>
  <c r="R25" i="371"/>
  <c r="Q25" i="371"/>
  <c r="V24" i="371"/>
  <c r="U24" i="371"/>
  <c r="T24" i="371"/>
  <c r="S24" i="371"/>
  <c r="R24" i="371"/>
  <c r="Q24" i="371"/>
  <c r="T23" i="371"/>
  <c r="V23" i="371" s="1"/>
  <c r="S23" i="371"/>
  <c r="R23" i="371"/>
  <c r="Q23" i="371"/>
  <c r="V22" i="371"/>
  <c r="U22" i="371"/>
  <c r="T22" i="371"/>
  <c r="S22" i="371"/>
  <c r="R22" i="371"/>
  <c r="Q22" i="371"/>
  <c r="T21" i="371"/>
  <c r="V21" i="371" s="1"/>
  <c r="S21" i="371"/>
  <c r="R21" i="371"/>
  <c r="Q21" i="371"/>
  <c r="V20" i="371"/>
  <c r="U20" i="371"/>
  <c r="T20" i="371"/>
  <c r="S20" i="371"/>
  <c r="R20" i="371"/>
  <c r="Q20" i="371"/>
  <c r="V19" i="371"/>
  <c r="U19" i="371"/>
  <c r="T19" i="371"/>
  <c r="S19" i="371"/>
  <c r="R19" i="371"/>
  <c r="Q19" i="371"/>
  <c r="V18" i="371"/>
  <c r="U18" i="371"/>
  <c r="T18" i="371"/>
  <c r="S18" i="371"/>
  <c r="R18" i="371"/>
  <c r="Q18" i="371"/>
  <c r="V17" i="371"/>
  <c r="U17" i="371"/>
  <c r="T17" i="371"/>
  <c r="S17" i="371"/>
  <c r="R17" i="371"/>
  <c r="Q17" i="371"/>
  <c r="V16" i="371"/>
  <c r="U16" i="371"/>
  <c r="T16" i="371"/>
  <c r="S16" i="371"/>
  <c r="R16" i="371"/>
  <c r="Q16" i="371"/>
  <c r="T15" i="371"/>
  <c r="V15" i="371" s="1"/>
  <c r="S15" i="371"/>
  <c r="R15" i="371"/>
  <c r="Q15" i="371"/>
  <c r="V14" i="371"/>
  <c r="U14" i="371"/>
  <c r="T14" i="371"/>
  <c r="S14" i="371"/>
  <c r="R14" i="371"/>
  <c r="Q14" i="371"/>
  <c r="T13" i="371"/>
  <c r="V13" i="371" s="1"/>
  <c r="S13" i="371"/>
  <c r="R13" i="371"/>
  <c r="Q13" i="371"/>
  <c r="V12" i="371"/>
  <c r="U12" i="371"/>
  <c r="T12" i="371"/>
  <c r="S12" i="371"/>
  <c r="R12" i="371"/>
  <c r="Q12" i="371"/>
  <c r="V11" i="371"/>
  <c r="U11" i="371"/>
  <c r="T11" i="371"/>
  <c r="S11" i="371"/>
  <c r="R11" i="371"/>
  <c r="Q11" i="371"/>
  <c r="V10" i="371"/>
  <c r="U10" i="371"/>
  <c r="T10" i="371"/>
  <c r="S10" i="371"/>
  <c r="R10" i="371"/>
  <c r="Q10" i="371"/>
  <c r="V9" i="371"/>
  <c r="U9" i="371"/>
  <c r="T9" i="371"/>
  <c r="S9" i="371"/>
  <c r="R9" i="371"/>
  <c r="Q9" i="371"/>
  <c r="V8" i="371"/>
  <c r="U8" i="371"/>
  <c r="T8" i="371"/>
  <c r="S8" i="371"/>
  <c r="R8" i="371"/>
  <c r="Q8" i="371"/>
  <c r="T7" i="371"/>
  <c r="V7" i="371" s="1"/>
  <c r="S7" i="371"/>
  <c r="R7" i="371"/>
  <c r="Q7" i="371"/>
  <c r="V6" i="371"/>
  <c r="U6" i="371"/>
  <c r="T6" i="371"/>
  <c r="S6" i="371"/>
  <c r="R6" i="371"/>
  <c r="Q6" i="371"/>
  <c r="V5" i="371"/>
  <c r="U5" i="371"/>
  <c r="T5" i="371"/>
  <c r="S5" i="371"/>
  <c r="R5" i="371"/>
  <c r="Q5" i="371"/>
  <c r="U86" i="371" l="1"/>
  <c r="U88" i="371"/>
  <c r="U90" i="371"/>
  <c r="U92" i="371"/>
  <c r="U94" i="371"/>
  <c r="U96" i="371"/>
  <c r="U100" i="371"/>
  <c r="U106" i="371"/>
  <c r="U7" i="371"/>
  <c r="U13" i="371"/>
  <c r="U15" i="371"/>
  <c r="U21" i="371"/>
  <c r="U23" i="371"/>
  <c r="U25" i="371"/>
  <c r="U27" i="371"/>
  <c r="U29" i="371"/>
  <c r="U31" i="371"/>
  <c r="U33" i="371"/>
  <c r="U35" i="371"/>
  <c r="U37" i="371"/>
  <c r="U39" i="371"/>
  <c r="U41" i="371"/>
  <c r="U45" i="371"/>
  <c r="U47" i="371"/>
  <c r="U49" i="371"/>
  <c r="U51" i="371"/>
  <c r="U53" i="371"/>
  <c r="U55" i="371"/>
  <c r="U59" i="371"/>
  <c r="U65" i="371"/>
  <c r="U67" i="371"/>
  <c r="U69" i="371"/>
  <c r="U71" i="371"/>
  <c r="U73" i="371"/>
  <c r="U75" i="371"/>
  <c r="U97" i="371"/>
  <c r="A9" i="414"/>
  <c r="A15" i="383" l="1"/>
  <c r="M3" i="427"/>
  <c r="L3" i="427"/>
  <c r="K3" i="427"/>
  <c r="J3" i="427"/>
  <c r="E3" i="427"/>
  <c r="D3" i="427"/>
  <c r="C3" i="427"/>
  <c r="B3" i="427"/>
  <c r="N3" i="427" l="1"/>
  <c r="O3" i="427"/>
  <c r="P3" i="427"/>
  <c r="Q3" i="427"/>
  <c r="G3" i="427"/>
  <c r="D9" i="414" s="1"/>
  <c r="E9" i="414" s="1"/>
  <c r="H3" i="427"/>
  <c r="I3" i="427"/>
  <c r="F3" i="427"/>
  <c r="AG26" i="419" l="1"/>
  <c r="AG25" i="419"/>
  <c r="C11" i="340" l="1"/>
  <c r="A21" i="383" l="1"/>
  <c r="A11" i="383"/>
  <c r="C16" i="414"/>
  <c r="D16" i="414"/>
  <c r="AG20" i="419" l="1"/>
  <c r="AF20" i="419"/>
  <c r="AE20" i="419"/>
  <c r="AD20" i="419"/>
  <c r="AC20" i="419"/>
  <c r="AB20" i="419"/>
  <c r="AA20" i="419"/>
  <c r="Z20" i="419"/>
  <c r="Y20" i="419"/>
  <c r="X20" i="419"/>
  <c r="W20" i="419"/>
  <c r="V20" i="419"/>
  <c r="U20" i="419"/>
  <c r="T20" i="419"/>
  <c r="S20" i="419"/>
  <c r="R20" i="419"/>
  <c r="Q20" i="419"/>
  <c r="P20" i="419"/>
  <c r="O20" i="419"/>
  <c r="N20" i="419"/>
  <c r="M20" i="419"/>
  <c r="L20" i="419"/>
  <c r="K20" i="419"/>
  <c r="J20" i="419"/>
  <c r="I20" i="419"/>
  <c r="H20" i="419"/>
  <c r="G20" i="419"/>
  <c r="F20" i="419"/>
  <c r="E20" i="419"/>
  <c r="D20" i="419"/>
  <c r="AG19" i="419"/>
  <c r="AF19" i="419"/>
  <c r="AE19" i="419"/>
  <c r="AD19" i="419"/>
  <c r="AC19" i="419"/>
  <c r="AB19" i="419"/>
  <c r="AA19" i="419"/>
  <c r="Z19" i="419"/>
  <c r="Y19" i="419"/>
  <c r="X19" i="419"/>
  <c r="W19" i="419"/>
  <c r="V19" i="419"/>
  <c r="U19" i="419"/>
  <c r="T19" i="419"/>
  <c r="S19" i="419"/>
  <c r="R19" i="419"/>
  <c r="Q19" i="419"/>
  <c r="P19" i="419"/>
  <c r="O19" i="419"/>
  <c r="N19" i="419"/>
  <c r="M19" i="419"/>
  <c r="L19" i="419"/>
  <c r="K19" i="419"/>
  <c r="J19" i="419"/>
  <c r="I19" i="419"/>
  <c r="H19" i="419"/>
  <c r="G19" i="419"/>
  <c r="F19" i="419"/>
  <c r="E19" i="419"/>
  <c r="D19" i="419"/>
  <c r="AG17" i="419"/>
  <c r="AF17" i="419"/>
  <c r="AE17" i="419"/>
  <c r="AD17" i="419"/>
  <c r="AC17" i="419"/>
  <c r="AB17" i="419"/>
  <c r="AA17" i="419"/>
  <c r="Z17" i="419"/>
  <c r="Y17" i="419"/>
  <c r="X17" i="419"/>
  <c r="W17" i="419"/>
  <c r="V17" i="419"/>
  <c r="U17" i="419"/>
  <c r="T17" i="419"/>
  <c r="S17" i="419"/>
  <c r="R17" i="419"/>
  <c r="Q17" i="419"/>
  <c r="P17" i="419"/>
  <c r="O17" i="419"/>
  <c r="N17" i="419"/>
  <c r="M17" i="419"/>
  <c r="L17" i="419"/>
  <c r="K17" i="419"/>
  <c r="J17" i="419"/>
  <c r="I17" i="419"/>
  <c r="H17" i="419"/>
  <c r="G17" i="419"/>
  <c r="F17" i="419"/>
  <c r="E17" i="419"/>
  <c r="D17" i="419"/>
  <c r="AG16" i="419"/>
  <c r="AF16" i="419"/>
  <c r="AE16" i="419"/>
  <c r="AD16" i="419"/>
  <c r="AC16" i="419"/>
  <c r="AB16" i="419"/>
  <c r="AA16" i="419"/>
  <c r="Z16" i="419"/>
  <c r="Y16" i="419"/>
  <c r="X16" i="419"/>
  <c r="W16" i="419"/>
  <c r="V16" i="419"/>
  <c r="U16" i="419"/>
  <c r="T16" i="419"/>
  <c r="S16" i="419"/>
  <c r="R16" i="419"/>
  <c r="Q16" i="419"/>
  <c r="P16" i="419"/>
  <c r="O16" i="419"/>
  <c r="N16" i="419"/>
  <c r="M16" i="419"/>
  <c r="L16" i="419"/>
  <c r="K16" i="419"/>
  <c r="J16" i="419"/>
  <c r="I16" i="419"/>
  <c r="H16" i="419"/>
  <c r="G16" i="419"/>
  <c r="F16" i="419"/>
  <c r="E16" i="419"/>
  <c r="D16" i="419"/>
  <c r="AG14" i="419"/>
  <c r="AF14" i="419"/>
  <c r="AE14" i="419"/>
  <c r="AD14" i="419"/>
  <c r="AC14" i="419"/>
  <c r="AB14" i="419"/>
  <c r="AA14" i="419"/>
  <c r="Z14" i="419"/>
  <c r="Y14" i="419"/>
  <c r="X14" i="419"/>
  <c r="W14" i="419"/>
  <c r="V14" i="419"/>
  <c r="U14" i="419"/>
  <c r="T14" i="419"/>
  <c r="S14" i="419"/>
  <c r="R14" i="419"/>
  <c r="Q14" i="419"/>
  <c r="P14" i="419"/>
  <c r="O14" i="419"/>
  <c r="N14" i="419"/>
  <c r="M14" i="419"/>
  <c r="L14" i="419"/>
  <c r="K14" i="419"/>
  <c r="J14" i="419"/>
  <c r="I14" i="419"/>
  <c r="H14" i="419"/>
  <c r="G14" i="419"/>
  <c r="F14" i="419"/>
  <c r="E14" i="419"/>
  <c r="D14" i="419"/>
  <c r="AG13" i="419"/>
  <c r="AF13" i="419"/>
  <c r="AE13" i="419"/>
  <c r="AD13" i="419"/>
  <c r="AC13" i="419"/>
  <c r="AB13" i="419"/>
  <c r="AA13" i="419"/>
  <c r="Z13" i="419"/>
  <c r="Y13" i="419"/>
  <c r="X13" i="419"/>
  <c r="W13" i="419"/>
  <c r="V13" i="419"/>
  <c r="U13" i="419"/>
  <c r="T13" i="419"/>
  <c r="S13" i="419"/>
  <c r="R13" i="419"/>
  <c r="Q13" i="419"/>
  <c r="P13" i="419"/>
  <c r="O13" i="419"/>
  <c r="N13" i="419"/>
  <c r="M13" i="419"/>
  <c r="L13" i="419"/>
  <c r="K13" i="419"/>
  <c r="J13" i="419"/>
  <c r="I13" i="419"/>
  <c r="H13" i="419"/>
  <c r="G13" i="419"/>
  <c r="F13" i="419"/>
  <c r="E13" i="419"/>
  <c r="D13" i="419"/>
  <c r="AG12" i="419"/>
  <c r="AF12" i="419"/>
  <c r="AE12" i="419"/>
  <c r="AD12" i="419"/>
  <c r="AC12" i="419"/>
  <c r="AB12" i="419"/>
  <c r="AA12" i="419"/>
  <c r="Z12" i="419"/>
  <c r="Y12" i="419"/>
  <c r="X12" i="419"/>
  <c r="W12" i="419"/>
  <c r="V12" i="419"/>
  <c r="U12" i="419"/>
  <c r="T12" i="419"/>
  <c r="S12" i="419"/>
  <c r="R12" i="419"/>
  <c r="Q12" i="419"/>
  <c r="P12" i="419"/>
  <c r="O12" i="419"/>
  <c r="N12" i="419"/>
  <c r="M12" i="419"/>
  <c r="L12" i="419"/>
  <c r="K12" i="419"/>
  <c r="J12" i="419"/>
  <c r="I12" i="419"/>
  <c r="H12" i="419"/>
  <c r="G12" i="419"/>
  <c r="F12" i="419"/>
  <c r="E12" i="419"/>
  <c r="D12" i="419"/>
  <c r="AG11" i="419"/>
  <c r="AF11" i="419"/>
  <c r="AE11" i="419"/>
  <c r="AD11" i="419"/>
  <c r="AC11" i="419"/>
  <c r="AB11" i="419"/>
  <c r="AA11" i="419"/>
  <c r="Z11" i="419"/>
  <c r="Y11" i="419"/>
  <c r="X11" i="419"/>
  <c r="W11" i="419"/>
  <c r="V11" i="419"/>
  <c r="U11" i="419"/>
  <c r="T11" i="419"/>
  <c r="S11" i="419"/>
  <c r="R11" i="419"/>
  <c r="Q11" i="419"/>
  <c r="P11" i="419"/>
  <c r="O11" i="419"/>
  <c r="N11" i="419"/>
  <c r="M11" i="419"/>
  <c r="L11" i="419"/>
  <c r="K11" i="419"/>
  <c r="J11" i="419"/>
  <c r="I11" i="419"/>
  <c r="H11" i="419"/>
  <c r="G11" i="419"/>
  <c r="F11" i="419"/>
  <c r="E11" i="419"/>
  <c r="D11" i="419"/>
  <c r="AN3" i="418"/>
  <c r="AM3" i="418"/>
  <c r="AL3" i="418"/>
  <c r="AK3" i="418"/>
  <c r="AJ3" i="418"/>
  <c r="AI3" i="418"/>
  <c r="AH3" i="418"/>
  <c r="AG3" i="418"/>
  <c r="AF3" i="418"/>
  <c r="AE3" i="418"/>
  <c r="AD3" i="418"/>
  <c r="AC3" i="418"/>
  <c r="AB3" i="418"/>
  <c r="AA3" i="418"/>
  <c r="Z3" i="418"/>
  <c r="Y3" i="418"/>
  <c r="X3" i="418"/>
  <c r="W3" i="418"/>
  <c r="V3" i="418"/>
  <c r="U3" i="418"/>
  <c r="T3" i="418"/>
  <c r="S3" i="418"/>
  <c r="R3" i="418"/>
  <c r="D18" i="419" l="1"/>
  <c r="G18" i="419"/>
  <c r="S18" i="419"/>
  <c r="W18" i="419"/>
  <c r="AA18" i="419"/>
  <c r="I18" i="419"/>
  <c r="M18" i="419"/>
  <c r="Q18" i="419"/>
  <c r="U18" i="419"/>
  <c r="Y18" i="419"/>
  <c r="AC18" i="419"/>
  <c r="E18" i="419"/>
  <c r="H18" i="419"/>
  <c r="L18" i="419"/>
  <c r="P18" i="419"/>
  <c r="T18" i="419"/>
  <c r="X18" i="419"/>
  <c r="AB18" i="419"/>
  <c r="AF18" i="419"/>
  <c r="K18" i="419"/>
  <c r="O18" i="419"/>
  <c r="AE18" i="419"/>
  <c r="F18" i="419"/>
  <c r="J18" i="419"/>
  <c r="N18" i="419"/>
  <c r="R18" i="419"/>
  <c r="V18" i="419"/>
  <c r="Z18" i="419"/>
  <c r="AD18" i="419"/>
  <c r="AG18" i="419"/>
  <c r="C25" i="419"/>
  <c r="AG27" i="419" l="1"/>
  <c r="F26" i="419"/>
  <c r="C26" i="419"/>
  <c r="B26" i="419" l="1"/>
  <c r="C28" i="419"/>
  <c r="C27" i="419"/>
  <c r="Q3" i="418"/>
  <c r="P3" i="418"/>
  <c r="O3" i="418"/>
  <c r="N3" i="418"/>
  <c r="M3" i="418"/>
  <c r="L3" i="418"/>
  <c r="K3" i="418"/>
  <c r="J3" i="418"/>
  <c r="I3" i="418"/>
  <c r="H3" i="418"/>
  <c r="G3" i="418"/>
  <c r="F3" i="418"/>
  <c r="AG28" i="419" l="1"/>
  <c r="F25" i="419"/>
  <c r="F27" i="419" s="1"/>
  <c r="B25" i="419" l="1"/>
  <c r="B27" i="419" s="1"/>
  <c r="F28" i="419"/>
  <c r="B28" i="419" s="1"/>
  <c r="A7" i="339"/>
  <c r="D3" i="418" l="1"/>
  <c r="AF6" i="419" l="1"/>
  <c r="AB6" i="419"/>
  <c r="X6" i="419"/>
  <c r="T6" i="419"/>
  <c r="P6" i="419"/>
  <c r="L6" i="419"/>
  <c r="H6" i="419"/>
  <c r="E6" i="419"/>
  <c r="AE6" i="419"/>
  <c r="AA6" i="419"/>
  <c r="W6" i="419"/>
  <c r="S6" i="419"/>
  <c r="O6" i="419"/>
  <c r="K6" i="419"/>
  <c r="G6" i="419"/>
  <c r="D6" i="419"/>
  <c r="AG6" i="419"/>
  <c r="AD6" i="419"/>
  <c r="Z6" i="419"/>
  <c r="V6" i="419"/>
  <c r="R6" i="419"/>
  <c r="N6" i="419"/>
  <c r="J6" i="419"/>
  <c r="F6" i="419"/>
  <c r="AC6" i="419"/>
  <c r="Y6" i="419"/>
  <c r="U6" i="419"/>
  <c r="Q6" i="419"/>
  <c r="M6" i="419"/>
  <c r="I6" i="419"/>
  <c r="C6" i="419"/>
  <c r="B6" i="419"/>
  <c r="C20" i="419"/>
  <c r="B20" i="419"/>
  <c r="C19" i="419"/>
  <c r="B19" i="419"/>
  <c r="C17" i="419"/>
  <c r="B17" i="419"/>
  <c r="C16" i="419"/>
  <c r="B16" i="419"/>
  <c r="C14" i="419"/>
  <c r="B14" i="419"/>
  <c r="C13" i="419"/>
  <c r="B13" i="419"/>
  <c r="C12" i="419"/>
  <c r="B12" i="419"/>
  <c r="C11" i="419"/>
  <c r="B11" i="419"/>
  <c r="C18" i="419" l="1"/>
  <c r="B18" i="419" l="1"/>
  <c r="B39" i="370" l="1"/>
  <c r="H39" i="370"/>
  <c r="G39" i="370"/>
  <c r="F39" i="370"/>
  <c r="D39" i="370"/>
  <c r="C39" i="370"/>
  <c r="H26" i="370"/>
  <c r="G26" i="370"/>
  <c r="F26" i="370"/>
  <c r="D26" i="370"/>
  <c r="C26" i="370"/>
  <c r="B26" i="370"/>
  <c r="H13" i="370"/>
  <c r="G13" i="370"/>
  <c r="F13" i="370"/>
  <c r="D13" i="370"/>
  <c r="C13" i="370"/>
  <c r="B13" i="370"/>
  <c r="M38" i="370" l="1"/>
  <c r="L38" i="370"/>
  <c r="M25" i="370"/>
  <c r="L25" i="370"/>
  <c r="M12" i="370"/>
  <c r="L12" i="370"/>
  <c r="M8" i="340" l="1"/>
  <c r="L8" i="340"/>
  <c r="K8" i="340"/>
  <c r="J8" i="340"/>
  <c r="I8" i="340"/>
  <c r="H8" i="340"/>
  <c r="G8" i="340"/>
  <c r="F8" i="340"/>
  <c r="E8" i="340"/>
  <c r="D8" i="340"/>
  <c r="C8" i="340"/>
  <c r="B8" i="340"/>
  <c r="D15" i="414" l="1"/>
  <c r="D7" i="414"/>
  <c r="J24" i="370" l="1"/>
  <c r="J23" i="370"/>
  <c r="J22" i="370"/>
  <c r="J21" i="370"/>
  <c r="J20" i="370"/>
  <c r="J19" i="370"/>
  <c r="J18" i="370"/>
  <c r="A28" i="414" l="1"/>
  <c r="A18" i="414"/>
  <c r="H9" i="339" l="1"/>
  <c r="G9" i="339"/>
  <c r="H8" i="339"/>
  <c r="G8" i="339"/>
  <c r="H7" i="339"/>
  <c r="G7" i="339"/>
  <c r="H6" i="339"/>
  <c r="G6" i="339"/>
  <c r="H5" i="339"/>
  <c r="G5" i="339"/>
  <c r="A15" i="339" l="1"/>
  <c r="A12" i="339"/>
  <c r="A11" i="339"/>
  <c r="A26" i="414" l="1"/>
  <c r="A25" i="414"/>
  <c r="A24" i="414"/>
  <c r="A23" i="414" l="1"/>
  <c r="A22" i="414"/>
  <c r="A19" i="414"/>
  <c r="L3" i="342" l="1"/>
  <c r="K3" i="342"/>
  <c r="J3" i="342"/>
  <c r="I3" i="342"/>
  <c r="H3" i="342"/>
  <c r="M3" i="342" s="1"/>
  <c r="F3" i="342"/>
  <c r="E3" i="342"/>
  <c r="D3" i="342"/>
  <c r="C3" i="342"/>
  <c r="B3" i="342"/>
  <c r="G3" i="342" s="1"/>
  <c r="D28" i="414" s="1"/>
  <c r="R3" i="410"/>
  <c r="Q3" i="410"/>
  <c r="P3" i="410"/>
  <c r="O3" i="410"/>
  <c r="N3" i="410"/>
  <c r="S3" i="410" s="1"/>
  <c r="L3" i="410"/>
  <c r="K3" i="410"/>
  <c r="J3" i="410"/>
  <c r="I3" i="410"/>
  <c r="H3" i="410"/>
  <c r="M3" i="410" s="1"/>
  <c r="F3" i="410"/>
  <c r="E3" i="410"/>
  <c r="D3" i="410"/>
  <c r="C3" i="410"/>
  <c r="B3" i="410"/>
  <c r="G3" i="410" s="1"/>
  <c r="D21" i="414" s="1"/>
  <c r="R3" i="344" l="1"/>
  <c r="Q3" i="344"/>
  <c r="P3" i="344"/>
  <c r="O3" i="344"/>
  <c r="N3" i="344"/>
  <c r="S3" i="344" s="1"/>
  <c r="L3" i="344"/>
  <c r="K3" i="344"/>
  <c r="J3" i="344"/>
  <c r="I3" i="344"/>
  <c r="H3" i="344"/>
  <c r="M3" i="344" s="1"/>
  <c r="F3" i="344"/>
  <c r="E11" i="339" s="1"/>
  <c r="E3" i="344"/>
  <c r="D3" i="344"/>
  <c r="C3" i="344"/>
  <c r="B3" i="344"/>
  <c r="B11" i="339" s="1"/>
  <c r="F11" i="339" l="1"/>
  <c r="G3" i="344"/>
  <c r="D20" i="414" s="1"/>
  <c r="C11" i="339"/>
  <c r="H11" i="339" l="1"/>
  <c r="G11" i="339"/>
  <c r="A27" i="414"/>
  <c r="A21" i="414"/>
  <c r="A20" i="414"/>
  <c r="A15" i="414"/>
  <c r="A12" i="414"/>
  <c r="A11" i="414"/>
  <c r="A8" i="414"/>
  <c r="A7" i="414"/>
  <c r="A16" i="414"/>
  <c r="A4" i="414"/>
  <c r="A6" i="339" l="1"/>
  <c r="A5" i="339"/>
  <c r="C19" i="414"/>
  <c r="D19" i="414"/>
  <c r="D4" i="414"/>
  <c r="D12" i="414" l="1"/>
  <c r="D8" i="414"/>
  <c r="C15" i="414" l="1"/>
  <c r="C7" i="414"/>
  <c r="D11" i="414" l="1"/>
  <c r="E11" i="414" s="1"/>
  <c r="E21" i="414"/>
  <c r="E20" i="414"/>
  <c r="E15" i="414"/>
  <c r="E7" i="414"/>
  <c r="E12" i="414"/>
  <c r="E8" i="414"/>
  <c r="A17" i="383" l="1"/>
  <c r="A20" i="383" l="1"/>
  <c r="A14" i="383" l="1"/>
  <c r="B10" i="340" l="1"/>
  <c r="B5" i="340"/>
  <c r="B6" i="340" s="1"/>
  <c r="M5" i="340"/>
  <c r="L5" i="340"/>
  <c r="K5" i="340"/>
  <c r="J5" i="340"/>
  <c r="I5" i="340"/>
  <c r="H5" i="340"/>
  <c r="G5" i="340"/>
  <c r="F5" i="340"/>
  <c r="E5" i="340"/>
  <c r="D5" i="340"/>
  <c r="C5" i="340"/>
  <c r="K3" i="403" l="1"/>
  <c r="J3" i="403"/>
  <c r="I3" i="403" s="1"/>
  <c r="M3" i="220" l="1"/>
  <c r="M37" i="370" l="1"/>
  <c r="L37" i="370"/>
  <c r="M36" i="370"/>
  <c r="L36" i="370"/>
  <c r="M35" i="370"/>
  <c r="L35" i="370"/>
  <c r="M34" i="370"/>
  <c r="L34" i="370"/>
  <c r="M33" i="370"/>
  <c r="L33" i="370"/>
  <c r="M32" i="370"/>
  <c r="L32" i="370"/>
  <c r="M31" i="370"/>
  <c r="L31" i="370"/>
  <c r="E39" i="370" l="1"/>
  <c r="D25" i="414" s="1"/>
  <c r="E25" i="414" s="1"/>
  <c r="I39" i="370"/>
  <c r="I26" i="370"/>
  <c r="E12" i="339"/>
  <c r="M39" i="370"/>
  <c r="E26" i="370"/>
  <c r="D24" i="414" s="1"/>
  <c r="E24" i="414" s="1"/>
  <c r="L39" i="370"/>
  <c r="C12" i="339"/>
  <c r="E13" i="370"/>
  <c r="D23" i="414" s="1"/>
  <c r="E23" i="414" s="1"/>
  <c r="L13" i="370"/>
  <c r="B12" i="339"/>
  <c r="F12" i="339" s="1"/>
  <c r="I13" i="370"/>
  <c r="D26" i="414" s="1"/>
  <c r="E26" i="414" s="1"/>
  <c r="M3" i="372"/>
  <c r="L3" i="372"/>
  <c r="K3" i="372"/>
  <c r="I3" i="372"/>
  <c r="H3" i="372"/>
  <c r="G3" i="372"/>
  <c r="E3" i="372"/>
  <c r="N3" i="372" s="1"/>
  <c r="D3" i="372"/>
  <c r="C3" i="372"/>
  <c r="O3" i="343"/>
  <c r="N3" i="343"/>
  <c r="K3" i="343"/>
  <c r="J3" i="343"/>
  <c r="G3" i="343"/>
  <c r="F3" i="343"/>
  <c r="O3" i="377"/>
  <c r="N3" i="377"/>
  <c r="Q3" i="377" s="1"/>
  <c r="K3" i="377"/>
  <c r="J3" i="377"/>
  <c r="G3" i="377"/>
  <c r="P3" i="377" s="1"/>
  <c r="F3" i="377"/>
  <c r="N3" i="345"/>
  <c r="M3" i="345"/>
  <c r="P3" i="345" s="1"/>
  <c r="J3" i="345"/>
  <c r="I3" i="345"/>
  <c r="F3" i="345"/>
  <c r="O3" i="345" s="1"/>
  <c r="E3" i="345"/>
  <c r="M3" i="390"/>
  <c r="L3" i="390"/>
  <c r="J3" i="390"/>
  <c r="I3" i="390"/>
  <c r="G3" i="390"/>
  <c r="F3" i="390"/>
  <c r="T3" i="347"/>
  <c r="R3" i="347"/>
  <c r="P3" i="347"/>
  <c r="O3" i="347"/>
  <c r="N3" i="347"/>
  <c r="M3" i="347"/>
  <c r="M3" i="387"/>
  <c r="K3" i="387" s="1"/>
  <c r="L3" i="387"/>
  <c r="J3" i="387"/>
  <c r="I3" i="387"/>
  <c r="G3" i="387"/>
  <c r="F3" i="387"/>
  <c r="N3" i="220"/>
  <c r="L3" i="220" s="1"/>
  <c r="C22" i="414"/>
  <c r="D22" i="414"/>
  <c r="H3" i="390" l="1"/>
  <c r="Q3" i="347"/>
  <c r="S3" i="347"/>
  <c r="U3" i="347"/>
  <c r="H3" i="387"/>
  <c r="F3" i="372"/>
  <c r="C28" i="414"/>
  <c r="E28" i="414" s="1"/>
  <c r="F13" i="339"/>
  <c r="E13" i="339"/>
  <c r="E15" i="339" s="1"/>
  <c r="J3" i="372"/>
  <c r="H12" i="339"/>
  <c r="G12" i="339"/>
  <c r="K3" i="390"/>
  <c r="A4" i="383"/>
  <c r="A35" i="383"/>
  <c r="A34" i="383"/>
  <c r="A33" i="383"/>
  <c r="A32" i="383"/>
  <c r="A31" i="383"/>
  <c r="A30" i="383"/>
  <c r="A29" i="383"/>
  <c r="A28" i="383"/>
  <c r="A27" i="383"/>
  <c r="A26" i="383"/>
  <c r="A23" i="383"/>
  <c r="A22" i="383"/>
  <c r="A19" i="383"/>
  <c r="A18" i="383"/>
  <c r="A16" i="383"/>
  <c r="A13" i="383"/>
  <c r="A12" i="383"/>
  <c r="A8" i="383"/>
  <c r="A7" i="383"/>
  <c r="A6" i="383"/>
  <c r="A5" i="383"/>
  <c r="C10" i="340"/>
  <c r="D10" i="340" s="1"/>
  <c r="E10" i="340" s="1"/>
  <c r="F10" i="340" s="1"/>
  <c r="G10" i="340" s="1"/>
  <c r="H10" i="340" s="1"/>
  <c r="I10" i="340" s="1"/>
  <c r="J10" i="340" s="1"/>
  <c r="K10" i="340" s="1"/>
  <c r="L10" i="340" s="1"/>
  <c r="M10" i="340" s="1"/>
  <c r="E45" i="374"/>
  <c r="D45" i="374"/>
  <c r="E44" i="374"/>
  <c r="D44" i="374"/>
  <c r="E43" i="374"/>
  <c r="D43" i="374"/>
  <c r="E42" i="374"/>
  <c r="D42" i="374"/>
  <c r="E41" i="374"/>
  <c r="D41" i="374"/>
  <c r="E40" i="374"/>
  <c r="D40" i="374"/>
  <c r="E39" i="374"/>
  <c r="D39" i="374"/>
  <c r="E38" i="374"/>
  <c r="D38" i="374"/>
  <c r="E37" i="374"/>
  <c r="D37" i="374"/>
  <c r="E36" i="374"/>
  <c r="D36" i="374"/>
  <c r="E35" i="374"/>
  <c r="D35" i="374"/>
  <c r="E34" i="374"/>
  <c r="D34" i="374"/>
  <c r="E33" i="374"/>
  <c r="D33" i="374"/>
  <c r="M24" i="370"/>
  <c r="L24" i="370"/>
  <c r="M23" i="370"/>
  <c r="L23" i="370"/>
  <c r="M22" i="370"/>
  <c r="L22" i="370"/>
  <c r="M21" i="370"/>
  <c r="L21" i="370"/>
  <c r="M20" i="370"/>
  <c r="L20" i="370"/>
  <c r="M19" i="370"/>
  <c r="L19" i="370"/>
  <c r="M18" i="370"/>
  <c r="L18" i="370"/>
  <c r="M13" i="370"/>
  <c r="M11" i="370"/>
  <c r="L11" i="370"/>
  <c r="M10" i="370"/>
  <c r="L10" i="370"/>
  <c r="M9" i="370"/>
  <c r="L9" i="370"/>
  <c r="M8" i="370"/>
  <c r="L8" i="370"/>
  <c r="M7" i="370"/>
  <c r="L7" i="370"/>
  <c r="M6" i="370"/>
  <c r="L6" i="370"/>
  <c r="M5" i="370"/>
  <c r="L5" i="370"/>
  <c r="Q3" i="343"/>
  <c r="P3" i="343"/>
  <c r="C13" i="339"/>
  <c r="C15" i="339" s="1"/>
  <c r="B13" i="339"/>
  <c r="B15" i="339" s="1"/>
  <c r="L26" i="370"/>
  <c r="M26" i="370"/>
  <c r="D18" i="414"/>
  <c r="C4" i="414"/>
  <c r="H13" i="339" l="1"/>
  <c r="F15" i="339"/>
  <c r="D27" i="414"/>
  <c r="E27" i="414" s="1"/>
  <c r="E16" i="414"/>
  <c r="E4" i="414"/>
  <c r="C6" i="340"/>
  <c r="D6" i="340" s="1"/>
  <c r="B4" i="340"/>
  <c r="G13" i="339"/>
  <c r="B13" i="340" l="1"/>
  <c r="B12" i="340"/>
  <c r="G15" i="339"/>
  <c r="H15" i="339"/>
  <c r="C4" i="340"/>
  <c r="E19" i="414"/>
  <c r="E22" i="414"/>
  <c r="D4" i="340"/>
  <c r="E6" i="340"/>
  <c r="C18" i="414"/>
  <c r="E18" i="414" l="1"/>
  <c r="E4" i="340"/>
  <c r="F6" i="340"/>
  <c r="G6" i="340" l="1"/>
  <c r="F4" i="340"/>
  <c r="H6" i="340" l="1"/>
  <c r="G4" i="340"/>
  <c r="H4" i="340" l="1"/>
  <c r="I6" i="340"/>
  <c r="I4" i="340" l="1"/>
  <c r="J6" i="340"/>
  <c r="K6" i="340" l="1"/>
  <c r="J4" i="340"/>
  <c r="K4" i="340" l="1"/>
  <c r="L6" i="340"/>
  <c r="L4" i="340" l="1"/>
  <c r="M6" i="340"/>
  <c r="M4" i="340" s="1"/>
</calcChain>
</file>

<file path=xl/comments1.xml><?xml version="1.0" encoding="utf-8"?>
<comments xmlns="http://schemas.openxmlformats.org/spreadsheetml/2006/main">
  <authors>
    <author>62361</author>
  </authors>
  <commentList>
    <comment ref="A4" authorId="0">
      <text>
        <r>
          <rPr>
            <b/>
            <sz val="9"/>
            <color indexed="81"/>
            <rFont val="Tahoma"/>
            <family val="2"/>
            <charset val="238"/>
          </rPr>
          <t>Zadejte číslo měsíce nebo rok, případně klikněte myší na tuto buňku a pomocí tlačítka s šipkou, které se objeví vpravo, vyberte požadovanou hodnotu.</t>
        </r>
      </text>
    </comment>
  </commentList>
</comments>
</file>

<file path=xl/sharedStrings.xml><?xml version="1.0" encoding="utf-8"?>
<sst xmlns="http://schemas.openxmlformats.org/spreadsheetml/2006/main" count="58490" uniqueCount="7889">
  <si>
    <t>NS</t>
  </si>
  <si>
    <t>Účet</t>
  </si>
  <si>
    <t>%</t>
  </si>
  <si>
    <t>Celkem</t>
  </si>
  <si>
    <t>Č.kl.</t>
  </si>
  <si>
    <t>Klinika</t>
  </si>
  <si>
    <t>Oddělení</t>
  </si>
  <si>
    <t>Č.účtu</t>
  </si>
  <si>
    <t>PL</t>
  </si>
  <si>
    <t>Kód lékárna</t>
  </si>
  <si>
    <t>Kód ZP</t>
  </si>
  <si>
    <t>Název</t>
  </si>
  <si>
    <t>Popis</t>
  </si>
  <si>
    <t>Mn.</t>
  </si>
  <si>
    <t>Kč</t>
  </si>
  <si>
    <t>Předepsáno</t>
  </si>
  <si>
    <t>Zachyceno v lékárně</t>
  </si>
  <si>
    <t>Č.</t>
  </si>
  <si>
    <t>Druh</t>
  </si>
  <si>
    <t>Úhrada Kč</t>
  </si>
  <si>
    <t>Dokl.</t>
  </si>
  <si>
    <t>Zachyceno v lékárně FNOL</t>
  </si>
  <si>
    <t>Úhr.</t>
  </si>
  <si>
    <t>Č.kliniky</t>
  </si>
  <si>
    <t>IČP</t>
  </si>
  <si>
    <t>Typ</t>
  </si>
  <si>
    <t>Náz.skup.</t>
  </si>
  <si>
    <t>Úhr</t>
  </si>
  <si>
    <t>ks</t>
  </si>
  <si>
    <t>Poměrové plnění rozpočtu  v tis. Kč.</t>
  </si>
  <si>
    <t>Rozp. měs. 1/12</t>
  </si>
  <si>
    <t>Rozp.rok tis. Kč</t>
  </si>
  <si>
    <t>Sk. tis Kč</t>
  </si>
  <si>
    <t>% podil</t>
  </si>
  <si>
    <t>501 10     Biologické implantáty</t>
  </si>
  <si>
    <t>501 13 Léky</t>
  </si>
  <si>
    <t>501 14     Krev</t>
  </si>
  <si>
    <t>501 15 SZM</t>
  </si>
  <si>
    <t>501 16     Potraviny</t>
  </si>
  <si>
    <t>501 17     Všeobecný materiál</t>
  </si>
  <si>
    <t>501 18     Náhradní díly</t>
  </si>
  <si>
    <t>501 19     Textil</t>
  </si>
  <si>
    <t>502     Spotřeba energie</t>
  </si>
  <si>
    <t>504     Prodané zboží</t>
  </si>
  <si>
    <t>507 Aktivace</t>
  </si>
  <si>
    <t>511     Opravy a udržování</t>
  </si>
  <si>
    <t>512     Cestovné</t>
  </si>
  <si>
    <t>518     Ostatní služby</t>
  </si>
  <si>
    <t>52     Osobní náklady</t>
  </si>
  <si>
    <t>551, 552, 553 Odpisy, ZC</t>
  </si>
  <si>
    <t>558 DDHM</t>
  </si>
  <si>
    <t>544, 554 - 556 Prodaný materiál a zák.rezervy,opr.p</t>
  </si>
  <si>
    <t>5xx  OStatní náklady</t>
  </si>
  <si>
    <t>501 - 598 Přímé náklady</t>
  </si>
  <si>
    <t>799     Vnitropodnikové náklady</t>
  </si>
  <si>
    <t>501-598, 799 Náklady celkem</t>
  </si>
  <si>
    <t>602 10-15 Přímé platby za zdrav.péči ostatní</t>
  </si>
  <si>
    <t>602 27  ředění cytostatik</t>
  </si>
  <si>
    <t>604, 644 Prodané zboží</t>
  </si>
  <si>
    <t>Čerpání darů, FKSP</t>
  </si>
  <si>
    <t>UKAZATEL ( % Plnění) = vypovídá, zda  čerpání skutečnosti odpovídá plánovanému rozpočtu. Překročení =   &gt; než 100%, úspora = &lt; než 100%, 100% čerpání  = rovnoměrné čerpání rozpočtu</t>
  </si>
  <si>
    <t>Sestava hospodaření za kliniky</t>
  </si>
  <si>
    <t xml:space="preserve">Minulé období </t>
  </si>
  <si>
    <t xml:space="preserve">Aktuální období  </t>
  </si>
  <si>
    <t>1/12 * Měs.do data</t>
  </si>
  <si>
    <t>Sk.do data</t>
  </si>
  <si>
    <t>HV</t>
  </si>
  <si>
    <t>měsíc</t>
  </si>
  <si>
    <t>Měsíc</t>
  </si>
  <si>
    <t>Rozdíl</t>
  </si>
  <si>
    <t>DRG total</t>
  </si>
  <si>
    <t>Casemix</t>
  </si>
  <si>
    <t>CM</t>
  </si>
  <si>
    <t>Hosp.</t>
  </si>
  <si>
    <t>KL</t>
  </si>
  <si>
    <t>DRG</t>
  </si>
  <si>
    <t>Váha DRG</t>
  </si>
  <si>
    <t>LTP</t>
  </si>
  <si>
    <t>HTP</t>
  </si>
  <si>
    <t>Alos</t>
  </si>
  <si>
    <t>Alfa</t>
  </si>
  <si>
    <t>Nazev</t>
  </si>
  <si>
    <t>Rozdíly</t>
  </si>
  <si>
    <t>Ošetřovací dny</t>
  </si>
  <si>
    <t>poč.</t>
  </si>
  <si>
    <t>ø dnů</t>
  </si>
  <si>
    <t>ALOS</t>
  </si>
  <si>
    <t>FNOL</t>
  </si>
  <si>
    <t>rozdíl</t>
  </si>
  <si>
    <t>případy nad ALOS</t>
  </si>
  <si>
    <t>Kód</t>
  </si>
  <si>
    <t>Počet</t>
  </si>
  <si>
    <t>Lékový paušál</t>
  </si>
  <si>
    <t>Kč / j.</t>
  </si>
  <si>
    <t>Skutečnost</t>
  </si>
  <si>
    <t>Rozpočet</t>
  </si>
  <si>
    <t>Plnění</t>
  </si>
  <si>
    <t>Ostatní (Kč)</t>
  </si>
  <si>
    <t>Náklady celkem</t>
  </si>
  <si>
    <t>Hospitalizace (casemix * 29500)</t>
  </si>
  <si>
    <t>Ambulance (body)</t>
  </si>
  <si>
    <t>Výnosy celkem</t>
  </si>
  <si>
    <t>Hospodářský index (Výnosy / Náklady)</t>
  </si>
  <si>
    <t>1-1</t>
  </si>
  <si>
    <t>1-2</t>
  </si>
  <si>
    <t>1-3</t>
  </si>
  <si>
    <t>1-4</t>
  </si>
  <si>
    <t>1-5</t>
  </si>
  <si>
    <t>1-6</t>
  </si>
  <si>
    <t>1-7</t>
  </si>
  <si>
    <t>1-8</t>
  </si>
  <si>
    <t>1-9</t>
  </si>
  <si>
    <t>1-10</t>
  </si>
  <si>
    <t>1-11</t>
  </si>
  <si>
    <t>1-12</t>
  </si>
  <si>
    <t>Přehled délky hospitalizace ve FNOL oproti ALOS (průměru v České republice)</t>
  </si>
  <si>
    <t>b</t>
  </si>
  <si>
    <t>1-13</t>
  </si>
  <si>
    <t>Zdravotnické pracoviště poskytující zdravotní výkon</t>
  </si>
  <si>
    <t>Odb. sml.</t>
  </si>
  <si>
    <t>S</t>
  </si>
  <si>
    <t>Kod</t>
  </si>
  <si>
    <t>Cena/j.</t>
  </si>
  <si>
    <t>Sml.odb.</t>
  </si>
  <si>
    <t>Body (tisíce)</t>
  </si>
  <si>
    <t>ZUM + ZULP (tisíce Kč)</t>
  </si>
  <si>
    <t>ZULP Centra (tisíce Kč)</t>
  </si>
  <si>
    <t>casemix 2012</t>
  </si>
  <si>
    <t>Ambulance</t>
  </si>
  <si>
    <t>Hospodářský index (Výnosy / Náklady) - vývoj</t>
  </si>
  <si>
    <t>Zdravotnické pracoviště vyžadující zdravotní výkon</t>
  </si>
  <si>
    <t>Osobní náklady zdravotnického pracoviště</t>
  </si>
  <si>
    <t>Plán</t>
  </si>
  <si>
    <t>Obsah sešitu</t>
  </si>
  <si>
    <t>Náklady a související sestavy</t>
  </si>
  <si>
    <t>Výnosy a související sestavy</t>
  </si>
  <si>
    <t>Plnění casemixu dle FNOL</t>
  </si>
  <si>
    <t>HI</t>
  </si>
  <si>
    <t>HI Graf</t>
  </si>
  <si>
    <t>Man Tab</t>
  </si>
  <si>
    <t>Léky Žádanky</t>
  </si>
  <si>
    <t>LŽ Detail</t>
  </si>
  <si>
    <t>Léky Recepty</t>
  </si>
  <si>
    <t>LRp Detail</t>
  </si>
  <si>
    <t>Materiál Žádanky</t>
  </si>
  <si>
    <t>MŽ Detail</t>
  </si>
  <si>
    <t>Osobní náklady</t>
  </si>
  <si>
    <t>CaseMix</t>
  </si>
  <si>
    <t>Total</t>
  </si>
  <si>
    <t>OD TISS</t>
  </si>
  <si>
    <t>ZV Vyžád. Detail</t>
  </si>
  <si>
    <t>ZV Vyžád.</t>
  </si>
  <si>
    <t>Motivační kritéria</t>
  </si>
  <si>
    <t>Motivace</t>
  </si>
  <si>
    <t>ZV Vykáz.-A</t>
  </si>
  <si>
    <t>ZV Vykáz.-A Detail</t>
  </si>
  <si>
    <t>ZV Vykáz.-H</t>
  </si>
  <si>
    <t>ZV Vykáz.-H Detail</t>
  </si>
  <si>
    <t>Zdravotní výkony vykázané na pracovišti pro pacienty hospitalizované ve FNOL</t>
  </si>
  <si>
    <t>Zdravotní výkony (vybraných odborností) vyžádané pro pacienty hospitalizované na vlastním pracovišti</t>
  </si>
  <si>
    <t>Celkem:</t>
  </si>
  <si>
    <t>V rámci PL</t>
  </si>
  <si>
    <t>Mimo PL</t>
  </si>
  <si>
    <t xml:space="preserve">NS </t>
  </si>
  <si>
    <t xml:space="preserve">ATC </t>
  </si>
  <si>
    <t>Název Léku</t>
  </si>
  <si>
    <t>Popis Léku</t>
  </si>
  <si>
    <t>% Kč</t>
  </si>
  <si>
    <t>Lékař</t>
  </si>
  <si>
    <t>111 - VZP</t>
  </si>
  <si>
    <t>201 - VoZP</t>
  </si>
  <si>
    <t>205 - ČPZP</t>
  </si>
  <si>
    <t>207 - OZP</t>
  </si>
  <si>
    <t>209 - ZP ŠKODA</t>
  </si>
  <si>
    <t>211 - ZP MV</t>
  </si>
  <si>
    <t>213 - RBP</t>
  </si>
  <si>
    <t>Hospodaření zdravotnického pracoviště (v tisících)</t>
  </si>
  <si>
    <t>Spotřeba léčivých přípravků</t>
  </si>
  <si>
    <t>Preskripce a záchyt receptů a poukazů</t>
  </si>
  <si>
    <t>Spotřeba zdravotnického materiálu</t>
  </si>
  <si>
    <t>Optimum CM pro</t>
  </si>
  <si>
    <t>olomoucký kraj</t>
  </si>
  <si>
    <t>Ošetřovací dny a TISS (v tisících Kč)</t>
  </si>
  <si>
    <t>Přehledové sestavy</t>
  </si>
  <si>
    <t>Akt. měsíc</t>
  </si>
  <si>
    <t>Kč/ks</t>
  </si>
  <si>
    <t>NS / ATC</t>
  </si>
  <si>
    <t>LŽ PL</t>
  </si>
  <si>
    <t>LRp PL</t>
  </si>
  <si>
    <t>LŽ PL Detail</t>
  </si>
  <si>
    <t>LRp PL Detail</t>
  </si>
  <si>
    <t>Nezachyceno v lékárně</t>
  </si>
  <si>
    <t>Preskripce a záchyt receptů a poukazů dle lékařů</t>
  </si>
  <si>
    <t>LRp Lékaři</t>
  </si>
  <si>
    <t>Předepsal</t>
  </si>
  <si>
    <t>Léky</t>
  </si>
  <si>
    <t>Recepty</t>
  </si>
  <si>
    <t>Centrové léky (dodržení rozpočtu)</t>
  </si>
  <si>
    <t>"Klinická dokumentace" = metodicky správně sestavený "Hospitalizační účet"</t>
  </si>
  <si>
    <t>KVALITA PÉČE (vyžádaný interní AUDIT "Oddělení jakosti")</t>
  </si>
  <si>
    <t>Žádanky</t>
  </si>
  <si>
    <t>Materiál</t>
  </si>
  <si>
    <t>Celk. Kč</t>
  </si>
  <si>
    <t>* Legenda:</t>
  </si>
  <si>
    <t>Hospitalizace = casemix "DRG total" (dle aktuálního grouperu) vynásobený 30000 Kč</t>
  </si>
  <si>
    <t>Rozpočet výnosů pro rok 2014 je stanoven jako 100% skutečnosti referenčního období (2012)</t>
  </si>
  <si>
    <t>Hospodářský index (Výnosy / Náklady) se hodnotí pouze v případě dodržení rozpočtu nákladů</t>
  </si>
  <si>
    <t>Spotřeba léčivých přípravků - orientační přehled</t>
  </si>
  <si>
    <t>Přehled plnění pozitivniho listu (PL) -
   spotřeba léčivých přípravků dle objemu Kč mimo PL</t>
  </si>
  <si>
    <t>01/2014</t>
  </si>
  <si>
    <t>02/2014</t>
  </si>
  <si>
    <t>03/2014</t>
  </si>
  <si>
    <t>04/2014</t>
  </si>
  <si>
    <t>05/2014</t>
  </si>
  <si>
    <t>06/2014</t>
  </si>
  <si>
    <t>07/2014</t>
  </si>
  <si>
    <t>08/2014</t>
  </si>
  <si>
    <t>09/2014</t>
  </si>
  <si>
    <t>10/2014</t>
  </si>
  <si>
    <t>11/2014</t>
  </si>
  <si>
    <t>12/2014</t>
  </si>
  <si>
    <t>Rozp. 2013            CELKEM</t>
  </si>
  <si>
    <t>Skut. 2013 CELKEM</t>
  </si>
  <si>
    <t>ROZDÍL  Skut. - Rozp. 2013</t>
  </si>
  <si>
    <t>% plnění rozp.2013</t>
  </si>
  <si>
    <t>Rozp.rok 2014</t>
  </si>
  <si>
    <t>Sk.v tis 2014</t>
  </si>
  <si>
    <t>ROZDÍL (Sk.do data - Rozp.do data 2014)</t>
  </si>
  <si>
    <t>% plnění (Skut.do data/Rozp.rok 2014)</t>
  </si>
  <si>
    <t>DRG mimo vyjmenované baze</t>
  </si>
  <si>
    <t>Vyjmenované baze DRG</t>
  </si>
  <si>
    <t>optimum 100% *</t>
  </si>
  <si>
    <t>optimum 95% *</t>
  </si>
  <si>
    <t>333 - Cizinci</t>
  </si>
  <si>
    <t>POMĚROVÉ  PLNĚNÍ = Rozpočet na rok 2014 celkem a 1/12  ročního rozpočtu, skutečnost daných měsíců a % plnění načítané skutečnosti do data k poměrné části rozpočtu do data.</t>
  </si>
  <si>
    <t>Lékař / ATC</t>
  </si>
  <si>
    <t>Pol</t>
  </si>
  <si>
    <t>0</t>
  </si>
  <si>
    <t>101</t>
  </si>
  <si>
    <t>102</t>
  </si>
  <si>
    <t>203</t>
  </si>
  <si>
    <t>celý rok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</si>
  <si>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</si>
  <si>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</si>
  <si>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</si>
  <si>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</si>
  <si>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</si>
  <si>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</si>
  <si>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</si>
  <si>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</si>
  <si>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září</t>
  </si>
  <si>
    <t>říjen</t>
  </si>
  <si>
    <t>listopad</t>
  </si>
  <si>
    <t>prosinec</t>
  </si>
  <si>
    <t xml:space="preserve">Celkem </t>
  </si>
  <si>
    <t>dohody</t>
  </si>
  <si>
    <t>lékaři</t>
  </si>
  <si>
    <t>zubní lékaři</t>
  </si>
  <si>
    <t>ÚVAZKY</t>
  </si>
  <si>
    <t>HODINY</t>
  </si>
  <si>
    <t>V rámci úvazku</t>
  </si>
  <si>
    <t>Nad rámec zkráceného úvazku</t>
  </si>
  <si>
    <t>OON (DPP + DPČ)</t>
  </si>
  <si>
    <t>Klinické studie</t>
  </si>
  <si>
    <t>Granty</t>
  </si>
  <si>
    <t>Jiné odměny</t>
  </si>
  <si>
    <t>Odměny celkem (odměny, studie, granty)</t>
  </si>
  <si>
    <t>VZDĚLÁVÁNÍ (Kč)</t>
  </si>
  <si>
    <t>Nad rámec úvazku 1,0 (přesčas)</t>
  </si>
  <si>
    <t>sociálního a zdravotního pojištění hrazeného zaměstnavatelem</t>
  </si>
  <si>
    <t>Osobní náklady = komplexní mzdové náklady zaměstnavatele – vyplacené mzdy, náhrady, odměny atd. včetně</t>
  </si>
  <si>
    <t>Mzdové náklady zaměstnavatele – vyplacené hrubé mzdy, náhrady, odměny atd. bez sociálního a zdravotního pojištění hrazeného zaměstnavatelem</t>
  </si>
  <si>
    <t>MZDY (Kč) *</t>
  </si>
  <si>
    <t>Měsíc/Rok *</t>
  </si>
  <si>
    <t>Požadované období lze zvolit zapsáním konkrétního čísla měsíce či roku do odpovídající buňky v levém horním rohu tabulky, nebo výběrem z nabídky (nápověda se zobrazí po najetí myší na číslo měsíce/rok).</t>
  </si>
  <si>
    <t>THP</t>
  </si>
  <si>
    <t>Rozdíl (zbývá)</t>
  </si>
  <si>
    <t>Plán *</t>
  </si>
  <si>
    <t>lékaři, VŠ NLZP *</t>
  </si>
  <si>
    <t>NLZP *</t>
  </si>
  <si>
    <t>THP *</t>
  </si>
  <si>
    <t>Lékaři, VŠ NLZP = kategorie 101-203, 522-523, 525-529, 743-747</t>
  </si>
  <si>
    <t>NLZP = kategorie 305-520, 524, 530-642, 748-749</t>
  </si>
  <si>
    <t>THP = kategorie 930-940</t>
  </si>
  <si>
    <t>Rozpočet na vzdělávání je plánován na rok, měsíční plány jsou v tabulce dvanáctinou ročního rozpočtu</t>
  </si>
  <si>
    <t>všeobecné sestry</t>
  </si>
  <si>
    <t>porodní asistenti</t>
  </si>
  <si>
    <t>radiologičtí asistenti</t>
  </si>
  <si>
    <t>zdravotní laboranti</t>
  </si>
  <si>
    <t>zdravotně - sociální pracovníci</t>
  </si>
  <si>
    <t>nutriční terapeuti</t>
  </si>
  <si>
    <t>zubní technici</t>
  </si>
  <si>
    <t>zdravotničtí záchranáři</t>
  </si>
  <si>
    <t>farmaceutičtí asistenti</t>
  </si>
  <si>
    <t>biomedicínští technici</t>
  </si>
  <si>
    <t>radiologičtí technici</t>
  </si>
  <si>
    <t>psychologové a kliničtí psychologové</t>
  </si>
  <si>
    <t>kliničtí logopedové</t>
  </si>
  <si>
    <t>fyzioterapeuti</t>
  </si>
  <si>
    <t>radiologičtí fyzici</t>
  </si>
  <si>
    <t>odborní pracovníci v lab. metodách</t>
  </si>
  <si>
    <t>biomedicínští inženýři</t>
  </si>
  <si>
    <t>zdravotničtí asistenti</t>
  </si>
  <si>
    <t>ošetřovatelé</t>
  </si>
  <si>
    <t>maséři</t>
  </si>
  <si>
    <t>řidiči dopravy nemocných a raněných</t>
  </si>
  <si>
    <t>sanitáři</t>
  </si>
  <si>
    <t>psychologové</t>
  </si>
  <si>
    <t>abs. stud. oboru mat.-fyz. zaměření</t>
  </si>
  <si>
    <t>abs. stud. oboru přirodověd. zaměření</t>
  </si>
  <si>
    <t>odb. pracovníci v ochraně veřejného zdraví</t>
  </si>
  <si>
    <t>laboratorní asistenti</t>
  </si>
  <si>
    <t>Pracoviště/účet</t>
  </si>
  <si>
    <t>Případy hospitalizací se při výpočtu casemixu v letech 2012, 2013, 2014 rozumí případy hospitalizací přepočtené pomocí pravidel pro Klasifikaci a sestavování případů</t>
  </si>
  <si>
    <t>Počet případů hospitalizací</t>
  </si>
  <si>
    <t>Casemix v letech 2012, 2013, 2014 je počet případů hospitalizací ukončených ve sledovaném období, poskytovatelem vykázaných a zdravotní pojišťovnou uznaných,</t>
  </si>
  <si>
    <t>které jsou podle Klasifikace zařazeny do skupin vztažených k diagnóze, vynásobený indexy 2014 (viz příloha č. 10)</t>
  </si>
  <si>
    <t>* Legenda (viz Vyhláška MZ ČR Sbírka zákonů č. 428/2013)</t>
  </si>
  <si>
    <t>Dle vyhlášky FNOL musí dosáhnout casemixu 97% a počtu případů hospitalizací 93% u každé pojišťovny (se zohledněním přesunu pojištěnců)</t>
  </si>
  <si>
    <t>hospitalizací platných pro rok 2014 (grouper 010.006)</t>
  </si>
  <si>
    <t>Podíl počtu položek žádanek na léky dle typů žádanek</t>
  </si>
  <si>
    <t>Pracoviště</t>
  </si>
  <si>
    <t>Počet položek žádanek</t>
  </si>
  <si>
    <t>Svoz</t>
  </si>
  <si>
    <t>Statim</t>
  </si>
  <si>
    <t>Váz.ATB</t>
  </si>
  <si>
    <t>Centra</t>
  </si>
  <si>
    <t>Počet položek žádanek %</t>
  </si>
  <si>
    <t>Počet žádanek (dokladů)</t>
  </si>
  <si>
    <t>Počet žádanek (dokladů) %</t>
  </si>
  <si>
    <t>LŽ Statim</t>
  </si>
  <si>
    <t>Ambulance = vykázané výkony (body)</t>
  </si>
  <si>
    <r>
      <t>Zpět na Obsah</t>
    </r>
    <r>
      <rPr>
        <sz val="9"/>
        <rFont val="Calibri"/>
        <family val="2"/>
        <charset val="238"/>
        <scheme val="minor"/>
      </rPr>
      <t xml:space="preserve"> | 1.-7.měsíc | Onkologická klinika</t>
    </r>
  </si>
  <si>
    <t>/0</t>
  </si>
  <si>
    <t>Plnění rozpočtu po měsících</t>
  </si>
  <si>
    <t>5     Účtová třída 5 - Náklady</t>
  </si>
  <si>
    <t>50     Spotřebované nákupy</t>
  </si>
  <si>
    <t>501     Spotřeba materiálu</t>
  </si>
  <si>
    <t>50109     Cenové odchylky k materiálu</t>
  </si>
  <si>
    <t>50109000     cenové odchylky k materiálu</t>
  </si>
  <si>
    <t>50113     Léky a léčiva</t>
  </si>
  <si>
    <t>50113001     léky - paušál+TISS (LEK)</t>
  </si>
  <si>
    <t>50113006     léky - enter. a parenter. výživa (LEK)</t>
  </si>
  <si>
    <t>50113008     léky - krev.deriváty ZUL (TO)</t>
  </si>
  <si>
    <t>50113009     léky - RTG diagnostika ZUL (LEK)</t>
  </si>
  <si>
    <t>--</t>
  </si>
  <si>
    <t>50113011     léky - hemofilici ZUL (TO)</t>
  </si>
  <si>
    <t>50113013     léky (paušál) - antibiotika (LEK)</t>
  </si>
  <si>
    <t>50113014     léky (paušál) - antimykotika (LEK)</t>
  </si>
  <si>
    <t>50113016     léky - spotřeba v centrech (LEK)</t>
  </si>
  <si>
    <t>50113017     léky - dle §16 (LEK)</t>
  </si>
  <si>
    <t>50113190     medicinální plyny</t>
  </si>
  <si>
    <t>50114     Krevní přípravky</t>
  </si>
  <si>
    <t>50114002     krevní přípravky</t>
  </si>
  <si>
    <t>50114003     plazma</t>
  </si>
  <si>
    <t>50115     Zdravotnické prostředky</t>
  </si>
  <si>
    <t>50115010     RTG materiál, filmy a chemikálie (sk.Z_504)</t>
  </si>
  <si>
    <t>50115020     diagnostika laboratorní-LEK (sk.Z_501)</t>
  </si>
  <si>
    <t>50115040     laboratorní materiál (sk.Z_505)</t>
  </si>
  <si>
    <t>50115050     obvazový materiál (sk.Z_502)</t>
  </si>
  <si>
    <t>50115060     ostatní ZPr - mimo níže uvedené (sk.Z_503)</t>
  </si>
  <si>
    <t>50115063     ostatní ZPr - vaky, sety (sk.Z_528)</t>
  </si>
  <si>
    <t>50115064     ostatní ZPr - šicí materiál (sk.Z_529)</t>
  </si>
  <si>
    <t>50115065     ostatní ZPr - vpichovací materiál (sk.Z_530)</t>
  </si>
  <si>
    <t>50115067     ostatní ZPr - rukavice (sk.Z_532)</t>
  </si>
  <si>
    <t>50115070     ostatní ZPr - katetry, stenty, porty (sk.Z_513)</t>
  </si>
  <si>
    <t>50116     Potraviny</t>
  </si>
  <si>
    <t>50116001     lůžk. pacienti</t>
  </si>
  <si>
    <t>50116002     lůžk. pacienti nad normu</t>
  </si>
  <si>
    <t>50116099     nápoje - horké dny (daň.neúčinné)</t>
  </si>
  <si>
    <t>50117     Všeobecný materiál</t>
  </si>
  <si>
    <t>50117001     všeobecný materiál (sk.V30,32,33,34,42,43,Z510)</t>
  </si>
  <si>
    <t>50117002     prací a čistící prostř.,drog.zboží (sk.V41)</t>
  </si>
  <si>
    <t>50117003     desinf. prostř. LEK</t>
  </si>
  <si>
    <t>50117004     tiskopisy a kanc.potřeby (sk.V42, 43)</t>
  </si>
  <si>
    <t>50117005     údržbový materiál ZVIT (sk.B36,61,62,64)</t>
  </si>
  <si>
    <t>50117007     údržbový materiál ostatní - sklady (sk.T17)</t>
  </si>
  <si>
    <t>50117009     spotřební materiál k ZPr. (sk.V21)</t>
  </si>
  <si>
    <t>50117015     IT - spotřební materiál (sk. P37, 48)</t>
  </si>
  <si>
    <t>50117020     všeob.mat. - nábytek (V30) do 1tis.</t>
  </si>
  <si>
    <t>50117022     všeob.mat. - kuchyň tech. (V33) od 1tis do 2999,99</t>
  </si>
  <si>
    <t>50117023     všeob.mat. - kancel.tech. (V34) od 1tis do 2999,99</t>
  </si>
  <si>
    <t>50117024     všeob.mat. - ostatní-vyjímky (V44) od 0,01 do 999,99</t>
  </si>
  <si>
    <t>50117190     technické plyny</t>
  </si>
  <si>
    <t>50118     Náhradní díly</t>
  </si>
  <si>
    <t>50118002     ND - zdravot.techn.(sklad) (sk.Z39)</t>
  </si>
  <si>
    <t>50118003     ND - ostatní techn.(dispečink)</t>
  </si>
  <si>
    <t>50118004     ND - zdravot.techn.(dispečink)</t>
  </si>
  <si>
    <t>50118005     ND - výpoč. techn.(sklad) (sk.P47)</t>
  </si>
  <si>
    <t>50118006     ND - ZVIT (sk.B63)</t>
  </si>
  <si>
    <t>50119     DDHM a textil</t>
  </si>
  <si>
    <t>50119077     OOPP a prádlo pro zaměstnance (sk.T14)</t>
  </si>
  <si>
    <t>50119090     OOPP pro pacienty a doprovod (sk.T11)</t>
  </si>
  <si>
    <t>50119092     pokojový textil (sk. T15)</t>
  </si>
  <si>
    <t>50119099     netkaný textil (sk.T18)</t>
  </si>
  <si>
    <t>50119100     jednorázové ochranné pomůcky (sk.T18A)</t>
  </si>
  <si>
    <t>50119101     jednorázový operační materiál (sk.T18B)</t>
  </si>
  <si>
    <t>50119102     jednorázové hygienické potřeby (sk.T18C)</t>
  </si>
  <si>
    <t>50180     Materiál z darů, FKSP</t>
  </si>
  <si>
    <t>50180000     spotř.nák.- z fin. darů</t>
  </si>
  <si>
    <t>50180001     věcné dary</t>
  </si>
  <si>
    <t>50210     Spotřeba energie</t>
  </si>
  <si>
    <t>50210071     elektřina</t>
  </si>
  <si>
    <t>50210072     vodné, stočné</t>
  </si>
  <si>
    <t>50210073     pára</t>
  </si>
  <si>
    <t>51     Služby</t>
  </si>
  <si>
    <t>51101     Budovy</t>
  </si>
  <si>
    <t>51101025     opravy budov - správa budov</t>
  </si>
  <si>
    <t>51102     Technika a stavby</t>
  </si>
  <si>
    <t>51102021     opravy zdravotnické techniky</t>
  </si>
  <si>
    <t>51102022     opravy - Úsek inf.systémů</t>
  </si>
  <si>
    <t>51102023     opravy ostatní techniky</t>
  </si>
  <si>
    <t>51102024     opravy - správa budov</t>
  </si>
  <si>
    <t>51102025     opravy - hl.energetik</t>
  </si>
  <si>
    <t>51201     Cestovné zaměstnanců-tuzemské</t>
  </si>
  <si>
    <t>51201000     cestovné z mezd</t>
  </si>
  <si>
    <t>51201001     cestovné tuzemské - OUC</t>
  </si>
  <si>
    <t>51203     Cestovné zaměstnanců-zahraniční</t>
  </si>
  <si>
    <t>51203000     cestovné zahraniční - mzdy</t>
  </si>
  <si>
    <t>513     Náklady na reprezentaci</t>
  </si>
  <si>
    <t>51399     Náklady na reprezentaci (daň.neúč.)</t>
  </si>
  <si>
    <t>51399002     ve vlastní režii</t>
  </si>
  <si>
    <t>51801     Přepravné</t>
  </si>
  <si>
    <t>51801000     přepravné-lab. vzorky,...</t>
  </si>
  <si>
    <t>51802     Spoje</t>
  </si>
  <si>
    <t>51802001     poštovné</t>
  </si>
  <si>
    <t>51802002     spotřeba cenin (známky, kolky)</t>
  </si>
  <si>
    <t>51802003     spoje - telekom.styk</t>
  </si>
  <si>
    <t>51804     Nájemné</t>
  </si>
  <si>
    <t>51804004     popl. za R a TV, veř. produkce</t>
  </si>
  <si>
    <t>51804005     náj. plynových lahví</t>
  </si>
  <si>
    <t>51805     Projekt. práce a inž. čin.</t>
  </si>
  <si>
    <t>51805001     průzkumné a projektové práce</t>
  </si>
  <si>
    <t>51806     Úklid, odpad, desinf., deratizace</t>
  </si>
  <si>
    <t>51806001     úklid pravidelný</t>
  </si>
  <si>
    <t>51806004     popl. za DDD a ostatní služby</t>
  </si>
  <si>
    <t>51806005     odpad (spalovna)</t>
  </si>
  <si>
    <t>51808     Revize a smluvní servisy majetku</t>
  </si>
  <si>
    <t>51808007     revize, sml.servis - energetik</t>
  </si>
  <si>
    <t>51808008     revize, tech.kontroly, prev.prohl.- OHM</t>
  </si>
  <si>
    <t>51808009     revize, sml.servis PO - OBKR</t>
  </si>
  <si>
    <t>51808013     revize - kalibrace - metrolog</t>
  </si>
  <si>
    <t>51808018     smluvní servis - OHM</t>
  </si>
  <si>
    <t>51874     Ostatní služby</t>
  </si>
  <si>
    <t>51874001     ostatní služby - provozní</t>
  </si>
  <si>
    <t>51874018     propagace, reklama, tisk (TM)</t>
  </si>
  <si>
    <t>521     Mzdové náklady</t>
  </si>
  <si>
    <t>52111     Hrubé mzdy</t>
  </si>
  <si>
    <t>52111000     hrubé mzdy</t>
  </si>
  <si>
    <t>52121     OON - dohody</t>
  </si>
  <si>
    <t>52121000     OON - dohody</t>
  </si>
  <si>
    <t>52128     Náhrada mzdy po dobu dočas.prac.neschopnosti</t>
  </si>
  <si>
    <t>52128000     náhrada mzdy po dobu dočas.prac.neschop.-hraz.org.</t>
  </si>
  <si>
    <t>524     Zákonné sociální pojištění</t>
  </si>
  <si>
    <t>52401     Zdravotní pojištění organizace</t>
  </si>
  <si>
    <t>52401000     zdravotní poj. organizace</t>
  </si>
  <si>
    <t>52402     Sociální pojištění organizace</t>
  </si>
  <si>
    <t>52402000     sociální poj. organizace</t>
  </si>
  <si>
    <t>527     Zákonné sociální náklady</t>
  </si>
  <si>
    <t>52710     Zákonné sociální náklady</t>
  </si>
  <si>
    <t>52710001     FKSP - jednotný příděl</t>
  </si>
  <si>
    <t>54     Jiné provozní náklady</t>
  </si>
  <si>
    <t>541     Smluvní pokuty a úroky z prodlení</t>
  </si>
  <si>
    <t>54102     Sankce za překročení regul.léčiv a PZT</t>
  </si>
  <si>
    <t>54102002     preskripce L a PZT - min. rok</t>
  </si>
  <si>
    <t>549     Ostatní náklady z činnosti</t>
  </si>
  <si>
    <t>54910     Ostatní náklady z činnosti</t>
  </si>
  <si>
    <t>54910003     práce výrobní povahy(výroba klíčů,tabulek)</t>
  </si>
  <si>
    <t>54910008     školení, kongresové poplatky tuzemské - lékaři</t>
  </si>
  <si>
    <t>54910009     školení, kongresové poplatky tuzemské - ost.zdrav.pracov.</t>
  </si>
  <si>
    <t>54924     Ostatní výplaty fyzickým osobám</t>
  </si>
  <si>
    <t>54924001     odškod.zaměst. - prac.úraz,...</t>
  </si>
  <si>
    <t>54970     Předpis - KDF za služby</t>
  </si>
  <si>
    <t>54970000     předpis KDF - služby</t>
  </si>
  <si>
    <t>54972     Školení, kongres.popl.tuzemské - lékaři (pouze OPMČ)</t>
  </si>
  <si>
    <t>54972000     školení, kongres.popl.tuzemské - lékaři (pouze OPMČ)</t>
  </si>
  <si>
    <t>54973     Školení, kongres.popl.tuzemské - ostatní zdrav.prac.(pouze OPMČ)</t>
  </si>
  <si>
    <t>54973000     školení, kongres.popl.tuzemské - ostatní zdrav.prac.(pouze OPMČ)</t>
  </si>
  <si>
    <t>54999     Přípěvky a poplatky(daň.neúčinné)</t>
  </si>
  <si>
    <t>54999001     zaměstnanecký benefit</t>
  </si>
  <si>
    <t>55     Odpisy, rezervy, komplexní náklady příštích období  a opravné položky provozních nákladů</t>
  </si>
  <si>
    <t>551     Odpisy DM</t>
  </si>
  <si>
    <t>55110     Odpisy DM</t>
  </si>
  <si>
    <t>55110003     odpisy DHM - budovy z odpisů</t>
  </si>
  <si>
    <t>55110004     odpisy DHM - zdravot.techn. z odpisů</t>
  </si>
  <si>
    <t>55110005     odpisy DHM - ostatní z odpisů</t>
  </si>
  <si>
    <t>55110013     odpisy DHM - budovy z dotací</t>
  </si>
  <si>
    <t>55110014     odpisy DHM - zdravot.techn. z dotací</t>
  </si>
  <si>
    <t>55110015     odpisy DHM - ostatní z dotací</t>
  </si>
  <si>
    <t>558     Náklady z drobného dlouhodobého majetku</t>
  </si>
  <si>
    <t>55801     DDHM zdravotnický a laboratorní</t>
  </si>
  <si>
    <t>55801001     DDHM - zdravotnické přístroje (sk.N_525)</t>
  </si>
  <si>
    <t>55802     DDHM - provozní</t>
  </si>
  <si>
    <t>55802002     DDHM - ostatní provozní technika (sk.V_35)</t>
  </si>
  <si>
    <t>55802003     DDHM - kacelářská technika (sk.V_37)</t>
  </si>
  <si>
    <t>55805     DDHM - inventář</t>
  </si>
  <si>
    <t>55805002     DDHM - nábytek (sk.V_31)</t>
  </si>
  <si>
    <t>55805080     DDHM - inventář (věcné dary)</t>
  </si>
  <si>
    <t>55806     DDHM ostatní</t>
  </si>
  <si>
    <t>55806001     DDHM - ostatní, razítka (sk.V_47, V_112)</t>
  </si>
  <si>
    <t>55806081     DDHM ostatní (finanční dary)</t>
  </si>
  <si>
    <t>56     Finanční náklady</t>
  </si>
  <si>
    <t>563     Kurzové ztráty</t>
  </si>
  <si>
    <t>56301     Kurzové ztráty</t>
  </si>
  <si>
    <t>56301000     kurzové ztráty</t>
  </si>
  <si>
    <t>6     Účtová třída 6 - Výnosy</t>
  </si>
  <si>
    <t>60     Tržby za vlastní výkony a zboží</t>
  </si>
  <si>
    <t>602     Výnosy z prodeje služeb</t>
  </si>
  <si>
    <t>60210     Zdravotní služby samoplátcům a právnickým osobám</t>
  </si>
  <si>
    <t>60210322     zdr.služby - právn.osoby</t>
  </si>
  <si>
    <t>60210323     zdr.služby - státní orgány</t>
  </si>
  <si>
    <t>60210354     zdr.služby - cizinci</t>
  </si>
  <si>
    <t>60210359     zdr.služby - tuzemci (plastika atd. ...)</t>
  </si>
  <si>
    <t>60228     Zdr. výkony - VZP sledov.položky    OZPI</t>
  </si>
  <si>
    <t>60228190     výkony pojištěncům EHS</t>
  </si>
  <si>
    <t>60229     Zdr. výkony - ost. ZP sled.položky  OZPI</t>
  </si>
  <si>
    <t>60229208     výkony + mater. - ZP na výkon</t>
  </si>
  <si>
    <t>60229290     výkony pojištěncům EHS</t>
  </si>
  <si>
    <t>60241     Odmítnutí vykázané péče     OZPI</t>
  </si>
  <si>
    <t>60241101     odmítnutí vykázané péče, receptů, poukázek PZt, Tr - VZP</t>
  </si>
  <si>
    <t>60245     Fakturace ZP - běžný rok (paušál)   OZPI</t>
  </si>
  <si>
    <t>60245400     tržby VZP za zdrav.péči - paušál</t>
  </si>
  <si>
    <t>60245401     tržby ostatní ZP za zdrav.péči - paušál</t>
  </si>
  <si>
    <t>60245414     tržby VZP za léky v centrech - paušál</t>
  </si>
  <si>
    <t>60245415     tržby ostat.ZP za léky v centrech - paušál</t>
  </si>
  <si>
    <t>60246     Dorovnání péče ZP - min.let         OZPI</t>
  </si>
  <si>
    <t>60246400     tržby VZP za zdrav.péči - dorovnání min.let</t>
  </si>
  <si>
    <t>60246401     tržby ostat.ZP za zdrav.péči - dorovnání min.let</t>
  </si>
  <si>
    <t>64     Jiné provozní výnosy</t>
  </si>
  <si>
    <t>648     Čerpání fondů</t>
  </si>
  <si>
    <t>64803     Čerpání RF - čerpání fin. darů</t>
  </si>
  <si>
    <t>64803000     čerpání RF - čerpání finančních darů</t>
  </si>
  <si>
    <t>64804     Čerpání FRM</t>
  </si>
  <si>
    <t>64804221     čerp. FRM - opravy ZT</t>
  </si>
  <si>
    <t>64804222     čerp. FRM - opravy VT</t>
  </si>
  <si>
    <t>64804223     čerp. FRM - opravy ost. techn.</t>
  </si>
  <si>
    <t>64804224     čerp. FRM - údržba OSB</t>
  </si>
  <si>
    <t>64804225     čerp. FRM - údržba OHE</t>
  </si>
  <si>
    <t>649     Ostatní výnosy z činnosti</t>
  </si>
  <si>
    <t>64908     Ostatní výnosy z činnosti</t>
  </si>
  <si>
    <t>64908000     rozdíly v zaokrouhlení</t>
  </si>
  <si>
    <t>64924     Ostatní služby - mimo zdrav.výkony  FAKTURACE</t>
  </si>
  <si>
    <t>64924442     telekom.služby, soukr. hovory</t>
  </si>
  <si>
    <t>64924449     ostatní provoz.sl.-hl.čin.</t>
  </si>
  <si>
    <t>64924459     školení, stáže, odb. semináře, konference</t>
  </si>
  <si>
    <t>64980     Věcné dary</t>
  </si>
  <si>
    <t>64980001     věcné dary</t>
  </si>
  <si>
    <t>66     Finanční výnosy</t>
  </si>
  <si>
    <t>662     Úroky</t>
  </si>
  <si>
    <t>66200     Úroky - ostatní</t>
  </si>
  <si>
    <t>66200001     úroky z běžného účtu</t>
  </si>
  <si>
    <t>67     Zúčtování rezerva opravných položek finančních výnosů</t>
  </si>
  <si>
    <t>671     Výnosy vybraných vládních institucí z transferů</t>
  </si>
  <si>
    <t>67101     Nein.dotace, příspěvky, granty od zřizovatele</t>
  </si>
  <si>
    <t>67101000     transfery MZ - ostatní</t>
  </si>
  <si>
    <t>67120     Výnosy k úč.403 06 (k úč.551 odpisy) - finanční dary</t>
  </si>
  <si>
    <t>67120001     výnosy k úč.403 06 (k úč.551 odpisy) - finanční dary</t>
  </si>
  <si>
    <t>7     Účtová třída 7 - Vnitropodnikové účetnictví - náklady</t>
  </si>
  <si>
    <t>79     Vnitropodnikové náklady</t>
  </si>
  <si>
    <t>79902     VPN - ZVIT technická údržba</t>
  </si>
  <si>
    <t>79902000     výkony ZVIT - technická údržba</t>
  </si>
  <si>
    <t>79903     VPN - doprava</t>
  </si>
  <si>
    <t>79903000     výkony dopravy</t>
  </si>
  <si>
    <t>79906     VPN - prádelna</t>
  </si>
  <si>
    <t>79906000     výkony prádelny - praní prádla</t>
  </si>
  <si>
    <t>79907     VPN - sklad</t>
  </si>
  <si>
    <t>79907002     výkony skladu - tisk tiskopisů</t>
  </si>
  <si>
    <t>79910     VPN - informační technologie</t>
  </si>
  <si>
    <t>79910001     výkony IT - fixní náklady (z 9086)</t>
  </si>
  <si>
    <t>79910003     výkony PACS - přeúčtování nákl. (z 9087)</t>
  </si>
  <si>
    <t>79920     VPN - mezistřediskové převody</t>
  </si>
  <si>
    <t>79920001     převody - agregované výkony laboratoří</t>
  </si>
  <si>
    <t>79920004     převody - klinické studie</t>
  </si>
  <si>
    <t>79950     VPN - správní režie</t>
  </si>
  <si>
    <t>79950001     režie HTS</t>
  </si>
  <si>
    <t>8     Vnútroorganizačné účtovníctvo</t>
  </si>
  <si>
    <t>89     Vnitropodnikové výnosy</t>
  </si>
  <si>
    <t>899     Vnitropodnikové výnosy</t>
  </si>
  <si>
    <t>89920     VPV - mezistřediskové převody</t>
  </si>
  <si>
    <t>89920001     převody - agregované výkony laboratoří</t>
  </si>
  <si>
    <t>89920004     převody - klinické studie</t>
  </si>
  <si>
    <t>21</t>
  </si>
  <si>
    <t>Onkologická klinika</t>
  </si>
  <si>
    <t/>
  </si>
  <si>
    <t>Onkologická klinika Celkem</t>
  </si>
  <si>
    <t>SumaKL</t>
  </si>
  <si>
    <t>2111</t>
  </si>
  <si>
    <t>lůžkové oddělení 42A</t>
  </si>
  <si>
    <t>lůžkové oddělení 42A Celkem</t>
  </si>
  <si>
    <t>SumaNS</t>
  </si>
  <si>
    <t>mezeraNS</t>
  </si>
  <si>
    <t>2112</t>
  </si>
  <si>
    <t>lůžkové oddělení 42B</t>
  </si>
  <si>
    <t>lůžkové oddělení 42B Celkem</t>
  </si>
  <si>
    <t>2113</t>
  </si>
  <si>
    <t>(prázdné)</t>
  </si>
  <si>
    <t>(prázdné) Celkem</t>
  </si>
  <si>
    <t>2121</t>
  </si>
  <si>
    <t>ambulance + mamol. poradna</t>
  </si>
  <si>
    <t>ambulance + mamol. poradna Celkem</t>
  </si>
  <si>
    <t>2151</t>
  </si>
  <si>
    <t>ozařovny-přístrojové pracoviště</t>
  </si>
  <si>
    <t>ozařovny-přístrojové pracoviště Celkem</t>
  </si>
  <si>
    <t>2152</t>
  </si>
  <si>
    <t>radiační onkologie - brachyterapie</t>
  </si>
  <si>
    <t>radiační onkologie - brachyterapie Celkem</t>
  </si>
  <si>
    <t>2194</t>
  </si>
  <si>
    <t>centrum  - onkologie</t>
  </si>
  <si>
    <t>centrum  - onkologie Celkem</t>
  </si>
  <si>
    <t>50113001</t>
  </si>
  <si>
    <t>845592</t>
  </si>
  <si>
    <t>114287</t>
  </si>
  <si>
    <t>APO-CITAL 20 MG</t>
  </si>
  <si>
    <t>POR TBL FLM 30X20MG</t>
  </si>
  <si>
    <t>196056</t>
  </si>
  <si>
    <t>96056</t>
  </si>
  <si>
    <t>RANISAN</t>
  </si>
  <si>
    <t>TBL OBD 30X150MG</t>
  </si>
  <si>
    <t>184245</t>
  </si>
  <si>
    <t>LETROX 75</t>
  </si>
  <si>
    <t>POR TBL NOB 100X75MCG II</t>
  </si>
  <si>
    <t>165507</t>
  </si>
  <si>
    <t>IRINOCOL 20 MG/ML</t>
  </si>
  <si>
    <t>INF CNC SOL X5ML/100MG-6ML LAH</t>
  </si>
  <si>
    <t>155098</t>
  </si>
  <si>
    <t>EPIRUBICIN ACCORD 2 MG/ML</t>
  </si>
  <si>
    <t>INJ+INF SOL 1X25ML/50MG I</t>
  </si>
  <si>
    <t>155099</t>
  </si>
  <si>
    <t>INJ+INF SOL 1X100ML/200MG I</t>
  </si>
  <si>
    <t>124348</t>
  </si>
  <si>
    <t>INJ+INF SOL 1X5ML/10MG I</t>
  </si>
  <si>
    <t>202989</t>
  </si>
  <si>
    <t>SANDOSTATIN LAR 30 MG</t>
  </si>
  <si>
    <t>INJ PSU LQF 1X30MG</t>
  </si>
  <si>
    <t>O</t>
  </si>
  <si>
    <t>51366</t>
  </si>
  <si>
    <t>CHLORID SODNÝ 0,9% BRAUN</t>
  </si>
  <si>
    <t>INF SOL 20X100MLPELAH</t>
  </si>
  <si>
    <t>31915</t>
  </si>
  <si>
    <t>GLUKÓZA 10 BRAUN</t>
  </si>
  <si>
    <t>INF SOL 10X500ML-PE</t>
  </si>
  <si>
    <t>47244</t>
  </si>
  <si>
    <t>GLUKÓZA 5 BRAUN</t>
  </si>
  <si>
    <t>47256</t>
  </si>
  <si>
    <t>INF SOL 20X100ML-PE</t>
  </si>
  <si>
    <t>51367</t>
  </si>
  <si>
    <t>INF SOL 10X250MLPELAH</t>
  </si>
  <si>
    <t>51383</t>
  </si>
  <si>
    <t>INF SOL 10X500MLPELAH</t>
  </si>
  <si>
    <t>100168</t>
  </si>
  <si>
    <t>168</t>
  </si>
  <si>
    <t>HYDROCHLOROTHIAZID LECIVA</t>
  </si>
  <si>
    <t>TBL 20X25MG</t>
  </si>
  <si>
    <t>100362</t>
  </si>
  <si>
    <t>362</t>
  </si>
  <si>
    <t>ADRENALIN LECIVA</t>
  </si>
  <si>
    <t>INJ 5X1ML/1MG</t>
  </si>
  <si>
    <t>100498</t>
  </si>
  <si>
    <t>498</t>
  </si>
  <si>
    <t>MAGNESIUM SULFURICUM BIOTIKA</t>
  </si>
  <si>
    <t>INJ 5X10ML 10%</t>
  </si>
  <si>
    <t>100499</t>
  </si>
  <si>
    <t>499</t>
  </si>
  <si>
    <t>INJ 5X10ML 20%</t>
  </si>
  <si>
    <t>100502</t>
  </si>
  <si>
    <t>502</t>
  </si>
  <si>
    <t>MESOCAIN</t>
  </si>
  <si>
    <t>INJ 10X10ML 1%</t>
  </si>
  <si>
    <t>100610</t>
  </si>
  <si>
    <t>610</t>
  </si>
  <si>
    <t>SYNTOPHYLLIN</t>
  </si>
  <si>
    <t>INJ 5X10ML/240MG</t>
  </si>
  <si>
    <t>100720</t>
  </si>
  <si>
    <t>720</t>
  </si>
  <si>
    <t>KANAVIT</t>
  </si>
  <si>
    <t>GTT 1X5ML 20MG/ML</t>
  </si>
  <si>
    <t>100802</t>
  </si>
  <si>
    <t>802</t>
  </si>
  <si>
    <t>OPHTHALMO-SEPTONEX</t>
  </si>
  <si>
    <t>GTT OPH 1X10ML</t>
  </si>
  <si>
    <t>100835</t>
  </si>
  <si>
    <t>835</t>
  </si>
  <si>
    <t>CALCIUM PANTHOTEN. SLOVAKOFARMA</t>
  </si>
  <si>
    <t>UNG 1X30GM</t>
  </si>
  <si>
    <t>100843</t>
  </si>
  <si>
    <t>843</t>
  </si>
  <si>
    <t>DERMAZULEN</t>
  </si>
  <si>
    <t>100876</t>
  </si>
  <si>
    <t>876</t>
  </si>
  <si>
    <t>UNG OPH 1X5GM</t>
  </si>
  <si>
    <t>101125</t>
  </si>
  <si>
    <t>1125</t>
  </si>
  <si>
    <t>MORPHIN BIOTIKA 1%</t>
  </si>
  <si>
    <t>INJ 10X1ML/10MG</t>
  </si>
  <si>
    <t>101290</t>
  </si>
  <si>
    <t>1290</t>
  </si>
  <si>
    <t>DIAPREL MR</t>
  </si>
  <si>
    <t>TBL RET 60X30MG</t>
  </si>
  <si>
    <t>101710</t>
  </si>
  <si>
    <t>1710</t>
  </si>
  <si>
    <t>MILURIT 300</t>
  </si>
  <si>
    <t>TBL 30X300MG</t>
  </si>
  <si>
    <t>102133</t>
  </si>
  <si>
    <t>2133</t>
  </si>
  <si>
    <t>FUROSEMID BIOTIKA</t>
  </si>
  <si>
    <t>INJ 5X2ML/20MG</t>
  </si>
  <si>
    <t>102477</t>
  </si>
  <si>
    <t>2477</t>
  </si>
  <si>
    <t>DIAZEPAM SLOVAKOFARMA</t>
  </si>
  <si>
    <t>TBL 20X5MG</t>
  </si>
  <si>
    <t>102478</t>
  </si>
  <si>
    <t>2478</t>
  </si>
  <si>
    <t>TBL 20X10MG</t>
  </si>
  <si>
    <t>102479</t>
  </si>
  <si>
    <t>2479</t>
  </si>
  <si>
    <t>DITHIADEN</t>
  </si>
  <si>
    <t>TBL 20X2MG</t>
  </si>
  <si>
    <t>102486</t>
  </si>
  <si>
    <t>2486</t>
  </si>
  <si>
    <t>KALIUM CHLORATUM LECIVA 7.5%</t>
  </si>
  <si>
    <t>INJ 5X10ML 7.5%</t>
  </si>
  <si>
    <t>102592</t>
  </si>
  <si>
    <t>2592</t>
  </si>
  <si>
    <t>MILURIT</t>
  </si>
  <si>
    <t>TBL 50X100MG</t>
  </si>
  <si>
    <t>102679</t>
  </si>
  <si>
    <t>2679</t>
  </si>
  <si>
    <t>BERODUAL N</t>
  </si>
  <si>
    <t>INH SOL PSS 200DÁV</t>
  </si>
  <si>
    <t>103542</t>
  </si>
  <si>
    <t>3542</t>
  </si>
  <si>
    <t>DIGOXIN 0.250 LECIVA</t>
  </si>
  <si>
    <t>TBL 30X0.25MG</t>
  </si>
  <si>
    <t>103550</t>
  </si>
  <si>
    <t>3550</t>
  </si>
  <si>
    <t>VEROSPIRON</t>
  </si>
  <si>
    <t>103575</t>
  </si>
  <si>
    <t>3575</t>
  </si>
  <si>
    <t>HEPAROID LECIVA</t>
  </si>
  <si>
    <t>103645</t>
  </si>
  <si>
    <t>3645</t>
  </si>
  <si>
    <t>DIMEXOL</t>
  </si>
  <si>
    <t>TBL 30X200MG</t>
  </si>
  <si>
    <t>103688</t>
  </si>
  <si>
    <t>3688</t>
  </si>
  <si>
    <t>SUPPOSITORIA GLYCERINI LECIVA</t>
  </si>
  <si>
    <t>SUP 10X2.35GM</t>
  </si>
  <si>
    <t>107981</t>
  </si>
  <si>
    <t>7981</t>
  </si>
  <si>
    <t>NOVALGIN</t>
  </si>
  <si>
    <t>INJ 10X2ML/1000MG</t>
  </si>
  <si>
    <t>109159</t>
  </si>
  <si>
    <t>9159</t>
  </si>
  <si>
    <t>HYLAK FORTE</t>
  </si>
  <si>
    <t>GTT 1X100ML</t>
  </si>
  <si>
    <t>109205</t>
  </si>
  <si>
    <t>9205</t>
  </si>
  <si>
    <t>ISOPTIN 80</t>
  </si>
  <si>
    <t>TBL OBD 50X80MG</t>
  </si>
  <si>
    <t>110502</t>
  </si>
  <si>
    <t>10502</t>
  </si>
  <si>
    <t>ENTEROL</t>
  </si>
  <si>
    <t>POR CPS DUR10X250MG</t>
  </si>
  <si>
    <t>111671</t>
  </si>
  <si>
    <t>11671</t>
  </si>
  <si>
    <t>PLASMALYTE ROZTOK</t>
  </si>
  <si>
    <t>INF SOL 10X1000ML</t>
  </si>
  <si>
    <t>112770</t>
  </si>
  <si>
    <t>12770</t>
  </si>
  <si>
    <t>YAL</t>
  </si>
  <si>
    <t>SOL 2X67.5ML</t>
  </si>
  <si>
    <t>114075</t>
  </si>
  <si>
    <t>14075</t>
  </si>
  <si>
    <t>DETRALEX</t>
  </si>
  <si>
    <t>POR TBL FLM 60</t>
  </si>
  <si>
    <t>114811</t>
  </si>
  <si>
    <t>14811</t>
  </si>
  <si>
    <t>KREON 25 000</t>
  </si>
  <si>
    <t>POR CPS DUR 50</t>
  </si>
  <si>
    <t>114937</t>
  </si>
  <si>
    <t>14937</t>
  </si>
  <si>
    <t>ROCALTROL 0.25 MCG</t>
  </si>
  <si>
    <t>POR CPSMOL30X0.25RG</t>
  </si>
  <si>
    <t>116055</t>
  </si>
  <si>
    <t>16055</t>
  </si>
  <si>
    <t>LESCOL XL</t>
  </si>
  <si>
    <t>POR TBL PRO 28X80MG</t>
  </si>
  <si>
    <t>117189</t>
  </si>
  <si>
    <t>17189</t>
  </si>
  <si>
    <t>KALIUM CHLORATUM BIOMEDICA</t>
  </si>
  <si>
    <t>POR TBLFLM100X500MG</t>
  </si>
  <si>
    <t>117992</t>
  </si>
  <si>
    <t>17992</t>
  </si>
  <si>
    <t>MAGNESII LACTICI 0.5 TBL.MVM</t>
  </si>
  <si>
    <t>PORTBLNOB100X0.5GM</t>
  </si>
  <si>
    <t>118304</t>
  </si>
  <si>
    <t>18304</t>
  </si>
  <si>
    <t>RINGERFUNDIN B.BRAUN</t>
  </si>
  <si>
    <t>INF SOL 10X500ML PE</t>
  </si>
  <si>
    <t>119378</t>
  </si>
  <si>
    <t>19378</t>
  </si>
  <si>
    <t>FAKTU</t>
  </si>
  <si>
    <t>RCT SUP 20</t>
  </si>
  <si>
    <t>124067</t>
  </si>
  <si>
    <t>HYDROCORTISON VUAB 100 MG</t>
  </si>
  <si>
    <t>INJ PLV SOL 1X100MG</t>
  </si>
  <si>
    <t>125365</t>
  </si>
  <si>
    <t>25365</t>
  </si>
  <si>
    <t>HELICID 20 ZENTIVA</t>
  </si>
  <si>
    <t>POR CPS ETD 28X20MG</t>
  </si>
  <si>
    <t>125366</t>
  </si>
  <si>
    <t>25366</t>
  </si>
  <si>
    <t>POR CPS ETD 90X20MG</t>
  </si>
  <si>
    <t>126578</t>
  </si>
  <si>
    <t>26578</t>
  </si>
  <si>
    <t>MICARDISPLUS 80/12.5 MG</t>
  </si>
  <si>
    <t>POR TBL NOB 28</t>
  </si>
  <si>
    <t>128816</t>
  </si>
  <si>
    <t>28816</t>
  </si>
  <si>
    <t>AERIUS 5 MG</t>
  </si>
  <si>
    <t>POR TBL DIS 30X5MG</t>
  </si>
  <si>
    <t>130434</t>
  </si>
  <si>
    <t>30434</t>
  </si>
  <si>
    <t>TBL 100X25MG</t>
  </si>
  <si>
    <t>132225</t>
  </si>
  <si>
    <t>32225</t>
  </si>
  <si>
    <t>BETALOC ZOK 25 MG</t>
  </si>
  <si>
    <t>TBL RET 28X25MG</t>
  </si>
  <si>
    <t>132992</t>
  </si>
  <si>
    <t>32992</t>
  </si>
  <si>
    <t>ATROVENT N</t>
  </si>
  <si>
    <t>INH SOL PSS200X20RG</t>
  </si>
  <si>
    <t>144303</t>
  </si>
  <si>
    <t>44303</t>
  </si>
  <si>
    <t>EUPHYLLIN CR N 100</t>
  </si>
  <si>
    <t>CPS RET 50X100MG</t>
  </si>
  <si>
    <t>144305</t>
  </si>
  <si>
    <t>44305</t>
  </si>
  <si>
    <t>EUPHYLLIN CR N 200</t>
  </si>
  <si>
    <t>CPS RET 50X200MG</t>
  </si>
  <si>
    <t>146981</t>
  </si>
  <si>
    <t>46981</t>
  </si>
  <si>
    <t>BETALOC SR 200MG</t>
  </si>
  <si>
    <t>TBL RET 30X200MG</t>
  </si>
  <si>
    <t>147193</t>
  </si>
  <si>
    <t>47193</t>
  </si>
  <si>
    <t>HUMULIN R 100 M.J./ML</t>
  </si>
  <si>
    <t>INJ 1X10ML/1KU</t>
  </si>
  <si>
    <t>147195</t>
  </si>
  <si>
    <t>47195</t>
  </si>
  <si>
    <t>HUMULIN N 100 M.J./ML</t>
  </si>
  <si>
    <t>147478</t>
  </si>
  <si>
    <t>47478</t>
  </si>
  <si>
    <t>LORADUR MITE</t>
  </si>
  <si>
    <t>POR TBL NOB 50</t>
  </si>
  <si>
    <t>148888</t>
  </si>
  <si>
    <t>48888</t>
  </si>
  <si>
    <t>ATARALGIN</t>
  </si>
  <si>
    <t>POR TBL NOB 20</t>
  </si>
  <si>
    <t>149017</t>
  </si>
  <si>
    <t>49017</t>
  </si>
  <si>
    <t>GUTTALAX</t>
  </si>
  <si>
    <t>POR GTT SOL 1X15ML</t>
  </si>
  <si>
    <t>149317</t>
  </si>
  <si>
    <t>49317</t>
  </si>
  <si>
    <t>CALCIUM GLUCONICUM 10% B.BRAUN</t>
  </si>
  <si>
    <t>INJ SOL 20X10ML</t>
  </si>
  <si>
    <t>150335</t>
  </si>
  <si>
    <t>50335</t>
  </si>
  <si>
    <t>ALGIFEN NEO</t>
  </si>
  <si>
    <t>POR GTT SOL 1X25ML</t>
  </si>
  <si>
    <t>152266</t>
  </si>
  <si>
    <t>52266</t>
  </si>
  <si>
    <t>INFADOLAN</t>
  </si>
  <si>
    <t>DRM UNG 1X30GM</t>
  </si>
  <si>
    <t>155823</t>
  </si>
  <si>
    <t>55823</t>
  </si>
  <si>
    <t>TBL OBD 20X500MG</t>
  </si>
  <si>
    <t>155947</t>
  </si>
  <si>
    <t>55947</t>
  </si>
  <si>
    <t>OPHTAL LIQ 2X50ML</t>
  </si>
  <si>
    <t>156351</t>
  </si>
  <si>
    <t>56351</t>
  </si>
  <si>
    <t>PULMORAN</t>
  </si>
  <si>
    <t>SPC 20X1.5GM(SÁČKY)</t>
  </si>
  <si>
    <t>156992</t>
  </si>
  <si>
    <t>56992</t>
  </si>
  <si>
    <t>CODEIN SLOVAKOFARMA 15MG</t>
  </si>
  <si>
    <t>TBL 10X15MG-BLISTR</t>
  </si>
  <si>
    <t>156993</t>
  </si>
  <si>
    <t>56993</t>
  </si>
  <si>
    <t>CODEIN SLOVAKOFARMA 30MG</t>
  </si>
  <si>
    <t>TBL 10X30MG-BLISTR</t>
  </si>
  <si>
    <t>157395</t>
  </si>
  <si>
    <t>57395</t>
  </si>
  <si>
    <t>ACC LONG</t>
  </si>
  <si>
    <t>TBL EFF 10X600MG</t>
  </si>
  <si>
    <t>157396</t>
  </si>
  <si>
    <t>57396</t>
  </si>
  <si>
    <t>TBL EFF 20X600MG</t>
  </si>
  <si>
    <t>157483</t>
  </si>
  <si>
    <t>57483</t>
  </si>
  <si>
    <t>CALCIUM RESONIUM</t>
  </si>
  <si>
    <t>PLV 1X300GM</t>
  </si>
  <si>
    <t>157586</t>
  </si>
  <si>
    <t>57586</t>
  </si>
  <si>
    <t>ESPUMISAN</t>
  </si>
  <si>
    <t>PORCPSMOL50X40MG-BL</t>
  </si>
  <si>
    <t>158425</t>
  </si>
  <si>
    <t>58425</t>
  </si>
  <si>
    <t>DOLMINA 50</t>
  </si>
  <si>
    <t>TBL OBD 30X50MG</t>
  </si>
  <si>
    <t>158827</t>
  </si>
  <si>
    <t>58827</t>
  </si>
  <si>
    <t>FORTRANS</t>
  </si>
  <si>
    <t>PLV 1X4(SACKY)</t>
  </si>
  <si>
    <t>166555</t>
  </si>
  <si>
    <t>66555</t>
  </si>
  <si>
    <t>MAGNOSOLV</t>
  </si>
  <si>
    <t>GRA 30X6.1GM(SACKY)</t>
  </si>
  <si>
    <t>169623</t>
  </si>
  <si>
    <t>KAPIDIN 10 MG</t>
  </si>
  <si>
    <t>POR TBL FLM 30X10MG</t>
  </si>
  <si>
    <t>176064</t>
  </si>
  <si>
    <t>76064</t>
  </si>
  <si>
    <t>ACIDUM FOLICUM LECIVA</t>
  </si>
  <si>
    <t>DRG 30X10MG</t>
  </si>
  <si>
    <t>176650</t>
  </si>
  <si>
    <t>76650</t>
  </si>
  <si>
    <t>AFONILUM SR 250MG</t>
  </si>
  <si>
    <t>CPS 50X250MG</t>
  </si>
  <si>
    <t>180058</t>
  </si>
  <si>
    <t>80058</t>
  </si>
  <si>
    <t>SECTRAL 400</t>
  </si>
  <si>
    <t>TBL OBD 30X400MG</t>
  </si>
  <si>
    <t>182952</t>
  </si>
  <si>
    <t>82952</t>
  </si>
  <si>
    <t>QUAMATEL</t>
  </si>
  <si>
    <t>INJ SIC 5X20MG+SOLV</t>
  </si>
  <si>
    <t>184090</t>
  </si>
  <si>
    <t>84090</t>
  </si>
  <si>
    <t>DEXAMED</t>
  </si>
  <si>
    <t>INJ 10X2ML/8MG</t>
  </si>
  <si>
    <t>184284</t>
  </si>
  <si>
    <t>CONCOR COMBI 5 MG/5 MG</t>
  </si>
  <si>
    <t>POR TBL NOB 30</t>
  </si>
  <si>
    <t>184360</t>
  </si>
  <si>
    <t>84360</t>
  </si>
  <si>
    <t>TENAXUM</t>
  </si>
  <si>
    <t>TBL 30X1MG</t>
  </si>
  <si>
    <t>184700</t>
  </si>
  <si>
    <t>84700</t>
  </si>
  <si>
    <t>OTOBACID N</t>
  </si>
  <si>
    <t>AUR GTT SOL 1X5ML</t>
  </si>
  <si>
    <t>186990</t>
  </si>
  <si>
    <t>86990</t>
  </si>
  <si>
    <t>ARDEAOSMOSOL MA 15 (Mannitol)</t>
  </si>
  <si>
    <t>INF 1X200ML</t>
  </si>
  <si>
    <t>188217</t>
  </si>
  <si>
    <t>88217</t>
  </si>
  <si>
    <t>LEXAURIN</t>
  </si>
  <si>
    <t>TBL 30X1.5MG</t>
  </si>
  <si>
    <t>188219</t>
  </si>
  <si>
    <t>88219</t>
  </si>
  <si>
    <t>TBL 30X3MG</t>
  </si>
  <si>
    <t>188630</t>
  </si>
  <si>
    <t>88630</t>
  </si>
  <si>
    <t>TBL.MAGNESII LACTICI 0.5 GLO</t>
  </si>
  <si>
    <t>TBL 100X500MG</t>
  </si>
  <si>
    <t>191587</t>
  </si>
  <si>
    <t>91587</t>
  </si>
  <si>
    <t>DOLGIT</t>
  </si>
  <si>
    <t>CRM 1X50GM/2.5GM</t>
  </si>
  <si>
    <t>191836</t>
  </si>
  <si>
    <t>91836</t>
  </si>
  <si>
    <t>TORECAN</t>
  </si>
  <si>
    <t>INJ 5X1ML/6.5MG</t>
  </si>
  <si>
    <t>192086</t>
  </si>
  <si>
    <t>92086</t>
  </si>
  <si>
    <t>ROWATINEX</t>
  </si>
  <si>
    <t>GTT 1X10ML</t>
  </si>
  <si>
    <t>192729</t>
  </si>
  <si>
    <t>92729</t>
  </si>
  <si>
    <t>ACIDUM ASCORBICUM</t>
  </si>
  <si>
    <t>INJ 5X5ML</t>
  </si>
  <si>
    <t>192853</t>
  </si>
  <si>
    <t>LOPERON CPS</t>
  </si>
  <si>
    <t>POR CPS DUR 20X2MG</t>
  </si>
  <si>
    <t>193104</t>
  </si>
  <si>
    <t>93104</t>
  </si>
  <si>
    <t>DEGAN</t>
  </si>
  <si>
    <t>TBL 40X10MG</t>
  </si>
  <si>
    <t>193105</t>
  </si>
  <si>
    <t>93105</t>
  </si>
  <si>
    <t>INJ 50X2ML/10MG</t>
  </si>
  <si>
    <t>193582</t>
  </si>
  <si>
    <t>93582</t>
  </si>
  <si>
    <t>ANACID 5ML</t>
  </si>
  <si>
    <t>SUS 30X5ML</t>
  </si>
  <si>
    <t>193746</t>
  </si>
  <si>
    <t>93746</t>
  </si>
  <si>
    <t>HEPARIN LECIVA</t>
  </si>
  <si>
    <t>INJ 1X10ML/50KU</t>
  </si>
  <si>
    <t>194167</t>
  </si>
  <si>
    <t>94167</t>
  </si>
  <si>
    <t>PLENDIL</t>
  </si>
  <si>
    <t>TBL FC 30X10MG</t>
  </si>
  <si>
    <t>194248</t>
  </si>
  <si>
    <t>94248</t>
  </si>
  <si>
    <t>ZOLPIDEM-RATIOPHARM 10 MG</t>
  </si>
  <si>
    <t>POR TBL FLM 10X10MG</t>
  </si>
  <si>
    <t>194292</t>
  </si>
  <si>
    <t>94292</t>
  </si>
  <si>
    <t>POR TBL FLM 20X10MG</t>
  </si>
  <si>
    <t>196190</t>
  </si>
  <si>
    <t>96190</t>
  </si>
  <si>
    <t>MONOSAN 20MG</t>
  </si>
  <si>
    <t>TBL 30X20MG</t>
  </si>
  <si>
    <t>196303</t>
  </si>
  <si>
    <t>96303</t>
  </si>
  <si>
    <t>ASCORUTIN (BLISTR)</t>
  </si>
  <si>
    <t>TBL OBD 50</t>
  </si>
  <si>
    <t>196635</t>
  </si>
  <si>
    <t>96635</t>
  </si>
  <si>
    <t>MAGNE B6</t>
  </si>
  <si>
    <t>DRG 50</t>
  </si>
  <si>
    <t>196696</t>
  </si>
  <si>
    <t>96696</t>
  </si>
  <si>
    <t>INDAP</t>
  </si>
  <si>
    <t>CPS 30X2.5MG</t>
  </si>
  <si>
    <t>197682</t>
  </si>
  <si>
    <t>97682</t>
  </si>
  <si>
    <t>CHLORID SODNY 0.9% BRAUN, REF.3500381</t>
  </si>
  <si>
    <t>INFSOL1X250ML-PELAH</t>
  </si>
  <si>
    <t>198219</t>
  </si>
  <si>
    <t>98219</t>
  </si>
  <si>
    <t>FURON</t>
  </si>
  <si>
    <t>TBL 50X40MG</t>
  </si>
  <si>
    <t>199295</t>
  </si>
  <si>
    <t>99295</t>
  </si>
  <si>
    <t>ANOPYRIN 100MG</t>
  </si>
  <si>
    <t>TBL 20X100MG</t>
  </si>
  <si>
    <t>395294</t>
  </si>
  <si>
    <t>180306</t>
  </si>
  <si>
    <t>TANTUM VERDE</t>
  </si>
  <si>
    <t>LIQ 1X240ML-PET TR</t>
  </si>
  <si>
    <t>395997</t>
  </si>
  <si>
    <t>DZ SOFTASEPT N BEZBARVÝ 250 ml</t>
  </si>
  <si>
    <t>840143</t>
  </si>
  <si>
    <t>Heřmánek Spofa her.20x1g nálev.sáčky LEROS</t>
  </si>
  <si>
    <t>840169</t>
  </si>
  <si>
    <t>Indulona  Nechtíková 100g</t>
  </si>
  <si>
    <t>841059</t>
  </si>
  <si>
    <t>Indulona olivová ung.100g</t>
  </si>
  <si>
    <t>841535</t>
  </si>
  <si>
    <t>MENALIND Kožní ochranný krém 200 ml</t>
  </si>
  <si>
    <t>841572</t>
  </si>
  <si>
    <t>MENALIND Ubrousky 50ks náhradní náplň</t>
  </si>
  <si>
    <t>843905</t>
  </si>
  <si>
    <t>103391</t>
  </si>
  <si>
    <t>MUCOSOLVAN</t>
  </si>
  <si>
    <t>POR GTT SOL+INH SOL 60ML</t>
  </si>
  <si>
    <t>844145</t>
  </si>
  <si>
    <t>56350</t>
  </si>
  <si>
    <t>SPECIES UROLOGICAE PLANTA</t>
  </si>
  <si>
    <t>844651</t>
  </si>
  <si>
    <t>101205</t>
  </si>
  <si>
    <t>PRESTARIUM NEO</t>
  </si>
  <si>
    <t>POR TBL FLM 30X5MG</t>
  </si>
  <si>
    <t>845008</t>
  </si>
  <si>
    <t>107806</t>
  </si>
  <si>
    <t>AESCIN-TEVA</t>
  </si>
  <si>
    <t>845369</t>
  </si>
  <si>
    <t>107987</t>
  </si>
  <si>
    <t>ANALGIN</t>
  </si>
  <si>
    <t>INJ SOL 5X5ML</t>
  </si>
  <si>
    <t>845697</t>
  </si>
  <si>
    <t>125599</t>
  </si>
  <si>
    <t>KALNORMIN</t>
  </si>
  <si>
    <t>POR TBL PRO 30X1GM</t>
  </si>
  <si>
    <t>845758</t>
  </si>
  <si>
    <t>280</t>
  </si>
  <si>
    <t>PYRIDOXIN LÉČIVA TBL</t>
  </si>
  <si>
    <t xml:space="preserve">POR TBL NOB 20X20MG </t>
  </si>
  <si>
    <t>846413</t>
  </si>
  <si>
    <t>57585</t>
  </si>
  <si>
    <t>Espumisan cps.100x40mg-blistr</t>
  </si>
  <si>
    <t>0057585</t>
  </si>
  <si>
    <t>846629</t>
  </si>
  <si>
    <t>100013</t>
  </si>
  <si>
    <t>IBALGIN 400 TBL 24</t>
  </si>
  <si>
    <t xml:space="preserve">POR TBL FLM 24X400MG </t>
  </si>
  <si>
    <t>846758</t>
  </si>
  <si>
    <t>103387</t>
  </si>
  <si>
    <t>ACC INJEKT</t>
  </si>
  <si>
    <t>INJ SOL 5X3ML/300MG</t>
  </si>
  <si>
    <t>847488</t>
  </si>
  <si>
    <t>107869</t>
  </si>
  <si>
    <t>APO-ALLOPURINOL</t>
  </si>
  <si>
    <t>POR TBL NOB 100X100MG</t>
  </si>
  <si>
    <t>847871</t>
  </si>
  <si>
    <t>125524</t>
  </si>
  <si>
    <t>APO-AMILZIDE 5/50 MG</t>
  </si>
  <si>
    <t>POR TBL NOB 100X5MG/50MG</t>
  </si>
  <si>
    <t>847974</t>
  </si>
  <si>
    <t>125525</t>
  </si>
  <si>
    <t>APO-IBUPROFEN 400 MG</t>
  </si>
  <si>
    <t>POR TBL FLM 30X400MG</t>
  </si>
  <si>
    <t>848402</t>
  </si>
  <si>
    <t>100273</t>
  </si>
  <si>
    <t>LIPOBASE</t>
  </si>
  <si>
    <t>DRM CRM 1X100GM</t>
  </si>
  <si>
    <t>848569</t>
  </si>
  <si>
    <t>163137</t>
  </si>
  <si>
    <t>VASOCARDIN 50</t>
  </si>
  <si>
    <t>POR TBL NOB 50X50MG</t>
  </si>
  <si>
    <t>848632</t>
  </si>
  <si>
    <t>125315</t>
  </si>
  <si>
    <t>TIAPRIDAL</t>
  </si>
  <si>
    <t>INJ SOL 12X2ML/100MG</t>
  </si>
  <si>
    <t>848793</t>
  </si>
  <si>
    <t>Emspoma U mas.eml základní 300g</t>
  </si>
  <si>
    <t>848950</t>
  </si>
  <si>
    <t>155148</t>
  </si>
  <si>
    <t>PARALEN 500</t>
  </si>
  <si>
    <t>POR TBL NOB 12X500MG</t>
  </si>
  <si>
    <t>849561</t>
  </si>
  <si>
    <t>125060</t>
  </si>
  <si>
    <t>APO-AMLO 5</t>
  </si>
  <si>
    <t>POR TBL NOB 30X5MG</t>
  </si>
  <si>
    <t>849713</t>
  </si>
  <si>
    <t>125046</t>
  </si>
  <si>
    <t>APO-AMLO 10</t>
  </si>
  <si>
    <t>POR TBL NOB 30X10MG</t>
  </si>
  <si>
    <t>849941</t>
  </si>
  <si>
    <t>162142</t>
  </si>
  <si>
    <t>POR TBL NOB 24X500MG</t>
  </si>
  <si>
    <t>905097</t>
  </si>
  <si>
    <t>23987</t>
  </si>
  <si>
    <t>DZ OCTENISEPT 250 ml</t>
  </si>
  <si>
    <t>930065</t>
  </si>
  <si>
    <t>DZ PRONTOSAN ROZTOK 350ml</t>
  </si>
  <si>
    <t>987464</t>
  </si>
  <si>
    <t>Menalind Professional čistící pěna 400ml</t>
  </si>
  <si>
    <t>987465</t>
  </si>
  <si>
    <t>Menalind vlhké ošetř.ubrousky 50ks náhradní náplň</t>
  </si>
  <si>
    <t>51384</t>
  </si>
  <si>
    <t>INF SOL 10X1000MLPLAH</t>
  </si>
  <si>
    <t>100513</t>
  </si>
  <si>
    <t>513</t>
  </si>
  <si>
    <t>NATRIUM CHLORATUM BIOTIKA 10%</t>
  </si>
  <si>
    <t>102818</t>
  </si>
  <si>
    <t>2818</t>
  </si>
  <si>
    <t>ENDIARON</t>
  </si>
  <si>
    <t>TBL OBD 20X250MG</t>
  </si>
  <si>
    <t>102829</t>
  </si>
  <si>
    <t>2829</t>
  </si>
  <si>
    <t>TRIAMCINOLON LECIVA</t>
  </si>
  <si>
    <t>UNG 1X10GM 0.1%</t>
  </si>
  <si>
    <t>109844</t>
  </si>
  <si>
    <t>9844</t>
  </si>
  <si>
    <t>DRG 50X6.5MG</t>
  </si>
  <si>
    <t>111242</t>
  </si>
  <si>
    <t>11242</t>
  </si>
  <si>
    <t>GERATAM 1200</t>
  </si>
  <si>
    <t>TBL OBD 60X1200MG</t>
  </si>
  <si>
    <t>113359</t>
  </si>
  <si>
    <t>13359</t>
  </si>
  <si>
    <t>SPIROPENT</t>
  </si>
  <si>
    <t>POR TBLNOB20X0.02MG</t>
  </si>
  <si>
    <t>116028</t>
  </si>
  <si>
    <t>16028</t>
  </si>
  <si>
    <t>ANAFRANIL SR 75</t>
  </si>
  <si>
    <t>TBL RET 20X75MG</t>
  </si>
  <si>
    <t>126329</t>
  </si>
  <si>
    <t>26329</t>
  </si>
  <si>
    <t>AERIUS</t>
  </si>
  <si>
    <t>138839</t>
  </si>
  <si>
    <t>DORETA 37,5 MG/325 MG</t>
  </si>
  <si>
    <t>POR TBL FLM 10</t>
  </si>
  <si>
    <t>146694</t>
  </si>
  <si>
    <t>46694</t>
  </si>
  <si>
    <t>EUTHYROX 125</t>
  </si>
  <si>
    <t>TBL 100X125RG</t>
  </si>
  <si>
    <t>155824</t>
  </si>
  <si>
    <t>55824</t>
  </si>
  <si>
    <t>INJ 5X5ML/2500MG</t>
  </si>
  <si>
    <t>157866</t>
  </si>
  <si>
    <t>57866</t>
  </si>
  <si>
    <t>TOBRADEX</t>
  </si>
  <si>
    <t>GTT OPH 1X5ML</t>
  </si>
  <si>
    <t>159357</t>
  </si>
  <si>
    <t>59357</t>
  </si>
  <si>
    <t>RINGERUV ROZTOK BRAUN</t>
  </si>
  <si>
    <t>INF 10X500ML(LDPE)</t>
  </si>
  <si>
    <t>159448</t>
  </si>
  <si>
    <t>59448</t>
  </si>
  <si>
    <t>DUROGESIC 25MCG/H</t>
  </si>
  <si>
    <t>EMP 5X2.5MG(10CM2)</t>
  </si>
  <si>
    <t>159940</t>
  </si>
  <si>
    <t>59940</t>
  </si>
  <si>
    <t>SMECTA</t>
  </si>
  <si>
    <t>PLV POR 1X10SACKU</t>
  </si>
  <si>
    <t>162858</t>
  </si>
  <si>
    <t>ASPIRIN PROTECT 100</t>
  </si>
  <si>
    <t>POR TBL ENT 28X100MG</t>
  </si>
  <si>
    <t>169189</t>
  </si>
  <si>
    <t>69189</t>
  </si>
  <si>
    <t>EUTHYROX 50</t>
  </si>
  <si>
    <t>TBL 100X50RG</t>
  </si>
  <si>
    <t>188498</t>
  </si>
  <si>
    <t>88498</t>
  </si>
  <si>
    <t>NAKOM MITE</t>
  </si>
  <si>
    <t>TBL 100X125MG</t>
  </si>
  <si>
    <t>188967</t>
  </si>
  <si>
    <t>88967</t>
  </si>
  <si>
    <t>STOPTUSSIN</t>
  </si>
  <si>
    <t>POR GTT SOL 1X50ML</t>
  </si>
  <si>
    <t>193124</t>
  </si>
  <si>
    <t>93124</t>
  </si>
  <si>
    <t>UNG 1X20GM</t>
  </si>
  <si>
    <t>193724</t>
  </si>
  <si>
    <t>93724</t>
  </si>
  <si>
    <t>INDOMETACIN 100 BERLIN-CHEMIE</t>
  </si>
  <si>
    <t>SUP 10X100MG</t>
  </si>
  <si>
    <t>194918</t>
  </si>
  <si>
    <t>94918</t>
  </si>
  <si>
    <t>AMBROBENE</t>
  </si>
  <si>
    <t>TBL 20X30MG</t>
  </si>
  <si>
    <t>194919</t>
  </si>
  <si>
    <t>94919</t>
  </si>
  <si>
    <t>AMBROBENE 7.5MG/ML</t>
  </si>
  <si>
    <t>SOL 1X40ML</t>
  </si>
  <si>
    <t>194920</t>
  </si>
  <si>
    <t>94920</t>
  </si>
  <si>
    <t>SOL 1X100ML</t>
  </si>
  <si>
    <t>196191</t>
  </si>
  <si>
    <t>96191</t>
  </si>
  <si>
    <t>MONOSAN 40MG</t>
  </si>
  <si>
    <t>TBL 30X40MG</t>
  </si>
  <si>
    <t>196610</t>
  </si>
  <si>
    <t>96610</t>
  </si>
  <si>
    <t>APAURIN</t>
  </si>
  <si>
    <t>INJ 10X2ML/10MG</t>
  </si>
  <si>
    <t>196873</t>
  </si>
  <si>
    <t>96873</t>
  </si>
  <si>
    <t>GLUCOSE 5 BRAUN (PLASCO LAHV.), REF. 3600010</t>
  </si>
  <si>
    <t>INF 1X500ML 5%</t>
  </si>
  <si>
    <t>196884</t>
  </si>
  <si>
    <t>96884</t>
  </si>
  <si>
    <t>0.9% W/V SODIUM CHLORIDE I.V. REF.3500390</t>
  </si>
  <si>
    <t>INF 1X500ML(PE)</t>
  </si>
  <si>
    <t>197186</t>
  </si>
  <si>
    <t>97186</t>
  </si>
  <si>
    <t>EUTHYROX 100</t>
  </si>
  <si>
    <t>TBL 100X100RG</t>
  </si>
  <si>
    <t>197698</t>
  </si>
  <si>
    <t>97698</t>
  </si>
  <si>
    <t>PENTOMER RETARD 400MG</t>
  </si>
  <si>
    <t>TBL OBD 20X400MG</t>
  </si>
  <si>
    <t>846340</t>
  </si>
  <si>
    <t>122690</t>
  </si>
  <si>
    <t>PRESTARIUM NEO COMBI 5mg/1,25mg</t>
  </si>
  <si>
    <t>POR TBL FLM 90</t>
  </si>
  <si>
    <t>846824</t>
  </si>
  <si>
    <t>124087</t>
  </si>
  <si>
    <t>PRESTANCE 5 MG/5 MG</t>
  </si>
  <si>
    <t>847635</t>
  </si>
  <si>
    <t>Biopron9    PREMIUM tob.120</t>
  </si>
  <si>
    <t>848172</t>
  </si>
  <si>
    <t>Biopron9  Premium tob.60</t>
  </si>
  <si>
    <t>848560</t>
  </si>
  <si>
    <t>125752</t>
  </si>
  <si>
    <t>ESSENTIALE FORTE N</t>
  </si>
  <si>
    <t>848625</t>
  </si>
  <si>
    <t>138841</t>
  </si>
  <si>
    <t>POR TBL FLM 30</t>
  </si>
  <si>
    <t>848802</t>
  </si>
  <si>
    <t>163138</t>
  </si>
  <si>
    <t>FLAVOBION</t>
  </si>
  <si>
    <t>POR TBL FLM 50X70MG</t>
  </si>
  <si>
    <t>849034</t>
  </si>
  <si>
    <t>Emspoma M 200ml/chladivá tuba</t>
  </si>
  <si>
    <t>849087</t>
  </si>
  <si>
    <t>138840</t>
  </si>
  <si>
    <t>POR TBL FLM 20</t>
  </si>
  <si>
    <t>850072</t>
  </si>
  <si>
    <t>162502</t>
  </si>
  <si>
    <t>TRIAMCINOLON TEVA</t>
  </si>
  <si>
    <t>DRM EML 1X30GM</t>
  </si>
  <si>
    <t>850724</t>
  </si>
  <si>
    <t>120325</t>
  </si>
  <si>
    <t>INDAPAMID STADA 1,5 MG</t>
  </si>
  <si>
    <t>POR TBL PRO 30X1.5MG</t>
  </si>
  <si>
    <t>905022</t>
  </si>
  <si>
    <t>DZ Prontosan wound gel 30ml</t>
  </si>
  <si>
    <t>100231</t>
  </si>
  <si>
    <t>231</t>
  </si>
  <si>
    <t>NITROGLYCERIN SLOVAKOFARMA</t>
  </si>
  <si>
    <t>TBL 20X0.5MG</t>
  </si>
  <si>
    <t>102684</t>
  </si>
  <si>
    <t>2684</t>
  </si>
  <si>
    <t>GEL 1X20GM</t>
  </si>
  <si>
    <t>104071</t>
  </si>
  <si>
    <t>4071</t>
  </si>
  <si>
    <t>INJ 10X2ML</t>
  </si>
  <si>
    <t>158838</t>
  </si>
  <si>
    <t>58838</t>
  </si>
  <si>
    <t>PROPANORM 300MG</t>
  </si>
  <si>
    <t>POR TBL FLM50X300MG</t>
  </si>
  <si>
    <t>47247</t>
  </si>
  <si>
    <t>INF SOL 10X1000ML-PE</t>
  </si>
  <si>
    <t>110555</t>
  </si>
  <si>
    <t>10555</t>
  </si>
  <si>
    <t>AQUA PRO INJECTIONE BRAUN</t>
  </si>
  <si>
    <t>PAR LQF 20X100ML-PE</t>
  </si>
  <si>
    <t>194916</t>
  </si>
  <si>
    <t>94916</t>
  </si>
  <si>
    <t>INJ 5X2ML/15MG</t>
  </si>
  <si>
    <t>196885</t>
  </si>
  <si>
    <t>96885</t>
  </si>
  <si>
    <t>0.9% W/V SODIUM CHLORIDE I.V.   REF. 3500403</t>
  </si>
  <si>
    <t>INF 1X1000ML(PE)</t>
  </si>
  <si>
    <t>394762</t>
  </si>
  <si>
    <t>Ubrousky dět. s klipem Baby wipes Gently 72ks</t>
  </si>
  <si>
    <t>841550</t>
  </si>
  <si>
    <t>Emspoma Z 300 ml/proti bolesti</t>
  </si>
  <si>
    <t>841645</t>
  </si>
  <si>
    <t>DZ Ubrousky dětské vlhčené</t>
  </si>
  <si>
    <t>100392</t>
  </si>
  <si>
    <t>392</t>
  </si>
  <si>
    <t>ATROPIN BIOTIKA 0.5MG</t>
  </si>
  <si>
    <t>INJ 10X1ML/0.5MG</t>
  </si>
  <si>
    <t>113803</t>
  </si>
  <si>
    <t>13803</t>
  </si>
  <si>
    <t>PANTHENOL SPRAY</t>
  </si>
  <si>
    <t>DRM SPR SUS 1X130GM</t>
  </si>
  <si>
    <t>705608</t>
  </si>
  <si>
    <t>Indulona A/64 ung.100ml modrá</t>
  </si>
  <si>
    <t>841498</t>
  </si>
  <si>
    <t>Carbosorb tbl.20-blistr</t>
  </si>
  <si>
    <t>100407</t>
  </si>
  <si>
    <t>407</t>
  </si>
  <si>
    <t>CALCIUM BIOTIKA</t>
  </si>
  <si>
    <t>INJ 10X10ML/1GM</t>
  </si>
  <si>
    <t>102963</t>
  </si>
  <si>
    <t>2963</t>
  </si>
  <si>
    <t>PREDNISON 20 LECIVA</t>
  </si>
  <si>
    <t>TBL 20X20MG(BLISTR)</t>
  </si>
  <si>
    <t>100858</t>
  </si>
  <si>
    <t>858</t>
  </si>
  <si>
    <t>HYDROCORTISON M LECIVA</t>
  </si>
  <si>
    <t>UNG 10GM 1%</t>
  </si>
  <si>
    <t>101940</t>
  </si>
  <si>
    <t>1940</t>
  </si>
  <si>
    <t>OXAZEPAM TBL.20X10MG</t>
  </si>
  <si>
    <t>TBL 20X10MG(BLISTR)</t>
  </si>
  <si>
    <t>102123</t>
  </si>
  <si>
    <t>2123</t>
  </si>
  <si>
    <t>PAMBA</t>
  </si>
  <si>
    <t>TBL 10X250MG</t>
  </si>
  <si>
    <t>104207</t>
  </si>
  <si>
    <t>4207</t>
  </si>
  <si>
    <t>PROTHIADEN</t>
  </si>
  <si>
    <t>DRG 30X25MG</t>
  </si>
  <si>
    <t>111106</t>
  </si>
  <si>
    <t>11106</t>
  </si>
  <si>
    <t>OXYCONTIN 40 MG</t>
  </si>
  <si>
    <t>POR TBL PRO 30X40MG</t>
  </si>
  <si>
    <t>114693</t>
  </si>
  <si>
    <t>14693</t>
  </si>
  <si>
    <t>TARKA 180/2 MG TBL.</t>
  </si>
  <si>
    <t>POR TBL RET 28</t>
  </si>
  <si>
    <t>117011</t>
  </si>
  <si>
    <t>17011</t>
  </si>
  <si>
    <t>DICYNONE 250</t>
  </si>
  <si>
    <t>INJ SOL 4X2ML/250MG</t>
  </si>
  <si>
    <t>144357</t>
  </si>
  <si>
    <t>44357</t>
  </si>
  <si>
    <t>REMESTYP 1.0</t>
  </si>
  <si>
    <t>INJ 5X10ML/1MG</t>
  </si>
  <si>
    <t>152334</t>
  </si>
  <si>
    <t>52334</t>
  </si>
  <si>
    <t>FORTECORTIN 4</t>
  </si>
  <si>
    <t>POR TBL NOB 20X4MG</t>
  </si>
  <si>
    <t>159449</t>
  </si>
  <si>
    <t>59449</t>
  </si>
  <si>
    <t>DUROGESIC 50MCG/H</t>
  </si>
  <si>
    <t>EMP 5X5MG(20CM2)</t>
  </si>
  <si>
    <t>166506</t>
  </si>
  <si>
    <t>66506</t>
  </si>
  <si>
    <t>ENAP-H</t>
  </si>
  <si>
    <t>TBL 30</t>
  </si>
  <si>
    <t>167547</t>
  </si>
  <si>
    <t>67547</t>
  </si>
  <si>
    <t>ALMIRAL</t>
  </si>
  <si>
    <t>INJ 10X3ML/75MG</t>
  </si>
  <si>
    <t>175289</t>
  </si>
  <si>
    <t>75289</t>
  </si>
  <si>
    <t>CRM 1X100GM/5GM</t>
  </si>
  <si>
    <t>176432</t>
  </si>
  <si>
    <t>76432</t>
  </si>
  <si>
    <t>UROLOGICKÁ ČAJOVÁ SMĚS</t>
  </si>
  <si>
    <t>SPC 20X1.5GM(SACKY)</t>
  </si>
  <si>
    <t>185060</t>
  </si>
  <si>
    <t>85060</t>
  </si>
  <si>
    <t>ATARAX</t>
  </si>
  <si>
    <t>TBL OBD 25X25MG</t>
  </si>
  <si>
    <t>193723</t>
  </si>
  <si>
    <t>93723</t>
  </si>
  <si>
    <t>INDOMETACIN 50 BERLIN-CHEMIE</t>
  </si>
  <si>
    <t>SUP 10X50MG</t>
  </si>
  <si>
    <t>196872</t>
  </si>
  <si>
    <t>96872</t>
  </si>
  <si>
    <t>GLUKÓZA 5 BRAUN, REF.349130</t>
  </si>
  <si>
    <t>INF 1X250ML-PE</t>
  </si>
  <si>
    <t>500268</t>
  </si>
  <si>
    <t>KL CHLADIVE MAZANI 900 g KULICH</t>
  </si>
  <si>
    <t>848856</t>
  </si>
  <si>
    <t>155873</t>
  </si>
  <si>
    <t>TRENTAL 400</t>
  </si>
  <si>
    <t>POR TBL RET 100X400MG</t>
  </si>
  <si>
    <t>146444</t>
  </si>
  <si>
    <t>46444</t>
  </si>
  <si>
    <t>TRITTICO AC 150</t>
  </si>
  <si>
    <t>TBL RET 60X150MG</t>
  </si>
  <si>
    <t>184325</t>
  </si>
  <si>
    <t>84325</t>
  </si>
  <si>
    <t>VIDISIC</t>
  </si>
  <si>
    <t>GEL OPH 1X10GM</t>
  </si>
  <si>
    <t>394217</t>
  </si>
  <si>
    <t>KL POLYSAN, OL.HELIANTHI AA AD 300G</t>
  </si>
  <si>
    <t>920356</t>
  </si>
  <si>
    <t>KL SOL.BORGLYCEROLI  3% 100 G</t>
  </si>
  <si>
    <t>921392</t>
  </si>
  <si>
    <t>KL SUPP.PREDNISON 0,001G,PAPAVERIN 0,02G</t>
  </si>
  <si>
    <t>20KS</t>
  </si>
  <si>
    <t>131385</t>
  </si>
  <si>
    <t>31385</t>
  </si>
  <si>
    <t>TENSIOMIN</t>
  </si>
  <si>
    <t>TBL 30X12.5MG</t>
  </si>
  <si>
    <t>105954</t>
  </si>
  <si>
    <t>5954</t>
  </si>
  <si>
    <t>UROMITEXAN 400MG</t>
  </si>
  <si>
    <t>INJ 15X4ML/400MG</t>
  </si>
  <si>
    <t>111062</t>
  </si>
  <si>
    <t>11062</t>
  </si>
  <si>
    <t>OXYCONTIN 20 MG</t>
  </si>
  <si>
    <t>POR TBL PRO 30X20MG</t>
  </si>
  <si>
    <t>112023</t>
  </si>
  <si>
    <t>12023</t>
  </si>
  <si>
    <t>VIGANTOL</t>
  </si>
  <si>
    <t>POR GTT SOL 1x10ML</t>
  </si>
  <si>
    <t>113191</t>
  </si>
  <si>
    <t>13191</t>
  </si>
  <si>
    <t>GINGIO 80</t>
  </si>
  <si>
    <t>POR TBL FLM 60X80MG</t>
  </si>
  <si>
    <t>116444</t>
  </si>
  <si>
    <t>16444</t>
  </si>
  <si>
    <t>TEGRETOL CR 200</t>
  </si>
  <si>
    <t>TBL RET 50X200MG</t>
  </si>
  <si>
    <t>147515</t>
  </si>
  <si>
    <t>47515</t>
  </si>
  <si>
    <t>CALCICHEW D3</t>
  </si>
  <si>
    <t>CTB 60</t>
  </si>
  <si>
    <t>162047</t>
  </si>
  <si>
    <t>62047</t>
  </si>
  <si>
    <t>LOCOID LIPOCREAM</t>
  </si>
  <si>
    <t>CRM 1X30GM 0.1%</t>
  </si>
  <si>
    <t>184229</t>
  </si>
  <si>
    <t>84229</t>
  </si>
  <si>
    <t>ENDOXAN 200 MG</t>
  </si>
  <si>
    <t>INJ PLV SOL10X200MG</t>
  </si>
  <si>
    <t>184230</t>
  </si>
  <si>
    <t>84230</t>
  </si>
  <si>
    <t>ENDOXAN 500 MG</t>
  </si>
  <si>
    <t>INJ PLV SOL 1X500MG</t>
  </si>
  <si>
    <t>184231</t>
  </si>
  <si>
    <t>84231</t>
  </si>
  <si>
    <t>ENDOXAN 1 G</t>
  </si>
  <si>
    <t>INJ PLV SOL 1X1GM</t>
  </si>
  <si>
    <t>188900</t>
  </si>
  <si>
    <t>88900</t>
  </si>
  <si>
    <t>192730</t>
  </si>
  <si>
    <t>92730</t>
  </si>
  <si>
    <t>INJ 50X5ML</t>
  </si>
  <si>
    <t>380715</t>
  </si>
  <si>
    <t>80715</t>
  </si>
  <si>
    <t>FLAMIGEL 250 ML     FLAM250</t>
  </si>
  <si>
    <t>HYDROKOLOIDNÍ GEL P</t>
  </si>
  <si>
    <t>394072</t>
  </si>
  <si>
    <t>1000</t>
  </si>
  <si>
    <t>KL KAPSLE</t>
  </si>
  <si>
    <t>395810</t>
  </si>
  <si>
    <t>139065</t>
  </si>
  <si>
    <t>DOXORUBICIN-TEVA 0.2%</t>
  </si>
  <si>
    <t>INJ SOL 1X50MG/25ML</t>
  </si>
  <si>
    <t>500877</t>
  </si>
  <si>
    <t>139063</t>
  </si>
  <si>
    <t>INJ SOL 1X10MG/5ML</t>
  </si>
  <si>
    <t>900881</t>
  </si>
  <si>
    <t>KL BALS.VISNEVSKI 100G</t>
  </si>
  <si>
    <t>930589</t>
  </si>
  <si>
    <t>KL ETHANOLUM BENZ.DENAT. 900 ml / 720g/</t>
  </si>
  <si>
    <t>UN 1170</t>
  </si>
  <si>
    <t>100810</t>
  </si>
  <si>
    <t>810</t>
  </si>
  <si>
    <t>SANORIN EMULSIO</t>
  </si>
  <si>
    <t>GTT NAS 10ML 0.1%</t>
  </si>
  <si>
    <t>128007</t>
  </si>
  <si>
    <t>28007</t>
  </si>
  <si>
    <t>ZOMETA 4 MG</t>
  </si>
  <si>
    <t>INF CNC SOL 1X4MG</t>
  </si>
  <si>
    <t>147285</t>
  </si>
  <si>
    <t>47285</t>
  </si>
  <si>
    <t>DUROGESIC 75MCG/H</t>
  </si>
  <si>
    <t>EMP 5X7.5MG(30CM2)</t>
  </si>
  <si>
    <t>147458</t>
  </si>
  <si>
    <t>EUTHYROX 112 MIKROGRAMŮ</t>
  </si>
  <si>
    <t>POR TBL NOB 100X112RG II</t>
  </si>
  <si>
    <t>149993</t>
  </si>
  <si>
    <t>TEVAGRASTIM 30 MU/0,5 ML</t>
  </si>
  <si>
    <t>INJ+INF SOL 5X0.5ML</t>
  </si>
  <si>
    <t>149996</t>
  </si>
  <si>
    <t>TEVAGRASTIM 48 MU/0,8 ML</t>
  </si>
  <si>
    <t>INJ+INF SOL 5X0.8ML</t>
  </si>
  <si>
    <t>849053</t>
  </si>
  <si>
    <t>1</t>
  </si>
  <si>
    <t>Cyto-chlorid sodný 0,9% 1x 10ml</t>
  </si>
  <si>
    <t>849295</t>
  </si>
  <si>
    <t>163150</t>
  </si>
  <si>
    <t>VASOCARDIN SR 200</t>
  </si>
  <si>
    <t>POR TBL PRO 30X200MG</t>
  </si>
  <si>
    <t>848746</t>
  </si>
  <si>
    <t>CYTO-chlorid sodný 0,9% 1x20ml</t>
  </si>
  <si>
    <t>500629</t>
  </si>
  <si>
    <t>180173</t>
  </si>
  <si>
    <t>Canesten Gyn 1 den</t>
  </si>
  <si>
    <t>vag.tbl.1x500mg</t>
  </si>
  <si>
    <t>930127</t>
  </si>
  <si>
    <t>KL CHLADIVE MAZANI 800 g FAGRON</t>
  </si>
  <si>
    <t>193779</t>
  </si>
  <si>
    <t>93779</t>
  </si>
  <si>
    <t>FLORSALMIN</t>
  </si>
  <si>
    <t>GTT 1X50ML</t>
  </si>
  <si>
    <t>844148</t>
  </si>
  <si>
    <t>104694</t>
  </si>
  <si>
    <t>MUCOSOLVAN PRO DOSPĚLÉ</t>
  </si>
  <si>
    <t>POR SIR 1X100ML</t>
  </si>
  <si>
    <t>850169</t>
  </si>
  <si>
    <t>169211</t>
  </si>
  <si>
    <t>AMBROSAN 15 MG/5 ML SIRUP</t>
  </si>
  <si>
    <t>POR SIR 1X100ML/300MG</t>
  </si>
  <si>
    <t>921209</t>
  </si>
  <si>
    <t>KL BALS.VISNEVSKI 50G</t>
  </si>
  <si>
    <t>141824</t>
  </si>
  <si>
    <t>41824</t>
  </si>
  <si>
    <t>DHC CONTINUS 60 MG</t>
  </si>
  <si>
    <t>PORTBLRET60X60MG B</t>
  </si>
  <si>
    <t>158659</t>
  </si>
  <si>
    <t>58659</t>
  </si>
  <si>
    <t>ATENOLOL AL 25</t>
  </si>
  <si>
    <t>POR TBL NOB 30X25MG</t>
  </si>
  <si>
    <t>850675</t>
  </si>
  <si>
    <t>Menalind professional tělové mléko 500ml</t>
  </si>
  <si>
    <t>100966</t>
  </si>
  <si>
    <t>966</t>
  </si>
  <si>
    <t>SPC 1X100GM</t>
  </si>
  <si>
    <t>114098</t>
  </si>
  <si>
    <t>14098</t>
  </si>
  <si>
    <t>OSTEOD 0.25 MCG</t>
  </si>
  <si>
    <t>155871</t>
  </si>
  <si>
    <t>ERCEFURYL 200 MG CPS.</t>
  </si>
  <si>
    <t>POR CPS DUR 14X200MG</t>
  </si>
  <si>
    <t>900497</t>
  </si>
  <si>
    <t>KL CPS KOLITICKA  SMES, 50 CPS</t>
  </si>
  <si>
    <t>147085</t>
  </si>
  <si>
    <t>47085</t>
  </si>
  <si>
    <t>TBL OBD 100X400MG</t>
  </si>
  <si>
    <t>100584</t>
  </si>
  <si>
    <t>584</t>
  </si>
  <si>
    <t>PYRIDOXIN LECIVA</t>
  </si>
  <si>
    <t>INJ 5X1ML 50MG</t>
  </si>
  <si>
    <t>850638</t>
  </si>
  <si>
    <t>500886</t>
  </si>
  <si>
    <t>IFIRMASTA 150 MG</t>
  </si>
  <si>
    <t>POR TBL FLM 28X150MG</t>
  </si>
  <si>
    <t>191763</t>
  </si>
  <si>
    <t>91763</t>
  </si>
  <si>
    <t>ZINERYT</t>
  </si>
  <si>
    <t>LOT 1X30ML</t>
  </si>
  <si>
    <t>159511</t>
  </si>
  <si>
    <t>59511</t>
  </si>
  <si>
    <t>OFTAGEL</t>
  </si>
  <si>
    <t>GEL OPH 1X10GM/25MG</t>
  </si>
  <si>
    <t>987881</t>
  </si>
  <si>
    <t>Walmark Laktobacily FORTE s fruktooligosach.30+30</t>
  </si>
  <si>
    <t>101845</t>
  </si>
  <si>
    <t>1845</t>
  </si>
  <si>
    <t>TISERCIN</t>
  </si>
  <si>
    <t>INJ 10X1ML/25MG</t>
  </si>
  <si>
    <t>169191</t>
  </si>
  <si>
    <t>69191</t>
  </si>
  <si>
    <t>EUTHYROX 150</t>
  </si>
  <si>
    <t>TBL 100X150RG</t>
  </si>
  <si>
    <t>911930</t>
  </si>
  <si>
    <t>KL KAL.PERMANGANAS 5 G</t>
  </si>
  <si>
    <t>844257</t>
  </si>
  <si>
    <t>29816</t>
  </si>
  <si>
    <t>AVAMYS NAS.SPR.SUS 120X27,5RG</t>
  </si>
  <si>
    <t>115520</t>
  </si>
  <si>
    <t>15520</t>
  </si>
  <si>
    <t>FENISTIL</t>
  </si>
  <si>
    <t>POR GTT SOL 1X20ML</t>
  </si>
  <si>
    <t>145571</t>
  </si>
  <si>
    <t>45571</t>
  </si>
  <si>
    <t>ČAJ ZE ŠALVĚJE</t>
  </si>
  <si>
    <t>395164</t>
  </si>
  <si>
    <t>Hylo-Comod gtt. 2 x10 ml</t>
  </si>
  <si>
    <t>621370</t>
  </si>
  <si>
    <t>LEROS Šalvějový čaj n.s.</t>
  </si>
  <si>
    <t>186966</t>
  </si>
  <si>
    <t>86966</t>
  </si>
  <si>
    <t>ARDEANUTRISOL G 5</t>
  </si>
  <si>
    <t>INF 1X250ML</t>
  </si>
  <si>
    <t>848972</t>
  </si>
  <si>
    <t>MEGAFYT Dubová kůra</t>
  </si>
  <si>
    <t>100G</t>
  </si>
  <si>
    <t>111420</t>
  </si>
  <si>
    <t>11420</t>
  </si>
  <si>
    <t>VINCRISTINE-TEVA</t>
  </si>
  <si>
    <t>INJ 1X1ML/1MG</t>
  </si>
  <si>
    <t>142267</t>
  </si>
  <si>
    <t>42267</t>
  </si>
  <si>
    <t>ADRIBLASTINA CS</t>
  </si>
  <si>
    <t>INJ SOL 1X5ML/10MG</t>
  </si>
  <si>
    <t>142270</t>
  </si>
  <si>
    <t>42270</t>
  </si>
  <si>
    <t>INJ SOL 1X25ML/50MG</t>
  </si>
  <si>
    <t>149982</t>
  </si>
  <si>
    <t>49982</t>
  </si>
  <si>
    <t>HOLOXAN 500 MG</t>
  </si>
  <si>
    <t>149983</t>
  </si>
  <si>
    <t>49983</t>
  </si>
  <si>
    <t>HOLOXAN 1 G</t>
  </si>
  <si>
    <t>149984</t>
  </si>
  <si>
    <t>49984</t>
  </si>
  <si>
    <t>HOLOXAN 2 G</t>
  </si>
  <si>
    <t>INJ PLV SOL 1X2GM</t>
  </si>
  <si>
    <t>163307</t>
  </si>
  <si>
    <t>CALCIUM FOLINATE HOSPIRA 10 MG/ML</t>
  </si>
  <si>
    <t>INJ SOL 1X10ML/100MG</t>
  </si>
  <si>
    <t>849757</t>
  </si>
  <si>
    <t>163175</t>
  </si>
  <si>
    <t>METHOTREXATE HOSPIRA 25 MG/ML INJEKČNÍ ROZTOK</t>
  </si>
  <si>
    <t>INJ SOL 1X2ML/50MG</t>
  </si>
  <si>
    <t>848411</t>
  </si>
  <si>
    <t>84795</t>
  </si>
  <si>
    <t>ZOLPIDEM-RATHIOPHARM tbl. 100x10mg</t>
  </si>
  <si>
    <t>847025</t>
  </si>
  <si>
    <t>137119</t>
  </si>
  <si>
    <t>CALCIUM 500 MG PHARMAVIT</t>
  </si>
  <si>
    <t>POR TBL EFF 20X500MG</t>
  </si>
  <si>
    <t>180534</t>
  </si>
  <si>
    <t>MITOMYCIN C KYOWA</t>
  </si>
  <si>
    <t>INJ+INF PLV SOL 5X20MG</t>
  </si>
  <si>
    <t>840254</t>
  </si>
  <si>
    <t>Heřmánek her.50g LEROS</t>
  </si>
  <si>
    <t>neleč.</t>
  </si>
  <si>
    <t>168602</t>
  </si>
  <si>
    <t>68602</t>
  </si>
  <si>
    <t>GERODORM</t>
  </si>
  <si>
    <t>POR TBL NOB 10X40MG</t>
  </si>
  <si>
    <t>153507</t>
  </si>
  <si>
    <t>53507</t>
  </si>
  <si>
    <t>MEDOSTATIN 20MG</t>
  </si>
  <si>
    <t>TBL 100X20MG</t>
  </si>
  <si>
    <t>160414</t>
  </si>
  <si>
    <t>160676</t>
  </si>
  <si>
    <t>Gemcitabin Ebewe 40mg/ml</t>
  </si>
  <si>
    <t>1x5ml/200mg</t>
  </si>
  <si>
    <t>164094</t>
  </si>
  <si>
    <t>CYCLOPLATIN 50</t>
  </si>
  <si>
    <t>INF CNC SOL 1X5ML</t>
  </si>
  <si>
    <t>164095</t>
  </si>
  <si>
    <t>CYCLOPLATIN 450</t>
  </si>
  <si>
    <t>INF CNC SOL 1X45ML</t>
  </si>
  <si>
    <t>169225</t>
  </si>
  <si>
    <t>BREVITAX 6 MG/ML</t>
  </si>
  <si>
    <t>INF CNC SOL 5ML/30MG</t>
  </si>
  <si>
    <t>169227</t>
  </si>
  <si>
    <t>INF CNC SOL 16.7ML/100MG</t>
  </si>
  <si>
    <t>169228</t>
  </si>
  <si>
    <t>INF CNC SOL 50ML/300MG</t>
  </si>
  <si>
    <t>394970</t>
  </si>
  <si>
    <t>172174</t>
  </si>
  <si>
    <t>1x25ml/1000mg</t>
  </si>
  <si>
    <t>846017</t>
  </si>
  <si>
    <t>GLOSAL spray 25ml</t>
  </si>
  <si>
    <t>850735</t>
  </si>
  <si>
    <t>164096</t>
  </si>
  <si>
    <t>CYCLOPLATIN 150</t>
  </si>
  <si>
    <t>INF CNC SOL 1X15ML</t>
  </si>
  <si>
    <t>146929</t>
  </si>
  <si>
    <t>46929</t>
  </si>
  <si>
    <t>DUROGESIC 100MCG/H</t>
  </si>
  <si>
    <t>EMP 5X10MG(40CM2)</t>
  </si>
  <si>
    <t>172159</t>
  </si>
  <si>
    <t>172173</t>
  </si>
  <si>
    <t>1x50ml/2000mg</t>
  </si>
  <si>
    <t>168903</t>
  </si>
  <si>
    <t>XARELTO 20 MG</t>
  </si>
  <si>
    <t>POR TBL FLM 28X20MG</t>
  </si>
  <si>
    <t>194169</t>
  </si>
  <si>
    <t>94169</t>
  </si>
  <si>
    <t>TBL FC 30X5MG</t>
  </si>
  <si>
    <t>501068</t>
  </si>
  <si>
    <t>160185</t>
  </si>
  <si>
    <t>IR  INFUSIO MANNITOLI 15% 250 ml</t>
  </si>
  <si>
    <t>INF 30x250 ml vak viaflo</t>
  </si>
  <si>
    <t>121597</t>
  </si>
  <si>
    <t>21597</t>
  </si>
  <si>
    <t>PALLADONE-SR 4 MG</t>
  </si>
  <si>
    <t>POR CPS PRO 30X4MG</t>
  </si>
  <si>
    <t>846502</t>
  </si>
  <si>
    <t>128694</t>
  </si>
  <si>
    <t>NALGESIN S</t>
  </si>
  <si>
    <t>POR TBL FLM 20x275mg</t>
  </si>
  <si>
    <t>110843</t>
  </si>
  <si>
    <t>10843</t>
  </si>
  <si>
    <t>PALLADONE-SR 8 MG</t>
  </si>
  <si>
    <t>POR CPS PRO 30X8MG</t>
  </si>
  <si>
    <t>115413</t>
  </si>
  <si>
    <t>15413</t>
  </si>
  <si>
    <t>LAXYGAL</t>
  </si>
  <si>
    <t>POR GTT SOL1X25ML</t>
  </si>
  <si>
    <t>128132</t>
  </si>
  <si>
    <t>OXALIPLATIN KABI 5 MG/ML KONCENTRÁT PRO PŘÍPRAVU I</t>
  </si>
  <si>
    <t>INF CNC SOL 1X10ML</t>
  </si>
  <si>
    <t>128197</t>
  </si>
  <si>
    <t>28197</t>
  </si>
  <si>
    <t>NEULASTA</t>
  </si>
  <si>
    <t>INJ SOL 1X0.6ML</t>
  </si>
  <si>
    <t>128441</t>
  </si>
  <si>
    <t>28441</t>
  </si>
  <si>
    <t>ALOXI</t>
  </si>
  <si>
    <t>IVN INJSOL250RG/5ML</t>
  </si>
  <si>
    <t>153145</t>
  </si>
  <si>
    <t>53145</t>
  </si>
  <si>
    <t>MEGACE 40MG/ML</t>
  </si>
  <si>
    <t>SUS POR 1X240ML</t>
  </si>
  <si>
    <t>153666</t>
  </si>
  <si>
    <t>53666</t>
  </si>
  <si>
    <t>BICNU(STERILE CARMUSTINE/BCNU/)</t>
  </si>
  <si>
    <t>INJ SIC 1X100MG+SOL</t>
  </si>
  <si>
    <t>159746</t>
  </si>
  <si>
    <t>59746</t>
  </si>
  <si>
    <t>HEŘMÁNKOVÝ ČAJ</t>
  </si>
  <si>
    <t>SPC 20X1.5GM(SCCKY)</t>
  </si>
  <si>
    <t>162384</t>
  </si>
  <si>
    <t>FLUOROURACIL HOSPIRA 50 MG/ML INJEKČNÍ ROZTOK</t>
  </si>
  <si>
    <t>INJ SOL 1X10ML/500MG</t>
  </si>
  <si>
    <t>162386</t>
  </si>
  <si>
    <t>INJ SOL 1X20ML/1000MG</t>
  </si>
  <si>
    <t>162387</t>
  </si>
  <si>
    <t>INJ SOL 1X100ML/5GM</t>
  </si>
  <si>
    <t>163310</t>
  </si>
  <si>
    <t>INJ SOL 1X30ML/300MG</t>
  </si>
  <si>
    <t>176590</t>
  </si>
  <si>
    <t>76590</t>
  </si>
  <si>
    <t>ŠALVĚJOVÁ NAŤ</t>
  </si>
  <si>
    <t>SPC 1X30GM</t>
  </si>
  <si>
    <t>180537</t>
  </si>
  <si>
    <t>80537</t>
  </si>
  <si>
    <t>QUAMATEL 20MG</t>
  </si>
  <si>
    <t>TBL OBD 28X20MG</t>
  </si>
  <si>
    <t>196874</t>
  </si>
  <si>
    <t>96874</t>
  </si>
  <si>
    <t>INF 1X1000ML-PE</t>
  </si>
  <si>
    <t>500676</t>
  </si>
  <si>
    <t>DZ Prontosan wound gel 250ml</t>
  </si>
  <si>
    <t>840312</t>
  </si>
  <si>
    <t>Dubová kůra her.1x75g LEROS</t>
  </si>
  <si>
    <t>841818</t>
  </si>
  <si>
    <t>Refresh oční kapky 15ml</t>
  </si>
  <si>
    <t>849172</t>
  </si>
  <si>
    <t>128133</t>
  </si>
  <si>
    <t>OXALIPLATIN KABI 5MG/ML KONCENT</t>
  </si>
  <si>
    <t>INF CNC SOL 1X20ML</t>
  </si>
  <si>
    <t>849384</t>
  </si>
  <si>
    <t>R 1 - Chladící gel s Laktokine</t>
  </si>
  <si>
    <t>849385</t>
  </si>
  <si>
    <t>R 2- Zklidňující emulze s Laktokine</t>
  </si>
  <si>
    <t>902072</t>
  </si>
  <si>
    <t>CYTO-Ringerův roztok BRAUN 1000 ML, REF.3600300</t>
  </si>
  <si>
    <t>1X1000ML</t>
  </si>
  <si>
    <t>902073</t>
  </si>
  <si>
    <t>CYTO-Ringerův roztok BRAUN 500 ML, REF.3600297</t>
  </si>
  <si>
    <t>1X500ML</t>
  </si>
  <si>
    <t>921399</t>
  </si>
  <si>
    <t>KL ETHER 75G</t>
  </si>
  <si>
    <t>191565</t>
  </si>
  <si>
    <t>BLEOMEDAC 15000 IU</t>
  </si>
  <si>
    <t>INJ PLV SOL 1X15000UT</t>
  </si>
  <si>
    <t>382089</t>
  </si>
  <si>
    <t>82089</t>
  </si>
  <si>
    <t>KRYTÍ S HYALURONANEM A STŘÍBREM BIONECT SILVERSPRA</t>
  </si>
  <si>
    <t>50G, 1KS</t>
  </si>
  <si>
    <t>848977</t>
  </si>
  <si>
    <t>129597</t>
  </si>
  <si>
    <t>VINBLASTIN TEVA 1 MG/ML</t>
  </si>
  <si>
    <t>INJ SOL 1X10ML/10MG</t>
  </si>
  <si>
    <t>850134</t>
  </si>
  <si>
    <t>115480</t>
  </si>
  <si>
    <t>APO-ENALAPRIL 10 MG</t>
  </si>
  <si>
    <t>POR TBL NOB 100X10MG</t>
  </si>
  <si>
    <t>112320</t>
  </si>
  <si>
    <t>12320</t>
  </si>
  <si>
    <t>ZOLADEX 10.8 MG</t>
  </si>
  <si>
    <t>INJ 1X10.8MG</t>
  </si>
  <si>
    <t>148679</t>
  </si>
  <si>
    <t>Gemcitabine Hospira 38 mg/ml konc.</t>
  </si>
  <si>
    <t>INF CNC SOL 1X5.3ML/200MG</t>
  </si>
  <si>
    <t>148680</t>
  </si>
  <si>
    <t>INF CNC SOL 1X26.3ML/1GM</t>
  </si>
  <si>
    <t>987473</t>
  </si>
  <si>
    <t>146894</t>
  </si>
  <si>
    <t>ZOLPIDEM MYLAN</t>
  </si>
  <si>
    <t>103033</t>
  </si>
  <si>
    <t>3033</t>
  </si>
  <si>
    <t>CORDIPIN XL</t>
  </si>
  <si>
    <t>TBL RET 30X40MG</t>
  </si>
  <si>
    <t>69741</t>
  </si>
  <si>
    <t>INF SOL 1X500ML</t>
  </si>
  <si>
    <t>159893</t>
  </si>
  <si>
    <t>59893</t>
  </si>
  <si>
    <t>EGILOK 100MG</t>
  </si>
  <si>
    <t>TBL 60X100MG</t>
  </si>
  <si>
    <t>12026</t>
  </si>
  <si>
    <t>GLIMEPIRID SANDOZ 1 MG TABLETY</t>
  </si>
  <si>
    <t>POR TBL NOB 30X1MG</t>
  </si>
  <si>
    <t>157871</t>
  </si>
  <si>
    <t>PARACETAMOL KABI 10 MG/ML</t>
  </si>
  <si>
    <t>INF SOL 10X50ML/500MG</t>
  </si>
  <si>
    <t>120461</t>
  </si>
  <si>
    <t>20461</t>
  </si>
  <si>
    <t>AMBROSAN KAPKY</t>
  </si>
  <si>
    <t>POR GTT SOL 1X100ML</t>
  </si>
  <si>
    <t>58159</t>
  </si>
  <si>
    <t>SANORIN 1 PM</t>
  </si>
  <si>
    <t>NAS SPR SOL 1X10ML</t>
  </si>
  <si>
    <t>125092</t>
  </si>
  <si>
    <t>25092</t>
  </si>
  <si>
    <t>FEVARIN 50</t>
  </si>
  <si>
    <t>POR TBL FLM 30X50MG</t>
  </si>
  <si>
    <t>198191</t>
  </si>
  <si>
    <t>98191</t>
  </si>
  <si>
    <t>CYTEAL</t>
  </si>
  <si>
    <t>LIQ 1X500ML</t>
  </si>
  <si>
    <t>125590</t>
  </si>
  <si>
    <t>25590</t>
  </si>
  <si>
    <t>HUMALOG 100 IU</t>
  </si>
  <si>
    <t>INJ SOL 1X10ML/1KU</t>
  </si>
  <si>
    <t>192575</t>
  </si>
  <si>
    <t>APO-RABEPRAZOL 20 MG ENTEROSOLVENTNÍ TABLETY</t>
  </si>
  <si>
    <t>POR TBL ENT 28X20MG</t>
  </si>
  <si>
    <t>107678</t>
  </si>
  <si>
    <t>KALIUMCHLORID 7.45% BRAUN</t>
  </si>
  <si>
    <t>INF CNC SOL 20X20ML</t>
  </si>
  <si>
    <t>142825</t>
  </si>
  <si>
    <t>42825</t>
  </si>
  <si>
    <t>CLOZAPIN DESITIN 100 MG</t>
  </si>
  <si>
    <t>POR TBL NOB 30X100MG</t>
  </si>
  <si>
    <t>155634</t>
  </si>
  <si>
    <t>55634</t>
  </si>
  <si>
    <t>TBL OBD 10X275MG</t>
  </si>
  <si>
    <t>183247</t>
  </si>
  <si>
    <t>83247</t>
  </si>
  <si>
    <t>ROBITUSSIN JUN.NA SUCH.DR.KAŠEL</t>
  </si>
  <si>
    <t>POR SIR 100ML/75MG</t>
  </si>
  <si>
    <t>988192</t>
  </si>
  <si>
    <t>Bepanthen Care mast 30g</t>
  </si>
  <si>
    <t>988088</t>
  </si>
  <si>
    <t>Walmark Laktobacily FORTE s fruktooligosach.60+60</t>
  </si>
  <si>
    <t>176954</t>
  </si>
  <si>
    <t>177657</t>
  </si>
  <si>
    <t>CARBOPLATIN KABI 10 MG/ML KONCENTRÁT PRO INFUZNÍ R</t>
  </si>
  <si>
    <t>INF CNC SOL 1X5ML/50MG + PL</t>
  </si>
  <si>
    <t>177659</t>
  </si>
  <si>
    <t>INF CNC SOL 1X45ML/450MG + PL</t>
  </si>
  <si>
    <t>131859</t>
  </si>
  <si>
    <t>PACLITAXEL KABI 6 MG/ML KONCENTRÁT PRO PŘÍPRAVU IN</t>
  </si>
  <si>
    <t>INF CNC SOL 1X5ML/30MG</t>
  </si>
  <si>
    <t>131861</t>
  </si>
  <si>
    <t>INF CNC SOL 1X16.7ML/100.2MG</t>
  </si>
  <si>
    <t>131863</t>
  </si>
  <si>
    <t>INF CNC SOL 1X50ML/300MG</t>
  </si>
  <si>
    <t>144562</t>
  </si>
  <si>
    <t>OXALIPLATIN ACCORD 5 MG/ML</t>
  </si>
  <si>
    <t>INF CNC SOL 1X10ML/50MG</t>
  </si>
  <si>
    <t>144563</t>
  </si>
  <si>
    <t>INF CNC SOL 1X20ML/100MG</t>
  </si>
  <si>
    <t>987565</t>
  </si>
  <si>
    <t>ALTERMED Panthenol Forte 10% chladivý sprej 150ml</t>
  </si>
  <si>
    <t>55407</t>
  </si>
  <si>
    <t>MUSTOPHORAN</t>
  </si>
  <si>
    <t>INF PSO LQF 1X208MG+SO</t>
  </si>
  <si>
    <t>177658</t>
  </si>
  <si>
    <t>INF CNC SOL 1X15ML/150MG + PL</t>
  </si>
  <si>
    <t>397100</t>
  </si>
  <si>
    <t>BICNU Carmustine for inj. ID</t>
  </si>
  <si>
    <t>1x100mg</t>
  </si>
  <si>
    <t>200863</t>
  </si>
  <si>
    <t>OPH GTT SOL 1X10ML PLAST</t>
  </si>
  <si>
    <t>989039</t>
  </si>
  <si>
    <t>Menalind Profess.čist.pěna 400ml+čist.těl.ml.500ml</t>
  </si>
  <si>
    <t>177660</t>
  </si>
  <si>
    <t>INF CNC SOL 1X60ML/600MG + PL</t>
  </si>
  <si>
    <t>394153</t>
  </si>
  <si>
    <t>Calcium Pantotenicum 30g Generica</t>
  </si>
  <si>
    <t>395712</t>
  </si>
  <si>
    <t>HBF Calcium panthotenát mast 30g</t>
  </si>
  <si>
    <t>841318</t>
  </si>
  <si>
    <t>HBF Calcium panthotenát mast 100ml</t>
  </si>
  <si>
    <t>841757</t>
  </si>
  <si>
    <t>Ubrousky dětské s aloe vera</t>
  </si>
  <si>
    <t>989354</t>
  </si>
  <si>
    <t>3M Cavilon ochranný bariérový krém tuba 28g</t>
  </si>
  <si>
    <t>988201</t>
  </si>
  <si>
    <t>Apotheke Šalvěj lékařská čaj 20x2g n.s.</t>
  </si>
  <si>
    <t>202701</t>
  </si>
  <si>
    <t>POR TBL ENT 90X20MG</t>
  </si>
  <si>
    <t>198054</t>
  </si>
  <si>
    <t>SANVAL 10 MG</t>
  </si>
  <si>
    <t>148681</t>
  </si>
  <si>
    <t>GEMCITABINE HOSPIRA 38 MG/ML KONCENTRÁT PRO PŘÍPRA</t>
  </si>
  <si>
    <t>INF CNC SOL 1X52.6ML/2GM</t>
  </si>
  <si>
    <t>202924</t>
  </si>
  <si>
    <t>POR TBL FLM 10X250MG</t>
  </si>
  <si>
    <t>842224</t>
  </si>
  <si>
    <t>Panthenol spray 10% 150ml</t>
  </si>
  <si>
    <t>126910</t>
  </si>
  <si>
    <t>FLUOROURACIL ACCORD 50 MG/ML</t>
  </si>
  <si>
    <t>INJ+INF SOL 1X5ML/250MG</t>
  </si>
  <si>
    <t>126911</t>
  </si>
  <si>
    <t>INJ+INF SOL 1X10ML/500MG</t>
  </si>
  <si>
    <t>166196</t>
  </si>
  <si>
    <t>66196</t>
  </si>
  <si>
    <t>YADINE</t>
  </si>
  <si>
    <t>POR TBL FLM 3X21=63</t>
  </si>
  <si>
    <t>199800</t>
  </si>
  <si>
    <t>MEGACE SUSP.</t>
  </si>
  <si>
    <t>POR SUS 1X240ML</t>
  </si>
  <si>
    <t>989676</t>
  </si>
  <si>
    <t>126913</t>
  </si>
  <si>
    <t>INJ+INF SOL 1X100ML/5G</t>
  </si>
  <si>
    <t>989705</t>
  </si>
  <si>
    <t>126912</t>
  </si>
  <si>
    <t>INJ+INF SOL 1X20ML/1G</t>
  </si>
  <si>
    <t>P</t>
  </si>
  <si>
    <t>56976</t>
  </si>
  <si>
    <t>TRITACE 2,5 MG</t>
  </si>
  <si>
    <t>POR TBL NOB 20X2.5MG</t>
  </si>
  <si>
    <t>104063</t>
  </si>
  <si>
    <t>4063</t>
  </si>
  <si>
    <t>CAVINTON</t>
  </si>
  <si>
    <t>TBL 50X5MG</t>
  </si>
  <si>
    <t>112892</t>
  </si>
  <si>
    <t>12892</t>
  </si>
  <si>
    <t>AULIN</t>
  </si>
  <si>
    <t>TBL 30X100MG</t>
  </si>
  <si>
    <t>114439</t>
  </si>
  <si>
    <t>14439</t>
  </si>
  <si>
    <t>FOKUSIN</t>
  </si>
  <si>
    <t>POR CPS RDR30X0.4MG</t>
  </si>
  <si>
    <t>115013</t>
  </si>
  <si>
    <t>15013</t>
  </si>
  <si>
    <t>DORMICUM 7.5 MG</t>
  </si>
  <si>
    <t>TBL OBD 10X7.5MG</t>
  </si>
  <si>
    <t>115316</t>
  </si>
  <si>
    <t>15316</t>
  </si>
  <si>
    <t>LOZAP H</t>
  </si>
  <si>
    <t>115864</t>
  </si>
  <si>
    <t>15864</t>
  </si>
  <si>
    <t>TRITACE 10</t>
  </si>
  <si>
    <t>117121</t>
  </si>
  <si>
    <t>17121</t>
  </si>
  <si>
    <t>LANZUL</t>
  </si>
  <si>
    <t>CPS 28X30MG</t>
  </si>
  <si>
    <t>118630</t>
  </si>
  <si>
    <t>18630</t>
  </si>
  <si>
    <t>SIOFOR 1000</t>
  </si>
  <si>
    <t>POR TBLFLM60X1000MG</t>
  </si>
  <si>
    <t>125034</t>
  </si>
  <si>
    <t>25034</t>
  </si>
  <si>
    <t>DORMICUM</t>
  </si>
  <si>
    <t>INJ SOL 10X1ML/5MG</t>
  </si>
  <si>
    <t>132061</t>
  </si>
  <si>
    <t>32061</t>
  </si>
  <si>
    <t>FRAXIPARINE</t>
  </si>
  <si>
    <t>INJ SOL 10X0.6ML</t>
  </si>
  <si>
    <t>132063</t>
  </si>
  <si>
    <t>32063</t>
  </si>
  <si>
    <t>INJ SOL 10X0.8ML</t>
  </si>
  <si>
    <t>132086</t>
  </si>
  <si>
    <t>32086</t>
  </si>
  <si>
    <t>TRALGIT</t>
  </si>
  <si>
    <t>POR CPS DUR 20X50MG</t>
  </si>
  <si>
    <t>132087</t>
  </si>
  <si>
    <t>32087</t>
  </si>
  <si>
    <t>TRALGIT 100 INJ</t>
  </si>
  <si>
    <t>INJ SOL 5X2ML/100MG</t>
  </si>
  <si>
    <t>132090</t>
  </si>
  <si>
    <t>32090</t>
  </si>
  <si>
    <t>TRALGIT 50 INJ</t>
  </si>
  <si>
    <t>INJ SOL 5X1ML/50MG</t>
  </si>
  <si>
    <t>140368</t>
  </si>
  <si>
    <t>40368</t>
  </si>
  <si>
    <t>MEDROL 4 MG</t>
  </si>
  <si>
    <t>POR TBL NOB30X4MG-L</t>
  </si>
  <si>
    <t>142547</t>
  </si>
  <si>
    <t>42547</t>
  </si>
  <si>
    <t>LACTULOSE AL SIRUP</t>
  </si>
  <si>
    <t>POR SIR 1X500ML</t>
  </si>
  <si>
    <t>142776</t>
  </si>
  <si>
    <t>42776</t>
  </si>
  <si>
    <t>TRALGIT SR 150</t>
  </si>
  <si>
    <t>POR TBL RET30X150MG</t>
  </si>
  <si>
    <t>147740</t>
  </si>
  <si>
    <t>47740</t>
  </si>
  <si>
    <t>RIVOCOR 5</t>
  </si>
  <si>
    <t>147741</t>
  </si>
  <si>
    <t>47741</t>
  </si>
  <si>
    <t>RIVOCOR 10</t>
  </si>
  <si>
    <t>149123</t>
  </si>
  <si>
    <t>49123</t>
  </si>
  <si>
    <t>CONTROLOC 40 MG</t>
  </si>
  <si>
    <t>POR TBL ENT 28X40MG</t>
  </si>
  <si>
    <t>154316</t>
  </si>
  <si>
    <t>54316</t>
  </si>
  <si>
    <t>FRAXIPARIN MULTI</t>
  </si>
  <si>
    <t>INJ 10X5ML/47.5KU</t>
  </si>
  <si>
    <t>156102</t>
  </si>
  <si>
    <t>56102</t>
  </si>
  <si>
    <t>CPS 14X30MG</t>
  </si>
  <si>
    <t>156503</t>
  </si>
  <si>
    <t>56503</t>
  </si>
  <si>
    <t>SIOFOR 500</t>
  </si>
  <si>
    <t>TBL OBD 60X500MG</t>
  </si>
  <si>
    <t>156981</t>
  </si>
  <si>
    <t>56981</t>
  </si>
  <si>
    <t>TRITACE 5</t>
  </si>
  <si>
    <t>TBL 30X5MG</t>
  </si>
  <si>
    <t>159671</t>
  </si>
  <si>
    <t>59671</t>
  </si>
  <si>
    <t>TRALGIT SR 100</t>
  </si>
  <si>
    <t>POR TBL RET10X100MG</t>
  </si>
  <si>
    <t>159672</t>
  </si>
  <si>
    <t>59672</t>
  </si>
  <si>
    <t>POR TBL RET30X100MG</t>
  </si>
  <si>
    <t>159806</t>
  </si>
  <si>
    <t>59806</t>
  </si>
  <si>
    <t>FRAXIPARINE FORTE</t>
  </si>
  <si>
    <t>INJ 10X0.6ML/11.4KU</t>
  </si>
  <si>
    <t>159808</t>
  </si>
  <si>
    <t>59808</t>
  </si>
  <si>
    <t>INJ 10X0.8ML/15.2KU</t>
  </si>
  <si>
    <t>159810</t>
  </si>
  <si>
    <t>59810</t>
  </si>
  <si>
    <t>INJ SOL 10X1.0ML</t>
  </si>
  <si>
    <t>166029</t>
  </si>
  <si>
    <t>66029</t>
  </si>
  <si>
    <t>ZODAC</t>
  </si>
  <si>
    <t>TBL OBD 10X10MG</t>
  </si>
  <si>
    <t>166030</t>
  </si>
  <si>
    <t>66030</t>
  </si>
  <si>
    <t>TBL OBD 30X10MG</t>
  </si>
  <si>
    <t>184399</t>
  </si>
  <si>
    <t>84399</t>
  </si>
  <si>
    <t>NEURONTIN 300MG</t>
  </si>
  <si>
    <t>CPS 50X300MG</t>
  </si>
  <si>
    <t>187788</t>
  </si>
  <si>
    <t>TONARSSA 4 MG/5 MG</t>
  </si>
  <si>
    <t>190957</t>
  </si>
  <si>
    <t>90957</t>
  </si>
  <si>
    <t>XANAX</t>
  </si>
  <si>
    <t>191280</t>
  </si>
  <si>
    <t>91280</t>
  </si>
  <si>
    <t>RANITAL</t>
  </si>
  <si>
    <t>TBL 30X150MG</t>
  </si>
  <si>
    <t>193016</t>
  </si>
  <si>
    <t>93016</t>
  </si>
  <si>
    <t>SORTIS 20MG</t>
  </si>
  <si>
    <t>TBL OBD 30X20MG</t>
  </si>
  <si>
    <t>193018</t>
  </si>
  <si>
    <t>93018</t>
  </si>
  <si>
    <t>SORTIS 20 MG</t>
  </si>
  <si>
    <t>POR TBL FLM100X20MG</t>
  </si>
  <si>
    <t>193969</t>
  </si>
  <si>
    <t>93969</t>
  </si>
  <si>
    <t>INJ 5X2ML/50MG</t>
  </si>
  <si>
    <t>844554</t>
  </si>
  <si>
    <t>114065</t>
  </si>
  <si>
    <t>LOZAP 50 ZENTIVA</t>
  </si>
  <si>
    <t>848545</t>
  </si>
  <si>
    <t>127546</t>
  </si>
  <si>
    <t>AMESOS 10 MG/5 MG TABLETY</t>
  </si>
  <si>
    <t>849444</t>
  </si>
  <si>
    <t>163085</t>
  </si>
  <si>
    <t>AMARYL 3 MG</t>
  </si>
  <si>
    <t>POR TBL NOB 30X3MG</t>
  </si>
  <si>
    <t>849453</t>
  </si>
  <si>
    <t>163077</t>
  </si>
  <si>
    <t>AMARYL 2 MG</t>
  </si>
  <si>
    <t>POR TBL NOB 30X2MG</t>
  </si>
  <si>
    <t>850087</t>
  </si>
  <si>
    <t>120791</t>
  </si>
  <si>
    <t>APO-PERINDO 4 MG</t>
  </si>
  <si>
    <t>POR TBL NOB 30X4MG</t>
  </si>
  <si>
    <t>112891</t>
  </si>
  <si>
    <t>12891</t>
  </si>
  <si>
    <t>TBL 15X100MG</t>
  </si>
  <si>
    <t>117425</t>
  </si>
  <si>
    <t>17425</t>
  </si>
  <si>
    <t>CITALEC 10 ZENTIVA</t>
  </si>
  <si>
    <t>POR TBL FLM30X10MG</t>
  </si>
  <si>
    <t>125090</t>
  </si>
  <si>
    <t>APO-SIMVA 40</t>
  </si>
  <si>
    <t>POR TBL FLM 30X40MG</t>
  </si>
  <si>
    <t>128216</t>
  </si>
  <si>
    <t>28216</t>
  </si>
  <si>
    <t>LYRICA 75 MG</t>
  </si>
  <si>
    <t>POR CPSDUR14X75MG</t>
  </si>
  <si>
    <t>142546</t>
  </si>
  <si>
    <t>42546</t>
  </si>
  <si>
    <t>POR SIR 1X200ML</t>
  </si>
  <si>
    <t>149531</t>
  </si>
  <si>
    <t>49531</t>
  </si>
  <si>
    <t>CONTROLOC I.V.</t>
  </si>
  <si>
    <t>INJ PLV SOL 1X40MG</t>
  </si>
  <si>
    <t>153641</t>
  </si>
  <si>
    <t>53641</t>
  </si>
  <si>
    <t>DIROTON 5MG</t>
  </si>
  <si>
    <t>TBL 28X5MG</t>
  </si>
  <si>
    <t>158191</t>
  </si>
  <si>
    <t>TELMISARTAN SANDOZ 80 MG</t>
  </si>
  <si>
    <t>POR TBL NOB 30X80MG</t>
  </si>
  <si>
    <t>183099</t>
  </si>
  <si>
    <t>83099</t>
  </si>
  <si>
    <t>XANAX SR</t>
  </si>
  <si>
    <t>TBL RET 30X0.5MG</t>
  </si>
  <si>
    <t>192587</t>
  </si>
  <si>
    <t>92587</t>
  </si>
  <si>
    <t>DEPAKINE CHRONO 500MG(PULENE)</t>
  </si>
  <si>
    <t>TBL RET 30X500MG</t>
  </si>
  <si>
    <t>848925</t>
  </si>
  <si>
    <t>148068</t>
  </si>
  <si>
    <t>ROSUCARD 10 MG POTAHOVANÉ TABLETY</t>
  </si>
  <si>
    <t>848947</t>
  </si>
  <si>
    <t>135928</t>
  </si>
  <si>
    <t>ESOPREX 10 MG</t>
  </si>
  <si>
    <t>849187</t>
  </si>
  <si>
    <t>111902</t>
  </si>
  <si>
    <t>NITRESAN 20 MG</t>
  </si>
  <si>
    <t>POR TBL NOB 30X20MG</t>
  </si>
  <si>
    <t>185325</t>
  </si>
  <si>
    <t>85325</t>
  </si>
  <si>
    <t>INJ SOL 5X3ML/15MG</t>
  </si>
  <si>
    <t>122678</t>
  </si>
  <si>
    <t>QUETIAPIN SANDOZ 25 MG</t>
  </si>
  <si>
    <t>POR TBL FLM 30X25MG</t>
  </si>
  <si>
    <t>126486</t>
  </si>
  <si>
    <t>26486</t>
  </si>
  <si>
    <t>ACTRAPID PENFILL 100IU/ML</t>
  </si>
  <si>
    <t>INJ SOL 5X3ML</t>
  </si>
  <si>
    <t>132058</t>
  </si>
  <si>
    <t>32058</t>
  </si>
  <si>
    <t>INJ SOL 10X0.3ML</t>
  </si>
  <si>
    <t>132059</t>
  </si>
  <si>
    <t>32059</t>
  </si>
  <si>
    <t>INJ SOL 10X0.4ML</t>
  </si>
  <si>
    <t>110820</t>
  </si>
  <si>
    <t>10820</t>
  </si>
  <si>
    <t>ZOFRAN</t>
  </si>
  <si>
    <t>INJ SOL 5X4ML/8MG</t>
  </si>
  <si>
    <t>190959</t>
  </si>
  <si>
    <t>90959</t>
  </si>
  <si>
    <t>TBL 30X0.5MG</t>
  </si>
  <si>
    <t>117431</t>
  </si>
  <si>
    <t>17431</t>
  </si>
  <si>
    <t>CITALEC 20 ZENTIVA</t>
  </si>
  <si>
    <t>POR TBL FLM30X20MG</t>
  </si>
  <si>
    <t>132083</t>
  </si>
  <si>
    <t>32083</t>
  </si>
  <si>
    <t>TRALGIT GTT.</t>
  </si>
  <si>
    <t>153950</t>
  </si>
  <si>
    <t>53950</t>
  </si>
  <si>
    <t>ZOLOFT 50MG</t>
  </si>
  <si>
    <t>TBL OBD 28X50MG</t>
  </si>
  <si>
    <t>197563</t>
  </si>
  <si>
    <t>97563</t>
  </si>
  <si>
    <t>ZOFRAN ZYDIS 8 MG</t>
  </si>
  <si>
    <t>TBL SOL 10X8MG</t>
  </si>
  <si>
    <t>11389</t>
  </si>
  <si>
    <t>ETOPOSIDE-TEVA</t>
  </si>
  <si>
    <t>INF CNC SOL 1X5ML/100MG</t>
  </si>
  <si>
    <t>111390</t>
  </si>
  <si>
    <t>11390</t>
  </si>
  <si>
    <t>INF CNC1X10ML/200MG</t>
  </si>
  <si>
    <t>163183</t>
  </si>
  <si>
    <t>PLATIDIAM 10</t>
  </si>
  <si>
    <t>INF CNC SOL 10X20ML</t>
  </si>
  <si>
    <t>849065</t>
  </si>
  <si>
    <t>107595</t>
  </si>
  <si>
    <t>PENESTER</t>
  </si>
  <si>
    <t>POR TBL FLM 90X5MG BLIP</t>
  </si>
  <si>
    <t>130652</t>
  </si>
  <si>
    <t>30652</t>
  </si>
  <si>
    <t>REASEC</t>
  </si>
  <si>
    <t>TBL 20X2.5MG</t>
  </si>
  <si>
    <t>849151</t>
  </si>
  <si>
    <t>122210</t>
  </si>
  <si>
    <t>APO-FENO</t>
  </si>
  <si>
    <t>POR CPS DUR 30X200MG</t>
  </si>
  <si>
    <t>850003</t>
  </si>
  <si>
    <t>135600</t>
  </si>
  <si>
    <t>GRANISETRON KABI 1 MG/ML</t>
  </si>
  <si>
    <t>INJ+INF CNC SOL 5X3ML/3MG</t>
  </si>
  <si>
    <t>849225</t>
  </si>
  <si>
    <t>119616</t>
  </si>
  <si>
    <t>CAMPTO 40mg</t>
  </si>
  <si>
    <t>INF CNC SOL 1X2ML/40MG</t>
  </si>
  <si>
    <t>142780</t>
  </si>
  <si>
    <t>42780</t>
  </si>
  <si>
    <t>TRALGIT SR 200</t>
  </si>
  <si>
    <t>POR TBL RET30X200MG</t>
  </si>
  <si>
    <t>850148</t>
  </si>
  <si>
    <t>115590</t>
  </si>
  <si>
    <t>MEDORAM PLUS H 5/25 MG</t>
  </si>
  <si>
    <t>163185</t>
  </si>
  <si>
    <t>PLATIDIAM 25</t>
  </si>
  <si>
    <t>INF CNC SOL 5X50ML</t>
  </si>
  <si>
    <t>163187</t>
  </si>
  <si>
    <t>PLATIDIAM 50</t>
  </si>
  <si>
    <t>INF CNC SOL 1X100ML</t>
  </si>
  <si>
    <t>144794</t>
  </si>
  <si>
    <t>AMESOS 20 MG/10 MG TABLETY</t>
  </si>
  <si>
    <t>175091</t>
  </si>
  <si>
    <t>DRETACEN 500 MG</t>
  </si>
  <si>
    <t>POR TBL FLM 100X500MG</t>
  </si>
  <si>
    <t>133147</t>
  </si>
  <si>
    <t>33147</t>
  </si>
  <si>
    <t>NUTRISON POWDER</t>
  </si>
  <si>
    <t>POR PLV SOL 1X430GM</t>
  </si>
  <si>
    <t>162207</t>
  </si>
  <si>
    <t>DACARBAZIN TEVA 200 MG</t>
  </si>
  <si>
    <t>INJ PLV SOL 10X200MG</t>
  </si>
  <si>
    <t>848382</t>
  </si>
  <si>
    <t>119617</t>
  </si>
  <si>
    <t>CAMPTO 100mg</t>
  </si>
  <si>
    <t>848470</t>
  </si>
  <si>
    <t>119618</t>
  </si>
  <si>
    <t>CAMPTO 300mg</t>
  </si>
  <si>
    <t>INF CNC SOL 1X15ML/300MG</t>
  </si>
  <si>
    <t>130199</t>
  </si>
  <si>
    <t>EPIRUBICIN TEVA 2 MG/ML</t>
  </si>
  <si>
    <t>INJ+INF SOL 1X5ML/10MG</t>
  </si>
  <si>
    <t>130201</t>
  </si>
  <si>
    <t>INJ+INF SOL 1X25ML/50MG</t>
  </si>
  <si>
    <t>850340</t>
  </si>
  <si>
    <t>128125</t>
  </si>
  <si>
    <t>BINABIC 150 MG</t>
  </si>
  <si>
    <t>116469</t>
  </si>
  <si>
    <t>16469</t>
  </si>
  <si>
    <t>FEMARA</t>
  </si>
  <si>
    <t>POR TBL FLM30X2.5MG</t>
  </si>
  <si>
    <t>191922</t>
  </si>
  <si>
    <t>POR TBL FLM 60X1000MG</t>
  </si>
  <si>
    <t>113895</t>
  </si>
  <si>
    <t>13895</t>
  </si>
  <si>
    <t>LOZAP 100 ZENTIVA</t>
  </si>
  <si>
    <t>POR TBLFLM 30X100MG</t>
  </si>
  <si>
    <t>50113006</t>
  </si>
  <si>
    <t>394737</t>
  </si>
  <si>
    <t>95946</t>
  </si>
  <si>
    <t>AMINOMIX 2 NOVUM 4x1500</t>
  </si>
  <si>
    <t>INFSOL4X1500ML</t>
  </si>
  <si>
    <t>103414</t>
  </si>
  <si>
    <t>3414</t>
  </si>
  <si>
    <t>NUTRIFLEX PERI</t>
  </si>
  <si>
    <t>INF SOL 5X2000ML</t>
  </si>
  <si>
    <t>103513</t>
  </si>
  <si>
    <t>3513</t>
  </si>
  <si>
    <t>NUTRIFLEX BASAL</t>
  </si>
  <si>
    <t>149409</t>
  </si>
  <si>
    <t>49409</t>
  </si>
  <si>
    <t>AMINOPLASMAL B.BRAUN 5% E</t>
  </si>
  <si>
    <t>INF SOL 10X500ML</t>
  </si>
  <si>
    <t>396920</t>
  </si>
  <si>
    <t>100152</t>
  </si>
  <si>
    <t>AMINOPLASMAL 15%</t>
  </si>
  <si>
    <t>INF 10X500ML</t>
  </si>
  <si>
    <t>133339</t>
  </si>
  <si>
    <t>33339</t>
  </si>
  <si>
    <t>DIASIP S PŘÍCHUTÍ JAHODOVOU (SOL)</t>
  </si>
  <si>
    <t>POR SOL 1X200ML</t>
  </si>
  <si>
    <t>133340</t>
  </si>
  <si>
    <t>33340</t>
  </si>
  <si>
    <t>DIASIP S PŘÍCHUTÍ VANILKOVOU (SOL)</t>
  </si>
  <si>
    <t>133342</t>
  </si>
  <si>
    <t>33342</t>
  </si>
  <si>
    <t>CUBITAN S PŘÍCHUTÍ ČOKOLÁDOVOU (SOL)</t>
  </si>
  <si>
    <t>500732</t>
  </si>
  <si>
    <t>33704</t>
  </si>
  <si>
    <t>DIASIP S PŘÍCHUTÍ CAPPUCHINO</t>
  </si>
  <si>
    <t>133220</t>
  </si>
  <si>
    <t>33220</t>
  </si>
  <si>
    <t>PROTIFAR</t>
  </si>
  <si>
    <t>POR PLV SOL 1X225GM</t>
  </si>
  <si>
    <t>33526</t>
  </si>
  <si>
    <t>NUTRISON</t>
  </si>
  <si>
    <t>POR SOL 1X1000ML</t>
  </si>
  <si>
    <t>50113013</t>
  </si>
  <si>
    <t>101066</t>
  </si>
  <si>
    <t>1066</t>
  </si>
  <si>
    <t>FRAMYKOIN</t>
  </si>
  <si>
    <t>UNG 1X10GM</t>
  </si>
  <si>
    <t>101076</t>
  </si>
  <si>
    <t>1076</t>
  </si>
  <si>
    <t>OPHTHALMO-FRAMYKOIN</t>
  </si>
  <si>
    <t>102427</t>
  </si>
  <si>
    <t>2427</t>
  </si>
  <si>
    <t>ENTIZOL</t>
  </si>
  <si>
    <t>TBL 20X250MG</t>
  </si>
  <si>
    <t>105951</t>
  </si>
  <si>
    <t>5951</t>
  </si>
  <si>
    <t>AMOKSIKLAV 1G</t>
  </si>
  <si>
    <t>TBL OBD 14X1GM</t>
  </si>
  <si>
    <t>106264</t>
  </si>
  <si>
    <t>6264</t>
  </si>
  <si>
    <t>SUMETROLIM</t>
  </si>
  <si>
    <t>TBL 20X480MG</t>
  </si>
  <si>
    <t>111592</t>
  </si>
  <si>
    <t>11592</t>
  </si>
  <si>
    <t>METRONIDAZOL 500MG BRAUN</t>
  </si>
  <si>
    <t>INJ 10X100ML(LDPE)</t>
  </si>
  <si>
    <t>117810</t>
  </si>
  <si>
    <t>17810</t>
  </si>
  <si>
    <t>TAZOCIN 4.5 G</t>
  </si>
  <si>
    <t>INJ PLV SOL12X4.5GM</t>
  </si>
  <si>
    <t>131654</t>
  </si>
  <si>
    <t>CEFTAZIDIM KABI 1 GM</t>
  </si>
  <si>
    <t>INJ PLV SOL 10X1GM</t>
  </si>
  <si>
    <t>172972</t>
  </si>
  <si>
    <t>72972</t>
  </si>
  <si>
    <t>AMOKSIKLAV 1.2GM</t>
  </si>
  <si>
    <t>INJ SIC 5X1.2GM</t>
  </si>
  <si>
    <t>183417</t>
  </si>
  <si>
    <t>83417</t>
  </si>
  <si>
    <t>MERONEM</t>
  </si>
  <si>
    <t>INJ SIC 10X1GM</t>
  </si>
  <si>
    <t>190778</t>
  </si>
  <si>
    <t>90778</t>
  </si>
  <si>
    <t>BACTROBAN</t>
  </si>
  <si>
    <t>DRM UNG 1X15GM</t>
  </si>
  <si>
    <t>192289</t>
  </si>
  <si>
    <t>92289</t>
  </si>
  <si>
    <t>EDICIN 0,5GM</t>
  </si>
  <si>
    <t>INJ.SICC.1X500MG</t>
  </si>
  <si>
    <t>192290</t>
  </si>
  <si>
    <t>92290</t>
  </si>
  <si>
    <t>EDICIN 1GM</t>
  </si>
  <si>
    <t>INJ.SICC.1X1GM</t>
  </si>
  <si>
    <t>847476</t>
  </si>
  <si>
    <t>112782</t>
  </si>
  <si>
    <t xml:space="preserve">GENTAMICIN B.BRAUN 3 MG/ML INFUZNÍ ROZTOK </t>
  </si>
  <si>
    <t>INF SOL 20X80ML</t>
  </si>
  <si>
    <t>849567</t>
  </si>
  <si>
    <t>125249</t>
  </si>
  <si>
    <t>CIPROFLOXACIN KABI 400 MG/200 ML INFUZNÍ ROZTOK</t>
  </si>
  <si>
    <t>INF SOL 10X400MG/200ML</t>
  </si>
  <si>
    <t>850012</t>
  </si>
  <si>
    <t>154748</t>
  </si>
  <si>
    <t>NITROFURANTOIN - RATIOPHARM 100 MG</t>
  </si>
  <si>
    <t>POR CPS PRO 50X100MG</t>
  </si>
  <si>
    <t>144285</t>
  </si>
  <si>
    <t>44285</t>
  </si>
  <si>
    <t>NORMIX</t>
  </si>
  <si>
    <t>TBL OBD 12X200MG</t>
  </si>
  <si>
    <t>111706</t>
  </si>
  <si>
    <t>11706</t>
  </si>
  <si>
    <t>BISEPTOL 480</t>
  </si>
  <si>
    <t>INJ 10X5ML</t>
  </si>
  <si>
    <t>114875</t>
  </si>
  <si>
    <t>14875</t>
  </si>
  <si>
    <t>IALUGEN PLUS</t>
  </si>
  <si>
    <t>CRM 1X20GM</t>
  </si>
  <si>
    <t>162496</t>
  </si>
  <si>
    <t>TAZIP 4 G/0,5 G</t>
  </si>
  <si>
    <t>INJ+INF PLV SOL 10X4,5GM</t>
  </si>
  <si>
    <t>112737</t>
  </si>
  <si>
    <t>12737</t>
  </si>
  <si>
    <t>DOXYHEXAL 200 TABS</t>
  </si>
  <si>
    <t>TBL 10X200MG</t>
  </si>
  <si>
    <t>186264</t>
  </si>
  <si>
    <t>86264</t>
  </si>
  <si>
    <t>TOBREX</t>
  </si>
  <si>
    <t>GTT OPH 5ML 3MG/1ML</t>
  </si>
  <si>
    <t>113453</t>
  </si>
  <si>
    <t>PIPERACILLIN/TAZOBACTAM KABI 4 G/0,5 G</t>
  </si>
  <si>
    <t>INF PLV SOL 10X4.5GM</t>
  </si>
  <si>
    <t>134595</t>
  </si>
  <si>
    <t>MEDOCLAV 1000 MG/200 MG</t>
  </si>
  <si>
    <t>INJ+INF PLV SOL 10X1.2GM</t>
  </si>
  <si>
    <t>94176</t>
  </si>
  <si>
    <t>CEFOTAXIME LEK 1 G PRÁŠEK PRO INJEKČNÍ ROZTOK</t>
  </si>
  <si>
    <t>147727</t>
  </si>
  <si>
    <t>47727</t>
  </si>
  <si>
    <t>ZINNAT 500 MG</t>
  </si>
  <si>
    <t>TBL OBD 10X500MG</t>
  </si>
  <si>
    <t>153853</t>
  </si>
  <si>
    <t>53853</t>
  </si>
  <si>
    <t>KLACID 500</t>
  </si>
  <si>
    <t>TBL OBD 14X500MG</t>
  </si>
  <si>
    <t>153922</t>
  </si>
  <si>
    <t>53922</t>
  </si>
  <si>
    <t>CIPHIN PRO INFUSION.200MG/100ML</t>
  </si>
  <si>
    <t>INF 1X100ML/200MG</t>
  </si>
  <si>
    <t>155636</t>
  </si>
  <si>
    <t>55636</t>
  </si>
  <si>
    <t>OFLOXIN 200</t>
  </si>
  <si>
    <t>TBL OBD 10X200MG</t>
  </si>
  <si>
    <t>156801</t>
  </si>
  <si>
    <t>56801</t>
  </si>
  <si>
    <t>KLACID I.V.</t>
  </si>
  <si>
    <t>PLV INF 1X500MG</t>
  </si>
  <si>
    <t>147725</t>
  </si>
  <si>
    <t>47725</t>
  </si>
  <si>
    <t>ZINNAT 250 MG</t>
  </si>
  <si>
    <t>TBL OBD 10X250MG</t>
  </si>
  <si>
    <t>145010</t>
  </si>
  <si>
    <t>45010</t>
  </si>
  <si>
    <t>AZITROMYCIN SANDOZ 500 MG</t>
  </si>
  <si>
    <t>POR TBL FLM 3X500MG</t>
  </si>
  <si>
    <t>126127</t>
  </si>
  <si>
    <t>26127</t>
  </si>
  <si>
    <t>TYGACIL 50 MG</t>
  </si>
  <si>
    <t>INF PLV SOL 10X50MG/5ML</t>
  </si>
  <si>
    <t>50113014</t>
  </si>
  <si>
    <t>113798</t>
  </si>
  <si>
    <t>13798</t>
  </si>
  <si>
    <t>CANESTEN KRÉM</t>
  </si>
  <si>
    <t>CRM 1X20GM/200MG</t>
  </si>
  <si>
    <t>116896</t>
  </si>
  <si>
    <t>16896</t>
  </si>
  <si>
    <t>IMAZOL PLUS</t>
  </si>
  <si>
    <t>DRM CRM 1X30GM</t>
  </si>
  <si>
    <t>117170</t>
  </si>
  <si>
    <t>17170</t>
  </si>
  <si>
    <t>BELOGENT KRÉM</t>
  </si>
  <si>
    <t>CRM 1X30GM</t>
  </si>
  <si>
    <t>117171</t>
  </si>
  <si>
    <t>17171</t>
  </si>
  <si>
    <t>BELOGENT MAST</t>
  </si>
  <si>
    <t>116895</t>
  </si>
  <si>
    <t>16895</t>
  </si>
  <si>
    <t>IMAZOL KRÉMPASTA</t>
  </si>
  <si>
    <t>DRM PST 1X30GM</t>
  </si>
  <si>
    <t>141515</t>
  </si>
  <si>
    <t>41515</t>
  </si>
  <si>
    <t>PIMAFUCORT</t>
  </si>
  <si>
    <t>CRM 1X15GM</t>
  </si>
  <si>
    <t>100707</t>
  </si>
  <si>
    <t>707</t>
  </si>
  <si>
    <t>FUCIDIN H</t>
  </si>
  <si>
    <t>DRM CRM 1X15GM</t>
  </si>
  <si>
    <t>115892</t>
  </si>
  <si>
    <t>15892</t>
  </si>
  <si>
    <t>LAMISIL</t>
  </si>
  <si>
    <t>165989</t>
  </si>
  <si>
    <t>65989</t>
  </si>
  <si>
    <t>MYCOMAX « INF. INFUZ</t>
  </si>
  <si>
    <t>126889</t>
  </si>
  <si>
    <t>26889</t>
  </si>
  <si>
    <t>VFEND 200 MG</t>
  </si>
  <si>
    <t>POR TBL OBD14X200MG</t>
  </si>
  <si>
    <t>50113011</t>
  </si>
  <si>
    <t>87240</t>
  </si>
  <si>
    <t>Fanhdi 100 I.U/ml(1000 I.U.)GRIFOLS</t>
  </si>
  <si>
    <t>850010</t>
  </si>
  <si>
    <t>149543</t>
  </si>
  <si>
    <t>CLOPIDOGREL APOTEX 75 MG</t>
  </si>
  <si>
    <t>POR TBL FLM 30X75MG</t>
  </si>
  <si>
    <t>199575</t>
  </si>
  <si>
    <t>99575</t>
  </si>
  <si>
    <t>VEROGALID ER 240 MG</t>
  </si>
  <si>
    <t>POR TBLPRO30X240MG</t>
  </si>
  <si>
    <t>845493</t>
  </si>
  <si>
    <t>105844</t>
  </si>
  <si>
    <t>MIRTAZAPIN ORION 15 MG</t>
  </si>
  <si>
    <t>POR TBL DIS 30X15MG</t>
  </si>
  <si>
    <t>850190</t>
  </si>
  <si>
    <t>129831</t>
  </si>
  <si>
    <t>APO-QUETIAPIN 200 MG</t>
  </si>
  <si>
    <t>POR TBL FLM 30X200MG</t>
  </si>
  <si>
    <t>187425</t>
  </si>
  <si>
    <t>LETROX 50</t>
  </si>
  <si>
    <t>POR TBL NOB 100X50RG II</t>
  </si>
  <si>
    <t>165506</t>
  </si>
  <si>
    <t>INF CNC SOL1X2ML/40MG-2ML LAH</t>
  </si>
  <si>
    <t>166938</t>
  </si>
  <si>
    <t>66938</t>
  </si>
  <si>
    <t>TAGREN</t>
  </si>
  <si>
    <t>TBL 30X250MG</t>
  </si>
  <si>
    <t>47995</t>
  </si>
  <si>
    <t>EZETROL 10 MG TABLETY</t>
  </si>
  <si>
    <t>POR TBL NOB 30X10MG B</t>
  </si>
  <si>
    <t>100269</t>
  </si>
  <si>
    <t>269</t>
  </si>
  <si>
    <t>PREDNISON 5 LECIVA</t>
  </si>
  <si>
    <t>100643</t>
  </si>
  <si>
    <t>643</t>
  </si>
  <si>
    <t>VITAMIN B12 LECIVA 1000RG</t>
  </si>
  <si>
    <t>INJ 5X1ML/1000RG</t>
  </si>
  <si>
    <t>102949</t>
  </si>
  <si>
    <t>2949</t>
  </si>
  <si>
    <t>ATENOLOL AL 50</t>
  </si>
  <si>
    <t>POR TBL NOB 30X50MG</t>
  </si>
  <si>
    <t>109847</t>
  </si>
  <si>
    <t>9847</t>
  </si>
  <si>
    <t>SUP 6X6.5MG</t>
  </si>
  <si>
    <t>110151</t>
  </si>
  <si>
    <t>10151</t>
  </si>
  <si>
    <t>POR CPS DUR 10X2MG</t>
  </si>
  <si>
    <t>113808</t>
  </si>
  <si>
    <t>13808</t>
  </si>
  <si>
    <t>URSOSAN</t>
  </si>
  <si>
    <t>POR CPSDUR100X250MG</t>
  </si>
  <si>
    <t>115373</t>
  </si>
  <si>
    <t>15373</t>
  </si>
  <si>
    <t>SIMEPAR</t>
  </si>
  <si>
    <t>POR CPS DUR 40X70MG</t>
  </si>
  <si>
    <t>131215</t>
  </si>
  <si>
    <t>31215</t>
  </si>
  <si>
    <t>TBL 30X25MG</t>
  </si>
  <si>
    <t>148578</t>
  </si>
  <si>
    <t>48578</t>
  </si>
  <si>
    <t>POR TBLNOB 50X100MG</t>
  </si>
  <si>
    <t>150117</t>
  </si>
  <si>
    <t>50117</t>
  </si>
  <si>
    <t>TRIASYN 5/5 MG</t>
  </si>
  <si>
    <t>POR TBL RET 30</t>
  </si>
  <si>
    <t>151365</t>
  </si>
  <si>
    <t>51365</t>
  </si>
  <si>
    <t>CHLORID SODNÝ 0.9% BRAUN, REF. 395120</t>
  </si>
  <si>
    <t>INFSOL1X100ML-PELAH</t>
  </si>
  <si>
    <t>154150</t>
  </si>
  <si>
    <t>54150</t>
  </si>
  <si>
    <t>EGILOK 25MG</t>
  </si>
  <si>
    <t>TBL 60X25MG</t>
  </si>
  <si>
    <t>154424</t>
  </si>
  <si>
    <t>54424</t>
  </si>
  <si>
    <t>PLAQUENIL</t>
  </si>
  <si>
    <t>TBL OBD 60X200MG</t>
  </si>
  <si>
    <t>156807</t>
  </si>
  <si>
    <t>56807</t>
  </si>
  <si>
    <t>FURORESE 125</t>
  </si>
  <si>
    <t>TBL 30X125MG</t>
  </si>
  <si>
    <t>158037</t>
  </si>
  <si>
    <t>58037</t>
  </si>
  <si>
    <t>BETALOC ZOK 50MG</t>
  </si>
  <si>
    <t>TBL RET 30X50MG</t>
  </si>
  <si>
    <t>158041</t>
  </si>
  <si>
    <t>58041</t>
  </si>
  <si>
    <t>BETALOC ZOK 200 MG</t>
  </si>
  <si>
    <t>162320</t>
  </si>
  <si>
    <t>62320</t>
  </si>
  <si>
    <t>BETADINE</t>
  </si>
  <si>
    <t>183318</t>
  </si>
  <si>
    <t>83318</t>
  </si>
  <si>
    <t>DIGOXIN 0.125 LECIVA</t>
  </si>
  <si>
    <t>TBL 30X0.125MG</t>
  </si>
  <si>
    <t>187076</t>
  </si>
  <si>
    <t>87076</t>
  </si>
  <si>
    <t>ERDOMED 300MG</t>
  </si>
  <si>
    <t>CPS 20X300MG</t>
  </si>
  <si>
    <t>187680</t>
  </si>
  <si>
    <t>87680</t>
  </si>
  <si>
    <t>ANOPYRIN</t>
  </si>
  <si>
    <t>TBL 10X400MG</t>
  </si>
  <si>
    <t>188356</t>
  </si>
  <si>
    <t>88356</t>
  </si>
  <si>
    <t>CARDILAN</t>
  </si>
  <si>
    <t>TBL 100X175MG</t>
  </si>
  <si>
    <t>191484</t>
  </si>
  <si>
    <t>91484</t>
  </si>
  <si>
    <t>CARDIKET RETARD 40</t>
  </si>
  <si>
    <t>TBL RET 50X40MG</t>
  </si>
  <si>
    <t>194804</t>
  </si>
  <si>
    <t>94804</t>
  </si>
  <si>
    <t>MODURETIC</t>
  </si>
  <si>
    <t>196118</t>
  </si>
  <si>
    <t>96118</t>
  </si>
  <si>
    <t>VESSEL DUE F</t>
  </si>
  <si>
    <t>CPS 50X250LSU</t>
  </si>
  <si>
    <t>197026</t>
  </si>
  <si>
    <t>97026</t>
  </si>
  <si>
    <t>ENELBIN RETARD</t>
  </si>
  <si>
    <t>TBL OBD 50X100MG</t>
  </si>
  <si>
    <t>197402</t>
  </si>
  <si>
    <t>97402</t>
  </si>
  <si>
    <t>SORBIFER DURULES</t>
  </si>
  <si>
    <t>TBL FC 50X100MG</t>
  </si>
  <si>
    <t>197522</t>
  </si>
  <si>
    <t>97522</t>
  </si>
  <si>
    <t>TBL OBD 30</t>
  </si>
  <si>
    <t>199680</t>
  </si>
  <si>
    <t>ERDOMED</t>
  </si>
  <si>
    <t>POR CPS DUR 60X300MG</t>
  </si>
  <si>
    <t>840464</t>
  </si>
  <si>
    <t>Vitar Soda tbl.150</t>
  </si>
  <si>
    <t>844960</t>
  </si>
  <si>
    <t>125114</t>
  </si>
  <si>
    <t>TBL 60X100 MG</t>
  </si>
  <si>
    <t>846338</t>
  </si>
  <si>
    <t>122685</t>
  </si>
  <si>
    <t>847713</t>
  </si>
  <si>
    <t>125526</t>
  </si>
  <si>
    <t>POR TBL FLM 100X400MG</t>
  </si>
  <si>
    <t>849559</t>
  </si>
  <si>
    <t>125066</t>
  </si>
  <si>
    <t>POR TBL NOB 100X5MG</t>
  </si>
  <si>
    <t>849896</t>
  </si>
  <si>
    <t>134281</t>
  </si>
  <si>
    <t>VALSACOMBI 160 MG/12,5 MG</t>
  </si>
  <si>
    <t>POR TBL FLM 28</t>
  </si>
  <si>
    <t>850104</t>
  </si>
  <si>
    <t>164344</t>
  </si>
  <si>
    <t>MONO MACK DEPOT</t>
  </si>
  <si>
    <t>POR TBL PRO 28X100MG</t>
  </si>
  <si>
    <t>850642</t>
  </si>
  <si>
    <t>169673</t>
  </si>
  <si>
    <t>CALTRATE PLUS</t>
  </si>
  <si>
    <t>988466</t>
  </si>
  <si>
    <t>NO-SPA</t>
  </si>
  <si>
    <t>POR TBL NOB 24X40MG</t>
  </si>
  <si>
    <t>100394</t>
  </si>
  <si>
    <t>394</t>
  </si>
  <si>
    <t>ATROPIN BIOTIKA 1MG</t>
  </si>
  <si>
    <t>INJ 10X1ML/1MG</t>
  </si>
  <si>
    <t>100489</t>
  </si>
  <si>
    <t>489</t>
  </si>
  <si>
    <t>INJ 5X1ML/10MG</t>
  </si>
  <si>
    <t>100612</t>
  </si>
  <si>
    <t>612</t>
  </si>
  <si>
    <t>SYNTOSTIGMIN</t>
  </si>
  <si>
    <t>104336</t>
  </si>
  <si>
    <t>4336</t>
  </si>
  <si>
    <t>CILKANOL</t>
  </si>
  <si>
    <t>CPS 30X300MG</t>
  </si>
  <si>
    <t>116467</t>
  </si>
  <si>
    <t>16467</t>
  </si>
  <si>
    <t>IMACORT</t>
  </si>
  <si>
    <t>DRM CRM 1X20GM</t>
  </si>
  <si>
    <t>116594</t>
  </si>
  <si>
    <t>16594</t>
  </si>
  <si>
    <t>MALTOFER TABLETY</t>
  </si>
  <si>
    <t>POR TBL MND30X100MG</t>
  </si>
  <si>
    <t>117983</t>
  </si>
  <si>
    <t>17983</t>
  </si>
  <si>
    <t>OXYPHYLLIN</t>
  </si>
  <si>
    <t>124414</t>
  </si>
  <si>
    <t>INDAPAMIDE ORION 1,5 MG</t>
  </si>
  <si>
    <t>149019</t>
  </si>
  <si>
    <t>49019</t>
  </si>
  <si>
    <t>SOTAHEXAL 160</t>
  </si>
  <si>
    <t>POR TBL NOB 20X160MG</t>
  </si>
  <si>
    <t>156779</t>
  </si>
  <si>
    <t>56779</t>
  </si>
  <si>
    <t>GERATAM 800MG</t>
  </si>
  <si>
    <t>TBL OBD 60X800MG</t>
  </si>
  <si>
    <t>164888</t>
  </si>
  <si>
    <t>CALTRATE 600 MG/400 IU D3 POTAHOVANÁ TABLETA</t>
  </si>
  <si>
    <t>184530</t>
  </si>
  <si>
    <t>84530</t>
  </si>
  <si>
    <t>MONOPRIL 20MG</t>
  </si>
  <si>
    <t>TBL 28X20MG</t>
  </si>
  <si>
    <t>190991</t>
  </si>
  <si>
    <t>90991</t>
  </si>
  <si>
    <t>BROMHEXIN 8</t>
  </si>
  <si>
    <t>GTT 20ML 8MG/ML</t>
  </si>
  <si>
    <t>194584</t>
  </si>
  <si>
    <t>94584</t>
  </si>
  <si>
    <t>AKTIFERRIN</t>
  </si>
  <si>
    <t>CPS 50</t>
  </si>
  <si>
    <t>199336</t>
  </si>
  <si>
    <t>99336</t>
  </si>
  <si>
    <t>GLURENORM</t>
  </si>
  <si>
    <t>TBL 30X30MG</t>
  </si>
  <si>
    <t>846346</t>
  </si>
  <si>
    <t>119672</t>
  </si>
  <si>
    <t>DICLOFENAC DUO PHARMASWISS 75 MG</t>
  </si>
  <si>
    <t>POR CPS RDR 30X75MG</t>
  </si>
  <si>
    <t>847729</t>
  </si>
  <si>
    <t>500718</t>
  </si>
  <si>
    <t>XARELTO 10 MG</t>
  </si>
  <si>
    <t>849026</t>
  </si>
  <si>
    <t>163135</t>
  </si>
  <si>
    <t>VASOCARDIN 100</t>
  </si>
  <si>
    <t>POR TBL NOB 50X100MG</t>
  </si>
  <si>
    <t>900240</t>
  </si>
  <si>
    <t>DZ TRIXO LIND 500ML</t>
  </si>
  <si>
    <t>145274</t>
  </si>
  <si>
    <t>45274</t>
  </si>
  <si>
    <t>ENAP 10MG</t>
  </si>
  <si>
    <t>TBL 30X10MG</t>
  </si>
  <si>
    <t>58038</t>
  </si>
  <si>
    <t>BETALOC ZOK 50 MG</t>
  </si>
  <si>
    <t>POR TBL PRO 100X50MG</t>
  </si>
  <si>
    <t>100874</t>
  </si>
  <si>
    <t>874</t>
  </si>
  <si>
    <t>OPHTHALMO-AZULEN</t>
  </si>
  <si>
    <t>146980</t>
  </si>
  <si>
    <t>46980</t>
  </si>
  <si>
    <t>TBL RET 100X200MG</t>
  </si>
  <si>
    <t>184288</t>
  </si>
  <si>
    <t>CONCOR COMBI 5 MG/10 MG</t>
  </si>
  <si>
    <t>846541</t>
  </si>
  <si>
    <t>112586</t>
  </si>
  <si>
    <t>NEBIVOLOL SANDOZ 5 MG</t>
  </si>
  <si>
    <t>POR TBL NOB 28X5MG</t>
  </si>
  <si>
    <t>147033</t>
  </si>
  <si>
    <t>47033</t>
  </si>
  <si>
    <t>POR GRA SUS 1X100ML</t>
  </si>
  <si>
    <t>148673</t>
  </si>
  <si>
    <t>XADOS 20 MG TABLETY</t>
  </si>
  <si>
    <t>198876</t>
  </si>
  <si>
    <t>98876</t>
  </si>
  <si>
    <t>FYZIOLOGICKÝ ROZTOK VIAFLO</t>
  </si>
  <si>
    <t>INF SOL 20X500ML</t>
  </si>
  <si>
    <t>102957</t>
  </si>
  <si>
    <t>2957</t>
  </si>
  <si>
    <t>PRESID 5 MG</t>
  </si>
  <si>
    <t>TBL RET 30X5MG</t>
  </si>
  <si>
    <t>103128</t>
  </si>
  <si>
    <t>3128</t>
  </si>
  <si>
    <t>STOPANGIN</t>
  </si>
  <si>
    <t>SPR 1X30ML</t>
  </si>
  <si>
    <t>103417</t>
  </si>
  <si>
    <t>3417</t>
  </si>
  <si>
    <t>BISTON</t>
  </si>
  <si>
    <t>TBL 50X200MG</t>
  </si>
  <si>
    <t>114958</t>
  </si>
  <si>
    <t>14958</t>
  </si>
  <si>
    <t>RIVOTRIL 2 MG</t>
  </si>
  <si>
    <t>TBL 30X2MG</t>
  </si>
  <si>
    <t>127899</t>
  </si>
  <si>
    <t>27899</t>
  </si>
  <si>
    <t>POR TBL FLM 90X5MG</t>
  </si>
  <si>
    <t>169721</t>
  </si>
  <si>
    <t>ASACOL 400</t>
  </si>
  <si>
    <t>POR TBL ENT 100X400MG</t>
  </si>
  <si>
    <t>192489</t>
  </si>
  <si>
    <t>92489</t>
  </si>
  <si>
    <t>SOL 10X67.5ML</t>
  </si>
  <si>
    <t>194234</t>
  </si>
  <si>
    <t>94234</t>
  </si>
  <si>
    <t>GUAJACURAN</t>
  </si>
  <si>
    <t>DRG 30X200MG-BLISTR</t>
  </si>
  <si>
    <t>790011</t>
  </si>
  <si>
    <t>Emspoma M 500g/chladivá</t>
  </si>
  <si>
    <t>842351</t>
  </si>
  <si>
    <t>Stopangin sol. 250ml</t>
  </si>
  <si>
    <t>845265</t>
  </si>
  <si>
    <t>107935</t>
  </si>
  <si>
    <t>GLYVENOL 400</t>
  </si>
  <si>
    <t>POR CPS MOL 60X400MG</t>
  </si>
  <si>
    <t>987463</t>
  </si>
  <si>
    <t>KY Jelly lubrikační gel 50ml</t>
  </si>
  <si>
    <t>115518</t>
  </si>
  <si>
    <t>15518</t>
  </si>
  <si>
    <t>SPERSALLERG</t>
  </si>
  <si>
    <t>OPH GTT SOL 1X10ML</t>
  </si>
  <si>
    <t>146692</t>
  </si>
  <si>
    <t>46692</t>
  </si>
  <si>
    <t>EUTHYROX 75</t>
  </si>
  <si>
    <t>TBL 100X75RG</t>
  </si>
  <si>
    <t>159358</t>
  </si>
  <si>
    <t>59358</t>
  </si>
  <si>
    <t>INF 10X1000ML(LDPE)</t>
  </si>
  <si>
    <t>169755</t>
  </si>
  <si>
    <t>69755</t>
  </si>
  <si>
    <t>ARDEANUTRISOL G 40</t>
  </si>
  <si>
    <t>INF 1X80ML</t>
  </si>
  <si>
    <t>187149</t>
  </si>
  <si>
    <t>87149</t>
  </si>
  <si>
    <t>THYROZOL 10</t>
  </si>
  <si>
    <t>TBL OBD 50X10MG</t>
  </si>
  <si>
    <t>198336</t>
  </si>
  <si>
    <t>98336</t>
  </si>
  <si>
    <t>AMBROBENE 75 MG</t>
  </si>
  <si>
    <t>CPS RET 10X75MG</t>
  </si>
  <si>
    <t>849767</t>
  </si>
  <si>
    <t>162012</t>
  </si>
  <si>
    <t>PRESTARIUM NEO COMBI 10 MG/2,5 MG</t>
  </si>
  <si>
    <t>900886</t>
  </si>
  <si>
    <t>KL PATEOL GEL, 100G</t>
  </si>
  <si>
    <t>99886</t>
  </si>
  <si>
    <t>CINARIZIN LEK 25 MG</t>
  </si>
  <si>
    <t>POR TBL NOB 50X25MG</t>
  </si>
  <si>
    <t>100750</t>
  </si>
  <si>
    <t>750</t>
  </si>
  <si>
    <t>CHAMOMILLA</t>
  </si>
  <si>
    <t>LIQ 100ML</t>
  </si>
  <si>
    <t>111084</t>
  </si>
  <si>
    <t>11084</t>
  </si>
  <si>
    <t>OXYCONTIN 10 MG</t>
  </si>
  <si>
    <t>POR TBL PRO 30X10MG</t>
  </si>
  <si>
    <t>116457</t>
  </si>
  <si>
    <t>16457</t>
  </si>
  <si>
    <t>NASONEX</t>
  </si>
  <si>
    <t>SPR NAS 140DÁVX50RG</t>
  </si>
  <si>
    <t>147712</t>
  </si>
  <si>
    <t>47712</t>
  </si>
  <si>
    <t>SALAZOPYRIN EN</t>
  </si>
  <si>
    <t>POR TBLENT100X500MG</t>
  </si>
  <si>
    <t>149023</t>
  </si>
  <si>
    <t>49023</t>
  </si>
  <si>
    <t>IMURAN 25 MG</t>
  </si>
  <si>
    <t>TBL OBD 100X25MG</t>
  </si>
  <si>
    <t>175285</t>
  </si>
  <si>
    <t>75285</t>
  </si>
  <si>
    <t>ERYFLUID</t>
  </si>
  <si>
    <t>193157</t>
  </si>
  <si>
    <t>93157</t>
  </si>
  <si>
    <t>ISOCHOL (DRAZOVKA)</t>
  </si>
  <si>
    <t>DRG 30X400MG</t>
  </si>
  <si>
    <t>196974</t>
  </si>
  <si>
    <t>96974</t>
  </si>
  <si>
    <t>CERUCAL</t>
  </si>
  <si>
    <t>POR TBL NOB 50X10MG</t>
  </si>
  <si>
    <t>500224</t>
  </si>
  <si>
    <t>Parodontax Extra 300ml ústní voda</t>
  </si>
  <si>
    <t>844920</t>
  </si>
  <si>
    <t>107584</t>
  </si>
  <si>
    <t>MUTAFLOR</t>
  </si>
  <si>
    <t>POR CPS ETD 20X100MG</t>
  </si>
  <si>
    <t>848352</t>
  </si>
  <si>
    <t>130172</t>
  </si>
  <si>
    <t>APO-VENLAFAXIN PROLONG 75 MG</t>
  </si>
  <si>
    <t>POR CPS PRO 30X75MG</t>
  </si>
  <si>
    <t>101807</t>
  </si>
  <si>
    <t>40538</t>
  </si>
  <si>
    <t>DICYNONE</t>
  </si>
  <si>
    <t>TBL 30x 500 mg</t>
  </si>
  <si>
    <t>113704</t>
  </si>
  <si>
    <t>13704</t>
  </si>
  <si>
    <t>ZOVIRAX 400 MG</t>
  </si>
  <si>
    <t>POR TBL NOB70X400MG</t>
  </si>
  <si>
    <t>847962</t>
  </si>
  <si>
    <t>AESCIN 30mg tbl.60 VULM</t>
  </si>
  <si>
    <t>198880</t>
  </si>
  <si>
    <t>98880</t>
  </si>
  <si>
    <t>850729</t>
  </si>
  <si>
    <t>157875</t>
  </si>
  <si>
    <t>PARACETAMOL KABI 10MG/ML</t>
  </si>
  <si>
    <t>INF SOL 10X100ML/1000MG</t>
  </si>
  <si>
    <t>102439</t>
  </si>
  <si>
    <t>2439</t>
  </si>
  <si>
    <t>MARCAINE 0.5%</t>
  </si>
  <si>
    <t>INJ SOL5X20ML/100MG</t>
  </si>
  <si>
    <t>128743</t>
  </si>
  <si>
    <t>28743</t>
  </si>
  <si>
    <t>JANUVIA 100 MG</t>
  </si>
  <si>
    <t>POR TBL FLM 98X100MG</t>
  </si>
  <si>
    <t>136398</t>
  </si>
  <si>
    <t>MESTINON</t>
  </si>
  <si>
    <t>POR TBL OBD 150X60MG</t>
  </si>
  <si>
    <t>194810</t>
  </si>
  <si>
    <t>94810</t>
  </si>
  <si>
    <t>HYPOTYLIN</t>
  </si>
  <si>
    <t>TBL 30X2.5MG</t>
  </si>
  <si>
    <t>840138</t>
  </si>
  <si>
    <t>58160</t>
  </si>
  <si>
    <t>SANORIN 0.5 PM</t>
  </si>
  <si>
    <t>SPR NAS SOL 1X10ML</t>
  </si>
  <si>
    <t>111243</t>
  </si>
  <si>
    <t>11243</t>
  </si>
  <si>
    <t>TBL OBD 100X1200MG</t>
  </si>
  <si>
    <t>192204</t>
  </si>
  <si>
    <t>ELOCOM</t>
  </si>
  <si>
    <t>DRM UNG 1X15GM 0.1%</t>
  </si>
  <si>
    <t>842500</t>
  </si>
  <si>
    <t>162391</t>
  </si>
  <si>
    <t>LIQ 25ML</t>
  </si>
  <si>
    <t>2584</t>
  </si>
  <si>
    <t>GLUKÓZA 40 BRAUN</t>
  </si>
  <si>
    <t>128309</t>
  </si>
  <si>
    <t>28309</t>
  </si>
  <si>
    <t>MIMPARA 30 MG</t>
  </si>
  <si>
    <t>POR TBL FLM 28X30MG</t>
  </si>
  <si>
    <t>175280</t>
  </si>
  <si>
    <t>CANOCORD 16 MG</t>
  </si>
  <si>
    <t>POR TBL NOB 28X16MG</t>
  </si>
  <si>
    <t>846116</t>
  </si>
  <si>
    <t>125226</t>
  </si>
  <si>
    <t>NORETHISTERON ZENTIVA</t>
  </si>
  <si>
    <t>118566</t>
  </si>
  <si>
    <t>18566</t>
  </si>
  <si>
    <t>MINIRIN MELT 120 MCG</t>
  </si>
  <si>
    <t>POR LYO 30X120RG</t>
  </si>
  <si>
    <t>190021</t>
  </si>
  <si>
    <t>90021</t>
  </si>
  <si>
    <t>MARCAINE SPINAL O.5%</t>
  </si>
  <si>
    <t>INJ 5X4ML 5MG/ML</t>
  </si>
  <si>
    <t>842161</t>
  </si>
  <si>
    <t>31950</t>
  </si>
  <si>
    <t>Carbocit tbl.20</t>
  </si>
  <si>
    <t>194763</t>
  </si>
  <si>
    <t>94763</t>
  </si>
  <si>
    <t>NALOXONE POLFA</t>
  </si>
  <si>
    <t>INJ 10X1ML/0.4MG</t>
  </si>
  <si>
    <t>126247</t>
  </si>
  <si>
    <t>26247</t>
  </si>
  <si>
    <t>AZOPT</t>
  </si>
  <si>
    <t>OPH GTT SUS 1X5ML</t>
  </si>
  <si>
    <t>848626</t>
  </si>
  <si>
    <t>107944</t>
  </si>
  <si>
    <t>MUSCORIL INJ</t>
  </si>
  <si>
    <t>INJ SOL 6X2ML/4MG</t>
  </si>
  <si>
    <t>159622</t>
  </si>
  <si>
    <t>59622</t>
  </si>
  <si>
    <t>AJATIN PROFAR.TINKT.+MECH.ROZP.</t>
  </si>
  <si>
    <t>TCT 1X25ML+ROZPR.</t>
  </si>
  <si>
    <t>845135</t>
  </si>
  <si>
    <t>100232</t>
  </si>
  <si>
    <t>ROSALGIN</t>
  </si>
  <si>
    <t>VAG PLV SOL 6X0.5GM</t>
  </si>
  <si>
    <t>850674</t>
  </si>
  <si>
    <t>500892</t>
  </si>
  <si>
    <t>IFIRMASTA 300 MG</t>
  </si>
  <si>
    <t>POR TBL FLM 28X300MG</t>
  </si>
  <si>
    <t>119570</t>
  </si>
  <si>
    <t>19570</t>
  </si>
  <si>
    <t>LAGOSA</t>
  </si>
  <si>
    <t>DRG 50X150MG</t>
  </si>
  <si>
    <t>121856</t>
  </si>
  <si>
    <t>21856</t>
  </si>
  <si>
    <t>CORYOL 3.125</t>
  </si>
  <si>
    <t>PORTBLNOB30X3.125MG</t>
  </si>
  <si>
    <t>13440</t>
  </si>
  <si>
    <t>RINGERŮV ROZTOK VIAFLO</t>
  </si>
  <si>
    <t>850079</t>
  </si>
  <si>
    <t>163325</t>
  </si>
  <si>
    <t>VALZAP COMBI 80 MG/12,5 MG POTAHOVANÉ TABLETY</t>
  </si>
  <si>
    <t>POR TBL FLM 28X80MG/12.5MG</t>
  </si>
  <si>
    <t>112895</t>
  </si>
  <si>
    <t>12895</t>
  </si>
  <si>
    <t>POR GRA SOL30SÁČKŮ</t>
  </si>
  <si>
    <t>159982</t>
  </si>
  <si>
    <t>59982</t>
  </si>
  <si>
    <t>ICHTOXYL</t>
  </si>
  <si>
    <t>846024</t>
  </si>
  <si>
    <t>100097</t>
  </si>
  <si>
    <t>VOLTAREN EMULGEL</t>
  </si>
  <si>
    <t>DRM GEL 1X100GM LAM</t>
  </si>
  <si>
    <t>849009</t>
  </si>
  <si>
    <t>162304</t>
  </si>
  <si>
    <t>TIMO-COMOD 0,5%</t>
  </si>
  <si>
    <t>850403</t>
  </si>
  <si>
    <t>163305</t>
  </si>
  <si>
    <t>TIMOLOL-POS 0,5%</t>
  </si>
  <si>
    <t>OPH GTT SOL 3X5ML</t>
  </si>
  <si>
    <t>196194</t>
  </si>
  <si>
    <t>96194</t>
  </si>
  <si>
    <t>FAMOSAN</t>
  </si>
  <si>
    <t>TBL OBD 20X40MG</t>
  </si>
  <si>
    <t>845356</t>
  </si>
  <si>
    <t>100027</t>
  </si>
  <si>
    <t>MEGACE 160 MG</t>
  </si>
  <si>
    <t>POR TBL NOB 30X160MG</t>
  </si>
  <si>
    <t>141826</t>
  </si>
  <si>
    <t>41826</t>
  </si>
  <si>
    <t>DHC CONTINUS 90 MG</t>
  </si>
  <si>
    <t>PORTBLRET60X90MG B</t>
  </si>
  <si>
    <t>500566</t>
  </si>
  <si>
    <t>ZARZIO 30 MU/0,5 ML</t>
  </si>
  <si>
    <t>127909</t>
  </si>
  <si>
    <t>DOCETAXEL HOSPIRA 10 MG/ML KONCENTRÁT PRO PŘÍPRAVU</t>
  </si>
  <si>
    <t>INF CNC SOL 1X2ML/20MG</t>
  </si>
  <si>
    <t>127910</t>
  </si>
  <si>
    <t>INF CNC SOL 1X8ML/80MG</t>
  </si>
  <si>
    <t>114817</t>
  </si>
  <si>
    <t>14817</t>
  </si>
  <si>
    <t>CONDROSULF 400</t>
  </si>
  <si>
    <t>CPS 60X400MG</t>
  </si>
  <si>
    <t>114821</t>
  </si>
  <si>
    <t>14821</t>
  </si>
  <si>
    <t>CONDROSULF 800</t>
  </si>
  <si>
    <t>TBL OBD 30X800MG</t>
  </si>
  <si>
    <t>160164</t>
  </si>
  <si>
    <t>60164</t>
  </si>
  <si>
    <t>TIMONIL RETARD</t>
  </si>
  <si>
    <t>TBL 50X300MG</t>
  </si>
  <si>
    <t>121736</t>
  </si>
  <si>
    <t>21736</t>
  </si>
  <si>
    <t>VALETOL</t>
  </si>
  <si>
    <t>POR TBL NOB 10</t>
  </si>
  <si>
    <t>100965</t>
  </si>
  <si>
    <t>965</t>
  </si>
  <si>
    <t>SPECIES PECTORALES PLANTA</t>
  </si>
  <si>
    <t>844483</t>
  </si>
  <si>
    <t>100234</t>
  </si>
  <si>
    <t>VAG PLV SOL10X0.5GM</t>
  </si>
  <si>
    <t>142182</t>
  </si>
  <si>
    <t>42182</t>
  </si>
  <si>
    <t>FLUCINAR</t>
  </si>
  <si>
    <t>GEL 15GM 0.025%</t>
  </si>
  <si>
    <t>143997</t>
  </si>
  <si>
    <t>43997</t>
  </si>
  <si>
    <t>BROMHEXIN 8 KM KAPKY</t>
  </si>
  <si>
    <t>GTT 1X100ML 8MG/ML</t>
  </si>
  <si>
    <t>155671</t>
  </si>
  <si>
    <t>KYLOTAN PLUS H 80/12,5 MG</t>
  </si>
  <si>
    <t>162695</t>
  </si>
  <si>
    <t>NEUROTOP RETARD 600</t>
  </si>
  <si>
    <t>POR TBL PRO 50X600MG</t>
  </si>
  <si>
    <t>849320</t>
  </si>
  <si>
    <t>134270</t>
  </si>
  <si>
    <t>VALSACOMBI 80 MG/12,5 MG</t>
  </si>
  <si>
    <t>849429</t>
  </si>
  <si>
    <t>124105</t>
  </si>
  <si>
    <t>PRESTANCE 5 MG/10 MG</t>
  </si>
  <si>
    <t>POR TBL NOB 90</t>
  </si>
  <si>
    <t>987460</t>
  </si>
  <si>
    <t>93435</t>
  </si>
  <si>
    <t>ROSALGIN IRIGÁTOR</t>
  </si>
  <si>
    <t>395585</t>
  </si>
  <si>
    <t>Panthenol Forte 9% pěna Aloe Vera</t>
  </si>
  <si>
    <t>150ml - Altermed</t>
  </si>
  <si>
    <t>848305</t>
  </si>
  <si>
    <t>Aqvitox - D desinfekce 500ml láhev s rozprašovačem</t>
  </si>
  <si>
    <t>121795</t>
  </si>
  <si>
    <t>21795</t>
  </si>
  <si>
    <t>MONOTAB SR</t>
  </si>
  <si>
    <t>POR TBLPRO100X100MG</t>
  </si>
  <si>
    <t>111286</t>
  </si>
  <si>
    <t>11286</t>
  </si>
  <si>
    <t>PERITOL</t>
  </si>
  <si>
    <t>158892</t>
  </si>
  <si>
    <t>58892</t>
  </si>
  <si>
    <t>XALATAN</t>
  </si>
  <si>
    <t>GTT OPH 3X2.5ML</t>
  </si>
  <si>
    <t>158893</t>
  </si>
  <si>
    <t>58893</t>
  </si>
  <si>
    <t>GTT OPH 1X2.5ML</t>
  </si>
  <si>
    <t>126330</t>
  </si>
  <si>
    <t>26330</t>
  </si>
  <si>
    <t>POR TBL FLM 50X5MG</t>
  </si>
  <si>
    <t>849940</t>
  </si>
  <si>
    <t>124119</t>
  </si>
  <si>
    <t>PRESTANCE 10 MG/5 MG</t>
  </si>
  <si>
    <t>280863</t>
  </si>
  <si>
    <t>80863</t>
  </si>
  <si>
    <t>CAVILON NSBF-SPRAY</t>
  </si>
  <si>
    <t>28ML PRO OŠETŘENÍ RAN</t>
  </si>
  <si>
    <t>841094</t>
  </si>
  <si>
    <t>Corsodyl ustni voda 0,1% 200 ml</t>
  </si>
  <si>
    <t>989038</t>
  </si>
  <si>
    <t>Menalind Profess.kož.ochr.krém 200ml+čist.ubrousky</t>
  </si>
  <si>
    <t>164738</t>
  </si>
  <si>
    <t>VENDAL RETARD 100 MG</t>
  </si>
  <si>
    <t>POR TBL PRO 30X100MG</t>
  </si>
  <si>
    <t>988727</t>
  </si>
  <si>
    <t>192247</t>
  </si>
  <si>
    <t>POR CPS PRO 20X75MG</t>
  </si>
  <si>
    <t>201992</t>
  </si>
  <si>
    <t>POR TBL FLM 120X500MG</t>
  </si>
  <si>
    <t>192521</t>
  </si>
  <si>
    <t>NAS SPR SUS 140X50RG</t>
  </si>
  <si>
    <t>380716</t>
  </si>
  <si>
    <t>717702</t>
  </si>
  <si>
    <t>FLAMIGEL  50 ML     FLAM50 HYDR</t>
  </si>
  <si>
    <t>OKOLOIDNI GEL PRO L</t>
  </si>
  <si>
    <t>989607</t>
  </si>
  <si>
    <t>B-Komplex forte Zentiva drg.20</t>
  </si>
  <si>
    <t>155960</t>
  </si>
  <si>
    <t>EGILOK SUCC 25 MG</t>
  </si>
  <si>
    <t>POR TBL PRO 30X25MG</t>
  </si>
  <si>
    <t>178580</t>
  </si>
  <si>
    <t>PIRAMIL COMBI 10 MG/5 MG</t>
  </si>
  <si>
    <t>POR CPS DUR 30</t>
  </si>
  <si>
    <t>56972</t>
  </si>
  <si>
    <t>TRITACE 1,25 MG</t>
  </si>
  <si>
    <t>POR TBL NOB 20X1.25MG</t>
  </si>
  <si>
    <t>105496</t>
  </si>
  <si>
    <t>5496</t>
  </si>
  <si>
    <t>TBL OBD 60X10MG</t>
  </si>
  <si>
    <t>113767</t>
  </si>
  <si>
    <t>13767</t>
  </si>
  <si>
    <t>CORDARONE</t>
  </si>
  <si>
    <t>POR TBL NOB30X200MG</t>
  </si>
  <si>
    <t>116932</t>
  </si>
  <si>
    <t>16932</t>
  </si>
  <si>
    <t>MOXOSTAD 0.4 MG</t>
  </si>
  <si>
    <t>POR TBL FLM30X0.4MG</t>
  </si>
  <si>
    <t>117433</t>
  </si>
  <si>
    <t>17433</t>
  </si>
  <si>
    <t>POR TBL FLM 60X20MG</t>
  </si>
  <si>
    <t>128222</t>
  </si>
  <si>
    <t>28222</t>
  </si>
  <si>
    <t>LYRICA 150 MG</t>
  </si>
  <si>
    <t>POR CPSDUR14X150MG</t>
  </si>
  <si>
    <t>132064</t>
  </si>
  <si>
    <t>32064</t>
  </si>
  <si>
    <t>INJ SOL 10X1ML</t>
  </si>
  <si>
    <t>133343</t>
  </si>
  <si>
    <t>33343</t>
  </si>
  <si>
    <t>CUBITAN S PŘÍCHUTÍ JAHODOVOU (SOL)</t>
  </si>
  <si>
    <t>140373</t>
  </si>
  <si>
    <t>40373</t>
  </si>
  <si>
    <t>MEDROL 16 MG</t>
  </si>
  <si>
    <t>POR TBLNOB50X16MG-B</t>
  </si>
  <si>
    <t>149909</t>
  </si>
  <si>
    <t>49909</t>
  </si>
  <si>
    <t>LOKREN 20 MG</t>
  </si>
  <si>
    <t>156504</t>
  </si>
  <si>
    <t>56504</t>
  </si>
  <si>
    <t>SIOFOR 850</t>
  </si>
  <si>
    <t>TBL OBD 60X850MG</t>
  </si>
  <si>
    <t>158271</t>
  </si>
  <si>
    <t>58271</t>
  </si>
  <si>
    <t>LIPANTHYL 267 M</t>
  </si>
  <si>
    <t>CPS 30X267MG</t>
  </si>
  <si>
    <t>158380</t>
  </si>
  <si>
    <t>58380</t>
  </si>
  <si>
    <t>VENTOLIN ROZTOK K INHALACI</t>
  </si>
  <si>
    <t>INH SOL1X20ML/120MG</t>
  </si>
  <si>
    <t>164788</t>
  </si>
  <si>
    <t>64788</t>
  </si>
  <si>
    <t>ACCUZIDE 20</t>
  </si>
  <si>
    <t>166759</t>
  </si>
  <si>
    <t>KINITO 50 MG, POTAHOVANÉ TABLETY</t>
  </si>
  <si>
    <t>POR TBL FLM 40X50MG</t>
  </si>
  <si>
    <t>176708</t>
  </si>
  <si>
    <t>76708</t>
  </si>
  <si>
    <t>ACCUZIDE</t>
  </si>
  <si>
    <t>193013</t>
  </si>
  <si>
    <t>93013</t>
  </si>
  <si>
    <t>SORTIS 10MG</t>
  </si>
  <si>
    <t>194114</t>
  </si>
  <si>
    <t>94114</t>
  </si>
  <si>
    <t>WARFARIN</t>
  </si>
  <si>
    <t>TBL 100X5MG</t>
  </si>
  <si>
    <t>196977</t>
  </si>
  <si>
    <t>96977</t>
  </si>
  <si>
    <t>846446</t>
  </si>
  <si>
    <t>124343</t>
  </si>
  <si>
    <t>CEZERA 5 MG</t>
  </si>
  <si>
    <t>848907</t>
  </si>
  <si>
    <t>148072</t>
  </si>
  <si>
    <t>ROSUCARD 20 MG POTAHOVANÉ TABLETY</t>
  </si>
  <si>
    <t>850124</t>
  </si>
  <si>
    <t>125082</t>
  </si>
  <si>
    <t>APO-SIMVA 20</t>
  </si>
  <si>
    <t>116923</t>
  </si>
  <si>
    <t>16923</t>
  </si>
  <si>
    <t>MOXOSTAD 0.3 MG</t>
  </si>
  <si>
    <t>POR TBL FLM30X0.3MG</t>
  </si>
  <si>
    <t>149195</t>
  </si>
  <si>
    <t>49195</t>
  </si>
  <si>
    <t>POR CPS RDR 90X0.4MG</t>
  </si>
  <si>
    <t>153642</t>
  </si>
  <si>
    <t>53642</t>
  </si>
  <si>
    <t>DIROTON 10MG</t>
  </si>
  <si>
    <t>TBL 28X10MG</t>
  </si>
  <si>
    <t>193019</t>
  </si>
  <si>
    <t>93019</t>
  </si>
  <si>
    <t>SORTIS 40MG</t>
  </si>
  <si>
    <t>TBL OBD 30X40MG</t>
  </si>
  <si>
    <t>194113</t>
  </si>
  <si>
    <t>94113</t>
  </si>
  <si>
    <t>TBL 100X3MG</t>
  </si>
  <si>
    <t>844377</t>
  </si>
  <si>
    <t>BETAHISTIN ACTAVIS 16 MG</t>
  </si>
  <si>
    <t>POR TBL NOB 60X16MG</t>
  </si>
  <si>
    <t>128217</t>
  </si>
  <si>
    <t>28217</t>
  </si>
  <si>
    <t>POR CPSDUR56X75MG</t>
  </si>
  <si>
    <t>147133</t>
  </si>
  <si>
    <t>47133</t>
  </si>
  <si>
    <t>LETROX 150</t>
  </si>
  <si>
    <t>153951</t>
  </si>
  <si>
    <t>53951</t>
  </si>
  <si>
    <t>ZOLOFT 100MG</t>
  </si>
  <si>
    <t>TBL OBD 28X100MG</t>
  </si>
  <si>
    <t>844306</t>
  </si>
  <si>
    <t>102674</t>
  </si>
  <si>
    <t>BETAHISTIN ACTAVIS 8 MG</t>
  </si>
  <si>
    <t>POR TBL NOB100X8MG</t>
  </si>
  <si>
    <t>184396</t>
  </si>
  <si>
    <t>84396</t>
  </si>
  <si>
    <t>NEURONTIN 100MG</t>
  </si>
  <si>
    <t>CPS 20X100MG</t>
  </si>
  <si>
    <t>845370</t>
  </si>
  <si>
    <t>105845</t>
  </si>
  <si>
    <t>POR TBL DIS 90X15MG</t>
  </si>
  <si>
    <t>188734</t>
  </si>
  <si>
    <t>88734</t>
  </si>
  <si>
    <t>FLONIDAN</t>
  </si>
  <si>
    <t>TBL 10X10MG</t>
  </si>
  <si>
    <t>850106</t>
  </si>
  <si>
    <t>111898</t>
  </si>
  <si>
    <t>NITRESAN 10 MG</t>
  </si>
  <si>
    <t>848751</t>
  </si>
  <si>
    <t>125073</t>
  </si>
  <si>
    <t>APO-SIMVA 10</t>
  </si>
  <si>
    <t>115317</t>
  </si>
  <si>
    <t>15317</t>
  </si>
  <si>
    <t>115010</t>
  </si>
  <si>
    <t>15010</t>
  </si>
  <si>
    <t>DORMICUM 15 MG</t>
  </si>
  <si>
    <t>TBL OBD 10X15MG</t>
  </si>
  <si>
    <t>16913</t>
  </si>
  <si>
    <t>MOXOSTAD 0,2 MG</t>
  </si>
  <si>
    <t>POR TBL FLM 30X0.2MG</t>
  </si>
  <si>
    <t>175089</t>
  </si>
  <si>
    <t>POR TBL FLM 50X500MG</t>
  </si>
  <si>
    <t>183100</t>
  </si>
  <si>
    <t>83100</t>
  </si>
  <si>
    <t>TBL RET 30X1MG</t>
  </si>
  <si>
    <t>114910</t>
  </si>
  <si>
    <t>14910</t>
  </si>
  <si>
    <t>FLONIDAN 10MG TABLETY</t>
  </si>
  <si>
    <t>POR TBL NOB 90X10MG</t>
  </si>
  <si>
    <t>158702</t>
  </si>
  <si>
    <t>58702</t>
  </si>
  <si>
    <t>TAMOXIFEN EBEWE 20MG</t>
  </si>
  <si>
    <t>158701</t>
  </si>
  <si>
    <t>58701</t>
  </si>
  <si>
    <t>TAMOXIFEN EBEWE 10MG</t>
  </si>
  <si>
    <t>TBL 100X10MG</t>
  </si>
  <si>
    <t>195947</t>
  </si>
  <si>
    <t>95947</t>
  </si>
  <si>
    <t>AMINOMIX 2 NOVUM</t>
  </si>
  <si>
    <t>INF SOL4X2000ML</t>
  </si>
  <si>
    <t>195939</t>
  </si>
  <si>
    <t>95939</t>
  </si>
  <si>
    <t>AMINOMIX 1 NOVUM</t>
  </si>
  <si>
    <t>397302</t>
  </si>
  <si>
    <t>3290</t>
  </si>
  <si>
    <t>INF SOL 5X1000ML</t>
  </si>
  <si>
    <t>133329</t>
  </si>
  <si>
    <t>33329</t>
  </si>
  <si>
    <t>NUTRIDRINK YOGHURT S PŘ. MALINA</t>
  </si>
  <si>
    <t>133331</t>
  </si>
  <si>
    <t>33331</t>
  </si>
  <si>
    <t>NUTRIDRINK BALÍČEK 5+1</t>
  </si>
  <si>
    <t>POR SOL 6X200ML</t>
  </si>
  <si>
    <t>133341</t>
  </si>
  <si>
    <t>33341</t>
  </si>
  <si>
    <t>CUBITAN S PŘÍCHUTÍ VANILKOVOU (SOL)</t>
  </si>
  <si>
    <t>33531</t>
  </si>
  <si>
    <t>NUTRISON ENERGY MULTI FIBRE</t>
  </si>
  <si>
    <t>33750</t>
  </si>
  <si>
    <t>NUTRIDRINK CREME S PŘÍCHUTÍ VANILKOVOU</t>
  </si>
  <si>
    <t>POR SOL 4X125GM</t>
  </si>
  <si>
    <t>33751</t>
  </si>
  <si>
    <t>NUTRIDRINK CREME S PŘÍCHUTÍ ČOKOLÁDOVOU</t>
  </si>
  <si>
    <t>395579</t>
  </si>
  <si>
    <t>33752</t>
  </si>
  <si>
    <t>NUTRIDRINK CREME S PŘÍCHUTÍ LES.OVOCE</t>
  </si>
  <si>
    <t>4x125ml</t>
  </si>
  <si>
    <t>987792</t>
  </si>
  <si>
    <t>33749</t>
  </si>
  <si>
    <t>NUTRIDRINK CREME S PŘÍCHUTÍ BANÁNOVOU</t>
  </si>
  <si>
    <t>96414</t>
  </si>
  <si>
    <t>GENTAMICIN LEK 80 MG/2 ML</t>
  </si>
  <si>
    <t>INJ SOL 10X2ML/80MG</t>
  </si>
  <si>
    <t>104013</t>
  </si>
  <si>
    <t>4013</t>
  </si>
  <si>
    <t>DOXYBENE 200 MG TABLETY</t>
  </si>
  <si>
    <t>POR TBL NOB10X200MG</t>
  </si>
  <si>
    <t>185525</t>
  </si>
  <si>
    <t>85525</t>
  </si>
  <si>
    <t>AMOKSIKLAV</t>
  </si>
  <si>
    <t>TBL OBD 21X625MG</t>
  </si>
  <si>
    <t>178213</t>
  </si>
  <si>
    <t>78213</t>
  </si>
  <si>
    <t>PIMAFUCIN</t>
  </si>
  <si>
    <t>GLO VAG 3X100MG</t>
  </si>
  <si>
    <t>849206</t>
  </si>
  <si>
    <t>162809</t>
  </si>
  <si>
    <t>Avelox 400mg/250ml inf.sol.1x250ml/400mg</t>
  </si>
  <si>
    <t>113973</t>
  </si>
  <si>
    <t>13973</t>
  </si>
  <si>
    <t>TOBREX LA</t>
  </si>
  <si>
    <t>OPH GTT SOL5ML/15MG</t>
  </si>
  <si>
    <t>184492</t>
  </si>
  <si>
    <t>84492</t>
  </si>
  <si>
    <t>FUCIDIN</t>
  </si>
  <si>
    <t>CRM 1X15GM 2%</t>
  </si>
  <si>
    <t>849202</t>
  </si>
  <si>
    <t>154165</t>
  </si>
  <si>
    <t>AVELOX</t>
  </si>
  <si>
    <t>POR TBL FLM 5X400MG</t>
  </si>
  <si>
    <t>121240</t>
  </si>
  <si>
    <t>CEFTRIAXON KABI 2 G</t>
  </si>
  <si>
    <t>INF PLV SOL 10X2GM</t>
  </si>
  <si>
    <t>193207</t>
  </si>
  <si>
    <t>93207</t>
  </si>
  <si>
    <t>UNG OPH 3.5GM 0.3%</t>
  </si>
  <si>
    <t>166360</t>
  </si>
  <si>
    <t>66360</t>
  </si>
  <si>
    <t>OSPEN 1500</t>
  </si>
  <si>
    <t>TBL OBD 12X1500KU</t>
  </si>
  <si>
    <t>153202</t>
  </si>
  <si>
    <t>53202</t>
  </si>
  <si>
    <t>CIPHIN 500</t>
  </si>
  <si>
    <t>166036</t>
  </si>
  <si>
    <t>66036</t>
  </si>
  <si>
    <t>MYCOMAX 100</t>
  </si>
  <si>
    <t>CPS 28X100MG</t>
  </si>
  <si>
    <t>50113008</t>
  </si>
  <si>
    <t>97910</t>
  </si>
  <si>
    <t>Human Albumin 20% 100 ml GRIFOLS</t>
  </si>
  <si>
    <t>50113017</t>
  </si>
  <si>
    <t>194246</t>
  </si>
  <si>
    <t>XTANDI</t>
  </si>
  <si>
    <t>POR CPS MOL 112X40MG</t>
  </si>
  <si>
    <t>147252</t>
  </si>
  <si>
    <t>47252</t>
  </si>
  <si>
    <t>GLUKÓZA 5 BRAUN, REF.450074</t>
  </si>
  <si>
    <t>INF SOL 1X100ML-PE</t>
  </si>
  <si>
    <t>169671</t>
  </si>
  <si>
    <t>69671</t>
  </si>
  <si>
    <t>INJECTIO PROCAIN.CHLOR.0.2% ARD</t>
  </si>
  <si>
    <t>INJ 1X500ML 0.2%</t>
  </si>
  <si>
    <t>113804</t>
  </si>
  <si>
    <t>13804</t>
  </si>
  <si>
    <t>SOMATULINE AUTOGEL 120 MG</t>
  </si>
  <si>
    <t>INJSOL1X0.5ML/120MG</t>
  </si>
  <si>
    <t>849967</t>
  </si>
  <si>
    <t>162057</t>
  </si>
  <si>
    <t>SOMATULINE AUTOGEL 60 MG</t>
  </si>
  <si>
    <t>INJ SOL 1X0.5ML/60MG</t>
  </si>
  <si>
    <t>111421</t>
  </si>
  <si>
    <t>11421</t>
  </si>
  <si>
    <t>INJ 1X2ML/2MG</t>
  </si>
  <si>
    <t>163179</t>
  </si>
  <si>
    <t>METHOTREXATE HOSPIRA 100 MG/ML INJEKČNÍ ROZTOK</t>
  </si>
  <si>
    <t>INJ SOL 1X10ML/1GM</t>
  </si>
  <si>
    <t>198197</t>
  </si>
  <si>
    <t>98197</t>
  </si>
  <si>
    <t>NAVELBINE</t>
  </si>
  <si>
    <t>168721</t>
  </si>
  <si>
    <t>XGEVA 120 MG</t>
  </si>
  <si>
    <t>INJ SOL 1X1.7ML/120MG</t>
  </si>
  <si>
    <t>988667</t>
  </si>
  <si>
    <t>500646</t>
  </si>
  <si>
    <t>FIRMAGON 80 MG</t>
  </si>
  <si>
    <t>INJ PSO LQF 1X80MG+1X6ML</t>
  </si>
  <si>
    <t>167356</t>
  </si>
  <si>
    <t>DOCETAXEL TEVA 20 MG KONCENTRÁT PRO PŘÍPRAVU INF.</t>
  </si>
  <si>
    <t>INF CSL LQF 1X0.5ML+1X1.5ML</t>
  </si>
  <si>
    <t>167357</t>
  </si>
  <si>
    <t>DOCETAXEL TEVA 80 MG KONCENTRÁT PRO PŘÍPRAVU INF.</t>
  </si>
  <si>
    <t>INF CSL LQF 1X2ML+1X6ML</t>
  </si>
  <si>
    <t>198203</t>
  </si>
  <si>
    <t>98203</t>
  </si>
  <si>
    <t>INJ 10X5ML/50MG</t>
  </si>
  <si>
    <t>1673</t>
  </si>
  <si>
    <t>INJ SOL 100X2ML/8MG</t>
  </si>
  <si>
    <t>845908</t>
  </si>
  <si>
    <t>122520</t>
  </si>
  <si>
    <t>SEPTONEX</t>
  </si>
  <si>
    <t>DRM. SPR. SOL. 1x100ml</t>
  </si>
  <si>
    <t>165386</t>
  </si>
  <si>
    <t>65386</t>
  </si>
  <si>
    <t>ZOLADEX DEPOT</t>
  </si>
  <si>
    <t>INJ 1X3.6MG</t>
  </si>
  <si>
    <t>128059</t>
  </si>
  <si>
    <t>28059</t>
  </si>
  <si>
    <t>FASLODEX 250MG/5ML</t>
  </si>
  <si>
    <t>INJ SOL 250MG/5ML</t>
  </si>
  <si>
    <t>152228</t>
  </si>
  <si>
    <t>52228</t>
  </si>
  <si>
    <t>PROLEUKIN 18MIU</t>
  </si>
  <si>
    <t>INJ PLV SOL 1X1MG</t>
  </si>
  <si>
    <t>846761</t>
  </si>
  <si>
    <t>CYTO-Aqua pro inj.100ml Braun</t>
  </si>
  <si>
    <t>902077</t>
  </si>
  <si>
    <t>CYTO-Aqua pro injectione BRAUN 1x10ML</t>
  </si>
  <si>
    <t>396324</t>
  </si>
  <si>
    <t>149318</t>
  </si>
  <si>
    <t>Afinitor 5 mg  por.tbl. - studie</t>
  </si>
  <si>
    <t>30 x  5 mg</t>
  </si>
  <si>
    <t>989093</t>
  </si>
  <si>
    <t>500647</t>
  </si>
  <si>
    <t>FIRMAGON 120 MG</t>
  </si>
  <si>
    <t>INJ PSO LQF 2X120MG+2X6ML</t>
  </si>
  <si>
    <t>397052</t>
  </si>
  <si>
    <t>Lyovac cosmegen</t>
  </si>
  <si>
    <t>inj sus 0,5/1ml</t>
  </si>
  <si>
    <t>181714</t>
  </si>
  <si>
    <t>ZOMIKOS 4 MG/ 5 ML KONCENTRÁT PRO INFUZNÍ ROZTOK</t>
  </si>
  <si>
    <t>INF CNC SOL 1X5ML/4MG</t>
  </si>
  <si>
    <t>125622</t>
  </si>
  <si>
    <t>25622</t>
  </si>
  <si>
    <t>HYCAMTIN</t>
  </si>
  <si>
    <t>INF PLV SOL 5X4MG</t>
  </si>
  <si>
    <t>115239</t>
  </si>
  <si>
    <t>15239</t>
  </si>
  <si>
    <t>115243</t>
  </si>
  <si>
    <t>15243</t>
  </si>
  <si>
    <t>SANDOSTATIN LAR 20 MG</t>
  </si>
  <si>
    <t>INJ PSU LQF 1X20MG</t>
  </si>
  <si>
    <t>50113016</t>
  </si>
  <si>
    <t>128397</t>
  </si>
  <si>
    <t>28397</t>
  </si>
  <si>
    <t>AVASTIN</t>
  </si>
  <si>
    <t>INFCNCSOL400MG/16ML</t>
  </si>
  <si>
    <t>128274</t>
  </si>
  <si>
    <t>28274</t>
  </si>
  <si>
    <t>ALIMTA 500 MG</t>
  </si>
  <si>
    <t>INF PLV SOL 1X500MG</t>
  </si>
  <si>
    <t>168084</t>
  </si>
  <si>
    <t>HALAVEN</t>
  </si>
  <si>
    <t>INJ SOL 1X2ML</t>
  </si>
  <si>
    <t>193870</t>
  </si>
  <si>
    <t>PERJETA 420 MG</t>
  </si>
  <si>
    <t>INF CNC SOL 420MG/14ML</t>
  </si>
  <si>
    <t>185368</t>
  </si>
  <si>
    <t>HERCEPTIN 600 MG/5 ML</t>
  </si>
  <si>
    <t>INJ SOL 1X5ML/600MG</t>
  </si>
  <si>
    <t>501226</t>
  </si>
  <si>
    <t>194334</t>
  </si>
  <si>
    <t>STIVARGA  40 mg  3 x 28 tabl.</t>
  </si>
  <si>
    <t>397307</t>
  </si>
  <si>
    <t>168991</t>
  </si>
  <si>
    <t>Caprelsa tbl. 100 mg</t>
  </si>
  <si>
    <t>30 x 100 mg</t>
  </si>
  <si>
    <t>164881</t>
  </si>
  <si>
    <t>64881</t>
  </si>
  <si>
    <t>BEROTEC N 100 MCG</t>
  </si>
  <si>
    <t>INH SOL PSS200 DAV</t>
  </si>
  <si>
    <t>191880</t>
  </si>
  <si>
    <t>91880</t>
  </si>
  <si>
    <t>MANINIL 5</t>
  </si>
  <si>
    <t>TBL 120X5MG</t>
  </si>
  <si>
    <t>900321</t>
  </si>
  <si>
    <t>KL PRIPRAVEK</t>
  </si>
  <si>
    <t>106215</t>
  </si>
  <si>
    <t>6215</t>
  </si>
  <si>
    <t>DIPHERELINE S.R. 11.25 MG</t>
  </si>
  <si>
    <t>INJPSULQF 11.25MG+S</t>
  </si>
  <si>
    <t>125299</t>
  </si>
  <si>
    <t>ELIGARD 22,5 MG</t>
  </si>
  <si>
    <t>INJ PSO LQF 1X22.5MG VAN</t>
  </si>
  <si>
    <t>905098</t>
  </si>
  <si>
    <t>23989</t>
  </si>
  <si>
    <t>DZ OCTENISEPT 1 l</t>
  </si>
  <si>
    <t>162317</t>
  </si>
  <si>
    <t>62317</t>
  </si>
  <si>
    <t>BETADINE - zelená</t>
  </si>
  <si>
    <t>LIQ 1X1000ML</t>
  </si>
  <si>
    <t>198864</t>
  </si>
  <si>
    <t>98864</t>
  </si>
  <si>
    <t>INF SOL 50X100ML</t>
  </si>
  <si>
    <t>155911</t>
  </si>
  <si>
    <t>PEROXID VODIKU 3%</t>
  </si>
  <si>
    <t>LIQ  1X100ML</t>
  </si>
  <si>
    <t>921097</t>
  </si>
  <si>
    <t>KL UNG.AC.BORICI 1%, 100G</t>
  </si>
  <si>
    <t>50113009</t>
  </si>
  <si>
    <t>132932</t>
  </si>
  <si>
    <t>32932</t>
  </si>
  <si>
    <t>TELEBRIX 30 MEGLUMINE</t>
  </si>
  <si>
    <t>INJ SOL 1X100ML</t>
  </si>
  <si>
    <t>184785</t>
  </si>
  <si>
    <t>84785</t>
  </si>
  <si>
    <t>GEL OPH 3X10GM</t>
  </si>
  <si>
    <t>128396</t>
  </si>
  <si>
    <t>28396</t>
  </si>
  <si>
    <t>INF CNCSOL100MG/4ML</t>
  </si>
  <si>
    <t>149418</t>
  </si>
  <si>
    <t>149447</t>
  </si>
  <si>
    <t>JAVLOR 25 MG/ML</t>
  </si>
  <si>
    <t>149443</t>
  </si>
  <si>
    <t>INF CNC SOL 1X2ML</t>
  </si>
  <si>
    <t>167728</t>
  </si>
  <si>
    <t>VOTRIENT 400 MG</t>
  </si>
  <si>
    <t>POR TBL FLM 60X400MG</t>
  </si>
  <si>
    <t>500442</t>
  </si>
  <si>
    <t>168043</t>
  </si>
  <si>
    <t>Jevtana 60mg</t>
  </si>
  <si>
    <t>INF CSL LQF 1X1.5ML/60MG+4.5ML</t>
  </si>
  <si>
    <t>125555</t>
  </si>
  <si>
    <t>25555</t>
  </si>
  <si>
    <t>HERCEPTIN 150 MG</t>
  </si>
  <si>
    <t>INF PLV SOL 1X150MG</t>
  </si>
  <si>
    <t>127190</t>
  </si>
  <si>
    <t>27190</t>
  </si>
  <si>
    <t>SUTENT 12,5 MG</t>
  </si>
  <si>
    <t>POR CPS DUR 30X12.5MG</t>
  </si>
  <si>
    <t>127191</t>
  </si>
  <si>
    <t>27191</t>
  </si>
  <si>
    <t>SUTENT 25 MG</t>
  </si>
  <si>
    <t>POR CPS DUR 30X25MG</t>
  </si>
  <si>
    <t>127192</t>
  </si>
  <si>
    <t>27192</t>
  </si>
  <si>
    <t>SUTENT 50 MG</t>
  </si>
  <si>
    <t>POR CPS DUR 30X50MG</t>
  </si>
  <si>
    <t>127193</t>
  </si>
  <si>
    <t>27193</t>
  </si>
  <si>
    <t>NEXAVAR 200 MG</t>
  </si>
  <si>
    <t>POR TBL FLM 112X200MG</t>
  </si>
  <si>
    <t>128761</t>
  </si>
  <si>
    <t>28761</t>
  </si>
  <si>
    <t>ERBITUX 5 MG/ML</t>
  </si>
  <si>
    <t>INF SOL 1X20ML</t>
  </si>
  <si>
    <t>129240</t>
  </si>
  <si>
    <t>29240</t>
  </si>
  <si>
    <t>TORISEL 25 MG/ML</t>
  </si>
  <si>
    <t>INF CSL LQF 1X1.2ML+1X1.8ML</t>
  </si>
  <si>
    <t>129248</t>
  </si>
  <si>
    <t>29248</t>
  </si>
  <si>
    <t>VECTIBIX 20 MG/ML</t>
  </si>
  <si>
    <t>IVN INF CNC SOL 1X5ML</t>
  </si>
  <si>
    <t>149321</t>
  </si>
  <si>
    <t>AFINITOR 10 MG</t>
  </si>
  <si>
    <t>168322</t>
  </si>
  <si>
    <t>TYVERB 250 MG</t>
  </si>
  <si>
    <t>POR TBL FLM 70X250MG</t>
  </si>
  <si>
    <t>193520</t>
  </si>
  <si>
    <t>INLYTA 5 MG</t>
  </si>
  <si>
    <t>POR TBL FLM 56X5MG</t>
  </si>
  <si>
    <t>849710</t>
  </si>
  <si>
    <t>AFINITOR 5 MG</t>
  </si>
  <si>
    <t>850255</t>
  </si>
  <si>
    <t>167725</t>
  </si>
  <si>
    <t>VOTRIENT 200MG</t>
  </si>
  <si>
    <t>168443</t>
  </si>
  <si>
    <t>ZYTIGA 250 MG</t>
  </si>
  <si>
    <t>POR TBL NOB 120X250MG</t>
  </si>
  <si>
    <t>185101</t>
  </si>
  <si>
    <t>YERVOY 5 MG/ML</t>
  </si>
  <si>
    <t>185102</t>
  </si>
  <si>
    <t>INF CNC SOL 1X40ML</t>
  </si>
  <si>
    <t>128028</t>
  </si>
  <si>
    <t>28028</t>
  </si>
  <si>
    <t>GLIVEC 400 MG</t>
  </si>
  <si>
    <t>POR TBL FLM30X400MG</t>
  </si>
  <si>
    <t>28386</t>
  </si>
  <si>
    <t>POR TBL FLM 90X400MG</t>
  </si>
  <si>
    <t>Onkologická klinika, lůžkové oddělení 42A</t>
  </si>
  <si>
    <t>Onkologická klinika, lůžkové oddělení 42B</t>
  </si>
  <si>
    <t>Onkologická klinika, ambulance + mamol. poradna</t>
  </si>
  <si>
    <t>Onkologická klinika, ozařovny-přístrojové pracoviš</t>
  </si>
  <si>
    <t>Radiační onkologie - brachyterapie</t>
  </si>
  <si>
    <t>Onkologická klinika, centrum  - onkologie</t>
  </si>
  <si>
    <t>Lékárna - léčiva</t>
  </si>
  <si>
    <t>Lékárna - enterární výživa</t>
  </si>
  <si>
    <t>Lékárna - antibiotika</t>
  </si>
  <si>
    <t>Lékárna - antimykotika</t>
  </si>
  <si>
    <t>394 TO krevní deriváty hemofilici (112 01 003)</t>
  </si>
  <si>
    <t>393 TO krevní deriváty IVLP (112 01 003)</t>
  </si>
  <si>
    <t>Lékárna - onkologie §16</t>
  </si>
  <si>
    <t>Lékárna - centrové léky</t>
  </si>
  <si>
    <t>Lékárna - RTG diagnostika</t>
  </si>
  <si>
    <t>2121 - Onkologická klinika, ambulance + mamol. poradna</t>
  </si>
  <si>
    <t>2111 - Onkologická klinika, lůžkové oddělení 42A</t>
  </si>
  <si>
    <t>2112 - Onkologická klinika, lůžkové oddělení 42B</t>
  </si>
  <si>
    <t>2151 - Onkologická klinika, ozařovny-přístrojové pracoviš</t>
  </si>
  <si>
    <t>2194 - Onkologická klinika, centrum  - onkologie</t>
  </si>
  <si>
    <t>H01CB02 - Oktreotid</t>
  </si>
  <si>
    <t>L01XA03 - Oxaliplatin</t>
  </si>
  <si>
    <t>L01CA04 - Vinorelbin</t>
  </si>
  <si>
    <t>L01XX19 - Irinotekan</t>
  </si>
  <si>
    <t>M05BA08 - Kyselina zoledronová</t>
  </si>
  <si>
    <t>L01DB03 - Epirubicin</t>
  </si>
  <si>
    <t>L01CD02 - Docetaxel</t>
  </si>
  <si>
    <t>L01BA01 - Methotrexát</t>
  </si>
  <si>
    <t>A10BA02 - Metformin</t>
  </si>
  <si>
    <t>J01CR02 - Amoxicilin a enzymový inhibitor</t>
  </si>
  <si>
    <t>N06AX11 - Mirtazapin</t>
  </si>
  <si>
    <t>N05AH04 - Kvetiapin</t>
  </si>
  <si>
    <t>C08DA01 - Verapamil</t>
  </si>
  <si>
    <t>H03AA01 - Levothyroxin, sodná sůl</t>
  </si>
  <si>
    <t>A02BA02 - Ranitidin</t>
  </si>
  <si>
    <t>N06AB04 - Citalopram</t>
  </si>
  <si>
    <t>B01AC05 - Tiklopidin</t>
  </si>
  <si>
    <t>B01AC04 - Klopidogrel</t>
  </si>
  <si>
    <t>N05CD08 - Midazolam</t>
  </si>
  <si>
    <t>L01XE07 - Lapatinib</t>
  </si>
  <si>
    <t>A03FA - Prokinetika</t>
  </si>
  <si>
    <t>C07AB07 - Bisoprolol</t>
  </si>
  <si>
    <t>A10AB01 - Inzulin lidský</t>
  </si>
  <si>
    <t>C08CA01 - Amlodipin</t>
  </si>
  <si>
    <t>L01AX04 - Dakarbazin</t>
  </si>
  <si>
    <t>C08CA08 - Nitrendipin</t>
  </si>
  <si>
    <t>L01XA01 - Cisplatina</t>
  </si>
  <si>
    <t>A10BB12 - Glimepirid</t>
  </si>
  <si>
    <t>L02BG04 - Letrozol</t>
  </si>
  <si>
    <t>C09AA02 - Enalapril</t>
  </si>
  <si>
    <t>N03AX14 - Levetiracetam</t>
  </si>
  <si>
    <t>C09AA03 - Lisinopril</t>
  </si>
  <si>
    <t>C01BD01 - Amiodaron</t>
  </si>
  <si>
    <t>C09AA04 - Perindopril</t>
  </si>
  <si>
    <t>L01BC02 - Fluorouracil</t>
  </si>
  <si>
    <t>C09AA05 - Ramipril</t>
  </si>
  <si>
    <t>A04AA01 - Ondansetron</t>
  </si>
  <si>
    <t>C09BA05 - Ramipril a diuretika</t>
  </si>
  <si>
    <t>L01XE01 - Imatinib</t>
  </si>
  <si>
    <t>C09BA06 - Chinapril a diuretika</t>
  </si>
  <si>
    <t>L02BA03 - Fulvestrant</t>
  </si>
  <si>
    <t>C09BB03 - Lisinopril a amlodipin</t>
  </si>
  <si>
    <t>M01AX17 - Nimesulid</t>
  </si>
  <si>
    <t>C09BB04 - Perindopril a amlodipin</t>
  </si>
  <si>
    <t>N03AG01 - Kyselina valproová</t>
  </si>
  <si>
    <t>C09CA01 - Losartan</t>
  </si>
  <si>
    <t>B01AB06 - Nadroparin</t>
  </si>
  <si>
    <t>C09CA07 - Telmisartan</t>
  </si>
  <si>
    <t>N06AB06 - Sertralin</t>
  </si>
  <si>
    <t>C09DA01 - Losartan a diuretika</t>
  </si>
  <si>
    <t>J02AC03 - Vorikonazol</t>
  </si>
  <si>
    <t>C10AA01 - Simvastatin</t>
  </si>
  <si>
    <t>A02BC03 - Lansoprazol</t>
  </si>
  <si>
    <t>C10AA05 - Atorvastatin</t>
  </si>
  <si>
    <t>L01BC05 - Gemcitabin</t>
  </si>
  <si>
    <t>C10AA07 - Rosuvastatin</t>
  </si>
  <si>
    <t>L01CB01 - Etoposid</t>
  </si>
  <si>
    <t>C10AB05 - Fenofibrát</t>
  </si>
  <si>
    <t>A04AA02 - Granisetron</t>
  </si>
  <si>
    <t>G04CA02 - Tamsulosin</t>
  </si>
  <si>
    <t>A06AD11 - Laktulóza</t>
  </si>
  <si>
    <t>G04CB01 - Finasterid</t>
  </si>
  <si>
    <t>L01XE04 - Sunitinib</t>
  </si>
  <si>
    <t>A02BC02 - Pantoprazol</t>
  </si>
  <si>
    <t>A07DA - Antipropulziva</t>
  </si>
  <si>
    <t>H02AB04 - Methylprednisolon</t>
  </si>
  <si>
    <t>L02BB03 - Bikalutamid</t>
  </si>
  <si>
    <t>B01AA03 - Warfarin</t>
  </si>
  <si>
    <t>L03AA02 - Filgrastim</t>
  </si>
  <si>
    <t>J01AA12 - Tigecyklin</t>
  </si>
  <si>
    <t>M04AA01 - Alopurinol</t>
  </si>
  <si>
    <t>R06AE07 - Cetirizin</t>
  </si>
  <si>
    <t>N02AX02 - Tramadol</t>
  </si>
  <si>
    <t>R06AE09 - Levocetirizin</t>
  </si>
  <si>
    <t>N03AX12 - Gabapentin</t>
  </si>
  <si>
    <t>S01EE01 - Latanoprost</t>
  </si>
  <si>
    <t>N03AX16 - Pregabalin</t>
  </si>
  <si>
    <t>V06XX - Potraviny pro zvláštní lékařské účely (PZLÚ)</t>
  </si>
  <si>
    <t>N05BA12 - Alprazolam</t>
  </si>
  <si>
    <t>N07CA01 - Betahistin</t>
  </si>
  <si>
    <t>C02AC05 - Moxonidin</t>
  </si>
  <si>
    <t>N06AB10 - Escitalopram</t>
  </si>
  <si>
    <t>C07AB05 - Betaxolol</t>
  </si>
  <si>
    <t>N06AX16 - Venlafaxin</t>
  </si>
  <si>
    <t>R03AC02 - Salbutamol</t>
  </si>
  <si>
    <t>N06BX18 - Vinpocetin</t>
  </si>
  <si>
    <t>J01XA01 - Vankomycin</t>
  </si>
  <si>
    <t>J02AC01 - Flukonazol</t>
  </si>
  <si>
    <t>A02BA03 - Famotidin</t>
  </si>
  <si>
    <t>J01MA02 - Ciprofloxacin</t>
  </si>
  <si>
    <t>R06AX13 - Loratadin</t>
  </si>
  <si>
    <t>J01DC02 - Cefuroxim</t>
  </si>
  <si>
    <t>V03AF03 - Kalcium-folinát</t>
  </si>
  <si>
    <t>J01FA09 - Klarithromycin</t>
  </si>
  <si>
    <t>L02BA01 - Tamoxifen</t>
  </si>
  <si>
    <t>J01FA10 - Azithromycin</t>
  </si>
  <si>
    <t>J01MA01 - Ofloxacin</t>
  </si>
  <si>
    <t>A02BA02</t>
  </si>
  <si>
    <t>RANITAL 150 MG POTAHOVANÉ TABLETY</t>
  </si>
  <si>
    <t>POR TBL FLM 30X150MG</t>
  </si>
  <si>
    <t>RANITAL 50 MG/2 ML</t>
  </si>
  <si>
    <t>INJ SOL 5X2ML/50MG</t>
  </si>
  <si>
    <t>RANISAN 150 MG</t>
  </si>
  <si>
    <t>A02BA03</t>
  </si>
  <si>
    <t>A02BC02</t>
  </si>
  <si>
    <t>POR TBL ENT 28X40MG I</t>
  </si>
  <si>
    <t>A02BC03</t>
  </si>
  <si>
    <t>LANZUL 30 MG</t>
  </si>
  <si>
    <t>POR CPS DUR 28X30MG</t>
  </si>
  <si>
    <t>POR CPS DUR 14X30MG</t>
  </si>
  <si>
    <t>A04AA01</t>
  </si>
  <si>
    <t>ORM TBL BUC 10X8MG</t>
  </si>
  <si>
    <t>A04AA02</t>
  </si>
  <si>
    <t>INJ SOL 5X3ML/3MG</t>
  </si>
  <si>
    <t>A06AD11</t>
  </si>
  <si>
    <t>A07DA</t>
  </si>
  <si>
    <t>A10AB01</t>
  </si>
  <si>
    <t>ACTRAPID PENFILL 100 IU/ML</t>
  </si>
  <si>
    <t>A10BA02</t>
  </si>
  <si>
    <t>POR TBL FLM 60X500MG</t>
  </si>
  <si>
    <t>A10BB12</t>
  </si>
  <si>
    <t>B01AB06</t>
  </si>
  <si>
    <t>INJ SOL 10X5ML/47.5KU</t>
  </si>
  <si>
    <t>C07AB07</t>
  </si>
  <si>
    <t>C08CA01</t>
  </si>
  <si>
    <t>C08CA08</t>
  </si>
  <si>
    <t>C09AA02</t>
  </si>
  <si>
    <t>C09AA03</t>
  </si>
  <si>
    <t>DIROTON 5 MG</t>
  </si>
  <si>
    <t>C09AA04</t>
  </si>
  <si>
    <t>C09AA05</t>
  </si>
  <si>
    <t>TRITACE 10 MG</t>
  </si>
  <si>
    <t>TRITACE 5 MG</t>
  </si>
  <si>
    <t>C09BA05</t>
  </si>
  <si>
    <t>C09BB03</t>
  </si>
  <si>
    <t>C09BB04</t>
  </si>
  <si>
    <t>C09CA01</t>
  </si>
  <si>
    <t>POR TBL FLM 30X100MG</t>
  </si>
  <si>
    <t>C09CA07</t>
  </si>
  <si>
    <t>C09DA01</t>
  </si>
  <si>
    <t>C10AA01</t>
  </si>
  <si>
    <t>C10AA05</t>
  </si>
  <si>
    <t>POR TBL FLM 100X20MG</t>
  </si>
  <si>
    <t>C10AA07</t>
  </si>
  <si>
    <t>C10AB05</t>
  </si>
  <si>
    <t>G04CA02</t>
  </si>
  <si>
    <t>POR CPS RDR 30X0.4MG</t>
  </si>
  <si>
    <t>G04CB01</t>
  </si>
  <si>
    <t>H01CB02</t>
  </si>
  <si>
    <t>H02AB04</t>
  </si>
  <si>
    <t>H03AA01</t>
  </si>
  <si>
    <t>J01AA12</t>
  </si>
  <si>
    <t>J01CR02</t>
  </si>
  <si>
    <t>AMOKSIKLAV 1 G</t>
  </si>
  <si>
    <t>POR TBL FLM 14X1GM</t>
  </si>
  <si>
    <t>AMOKSIKLAV 1,2 G</t>
  </si>
  <si>
    <t>INJ PLV SOL 5X1.2GM</t>
  </si>
  <si>
    <t>J01DC02</t>
  </si>
  <si>
    <t>POR TBL FLM 10X500MG</t>
  </si>
  <si>
    <t>J01FA09</t>
  </si>
  <si>
    <t>POR TBL FLM 14X500MG</t>
  </si>
  <si>
    <t>J01FA10</t>
  </si>
  <si>
    <t>J01MA01</t>
  </si>
  <si>
    <t>POR TBL FLM 10X200MG</t>
  </si>
  <si>
    <t>J01MA02</t>
  </si>
  <si>
    <t>CIPHIN PRO INFUSIONE 200 MG/100 ML</t>
  </si>
  <si>
    <t>INF SOL 1X100ML/200MG</t>
  </si>
  <si>
    <t>J01XA01</t>
  </si>
  <si>
    <t>EDICIN 0,5 G</t>
  </si>
  <si>
    <t>EDICIN 1 G</t>
  </si>
  <si>
    <t>INF PLV SOL 1X1GM</t>
  </si>
  <si>
    <t>J02AC01</t>
  </si>
  <si>
    <t>MYCOMAX INF</t>
  </si>
  <si>
    <t>INF SOL 100ML/200MG</t>
  </si>
  <si>
    <t>J02AC03</t>
  </si>
  <si>
    <t>POR TBL FLM 14X200MG</t>
  </si>
  <si>
    <t>L01AX04</t>
  </si>
  <si>
    <t>L01BA01</t>
  </si>
  <si>
    <t>L01BC02</t>
  </si>
  <si>
    <t>L01BC05</t>
  </si>
  <si>
    <t>GEMCITABIN EBEWE 40 MG/ML</t>
  </si>
  <si>
    <t>INF CNC SOL 1X5ML/200MG</t>
  </si>
  <si>
    <t>INF CNC SOL 1X50ML/2000MG PŘEB</t>
  </si>
  <si>
    <t>INF CNC SOL 1X25ML/1000MG PŘEB</t>
  </si>
  <si>
    <t>L01CB01</t>
  </si>
  <si>
    <t>INF CNC SOL 1X10ML/200MG</t>
  </si>
  <si>
    <t>L01DB03</t>
  </si>
  <si>
    <t>L01XA01</t>
  </si>
  <si>
    <t>L01XA03</t>
  </si>
  <si>
    <t>OXALIPLATIN KABI 5 MG/ML KONCENTRÁT PRO INFUZNÍ ROZTOK</t>
  </si>
  <si>
    <t>L01XX19</t>
  </si>
  <si>
    <t>CAMPTO</t>
  </si>
  <si>
    <t>INF CNC SOL 1X5ML/100MG-6MLLAH</t>
  </si>
  <si>
    <t>L02BB03</t>
  </si>
  <si>
    <t>L02BG04</t>
  </si>
  <si>
    <t>POR TBL FLM 30X2.5MG</t>
  </si>
  <si>
    <t>L03AA02</t>
  </si>
  <si>
    <t>M01AX17</t>
  </si>
  <si>
    <t>POR TBL NOB 15X100MG</t>
  </si>
  <si>
    <t>M04AA01</t>
  </si>
  <si>
    <t>M05BA08</t>
  </si>
  <si>
    <t>ZOMETA 4 MG/5 ML</t>
  </si>
  <si>
    <t>N02AX02</t>
  </si>
  <si>
    <t>POR GTT SOL 1X10ML</t>
  </si>
  <si>
    <t>POR TBL PRO 30X150MG</t>
  </si>
  <si>
    <t>POR TBL PRO 10X100MG</t>
  </si>
  <si>
    <t>N03AG01</t>
  </si>
  <si>
    <t>DEPAKINE CHRONO 500 MG SÉCABLE</t>
  </si>
  <si>
    <t>POR TBL RET 30X500MG</t>
  </si>
  <si>
    <t>N03AX12</t>
  </si>
  <si>
    <t>NEURONTIN 300 MG</t>
  </si>
  <si>
    <t>POR CPS DUR 50X300MG</t>
  </si>
  <si>
    <t>N03AX14</t>
  </si>
  <si>
    <t>N03AX16</t>
  </si>
  <si>
    <t>POR CPS DUR 14X75MG</t>
  </si>
  <si>
    <t>N05AH04</t>
  </si>
  <si>
    <t>N05BA12</t>
  </si>
  <si>
    <t>XANAX SR 0,5 MG</t>
  </si>
  <si>
    <t>POR TBL PRO 30X0.5MG</t>
  </si>
  <si>
    <t>XANAX 0,25 MG</t>
  </si>
  <si>
    <t>POR TBL NOB 30X0.25MG</t>
  </si>
  <si>
    <t>XANAX 0,5 MG</t>
  </si>
  <si>
    <t>POR TBL NOB 30X0.5MG</t>
  </si>
  <si>
    <t>N05CD08</t>
  </si>
  <si>
    <t>DORMICUM 7,5 MG</t>
  </si>
  <si>
    <t>POR TBL FLM 10X7.5MG</t>
  </si>
  <si>
    <t>N06AB04</t>
  </si>
  <si>
    <t>POR TBL FLM 30X10 MG</t>
  </si>
  <si>
    <t>POR TBL FLM 30X20 MG</t>
  </si>
  <si>
    <t>N06AB06</t>
  </si>
  <si>
    <t>ZOLOFT 50 MG</t>
  </si>
  <si>
    <t>POR TBL FLM 28X50MG</t>
  </si>
  <si>
    <t>N06AB10</t>
  </si>
  <si>
    <t>N06BX18</t>
  </si>
  <si>
    <t>POR TBL NOB 50X5MG</t>
  </si>
  <si>
    <t>R06AE07</t>
  </si>
  <si>
    <t>V03AF03</t>
  </si>
  <si>
    <t>V06XX</t>
  </si>
  <si>
    <t>POR SOL 1X430GM</t>
  </si>
  <si>
    <t>DIASIP S PŘÍCHUTÍ JAHODOVOU</t>
  </si>
  <si>
    <t>DIASIP S PŘÍCHUTÍ VANILKOVOU</t>
  </si>
  <si>
    <t>CUBITAN S PŘÍCHUTÍ ČOKOLÁDOVOU</t>
  </si>
  <si>
    <t>DIASIP S PŘÍCHUTÍ CAPPUCCINO</t>
  </si>
  <si>
    <t>A03FA</t>
  </si>
  <si>
    <t>POR TBL FLM 60X850MG</t>
  </si>
  <si>
    <t>B01AA03</t>
  </si>
  <si>
    <t>WARFARIN ORION 3 MG</t>
  </si>
  <si>
    <t>POR TBL NOB 100X3MG</t>
  </si>
  <si>
    <t>WARFARIN ORION 5 MG</t>
  </si>
  <si>
    <t>B01AC04</t>
  </si>
  <si>
    <t>B01AC05</t>
  </si>
  <si>
    <t>POR TBL FLM 30X250MG</t>
  </si>
  <si>
    <t>C01BD01</t>
  </si>
  <si>
    <t>POR TBL NOB 30X200MG</t>
  </si>
  <si>
    <t>C02AC05</t>
  </si>
  <si>
    <t>MOXOSTAD 0,3 MG</t>
  </si>
  <si>
    <t>POR TBL FLM 30X0.3MG</t>
  </si>
  <si>
    <t>MOXOSTAD 0,4 MG</t>
  </si>
  <si>
    <t>POR TBL FLM 30X0.4MG</t>
  </si>
  <si>
    <t>C07AB05</t>
  </si>
  <si>
    <t>C08DA01</t>
  </si>
  <si>
    <t>POR TBL PRO 30X240MG</t>
  </si>
  <si>
    <t>DIROTON 10 MG</t>
  </si>
  <si>
    <t>POR TBL NOB 28X10MG</t>
  </si>
  <si>
    <t>C09BA06</t>
  </si>
  <si>
    <t>ACCUZIDE 10</t>
  </si>
  <si>
    <t>SORTIS 10 MG</t>
  </si>
  <si>
    <t>SORTIS 40 MG</t>
  </si>
  <si>
    <t>POR CPS DUR 30X267MG</t>
  </si>
  <si>
    <t>POR TBL NOB 50X16MG</t>
  </si>
  <si>
    <t>POR TBL NOB 100X150RG</t>
  </si>
  <si>
    <t>AMOKSIKLAV 625 MG</t>
  </si>
  <si>
    <t>POR TBL FLM 21X625MG</t>
  </si>
  <si>
    <t>POR CPS DUR 28X100MG</t>
  </si>
  <si>
    <t>L02BA01</t>
  </si>
  <si>
    <t>TAMOXIFEN 'EBEWE' 10 MG</t>
  </si>
  <si>
    <t>TAMOXIFEN 'EBEWE' 20 MG</t>
  </si>
  <si>
    <t>POR TBL NOB 100X20MG</t>
  </si>
  <si>
    <t>NEURONTIN 100 MG</t>
  </si>
  <si>
    <t>POR CPS DUR 20X100MG</t>
  </si>
  <si>
    <t>POR CPS DUR 56X75MG</t>
  </si>
  <si>
    <t>POR CPS DUR 14X150MG</t>
  </si>
  <si>
    <t>XANAX SR 1 MG</t>
  </si>
  <si>
    <t>POR TBL PRO 30X1MG</t>
  </si>
  <si>
    <t>XANAX 1 MG</t>
  </si>
  <si>
    <t>POR TBL FLM 10X15MG</t>
  </si>
  <si>
    <t>POR TBL FLM 60X20 MG</t>
  </si>
  <si>
    <t>ZOLOFT 100 MG</t>
  </si>
  <si>
    <t>POR TBL FLM 28X100MG</t>
  </si>
  <si>
    <t>N06AX11</t>
  </si>
  <si>
    <t>N06AX16</t>
  </si>
  <si>
    <t>N07CA01</t>
  </si>
  <si>
    <t>POR TBL NOB 100X8MG</t>
  </si>
  <si>
    <t>R03AC02</t>
  </si>
  <si>
    <t>POR TBL FLM 60X10MG</t>
  </si>
  <si>
    <t>R06AE09</t>
  </si>
  <si>
    <t>R06AX13</t>
  </si>
  <si>
    <t>FLONIDAN 10 MG TABLETY</t>
  </si>
  <si>
    <t>POR TBL NOB 10X10MG</t>
  </si>
  <si>
    <t>S01EE01</t>
  </si>
  <si>
    <t>OPH GTT SOL 3X2.5ML I</t>
  </si>
  <si>
    <t>OPH GTT SOL 1X2.5ML I</t>
  </si>
  <si>
    <t>NUTRIDRINK YOGHURT S PŘÍCHUTÍ MALINA</t>
  </si>
  <si>
    <t>CUBITAN S PŘÍCHUTÍ VANILKOVOU</t>
  </si>
  <si>
    <t>CUBITAN S PŘÍCHUTÍ JAHODOVOU</t>
  </si>
  <si>
    <t>NUTRIDRINK CREME S PŘÍCHUTÍ LESNÍHO OVOCE</t>
  </si>
  <si>
    <t>L01CA04</t>
  </si>
  <si>
    <t>INF CNC SOL 10X1ML/10MG</t>
  </si>
  <si>
    <t>INF CNC SOL 10X5ML/50MG</t>
  </si>
  <si>
    <t>L01CD02</t>
  </si>
  <si>
    <t>DOCETAXEL HOSPIRA 10 MG/ML KONCENTRÁT PRO PŘÍPRAVU INFUZNÍHO ROZTOKU</t>
  </si>
  <si>
    <t>DOCETAXEL TEVA 20 MG</t>
  </si>
  <si>
    <t>INF CSL LQF 1X0.72ML+1X1.28ML</t>
  </si>
  <si>
    <t>DOCETAXEL TEVA 80 MG</t>
  </si>
  <si>
    <t>INF CSL LQF 1X2.88ML+1X5.12ML</t>
  </si>
  <si>
    <t>L02BA03</t>
  </si>
  <si>
    <t>FASLODEX 250 MG/5 ML</t>
  </si>
  <si>
    <t>INJ SOL 1X250MG/5ML</t>
  </si>
  <si>
    <t>L01XE01</t>
  </si>
  <si>
    <t>L01XE04</t>
  </si>
  <si>
    <t>L01XE07</t>
  </si>
  <si>
    <t>Přehled plnění pozitivního listu - spotřeba léčivých přípravků - orientační přehled</t>
  </si>
  <si>
    <t>21 - Onkologická klinika</t>
  </si>
  <si>
    <t>2111 - lůžkové oddělení 42A</t>
  </si>
  <si>
    <t>2112 - lůžkové oddělení 42B</t>
  </si>
  <si>
    <t>2121 - ambulance + mamol. poradna</t>
  </si>
  <si>
    <t>2151 - ozařovny-přístrojové pracoviště</t>
  </si>
  <si>
    <t>2152 - radiační onkologie - brachyterapie</t>
  </si>
  <si>
    <t>2194 - centrum  - onkologie</t>
  </si>
  <si>
    <t>HVLP</t>
  </si>
  <si>
    <t>IPLP</t>
  </si>
  <si>
    <t>PZT</t>
  </si>
  <si>
    <t>89301211</t>
  </si>
  <si>
    <t>Standardní lůžková péče Celkem</t>
  </si>
  <si>
    <t>89301212</t>
  </si>
  <si>
    <t>Všeobecná ambulance Celkem</t>
  </si>
  <si>
    <t>89301215</t>
  </si>
  <si>
    <t>Ambulance-radiační onkologie Celkem</t>
  </si>
  <si>
    <t>Beneš Petr</t>
  </si>
  <si>
    <t>Cincibuch Jan</t>
  </si>
  <si>
    <t>Cwiertka Karel</t>
  </si>
  <si>
    <t>Čecháček Miroslav</t>
  </si>
  <si>
    <t>Čížková Magdalena</t>
  </si>
  <si>
    <t>Hudínková Lucia</t>
  </si>
  <si>
    <t>Jiný</t>
  </si>
  <si>
    <t>Kalábová Hana</t>
  </si>
  <si>
    <t>Klementová Yvona</t>
  </si>
  <si>
    <t>Krejčí Eva</t>
  </si>
  <si>
    <t>Lemstrová Radmila</t>
  </si>
  <si>
    <t>Lukešová Lucie</t>
  </si>
  <si>
    <t>Macháček Jindřich</t>
  </si>
  <si>
    <t>Melichar Bohuslav</t>
  </si>
  <si>
    <t>Minařík Jiří</t>
  </si>
  <si>
    <t>Mohelníková Duchoňová Beatrice</t>
  </si>
  <si>
    <t>Pejpková Ivana</t>
  </si>
  <si>
    <t>Procházková Hana</t>
  </si>
  <si>
    <t>Strážnická Jana</t>
  </si>
  <si>
    <t>Šrámek Vlastislav</t>
  </si>
  <si>
    <t>Švébišová Hana</t>
  </si>
  <si>
    <t>Vitásková Denisa</t>
  </si>
  <si>
    <t>Vlachová Zuzana</t>
  </si>
  <si>
    <t>Vrána David</t>
  </si>
  <si>
    <t>Zezulová Michaela</t>
  </si>
  <si>
    <t>Zlevorová Miloslava</t>
  </si>
  <si>
    <t>Guy Čížková Magdalena</t>
  </si>
  <si>
    <t>Bartoušková Marie</t>
  </si>
  <si>
    <t>Diosmin, kombinace</t>
  </si>
  <si>
    <t>Dihydrokodein</t>
  </si>
  <si>
    <t>41790</t>
  </si>
  <si>
    <t>POR TBL RET 20X60MG</t>
  </si>
  <si>
    <t>Multienzymové přípravky (lipáza, proteáza apod.)</t>
  </si>
  <si>
    <t>14810</t>
  </si>
  <si>
    <t>POR CPS ETD 20</t>
  </si>
  <si>
    <t>Ondansetron</t>
  </si>
  <si>
    <t>Loperamid</t>
  </si>
  <si>
    <t>Nadroparin</t>
  </si>
  <si>
    <t>Omeprazol</t>
  </si>
  <si>
    <t>132531</t>
  </si>
  <si>
    <t>HELICID 20</t>
  </si>
  <si>
    <t>Jiná antibiotika pro lokální aplikaci</t>
  </si>
  <si>
    <t>DRM UNG 1X10GM</t>
  </si>
  <si>
    <t>Alopurinol</t>
  </si>
  <si>
    <t>POR TBL NOB 30X300MG</t>
  </si>
  <si>
    <t>Chlorid draselný</t>
  </si>
  <si>
    <t>17188</t>
  </si>
  <si>
    <t>Aprepitant</t>
  </si>
  <si>
    <t>26637</t>
  </si>
  <si>
    <t>EMEND 125 MG + 80 MG</t>
  </si>
  <si>
    <t>POR CPS DUR 1(125MG)+2(80MG)</t>
  </si>
  <si>
    <t>99589</t>
  </si>
  <si>
    <t>ZOFRAN 8 MG</t>
  </si>
  <si>
    <t>POR TBL FLM 10X8MG</t>
  </si>
  <si>
    <t>Acebutolol</t>
  </si>
  <si>
    <t>SECTRAL 400 MG</t>
  </si>
  <si>
    <t>1711</t>
  </si>
  <si>
    <t>POR TBL NOB 100X300MG</t>
  </si>
  <si>
    <t>Alprazolam</t>
  </si>
  <si>
    <t>Amlodipin</t>
  </si>
  <si>
    <t>125059</t>
  </si>
  <si>
    <t>3999</t>
  </si>
  <si>
    <t>CARDILOPIN 10 MG</t>
  </si>
  <si>
    <t>Amoxicilin a enzymový inhibitor</t>
  </si>
  <si>
    <t>Bisoprolol a jiná antihypertenziva</t>
  </si>
  <si>
    <t>180997</t>
  </si>
  <si>
    <t>Bromazepam</t>
  </si>
  <si>
    <t>132601</t>
  </si>
  <si>
    <t>LEXAURIN 3</t>
  </si>
  <si>
    <t>Ciprofloxacin</t>
  </si>
  <si>
    <t>53201</t>
  </si>
  <si>
    <t>CIPHIN 250</t>
  </si>
  <si>
    <t>Citalopram</t>
  </si>
  <si>
    <t>Desloratadin</t>
  </si>
  <si>
    <t>26324</t>
  </si>
  <si>
    <t>POR TBL FLM 10X5MG</t>
  </si>
  <si>
    <t>26327</t>
  </si>
  <si>
    <t>POR TBL FLM 20X5MG</t>
  </si>
  <si>
    <t>Dexamethason</t>
  </si>
  <si>
    <t>52335</t>
  </si>
  <si>
    <t>52336</t>
  </si>
  <si>
    <t>POR TBL NOB 100X4MG</t>
  </si>
  <si>
    <t>Diazepam</t>
  </si>
  <si>
    <t>DIAZEPAM SLOVAKOFARMA 10 MG</t>
  </si>
  <si>
    <t>POR TBL NOB 20X10MG</t>
  </si>
  <si>
    <t>69418</t>
  </si>
  <si>
    <t>DIAZEPAM DESITIN RECTAL TUBE 10 MG</t>
  </si>
  <si>
    <t>RCT SOL 5X2.5ML/10MG</t>
  </si>
  <si>
    <t>Diklofenak</t>
  </si>
  <si>
    <t>16580</t>
  </si>
  <si>
    <t>DOLMINA GEL</t>
  </si>
  <si>
    <t>DRM GEL 1X100GM</t>
  </si>
  <si>
    <t>132547</t>
  </si>
  <si>
    <t>POR TBL FLM 30X500MG</t>
  </si>
  <si>
    <t>Dosulepin</t>
  </si>
  <si>
    <t>PROTHIADEN 25</t>
  </si>
  <si>
    <t>POR TBL OBD 30X25MG</t>
  </si>
  <si>
    <t>Escitalopram</t>
  </si>
  <si>
    <t>Fentanyl</t>
  </si>
  <si>
    <t>DUROGESIC 100 MCG/H</t>
  </si>
  <si>
    <t>DRM EMP TDR 5X16.8MG</t>
  </si>
  <si>
    <t>DUROGESIC 25 MCG/H</t>
  </si>
  <si>
    <t>DRM EMP TDR 5X4.2MG</t>
  </si>
  <si>
    <t>DUROGESIC 50 MCG/H</t>
  </si>
  <si>
    <t>DRM EMP TDR 5X8.4MG</t>
  </si>
  <si>
    <t>Flukonazol</t>
  </si>
  <si>
    <t>Furosemid</t>
  </si>
  <si>
    <t>56802</t>
  </si>
  <si>
    <t>FURORESE 40</t>
  </si>
  <si>
    <t>POR TBL NOB 20X40MG</t>
  </si>
  <si>
    <t>98218</t>
  </si>
  <si>
    <t>FURON 40 MG</t>
  </si>
  <si>
    <t>POR TBL NOB 50X40MG</t>
  </si>
  <si>
    <t>Fytomenadion</t>
  </si>
  <si>
    <t>POR GTT EML 1X5ML/100MG</t>
  </si>
  <si>
    <t>Hydromorfon</t>
  </si>
  <si>
    <t>21588</t>
  </si>
  <si>
    <t>POR CPS PRO 40X4MG</t>
  </si>
  <si>
    <t>Indapamid</t>
  </si>
  <si>
    <t>158288</t>
  </si>
  <si>
    <t>INDAP 2,5 MG</t>
  </si>
  <si>
    <t>POR TBL NOB 50X2.5MG</t>
  </si>
  <si>
    <t>Kandesartan a diuretika</t>
  </si>
  <si>
    <t>159013</t>
  </si>
  <si>
    <t>CANCOMBINO 32 MG/12,5 MG</t>
  </si>
  <si>
    <t>POR TBL NOB 30 I</t>
  </si>
  <si>
    <t>Karbamazepin</t>
  </si>
  <si>
    <t>POR TBL PRO 50X200MG</t>
  </si>
  <si>
    <t>Kodein</t>
  </si>
  <si>
    <t>CODEIN SLOVAKOFARMA 30 MG</t>
  </si>
  <si>
    <t>POR TBL NOB 10X30MG</t>
  </si>
  <si>
    <t>90</t>
  </si>
  <si>
    <t>Kyselina acetylsalicylová</t>
  </si>
  <si>
    <t>21563</t>
  </si>
  <si>
    <t>POR TBL ENT 50X100MG</t>
  </si>
  <si>
    <t>Kyselina valproová</t>
  </si>
  <si>
    <t>44997</t>
  </si>
  <si>
    <t>POR TBL RET 100X500MG</t>
  </si>
  <si>
    <t>92034</t>
  </si>
  <si>
    <t>DEPAKINE CHRONO 300 MG SÉCABLE</t>
  </si>
  <si>
    <t>POR TBL RET 100X300MG</t>
  </si>
  <si>
    <t>Laktulóza</t>
  </si>
  <si>
    <t>Letrozol</t>
  </si>
  <si>
    <t>Magnesium-laktát</t>
  </si>
  <si>
    <t>184525</t>
  </si>
  <si>
    <t>MAGNESII LACTICI 0,5 TBL. MEDICAMENTA</t>
  </si>
  <si>
    <t>POR TBL NOB 20X0.5GM</t>
  </si>
  <si>
    <t>Megestrol</t>
  </si>
  <si>
    <t>53143</t>
  </si>
  <si>
    <t>POR SUS 1X120ML</t>
  </si>
  <si>
    <t>199799</t>
  </si>
  <si>
    <t>Metoklopramid</t>
  </si>
  <si>
    <t>DEGAN 10 MG TABLETY</t>
  </si>
  <si>
    <t>POR TBL NOB 40X10MG</t>
  </si>
  <si>
    <t>Metoprolol</t>
  </si>
  <si>
    <t>31536</t>
  </si>
  <si>
    <t>POR TBL PRO 100X25MG</t>
  </si>
  <si>
    <t>Moxonidin</t>
  </si>
  <si>
    <t>POR CPS ETD 50</t>
  </si>
  <si>
    <t>Nitrofurantoin</t>
  </si>
  <si>
    <t>Ofloxacin</t>
  </si>
  <si>
    <t>POR CPS ETD 28X20MG HDPE</t>
  </si>
  <si>
    <t>119512</t>
  </si>
  <si>
    <t>LOSEPRAZOL 20 MG</t>
  </si>
  <si>
    <t>POR CPS ETD 56X20MG</t>
  </si>
  <si>
    <t>122112</t>
  </si>
  <si>
    <t>APO-OME 20</t>
  </si>
  <si>
    <t>132530</t>
  </si>
  <si>
    <t>10803</t>
  </si>
  <si>
    <t>INJ SOL 5X2ML/4MG</t>
  </si>
  <si>
    <t>Organo-heparinoid</t>
  </si>
  <si>
    <t>HEPAROID LÉČIVA</t>
  </si>
  <si>
    <t>Oxykodon</t>
  </si>
  <si>
    <t>5935</t>
  </si>
  <si>
    <t>POR TBL PRO 28X10MG</t>
  </si>
  <si>
    <t>5939</t>
  </si>
  <si>
    <t>POR TBL PRO 28X40MG</t>
  </si>
  <si>
    <t>11040</t>
  </si>
  <si>
    <t>OXYCONTIN 80 MG</t>
  </si>
  <si>
    <t>POR TBL PRO 40X80MG</t>
  </si>
  <si>
    <t>Perindopril</t>
  </si>
  <si>
    <t>Pitofenon a analgetika</t>
  </si>
  <si>
    <t>Prednison</t>
  </si>
  <si>
    <t>PREDNISON 5 LÉČIVA</t>
  </si>
  <si>
    <t>POR TBL NOB 20X5MG</t>
  </si>
  <si>
    <t>PREDNISON 20 LÉČIVA</t>
  </si>
  <si>
    <t>POR TBL NOB 20X20MG</t>
  </si>
  <si>
    <t>Prokinetika</t>
  </si>
  <si>
    <t>Ranitidin</t>
  </si>
  <si>
    <t>Rifaximin</t>
  </si>
  <si>
    <t>POR TBL FLM 12X200MG</t>
  </si>
  <si>
    <t>Rutosid, kombinace</t>
  </si>
  <si>
    <t>ASCORUTIN</t>
  </si>
  <si>
    <t>POR TBL FLM 50</t>
  </si>
  <si>
    <t>Silikony</t>
  </si>
  <si>
    <t>20583</t>
  </si>
  <si>
    <t>POR CPS MOL 50X40MG</t>
  </si>
  <si>
    <t>Sodná sůl metamizolu</t>
  </si>
  <si>
    <t>NOVALGIN TABLETY</t>
  </si>
  <si>
    <t>POR TBL FLM 20X500MG</t>
  </si>
  <si>
    <t>Spironolakton</t>
  </si>
  <si>
    <t>POR TBL NOB 20X25MG</t>
  </si>
  <si>
    <t>Sulfamethoxazol a trimethoprim</t>
  </si>
  <si>
    <t>3377</t>
  </si>
  <si>
    <t>POR TBL NOB 20X480MG</t>
  </si>
  <si>
    <t>Thiethylperazin</t>
  </si>
  <si>
    <t>POR TBL OBD 50X6.5MG</t>
  </si>
  <si>
    <t>Tramadol</t>
  </si>
  <si>
    <t>Tramadol, kombinace</t>
  </si>
  <si>
    <t>17925</t>
  </si>
  <si>
    <t>ZALDIAR</t>
  </si>
  <si>
    <t>Vorikonazol</t>
  </si>
  <si>
    <t>Zolpidem</t>
  </si>
  <si>
    <t>146893</t>
  </si>
  <si>
    <t>146891</t>
  </si>
  <si>
    <t>ZOLPIDEM MYLAN 10 MG</t>
  </si>
  <si>
    <t>POR TBL FLM 14X10MG</t>
  </si>
  <si>
    <t>146897</t>
  </si>
  <si>
    <t>146896</t>
  </si>
  <si>
    <t>POR TBL FLM 28X10MG</t>
  </si>
  <si>
    <t>Jiná</t>
  </si>
  <si>
    <t>*1026</t>
  </si>
  <si>
    <t>*3009</t>
  </si>
  <si>
    <t>Pomůcky dále nespecifikované,paruky</t>
  </si>
  <si>
    <t>140409</t>
  </si>
  <si>
    <t>ROZTOK K VÝPLACHŮM ÚSTNí DUTINY CAPHOSOL, MAXIMÁLN</t>
  </si>
  <si>
    <t>AMPULE 15 ML X 60</t>
  </si>
  <si>
    <t>MILURIT 100</t>
  </si>
  <si>
    <t>Buprenorfin</t>
  </si>
  <si>
    <t>42758</t>
  </si>
  <si>
    <t>TRANSTEC 52,5 MCG/H</t>
  </si>
  <si>
    <t>DRM EMP TDR 5X30MG</t>
  </si>
  <si>
    <t>75631</t>
  </si>
  <si>
    <t>DICLOFENAC AL RETARD</t>
  </si>
  <si>
    <t>POR TBL RET 20X100MG</t>
  </si>
  <si>
    <t>DUROGESIC 75 MCG/H</t>
  </si>
  <si>
    <t>DRM EMP TDR 5X12.6MG</t>
  </si>
  <si>
    <t>Gabapentin</t>
  </si>
  <si>
    <t>84398</t>
  </si>
  <si>
    <t>POR CPS DUR 100X100MG</t>
  </si>
  <si>
    <t>Ibuprofen</t>
  </si>
  <si>
    <t>32080</t>
  </si>
  <si>
    <t>IBALGIN 400</t>
  </si>
  <si>
    <t>POR TBL FLM 12X400MG</t>
  </si>
  <si>
    <t>32081</t>
  </si>
  <si>
    <t>Kyselina ursodeoxycholová</t>
  </si>
  <si>
    <t>97864</t>
  </si>
  <si>
    <t>POR CPS DUR 50X250MG</t>
  </si>
  <si>
    <t>86393</t>
  </si>
  <si>
    <t>POR TBL NOB 50X0.5GM</t>
  </si>
  <si>
    <t>Makrogol</t>
  </si>
  <si>
    <t>POR PLV SOL 1X4(SÁČKY)</t>
  </si>
  <si>
    <t>32062</t>
  </si>
  <si>
    <t>INJ SOL 2X0.8ML</t>
  </si>
  <si>
    <t>25364</t>
  </si>
  <si>
    <t>POR CPS ETD 14X20MG SKLO</t>
  </si>
  <si>
    <t>Sodná sůl dokusátu, včetně kombinací</t>
  </si>
  <si>
    <t>RCT SOL 2X67.5ML</t>
  </si>
  <si>
    <t>RCT SUP 6X6.5MG</t>
  </si>
  <si>
    <t>Tiaprid</t>
  </si>
  <si>
    <t>99926</t>
  </si>
  <si>
    <t>TIAPRA</t>
  </si>
  <si>
    <t>POR TBL FLM 50X100MG</t>
  </si>
  <si>
    <t>Triamcinolon a antiseptika</t>
  </si>
  <si>
    <t>4178</t>
  </si>
  <si>
    <t>TRIAMCINOLON E LÉČIVA</t>
  </si>
  <si>
    <t>DRM UNG 1X20GM</t>
  </si>
  <si>
    <t>146890</t>
  </si>
  <si>
    <t>146887</t>
  </si>
  <si>
    <t>POR TBL FLM 7X10MG</t>
  </si>
  <si>
    <t>146888</t>
  </si>
  <si>
    <t>278</t>
  </si>
  <si>
    <t>PARUKA</t>
  </si>
  <si>
    <t>PŘÍSPĚVEK POJIŠŤOVNY DO VÝŠE</t>
  </si>
  <si>
    <t>26328</t>
  </si>
  <si>
    <t>POR TBL FLM 21X5MG</t>
  </si>
  <si>
    <t>Jiná kapiláry stabilizující látky</t>
  </si>
  <si>
    <t>POR TBL ENT 30X20MG</t>
  </si>
  <si>
    <t>Léčiva k terapii onemocnění jater</t>
  </si>
  <si>
    <t>181293</t>
  </si>
  <si>
    <t>ESSENTIALE FORTE 600 MG</t>
  </si>
  <si>
    <t>POR CPS DUR 30X600MG</t>
  </si>
  <si>
    <t>Mirtazapin</t>
  </si>
  <si>
    <t>Silymarin</t>
  </si>
  <si>
    <t>INF CNC SOL 10X5ML</t>
  </si>
  <si>
    <t>Tamsulosin</t>
  </si>
  <si>
    <t>51812</t>
  </si>
  <si>
    <t>TANYZ</t>
  </si>
  <si>
    <t>POR CPS RDR 28X0,4MG</t>
  </si>
  <si>
    <t>17926</t>
  </si>
  <si>
    <t>Aciklovir</t>
  </si>
  <si>
    <t>13703</t>
  </si>
  <si>
    <t>ZOVIRAX 200 MG</t>
  </si>
  <si>
    <t>POR TBL NOB 25X200MG</t>
  </si>
  <si>
    <t>POR TBL NOB 70X400MG</t>
  </si>
  <si>
    <t>Ambroxol</t>
  </si>
  <si>
    <t>INJ SOL 5X2ML/15MG</t>
  </si>
  <si>
    <t>125045</t>
  </si>
  <si>
    <t>Antipropulziva</t>
  </si>
  <si>
    <t>Benzydamin</t>
  </si>
  <si>
    <t>VAG GRA SOL 5X0.5GM</t>
  </si>
  <si>
    <t>Betamethason a antibiotika</t>
  </si>
  <si>
    <t>Bikalutamid</t>
  </si>
  <si>
    <t>128123</t>
  </si>
  <si>
    <t>BINABIC 50 MG</t>
  </si>
  <si>
    <t>Bilastin</t>
  </si>
  <si>
    <t>148675</t>
  </si>
  <si>
    <t>POR TBL NOB 50X20MG</t>
  </si>
  <si>
    <t>42755</t>
  </si>
  <si>
    <t>TRANSTEC 35 MCG/H</t>
  </si>
  <si>
    <t>DRM EMP TDR 5X20MG</t>
  </si>
  <si>
    <t>Cefuroxim</t>
  </si>
  <si>
    <t>Cetirizin</t>
  </si>
  <si>
    <t>Cyproheptadin</t>
  </si>
  <si>
    <t>2868</t>
  </si>
  <si>
    <t>Digoxin</t>
  </si>
  <si>
    <t>DIGOXIN 0,125 LÉČIVA</t>
  </si>
  <si>
    <t>POR TBL NOB 30X0.125MG</t>
  </si>
  <si>
    <t>41809</t>
  </si>
  <si>
    <t>DHC CONTINUS 120 MG</t>
  </si>
  <si>
    <t>POR TBL RET 50X120MG</t>
  </si>
  <si>
    <t>Doxycyklin</t>
  </si>
  <si>
    <t>POR TBL NOB 10X200MG</t>
  </si>
  <si>
    <t>Etamsylát</t>
  </si>
  <si>
    <t>40539</t>
  </si>
  <si>
    <t>DICYNONE 500</t>
  </si>
  <si>
    <t>POR CPS DUR 60X500MG</t>
  </si>
  <si>
    <t>155383</t>
  </si>
  <si>
    <t>LUNALDIN 100 MIKROGRAMŮ SUBLINGVÁLNÍ TABLETY</t>
  </si>
  <si>
    <t>ORM TBL SLG 30X100RG</t>
  </si>
  <si>
    <t>124570</t>
  </si>
  <si>
    <t>DOLFORIN 50 MCG/H</t>
  </si>
  <si>
    <t>DRM EMP TDR 10X9.6MG</t>
  </si>
  <si>
    <t>124576</t>
  </si>
  <si>
    <t>DOLFORIN 100 MCG/H</t>
  </si>
  <si>
    <t>DRM EMP TDR 10X19.2MG</t>
  </si>
  <si>
    <t>POR TBL NOB 30X125MG</t>
  </si>
  <si>
    <t>84400</t>
  </si>
  <si>
    <t>POR CPS DUR 100X300MG</t>
  </si>
  <si>
    <t>Gliquidon</t>
  </si>
  <si>
    <t>POR TBL NOB 30X30MG</t>
  </si>
  <si>
    <t>Hydrochlorothiazid a kalium šetřící diuretika</t>
  </si>
  <si>
    <t>Hydrokortison-butyrát</t>
  </si>
  <si>
    <t>9305</t>
  </si>
  <si>
    <t>LOCOID 0,1%</t>
  </si>
  <si>
    <t>21592</t>
  </si>
  <si>
    <t>POR CPS PRO 60X4MG</t>
  </si>
  <si>
    <t>10844</t>
  </si>
  <si>
    <t>POR CPS PRO 40X8MG</t>
  </si>
  <si>
    <t>21583</t>
  </si>
  <si>
    <t>PALLADONE-SR 16 MG</t>
  </si>
  <si>
    <t>POR CPS PRO 60X16MG</t>
  </si>
  <si>
    <t>Isosorbid-mononitrát</t>
  </si>
  <si>
    <t>59467</t>
  </si>
  <si>
    <t>48261</t>
  </si>
  <si>
    <t>PLV ADS 1X20GM</t>
  </si>
  <si>
    <t>202700</t>
  </si>
  <si>
    <t>POR TBL ENT 60X20MG</t>
  </si>
  <si>
    <t>Kapecitabin</t>
  </si>
  <si>
    <t>27024</t>
  </si>
  <si>
    <t>XELODA 500 MG</t>
  </si>
  <si>
    <t>Komplex železa s isomaltosou</t>
  </si>
  <si>
    <t>POR TBL MND 30X100MG</t>
  </si>
  <si>
    <t>Komplex železa s isomaltosou a kyselina listová</t>
  </si>
  <si>
    <t>16593</t>
  </si>
  <si>
    <t>MALTOFER FOL TABLETY</t>
  </si>
  <si>
    <t>POR TBL MND 30</t>
  </si>
  <si>
    <t>Kyselina aminomethylbenzoová</t>
  </si>
  <si>
    <t>98168</t>
  </si>
  <si>
    <t>POR TBL NOB 20X250MG</t>
  </si>
  <si>
    <t>Kyselina klodronová</t>
  </si>
  <si>
    <t>85324</t>
  </si>
  <si>
    <t>LODRONAT 520</t>
  </si>
  <si>
    <t>POR TBL FLM 60X520MG</t>
  </si>
  <si>
    <t>POR CPS DUR 100X250MG</t>
  </si>
  <si>
    <t>53147</t>
  </si>
  <si>
    <t>POR SUS 1X480ML</t>
  </si>
  <si>
    <t>Mesalazin</t>
  </si>
  <si>
    <t>75567</t>
  </si>
  <si>
    <t>SALOFALK 500</t>
  </si>
  <si>
    <t>POR TBL ENT 100X500MG</t>
  </si>
  <si>
    <t>75569</t>
  </si>
  <si>
    <t>RCT SUP 30X500MG</t>
  </si>
  <si>
    <t>BETALOC SR 200 MG</t>
  </si>
  <si>
    <t>58036</t>
  </si>
  <si>
    <t>POR TBL PRO 56X50MG</t>
  </si>
  <si>
    <t>Midazolam</t>
  </si>
  <si>
    <t>17685</t>
  </si>
  <si>
    <t>MIRZATEN 30 MG</t>
  </si>
  <si>
    <t>POR TBL FLM 30X30MG</t>
  </si>
  <si>
    <t>Morfin</t>
  </si>
  <si>
    <t>80408</t>
  </si>
  <si>
    <t>200310</t>
  </si>
  <si>
    <t>POR CPS ETD 100</t>
  </si>
  <si>
    <t>Mupirocin</t>
  </si>
  <si>
    <t>POR CPS ETD 28X20MG SKLO</t>
  </si>
  <si>
    <t>POR CPS ETD 90X20MG SKLO</t>
  </si>
  <si>
    <t>Organismy produkující kyselinu mléčnou</t>
  </si>
  <si>
    <t>POR SOL 1X100ML</t>
  </si>
  <si>
    <t>11045</t>
  </si>
  <si>
    <t>POR TBL PRO 60X80MG</t>
  </si>
  <si>
    <t>Paracetamol</t>
  </si>
  <si>
    <t>59092</t>
  </si>
  <si>
    <t>POR TBL NOB 20X500MG</t>
  </si>
  <si>
    <t>Perindopril a amlodipin</t>
  </si>
  <si>
    <t>124115</t>
  </si>
  <si>
    <t>Perindopril a diuretika</t>
  </si>
  <si>
    <t>162008</t>
  </si>
  <si>
    <t>Potraviny pro zvláštní lékařské účely (PZLÚ)</t>
  </si>
  <si>
    <t>33785</t>
  </si>
  <si>
    <t>FORTICARE S PŘÍCHUTÍ POMERANČ A CITRÓN</t>
  </si>
  <si>
    <t>POR SOL 4X125ML</t>
  </si>
  <si>
    <t>33787</t>
  </si>
  <si>
    <t>FORTICARE S PŘÍCHUTÍ CAPPUCCINO</t>
  </si>
  <si>
    <t>Prednisolon a antiseptika</t>
  </si>
  <si>
    <t>Protiprůjmové mikroorganismy</t>
  </si>
  <si>
    <t>Rilmenidin</t>
  </si>
  <si>
    <t>POR TBL NOB 100X25MG</t>
  </si>
  <si>
    <t>Theofylin</t>
  </si>
  <si>
    <t>POR CPS PRO 50X200MG</t>
  </si>
  <si>
    <t>132631</t>
  </si>
  <si>
    <t>59673</t>
  </si>
  <si>
    <t>POR TBL PRO 50X100MG</t>
  </si>
  <si>
    <t>138842</t>
  </si>
  <si>
    <t>POR TBL FLM 40</t>
  </si>
  <si>
    <t>138844</t>
  </si>
  <si>
    <t>179330</t>
  </si>
  <si>
    <t>DORETA 75 MG/650 MG</t>
  </si>
  <si>
    <t>Trazodon</t>
  </si>
  <si>
    <t>54094</t>
  </si>
  <si>
    <t>TRITTICO AC 75</t>
  </si>
  <si>
    <t>POR TBL RET 30X75MG</t>
  </si>
  <si>
    <t>Trimetazidin</t>
  </si>
  <si>
    <t>32915</t>
  </si>
  <si>
    <t>PREDUCTAL MR</t>
  </si>
  <si>
    <t>POR TBL RET 30X35MG</t>
  </si>
  <si>
    <t>32917</t>
  </si>
  <si>
    <t>POR TBL RET 60X35MG</t>
  </si>
  <si>
    <t>Warfarin</t>
  </si>
  <si>
    <t>146889</t>
  </si>
  <si>
    <t>132523</t>
  </si>
  <si>
    <t>POR TBL RET 60X60MG B</t>
  </si>
  <si>
    <t>Hořčík (různé sole v kombinaci)</t>
  </si>
  <si>
    <t>POR GRA SOL 30</t>
  </si>
  <si>
    <t>Indometacin</t>
  </si>
  <si>
    <t>RCT SUP 10X100MG</t>
  </si>
  <si>
    <t>POR TBL PRO 30X50MG</t>
  </si>
  <si>
    <t>11110</t>
  </si>
  <si>
    <t>POR TBL PRO 60X40MG</t>
  </si>
  <si>
    <t>Ramipril</t>
  </si>
  <si>
    <t>56977</t>
  </si>
  <si>
    <t>POR TBL NOB 30X2.5MG</t>
  </si>
  <si>
    <t>135893</t>
  </si>
  <si>
    <t>ZOLPIDEM ORION 10 MG</t>
  </si>
  <si>
    <t>54539</t>
  </si>
  <si>
    <t>DOLMINA INJ</t>
  </si>
  <si>
    <t>INJ SOL 5X3ML/75MG</t>
  </si>
  <si>
    <t>154890</t>
  </si>
  <si>
    <t>169278</t>
  </si>
  <si>
    <t>132660</t>
  </si>
  <si>
    <t>POR CPS DUR 30X500MG</t>
  </si>
  <si>
    <t>11076</t>
  </si>
  <si>
    <t>POR TBL PRO 60X20MG</t>
  </si>
  <si>
    <t>Pantoprazol</t>
  </si>
  <si>
    <t>180645</t>
  </si>
  <si>
    <t>POR TBL ENT 90X40MG II</t>
  </si>
  <si>
    <t>202740</t>
  </si>
  <si>
    <t>POR TBL FLM 28X200MG</t>
  </si>
  <si>
    <t>Saccharomyces Boulardii</t>
  </si>
  <si>
    <t>202796</t>
  </si>
  <si>
    <t>POR CPS DUR 30X250MG</t>
  </si>
  <si>
    <t>Tamoxifen</t>
  </si>
  <si>
    <t>44057</t>
  </si>
  <si>
    <t>84262</t>
  </si>
  <si>
    <t>POR GTT SOL 1X96ML</t>
  </si>
  <si>
    <t>Aceklofenak</t>
  </si>
  <si>
    <t>160838</t>
  </si>
  <si>
    <t>BIOFENAC 100 MG POTAHOVANÉ TABLETY</t>
  </si>
  <si>
    <t>POR TBL FLM 20X100MG</t>
  </si>
  <si>
    <t>Acetylcystein</t>
  </si>
  <si>
    <t>POR TBL EFF 10X600MG</t>
  </si>
  <si>
    <t>LEXAURIN 1,5</t>
  </si>
  <si>
    <t>POR TBL NOB 30X1.5MG</t>
  </si>
  <si>
    <t>41798</t>
  </si>
  <si>
    <t>POR TBL RET 30X60MG</t>
  </si>
  <si>
    <t>10122</t>
  </si>
  <si>
    <t>POR TBL RET 56X60MG B</t>
  </si>
  <si>
    <t>58880</t>
  </si>
  <si>
    <t>DOLMINA 100 SR</t>
  </si>
  <si>
    <t>POR TBL PRO 20X100MG</t>
  </si>
  <si>
    <t>132546</t>
  </si>
  <si>
    <t>124566</t>
  </si>
  <si>
    <t>DOLFORIN 25 MCG/H</t>
  </si>
  <si>
    <t>DRM EMP TDR 5X4.8MG</t>
  </si>
  <si>
    <t>Glimepirid</t>
  </si>
  <si>
    <t>Hydrochlorothiazid</t>
  </si>
  <si>
    <t>HYDROCHLOROTHIAZID LÉČIVA</t>
  </si>
  <si>
    <t>Chlorhexidin, kombinace</t>
  </si>
  <si>
    <t>98190</t>
  </si>
  <si>
    <t>DRM LIQ 1X250ML</t>
  </si>
  <si>
    <t>200935</t>
  </si>
  <si>
    <t>CODEIN SLOVAKOFARMA 15 MG</t>
  </si>
  <si>
    <t>POR TBL NOB 10X15MG</t>
  </si>
  <si>
    <t>ANOPYRIN 100 MG</t>
  </si>
  <si>
    <t>POR TBL NOB 2X10X100MG</t>
  </si>
  <si>
    <t>POR TBL NOB 10X250MG</t>
  </si>
  <si>
    <t>Levothyroxin, sodná sůl</t>
  </si>
  <si>
    <t>47141</t>
  </si>
  <si>
    <t>POR TBL NOB 100X50RG I</t>
  </si>
  <si>
    <t>POR TBL PRO 28X25MG</t>
  </si>
  <si>
    <t>Metronidazol</t>
  </si>
  <si>
    <t>119513</t>
  </si>
  <si>
    <t>POR CPS ETD 98X20MG</t>
  </si>
  <si>
    <t>180642</t>
  </si>
  <si>
    <t>POR TBL ENT 56X40MG II</t>
  </si>
  <si>
    <t>Piracetam</t>
  </si>
  <si>
    <t>11240</t>
  </si>
  <si>
    <t>GERATAM 1200 MG</t>
  </si>
  <si>
    <t>POR TBL FLM 20X1200MG</t>
  </si>
  <si>
    <t>Pregabalin</t>
  </si>
  <si>
    <t>46755</t>
  </si>
  <si>
    <t>VEROSPIRON 50 MG</t>
  </si>
  <si>
    <t>Sulfadiazin, stříbrná sůl, kombinace</t>
  </si>
  <si>
    <t>48577</t>
  </si>
  <si>
    <t>POR TBL NOB 20X100MG</t>
  </si>
  <si>
    <t>201609</t>
  </si>
  <si>
    <t>Umělé slzy a jiné indiferentní přípravky</t>
  </si>
  <si>
    <t>OPH GEL 1X10GM</t>
  </si>
  <si>
    <t>Nimesulid</t>
  </si>
  <si>
    <t>Amiodaron</t>
  </si>
  <si>
    <t>125047</t>
  </si>
  <si>
    <t>POR TBL NOB 56X10MG</t>
  </si>
  <si>
    <t>137120</t>
  </si>
  <si>
    <t>MAGNESIUM 250 MG PHARMAVIT</t>
  </si>
  <si>
    <t>POR TBL EFF 20</t>
  </si>
  <si>
    <t>POR TBL NOB 100X0.5GM</t>
  </si>
  <si>
    <t>54283</t>
  </si>
  <si>
    <t>11070</t>
  </si>
  <si>
    <t>POR TBL PRO 40X20MG</t>
  </si>
  <si>
    <t>11085</t>
  </si>
  <si>
    <t>POR TBL PRO 40X10MG</t>
  </si>
  <si>
    <t>5937</t>
  </si>
  <si>
    <t>POR TBL PRO 28X20MG</t>
  </si>
  <si>
    <t>Telmisartan a diuretika</t>
  </si>
  <si>
    <t>26573</t>
  </si>
  <si>
    <t>MICARDISPLUS 40/12,5 MG</t>
  </si>
  <si>
    <t>POR TBL NOB 56</t>
  </si>
  <si>
    <t>42775</t>
  </si>
  <si>
    <t>POR TBL PRO 10X150MG</t>
  </si>
  <si>
    <t>201612</t>
  </si>
  <si>
    <t>84128</t>
  </si>
  <si>
    <t>HERPESIN 400</t>
  </si>
  <si>
    <t>POR TBL NOB 25X400MG</t>
  </si>
  <si>
    <t>119773</t>
  </si>
  <si>
    <t>42848</t>
  </si>
  <si>
    <t>HIPRES 5</t>
  </si>
  <si>
    <t>15383</t>
  </si>
  <si>
    <t>POR TBL NOB 90X5MG</t>
  </si>
  <si>
    <t>86148</t>
  </si>
  <si>
    <t>AUGMENTIN 625 MG</t>
  </si>
  <si>
    <t>POR TBL FLM 21X625MG+SÁČ</t>
  </si>
  <si>
    <t>Anastrozol</t>
  </si>
  <si>
    <t>163354</t>
  </si>
  <si>
    <t>ANASTRAD 1 MG POTAHOVANÁ TABLETA</t>
  </si>
  <si>
    <t>POR TBL FLM 30X1MG</t>
  </si>
  <si>
    <t>16474</t>
  </si>
  <si>
    <t>ARIMIDEX</t>
  </si>
  <si>
    <t>POR TBL FLM 28X1MG</t>
  </si>
  <si>
    <t>Azithromycin</t>
  </si>
  <si>
    <t>155859</t>
  </si>
  <si>
    <t>SUMAMED 500 MG</t>
  </si>
  <si>
    <t>Betaxolol</t>
  </si>
  <si>
    <t>139479</t>
  </si>
  <si>
    <t>BETAMED 20 MG</t>
  </si>
  <si>
    <t>49910</t>
  </si>
  <si>
    <t>POR TBL FLM 98X20MG</t>
  </si>
  <si>
    <t>148672</t>
  </si>
  <si>
    <t>125123</t>
  </si>
  <si>
    <t>MEDOXIN 500 MG</t>
  </si>
  <si>
    <t>POR TBL NOB 10X500MG</t>
  </si>
  <si>
    <t>80451</t>
  </si>
  <si>
    <t>POR TBL RET 56X60MG</t>
  </si>
  <si>
    <t>2146</t>
  </si>
  <si>
    <t>POR TBL RET 30X100MG</t>
  </si>
  <si>
    <t>170317</t>
  </si>
  <si>
    <t>ESCIRDEC NEO 10 MG</t>
  </si>
  <si>
    <t>POR TBL FLM 56X10MG</t>
  </si>
  <si>
    <t>Fenoterol</t>
  </si>
  <si>
    <t>118065</t>
  </si>
  <si>
    <t>GLYMEXAN 4 MG</t>
  </si>
  <si>
    <t>POR TBL NOB 120X4MG</t>
  </si>
  <si>
    <t>125266</t>
  </si>
  <si>
    <t>DOLGIT KRÉM</t>
  </si>
  <si>
    <t>DRM CRM 1X150GM</t>
  </si>
  <si>
    <t>162673</t>
  </si>
  <si>
    <t>POR TBL FLM 36X400MG</t>
  </si>
  <si>
    <t>Interferon alfa-2a</t>
  </si>
  <si>
    <t>16558</t>
  </si>
  <si>
    <t>ROFERON-A 3 MIU/0,5ML</t>
  </si>
  <si>
    <t>INJ SOL 5X0.5ML/3MU S</t>
  </si>
  <si>
    <t>Itrakonazol</t>
  </si>
  <si>
    <t>58872</t>
  </si>
  <si>
    <t>SPORANOX</t>
  </si>
  <si>
    <t>Jiná antiinfektiva</t>
  </si>
  <si>
    <t>OPH GTT SOL 1X10ML SKLO</t>
  </si>
  <si>
    <t>Jiná léčiva k terapii onemocnění žlučových cest</t>
  </si>
  <si>
    <t>699</t>
  </si>
  <si>
    <t>CHOLAGOL</t>
  </si>
  <si>
    <t>193280</t>
  </si>
  <si>
    <t>ECANSYA 500 MG</t>
  </si>
  <si>
    <t>193277</t>
  </si>
  <si>
    <t>Ketoprofen</t>
  </si>
  <si>
    <t>16287</t>
  </si>
  <si>
    <t>FASTUM GEL</t>
  </si>
  <si>
    <t>Klarithromycin</t>
  </si>
  <si>
    <t>75490</t>
  </si>
  <si>
    <t>KLACID 250</t>
  </si>
  <si>
    <t>POR TBL FLM 14X250MG</t>
  </si>
  <si>
    <t>Klomipramin</t>
  </si>
  <si>
    <t>POR TBL RET 20X75MG</t>
  </si>
  <si>
    <t>Lansoprazol</t>
  </si>
  <si>
    <t>17122</t>
  </si>
  <si>
    <t>POR CPS DUR 56X30MG</t>
  </si>
  <si>
    <t>127986</t>
  </si>
  <si>
    <t>DRACENAX 2,5 MG</t>
  </si>
  <si>
    <t>POR TBL FLM 100X2.5MG</t>
  </si>
  <si>
    <t>32272</t>
  </si>
  <si>
    <t>IMODIUM</t>
  </si>
  <si>
    <t>POR CPS DUR 8X2MG</t>
  </si>
  <si>
    <t>Losartan</t>
  </si>
  <si>
    <t>13892</t>
  </si>
  <si>
    <t>13894</t>
  </si>
  <si>
    <t>POR TBL FLM 90X50MG</t>
  </si>
  <si>
    <t>Metformin</t>
  </si>
  <si>
    <t>23797</t>
  </si>
  <si>
    <t>GLUCOPHAGE 1000 MG</t>
  </si>
  <si>
    <t>132559</t>
  </si>
  <si>
    <t>56167</t>
  </si>
  <si>
    <t>PANGROL 20000</t>
  </si>
  <si>
    <t>POR TBL ENT 50 I</t>
  </si>
  <si>
    <t>POR GRA SUS 30SÁČ I</t>
  </si>
  <si>
    <t>17187</t>
  </si>
  <si>
    <t>NIMESIL</t>
  </si>
  <si>
    <t>POR GRA SUS 30X100MG</t>
  </si>
  <si>
    <t>Oxazepam</t>
  </si>
  <si>
    <t>OXAZEPAM LÉČIVA</t>
  </si>
  <si>
    <t>Palonosetron</t>
  </si>
  <si>
    <t>185198</t>
  </si>
  <si>
    <t>ALOXI 250 MCG</t>
  </si>
  <si>
    <t>IVN INJ SOL 250RG/5ML</t>
  </si>
  <si>
    <t>Pikosíran sodný, kombinace</t>
  </si>
  <si>
    <t>160806</t>
  </si>
  <si>
    <t>PICOPREP PRÁŠEK PRO PERORÁLNÍ ROZTOK</t>
  </si>
  <si>
    <t>POR PLV SOL 2</t>
  </si>
  <si>
    <t>33322</t>
  </si>
  <si>
    <t>NUTRIDRINK S PŘÍCHUTÍ ČOKOLÁDOVOU</t>
  </si>
  <si>
    <t>33323</t>
  </si>
  <si>
    <t>NUTRIDRINK S PŘÍCHUTÍ KARAMELOVOU</t>
  </si>
  <si>
    <t>33324</t>
  </si>
  <si>
    <t>NUTRIDRINK MULTI FIBRE S PŘÍCHUTÍ JAHODOVOU</t>
  </si>
  <si>
    <t>33325</t>
  </si>
  <si>
    <t>NUTRIDRINK MULTI FIBRE S PŘÍCHUTÍ POMERANČOVOU</t>
  </si>
  <si>
    <t>33326</t>
  </si>
  <si>
    <t>NUTRIDRINK MULTI FIBRE S PŘÍCHUTÍ VANILKOVOU</t>
  </si>
  <si>
    <t>33327</t>
  </si>
  <si>
    <t>NUTRIDRINK NEUTRAL</t>
  </si>
  <si>
    <t>33328</t>
  </si>
  <si>
    <t>NUTRIDRINK S PŘÍCHUTÍ TROPICKÉHO OVOCE</t>
  </si>
  <si>
    <t>33335</t>
  </si>
  <si>
    <t>NUTRIDRINK MULTI FIBRE S PŘÍCHUTÍ BANÁNOVOU</t>
  </si>
  <si>
    <t>33420</t>
  </si>
  <si>
    <t>NUTRIDRINK COMPACT S PŘÍCHUTÍ VANILKOVOU</t>
  </si>
  <si>
    <t>33421</t>
  </si>
  <si>
    <t>NUTRIDRINK COMPACT S PŘÍCHUTÍ KÁVY</t>
  </si>
  <si>
    <t>33473</t>
  </si>
  <si>
    <t>NUTRIDRINK JUICE STYLE S PŘÍCHUTÍ JAHODOVOU</t>
  </si>
  <si>
    <t>33474</t>
  </si>
  <si>
    <t>NUTRIDRINK JUICE STYLE S PŘÍCHUTÍ JABLEČNOU</t>
  </si>
  <si>
    <t>33488</t>
  </si>
  <si>
    <t>NUTRIDRINK PROTEIN S PŘÍCHUTÍ VANILKOVOU</t>
  </si>
  <si>
    <t>33489</t>
  </si>
  <si>
    <t>NUTRIDRINK PROTEIN S PŘÍCHUTÍ ČOKOLÁDOVOU</t>
  </si>
  <si>
    <t>33490</t>
  </si>
  <si>
    <t>NUTRIDRINK PROTEIN S PŘÍCHUTÍ LESNÍHO OVOCE</t>
  </si>
  <si>
    <t>33530</t>
  </si>
  <si>
    <t>NUTRISON MULTI FIBRE</t>
  </si>
  <si>
    <t>33705</t>
  </si>
  <si>
    <t>NUTRIDRINK S PŘÍCHUTÍ VANILKOVOU</t>
  </si>
  <si>
    <t>33739</t>
  </si>
  <si>
    <t>NUTRIDRINK COMPACT PROTEIN S PŘÍCHUTÍ VANILKOVOU</t>
  </si>
  <si>
    <t>33741</t>
  </si>
  <si>
    <t>NUTRIDRINK COMPACT PROTEIN S PŘÍCHUTÍ BANÁNOVOU</t>
  </si>
  <si>
    <t>33419</t>
  </si>
  <si>
    <t>NUTRIDRINK COMPACT S PŘÍCHUTÍ BANÁNOVOU</t>
  </si>
  <si>
    <t>33740</t>
  </si>
  <si>
    <t>NUTRIDRINK COMPACT PROTEIN S PŘÍCHUTÍ KÁVY</t>
  </si>
  <si>
    <t>33418</t>
  </si>
  <si>
    <t>NUTRIDRINK COMPACT S PŘÍCHUTÍ JAHODOVOU</t>
  </si>
  <si>
    <t>33742</t>
  </si>
  <si>
    <t>NUTRIDRINK COMPACT PROTEIN S PŘÍCHUTÍ JAHODOVOU</t>
  </si>
  <si>
    <t>33677</t>
  </si>
  <si>
    <t>POR SOL 1X1500ML</t>
  </si>
  <si>
    <t>33786</t>
  </si>
  <si>
    <t>FORTICARE S PŘÍCHUTÍ BROSKEV A ZÁZVOR</t>
  </si>
  <si>
    <t>33678</t>
  </si>
  <si>
    <t>POR SOL 6X1500ML</t>
  </si>
  <si>
    <t>33855</t>
  </si>
  <si>
    <t>NUTRIDRINK BALÍČEK 5 + 1</t>
  </si>
  <si>
    <t>28223</t>
  </si>
  <si>
    <t>POR CPS DUR 56X150MG</t>
  </si>
  <si>
    <t>Sertralin</t>
  </si>
  <si>
    <t>13388</t>
  </si>
  <si>
    <t>POR CPS MOL 25X40MG</t>
  </si>
  <si>
    <t>Tadalafil</t>
  </si>
  <si>
    <t>29255</t>
  </si>
  <si>
    <t>CIALIS 10 MG</t>
  </si>
  <si>
    <t>POR TBL FLM 4X10MG</t>
  </si>
  <si>
    <t>179327</t>
  </si>
  <si>
    <t>Trandolapril</t>
  </si>
  <si>
    <t>45875</t>
  </si>
  <si>
    <t>GOPTEN 2 MG</t>
  </si>
  <si>
    <t>POR CPS DUR 98X2MG</t>
  </si>
  <si>
    <t>Trandolapril a verapamil</t>
  </si>
  <si>
    <t>14695</t>
  </si>
  <si>
    <t>POR TBL RET 98</t>
  </si>
  <si>
    <t>POR TBL RET 60X150MG</t>
  </si>
  <si>
    <t>Triamcinolon</t>
  </si>
  <si>
    <t>TRIAMCINOLON LÉČIVA UNG</t>
  </si>
  <si>
    <t>Vápník, kombinace s vitaminem D a/nebo jinými léčivy</t>
  </si>
  <si>
    <t>189079</t>
  </si>
  <si>
    <t>CALCICHEW D3 LEMON 400 IU</t>
  </si>
  <si>
    <t>POR TBL MND 60</t>
  </si>
  <si>
    <t>16285</t>
  </si>
  <si>
    <t>STILNOX</t>
  </si>
  <si>
    <t>16286</t>
  </si>
  <si>
    <t>163149</t>
  </si>
  <si>
    <t>HYPNOGEN</t>
  </si>
  <si>
    <t>POR TBL FLM 100X10MG</t>
  </si>
  <si>
    <t>163145</t>
  </si>
  <si>
    <t>198058</t>
  </si>
  <si>
    <t>*20011</t>
  </si>
  <si>
    <t>Pomůcky ortopedickoprotetické</t>
  </si>
  <si>
    <t>140622</t>
  </si>
  <si>
    <t>EPITÉZA MAMÁRNÍ ESSENTIAL LIGHT 2S</t>
  </si>
  <si>
    <t>SILIKONOVÁ ODLEHČENÁ, SYMETRICKÁ, 442</t>
  </si>
  <si>
    <t>140627</t>
  </si>
  <si>
    <t>EPITÉZA MAMÁRNÍ BALANCE 1D</t>
  </si>
  <si>
    <t>SILIKONOVÁ, KOREKČNÍ, 271 A</t>
  </si>
  <si>
    <t>163356</t>
  </si>
  <si>
    <t>POR TBL FLM 100X1MG</t>
  </si>
  <si>
    <t>Antibiotika v kombinaci s ostatními léčivy</t>
  </si>
  <si>
    <t>1077</t>
  </si>
  <si>
    <t>OPHTHALMO-FRAMYKOIN COMP.</t>
  </si>
  <si>
    <t>Atenolol</t>
  </si>
  <si>
    <t>125514</t>
  </si>
  <si>
    <t>APO-ATENOL 50 MG</t>
  </si>
  <si>
    <t>POR TBL NOB 100X50MG</t>
  </si>
  <si>
    <t>Cyklofosfamid</t>
  </si>
  <si>
    <t>185374</t>
  </si>
  <si>
    <t>ENDOXAN</t>
  </si>
  <si>
    <t>POR TBL OBD 50X50MG</t>
  </si>
  <si>
    <t>INJ+INF PLV SOL 10X200MG</t>
  </si>
  <si>
    <t>Cyproteron</t>
  </si>
  <si>
    <t>59354</t>
  </si>
  <si>
    <t>ANDROCUR 100</t>
  </si>
  <si>
    <t>97632</t>
  </si>
  <si>
    <t>DICLOREUM 100</t>
  </si>
  <si>
    <t>56804</t>
  </si>
  <si>
    <t>Granisetron</t>
  </si>
  <si>
    <t>102406</t>
  </si>
  <si>
    <t>EMEGAR 2 MG</t>
  </si>
  <si>
    <t>POR TBL FLM 5X2MG</t>
  </si>
  <si>
    <t>Jiná antihistaminika pro systémovou aplikaci</t>
  </si>
  <si>
    <t>POR TBL NOB 20X2MG</t>
  </si>
  <si>
    <t>Klopidogrel</t>
  </si>
  <si>
    <t>149480</t>
  </si>
  <si>
    <t>ZYLLT 75 MG</t>
  </si>
  <si>
    <t>POR TBL FLM 28X75MG</t>
  </si>
  <si>
    <t>169252</t>
  </si>
  <si>
    <t>TROMBEX 75 MG POTAHOVANÉ TABLETY</t>
  </si>
  <si>
    <t>POR TBL FLM 90X75MG</t>
  </si>
  <si>
    <t>Kyselina ibandronová</t>
  </si>
  <si>
    <t>26242</t>
  </si>
  <si>
    <t>BONDRONAT 50 MG</t>
  </si>
  <si>
    <t>125753</t>
  </si>
  <si>
    <t>POR CPS DUR 100</t>
  </si>
  <si>
    <t>30018</t>
  </si>
  <si>
    <t>POR TBL NOB 100X75MCG I</t>
  </si>
  <si>
    <t>EUTHYROX 75 MIKROGRAMŮ</t>
  </si>
  <si>
    <t>POR TBL NOB 100X75RG</t>
  </si>
  <si>
    <t>EUTHYROX 100 MIKROGRAMŮ</t>
  </si>
  <si>
    <t>POR TBL NOB 100X100RG</t>
  </si>
  <si>
    <t>199963</t>
  </si>
  <si>
    <t>Rosuvastatin</t>
  </si>
  <si>
    <t>148078</t>
  </si>
  <si>
    <t>ROSUCARD 40 MG POTAHOVANÉ TABLETY</t>
  </si>
  <si>
    <t>POR TBL FLM 90X40MG</t>
  </si>
  <si>
    <t>14498</t>
  </si>
  <si>
    <t>OMNIC TOCAS 0,4</t>
  </si>
  <si>
    <t>POR TBL PRO 100X0.4MG</t>
  </si>
  <si>
    <t>49196</t>
  </si>
  <si>
    <t>POR CPS RDR 100X0.4MG</t>
  </si>
  <si>
    <t>Testosteron</t>
  </si>
  <si>
    <t>17932</t>
  </si>
  <si>
    <t>UNDESTOR</t>
  </si>
  <si>
    <t>POR CPS MOL 120X40MG</t>
  </si>
  <si>
    <t>57793</t>
  </si>
  <si>
    <t>TRAMAL KAPKY 100 MG/1 ML</t>
  </si>
  <si>
    <t>138848</t>
  </si>
  <si>
    <t>POR TBL FLM 100</t>
  </si>
  <si>
    <t>84797</t>
  </si>
  <si>
    <t>142655</t>
  </si>
  <si>
    <t>APO-ZOLPIDEM 10 MG</t>
  </si>
  <si>
    <t>132619</t>
  </si>
  <si>
    <t>Formoterol a budesonid</t>
  </si>
  <si>
    <t>180098</t>
  </si>
  <si>
    <t>SYMBICORT TURBUHALER 100 MIKROGRAMŮ/6 MIKROGRAMŮ/INHALACE</t>
  </si>
  <si>
    <t>INH PLV 1X120DÁV</t>
  </si>
  <si>
    <t>Tegafur, kombinace</t>
  </si>
  <si>
    <t>168078</t>
  </si>
  <si>
    <t>TEYSUNO 20 MG/5,8MG/15,8 MG</t>
  </si>
  <si>
    <t>POR CPS DUR 84</t>
  </si>
  <si>
    <t>Dexamethason a antiinfektiva</t>
  </si>
  <si>
    <t>2546</t>
  </si>
  <si>
    <t>MAXITROL</t>
  </si>
  <si>
    <t>Erdostein</t>
  </si>
  <si>
    <t>POR CPS DUR 20X300MG</t>
  </si>
  <si>
    <t>95560</t>
  </si>
  <si>
    <t>POR CPS DUR 30X300MG</t>
  </si>
  <si>
    <t>146116</t>
  </si>
  <si>
    <t>IBALGIN KRÉM</t>
  </si>
  <si>
    <t>Levocetirizin</t>
  </si>
  <si>
    <t>137174</t>
  </si>
  <si>
    <t>Mometason</t>
  </si>
  <si>
    <t>76976</t>
  </si>
  <si>
    <t>DRM UNG 1X30GM 0.1%</t>
  </si>
  <si>
    <t>Fenoterol a ipratropium-bromid</t>
  </si>
  <si>
    <t>76497</t>
  </si>
  <si>
    <t>BERODUAL</t>
  </si>
  <si>
    <t>INH SOL 1X40ML</t>
  </si>
  <si>
    <t>Salmeterol a flutikason</t>
  </si>
  <si>
    <t>45961</t>
  </si>
  <si>
    <t>SERETIDE DISKUS 50/100</t>
  </si>
  <si>
    <t>INH PLV 1X60X50/100RG</t>
  </si>
  <si>
    <t>45964</t>
  </si>
  <si>
    <t>SERETIDE DISKUS 50/250</t>
  </si>
  <si>
    <t>INH PLV 1X60X50/250RG</t>
  </si>
  <si>
    <t>125049</t>
  </si>
  <si>
    <t>POR TBL NOB 84X10MG</t>
  </si>
  <si>
    <t>Atorvastatin</t>
  </si>
  <si>
    <t>Baklofen</t>
  </si>
  <si>
    <t>40274</t>
  </si>
  <si>
    <t>BACLOFEN-POLPHARMA 10 MG</t>
  </si>
  <si>
    <t>132600</t>
  </si>
  <si>
    <t>99600</t>
  </si>
  <si>
    <t>POR TBL FLM 90X10MG</t>
  </si>
  <si>
    <t>16032</t>
  </si>
  <si>
    <t>VOLTAREN RAPID 50 MG TABLETY</t>
  </si>
  <si>
    <t>POR TBL OBD 10X50MG</t>
  </si>
  <si>
    <t>21731</t>
  </si>
  <si>
    <t>VERAL 100 RETARD</t>
  </si>
  <si>
    <t>Enoxaparin</t>
  </si>
  <si>
    <t>115402</t>
  </si>
  <si>
    <t>CLEXANE</t>
  </si>
  <si>
    <t>INJ SOL ISP 10X0.6ML/6KU</t>
  </si>
  <si>
    <t>155382</t>
  </si>
  <si>
    <t>ORM TBL SLG 10X100RG</t>
  </si>
  <si>
    <t>124577</t>
  </si>
  <si>
    <t>DRM EMP TDR 20X19.2MG</t>
  </si>
  <si>
    <t>11063</t>
  </si>
  <si>
    <t>IBALGIN 600</t>
  </si>
  <si>
    <t>POR TBL FLM 30X600MG</t>
  </si>
  <si>
    <t>32019</t>
  </si>
  <si>
    <t>IBUPROFEN AL 400</t>
  </si>
  <si>
    <t>POR TBL FLM 50X400MG</t>
  </si>
  <si>
    <t>27023</t>
  </si>
  <si>
    <t>XELODA 150 MG</t>
  </si>
  <si>
    <t>POR TBL FLM 60X150MG</t>
  </si>
  <si>
    <t>Klobetasol</t>
  </si>
  <si>
    <t>49952</t>
  </si>
  <si>
    <t>DERMOVATE</t>
  </si>
  <si>
    <t>DRM UNG 1X25GM 0.05%</t>
  </si>
  <si>
    <t>88</t>
  </si>
  <si>
    <t>56638</t>
  </si>
  <si>
    <t>BONEFOS 800 MG</t>
  </si>
  <si>
    <t>POR TBL FLM 60X800MG</t>
  </si>
  <si>
    <t>132612</t>
  </si>
  <si>
    <t>85323</t>
  </si>
  <si>
    <t>POR TBL FLM 120X520MG</t>
  </si>
  <si>
    <t>56696</t>
  </si>
  <si>
    <t>MCP HEXAL 10</t>
  </si>
  <si>
    <t>Tapentadol</t>
  </si>
  <si>
    <t>153628</t>
  </si>
  <si>
    <t>PALEXIA 50 MG POTAHOVANÉ TABLETY</t>
  </si>
  <si>
    <t>POR TBL FLM 100X50MG</t>
  </si>
  <si>
    <t>179334</t>
  </si>
  <si>
    <t>179332</t>
  </si>
  <si>
    <t>POR TBL FLM 80</t>
  </si>
  <si>
    <t>Trospium</t>
  </si>
  <si>
    <t>17163</t>
  </si>
  <si>
    <t>SPASMED 15</t>
  </si>
  <si>
    <t>POR TBL FLM 50X15MG</t>
  </si>
  <si>
    <t>189081</t>
  </si>
  <si>
    <t>POR TBL MND 100</t>
  </si>
  <si>
    <t>189098</t>
  </si>
  <si>
    <t>CALCICHEW D3 LEMON 800 IU</t>
  </si>
  <si>
    <t>189090</t>
  </si>
  <si>
    <t>146900</t>
  </si>
  <si>
    <t>POR TBL FLM 50X10MG</t>
  </si>
  <si>
    <t>146901</t>
  </si>
  <si>
    <t>Abirateron</t>
  </si>
  <si>
    <t>107868</t>
  </si>
  <si>
    <t>6618</t>
  </si>
  <si>
    <t>NEUROL 0,5</t>
  </si>
  <si>
    <t>91788</t>
  </si>
  <si>
    <t>NEUROL 0,25</t>
  </si>
  <si>
    <t>142117</t>
  </si>
  <si>
    <t>AMLORATIO 10 MG</t>
  </si>
  <si>
    <t>3997</t>
  </si>
  <si>
    <t>CARDILOPIN 2,5 MG</t>
  </si>
  <si>
    <t>142095</t>
  </si>
  <si>
    <t>AMLORATIO 5 MG</t>
  </si>
  <si>
    <t>200530</t>
  </si>
  <si>
    <t>AUGMENTIN 1 G</t>
  </si>
  <si>
    <t>POR TBL FLM 24X1GM</t>
  </si>
  <si>
    <t>65388</t>
  </si>
  <si>
    <t>TENORMIN 50</t>
  </si>
  <si>
    <t>Betamethason</t>
  </si>
  <si>
    <t>19757</t>
  </si>
  <si>
    <t>BELODERM</t>
  </si>
  <si>
    <t>DRM UNG 1X30GM 0.05%</t>
  </si>
  <si>
    <t>Bisoprolol</t>
  </si>
  <si>
    <t>3801</t>
  </si>
  <si>
    <t>CONCOR COR 2,5 MG</t>
  </si>
  <si>
    <t>POR TBL FLM 28X2.5MG</t>
  </si>
  <si>
    <t>132676</t>
  </si>
  <si>
    <t>42761</t>
  </si>
  <si>
    <t>TRANSTEC 70 MCG/H</t>
  </si>
  <si>
    <t>DRM EMP TDR 5X40MG</t>
  </si>
  <si>
    <t>Ciklopirox</t>
  </si>
  <si>
    <t>76150</t>
  </si>
  <si>
    <t>BATRAFEN KRÉM</t>
  </si>
  <si>
    <t>DRM CRM 1X20GM/200MG</t>
  </si>
  <si>
    <t>Cinchokain</t>
  </si>
  <si>
    <t>RCT UNG 1X20GM</t>
  </si>
  <si>
    <t>Dabigatran-etexilát</t>
  </si>
  <si>
    <t>168373</t>
  </si>
  <si>
    <t>PRADAXA 150 MG</t>
  </si>
  <si>
    <t>POR CPS DUR 60X1X150MG</t>
  </si>
  <si>
    <t>41823</t>
  </si>
  <si>
    <t>POR TBL RET 60X60MG</t>
  </si>
  <si>
    <t>75632</t>
  </si>
  <si>
    <t>POR TBL RET 50X100MG</t>
  </si>
  <si>
    <t>130475</t>
  </si>
  <si>
    <t>LENUXIN 10 MG POTAHOVANÉ TABLETY</t>
  </si>
  <si>
    <t>134502</t>
  </si>
  <si>
    <t>ELICEA 10 MG</t>
  </si>
  <si>
    <t>134503</t>
  </si>
  <si>
    <t>20132</t>
  </si>
  <si>
    <t>CIPRALEX 10 MG</t>
  </si>
  <si>
    <t>POR TBL FLM 28X10MG I</t>
  </si>
  <si>
    <t>Exemestan</t>
  </si>
  <si>
    <t>1258</t>
  </si>
  <si>
    <t>AROMASIN</t>
  </si>
  <si>
    <t>Fenofibrát</t>
  </si>
  <si>
    <t>155385</t>
  </si>
  <si>
    <t>LUNALDIN 200 MIKROGRAMŮ SUBLINGVÁLNÍ TABLETY</t>
  </si>
  <si>
    <t>ORM TBL SLG 30X200RG</t>
  </si>
  <si>
    <t>155387</t>
  </si>
  <si>
    <t>LUNALDIN 300 MIKROGRAMŮ SUBLINGVÁLNÍ TABLETY</t>
  </si>
  <si>
    <t>ORM TBL SLG 30X300RG</t>
  </si>
  <si>
    <t>153129</t>
  </si>
  <si>
    <t>ADOLOR 50 MCG/H</t>
  </si>
  <si>
    <t>DRM EMP TDR 5X8.25MG</t>
  </si>
  <si>
    <t>Fexofenadin</t>
  </si>
  <si>
    <t>120926</t>
  </si>
  <si>
    <t>EWOFEX 120 MG POTAHOVANÉ TABLETY</t>
  </si>
  <si>
    <t>POR TBL FLM 10X120MG</t>
  </si>
  <si>
    <t>Formoterol</t>
  </si>
  <si>
    <t>19147</t>
  </si>
  <si>
    <t>FORMOVENT 12 MCG</t>
  </si>
  <si>
    <t>INH PLV CPS 60X12RG</t>
  </si>
  <si>
    <t>Fosinopril</t>
  </si>
  <si>
    <t>150748</t>
  </si>
  <si>
    <t>FOSINOPRIL +PHARMA 20 MG</t>
  </si>
  <si>
    <t>Glycerol-trinitrát</t>
  </si>
  <si>
    <t>85071</t>
  </si>
  <si>
    <t>NITROMINT</t>
  </si>
  <si>
    <t>ORM SPR SLG 1X10GM</t>
  </si>
  <si>
    <t>144277</t>
  </si>
  <si>
    <t>GRANISETRON MYLAN 1 MG</t>
  </si>
  <si>
    <t>POR TBL FLM 10X1MG</t>
  </si>
  <si>
    <t>15365</t>
  </si>
  <si>
    <t>KYTRIL INJ/INF</t>
  </si>
  <si>
    <t>INJ SOL 5X3MG/3ML</t>
  </si>
  <si>
    <t>15367</t>
  </si>
  <si>
    <t>KYTRIL 2 MG</t>
  </si>
  <si>
    <t>10848</t>
  </si>
  <si>
    <t>POR CPS PRO 60X8MG</t>
  </si>
  <si>
    <t>32292</t>
  </si>
  <si>
    <t>POR CPS PRO 56X4MG</t>
  </si>
  <si>
    <t>66990</t>
  </si>
  <si>
    <t>DOLGIT 800</t>
  </si>
  <si>
    <t>POR TBL FLM 20X800MG</t>
  </si>
  <si>
    <t>RCT SUP 10X50MG</t>
  </si>
  <si>
    <t>48262</t>
  </si>
  <si>
    <t>PLV ADS 1X5GM</t>
  </si>
  <si>
    <t>Jiná léčiva podporující tvorbu jizev</t>
  </si>
  <si>
    <t>DRM UNG 1X30GM I</t>
  </si>
  <si>
    <t>Kalcium-pantothenát</t>
  </si>
  <si>
    <t>150536</t>
  </si>
  <si>
    <t>CALCIUM PANTOTHENICUM ZENTIVA</t>
  </si>
  <si>
    <t>DRM UNG 1X50GM</t>
  </si>
  <si>
    <t>155181</t>
  </si>
  <si>
    <t>DRM UNG 1X100GM</t>
  </si>
  <si>
    <t>Klotrimazol</t>
  </si>
  <si>
    <t>Kombinace a komplexy sloučenin hliníku, vápníku a hořčíku</t>
  </si>
  <si>
    <t>ANACID</t>
  </si>
  <si>
    <t>POR SUS 30X5ML</t>
  </si>
  <si>
    <t>200214</t>
  </si>
  <si>
    <t>POR TBL NOB 56X100MG</t>
  </si>
  <si>
    <t>25422</t>
  </si>
  <si>
    <t>BONVIVA 150 MG</t>
  </si>
  <si>
    <t>POR TBL FLM 3X150MG</t>
  </si>
  <si>
    <t>94460</t>
  </si>
  <si>
    <t>BONEFOS 400 MG</t>
  </si>
  <si>
    <t>POR CPS DUR 100X400MG</t>
  </si>
  <si>
    <t>32716</t>
  </si>
  <si>
    <t>XYZAL</t>
  </si>
  <si>
    <t>POR TBL FLM 7X5MG</t>
  </si>
  <si>
    <t>32719</t>
  </si>
  <si>
    <t>85140</t>
  </si>
  <si>
    <t>POR TBL FLM 60X5MG</t>
  </si>
  <si>
    <t>EUTHYROX 50 MIKROGRAMŮ</t>
  </si>
  <si>
    <t>POR TBL NOB 100X50RG</t>
  </si>
  <si>
    <t>13886</t>
  </si>
  <si>
    <t>LOZAP 12,5 ZENTIVA</t>
  </si>
  <si>
    <t>POR TBL FLM 30X12.5MG</t>
  </si>
  <si>
    <t>169121</t>
  </si>
  <si>
    <t>LORISTA 50</t>
  </si>
  <si>
    <t>Losartan a diuretika</t>
  </si>
  <si>
    <t>157779</t>
  </si>
  <si>
    <t>LORISTA H 100 MG/12,5 MG</t>
  </si>
  <si>
    <t>157778</t>
  </si>
  <si>
    <t>Měkký parafin a tukové produkty</t>
  </si>
  <si>
    <t>16465</t>
  </si>
  <si>
    <t>EXCIPIAL MASTNÝ KRÉM</t>
  </si>
  <si>
    <t>16466</t>
  </si>
  <si>
    <t>EXCIPIAL MAST S MANDLOVÝM OLEJEM</t>
  </si>
  <si>
    <t>Methyldopa (levotočivá)</t>
  </si>
  <si>
    <t>1328</t>
  </si>
  <si>
    <t>DOPEGYT</t>
  </si>
  <si>
    <t>POR TBL NOB 50X250MG</t>
  </si>
  <si>
    <t>45499</t>
  </si>
  <si>
    <t>BETALOC ZOK 100 MG</t>
  </si>
  <si>
    <t>49934</t>
  </si>
  <si>
    <t>EGILOK 25 MG</t>
  </si>
  <si>
    <t>POR TBL NOB 60X25MG</t>
  </si>
  <si>
    <t>INJ SOL 10X1ML/10MG</t>
  </si>
  <si>
    <t>14812</t>
  </si>
  <si>
    <t>192390</t>
  </si>
  <si>
    <t>PANCREOLAN FORTE</t>
  </si>
  <si>
    <t>POR TBL ENT 60X220MG</t>
  </si>
  <si>
    <t>Naproxen</t>
  </si>
  <si>
    <t>POR TBL FLM 20X275MG I</t>
  </si>
  <si>
    <t>17186</t>
  </si>
  <si>
    <t>POR GRA SUS 15X100MG</t>
  </si>
  <si>
    <t>2181</t>
  </si>
  <si>
    <t>POR GRA SUS 6SÁČ I</t>
  </si>
  <si>
    <t>10246</t>
  </si>
  <si>
    <t>OMEPRAZOL AL 20</t>
  </si>
  <si>
    <t>POR CPS ETD 100X20MG</t>
  </si>
  <si>
    <t>122114</t>
  </si>
  <si>
    <t>17104</t>
  </si>
  <si>
    <t>11094</t>
  </si>
  <si>
    <t>POR TBL PRO 60X10MG</t>
  </si>
  <si>
    <t>Oxykodon, kombinace</t>
  </si>
  <si>
    <t>138530</t>
  </si>
  <si>
    <t>TARGIN 10/5 MG TABLETY S PRODLOUŽENÝM UVOLŇOVÁNÍM</t>
  </si>
  <si>
    <t>POR TBL PRO 60X10/5MG</t>
  </si>
  <si>
    <t>TARGIN 10 MG/5 MG TABLETY S PRODLOUŽENÝM UVOLŇOVÁNÍM</t>
  </si>
  <si>
    <t>138541</t>
  </si>
  <si>
    <t>TARGIN 20/10 MG TABLETY S PRODLOUŽENÝM UVOLŇOVÁNÍM</t>
  </si>
  <si>
    <t>POR TBL PRO 60X20/10MG</t>
  </si>
  <si>
    <t>TARGIN 20 MG/10 MG TABLETY S PRODLOUŽENÝM UVOLŇOVÁNÍM</t>
  </si>
  <si>
    <t>167644</t>
  </si>
  <si>
    <t>ALOXI 500 MCG</t>
  </si>
  <si>
    <t>POR CPS MOL 1X500RG</t>
  </si>
  <si>
    <t>109412</t>
  </si>
  <si>
    <t>NOLPAZA 40 MG ENTEROSOLVENTNÍ TABLETY</t>
  </si>
  <si>
    <t>POR TBL ENT 30X40MG</t>
  </si>
  <si>
    <t>109415</t>
  </si>
  <si>
    <t>POR TBL ENT 84X40MG</t>
  </si>
  <si>
    <t>161623</t>
  </si>
  <si>
    <t>PRENEWEL 8 MG/2,5 MG</t>
  </si>
  <si>
    <t>88708</t>
  </si>
  <si>
    <t>ALGIFEN</t>
  </si>
  <si>
    <t>166760</t>
  </si>
  <si>
    <t>23962</t>
  </si>
  <si>
    <t>AMPRILAN 5</t>
  </si>
  <si>
    <t>56982</t>
  </si>
  <si>
    <t>Salbutamol</t>
  </si>
  <si>
    <t>31934</t>
  </si>
  <si>
    <t>VENTOLIN INHALER N</t>
  </si>
  <si>
    <t>INH SUS PSS 200X100RG</t>
  </si>
  <si>
    <t>Simvastatin</t>
  </si>
  <si>
    <t>NOVALGIN INJEKCE</t>
  </si>
  <si>
    <t>INJ SOL 10X2ML/1GM</t>
  </si>
  <si>
    <t>75023</t>
  </si>
  <si>
    <t>COTRIMOXAZOL AL FORTE</t>
  </si>
  <si>
    <t>POR TBL NOB 20X960MG</t>
  </si>
  <si>
    <t>153692</t>
  </si>
  <si>
    <t>PALEXIA RETARD 50 MG TABLETY S PRODLOUŽENÝM UVOLŇOVÁNÍM</t>
  </si>
  <si>
    <t>POR TBL PRO 60X50MG</t>
  </si>
  <si>
    <t>153626</t>
  </si>
  <si>
    <t>POR TBL FLM 60X50MG</t>
  </si>
  <si>
    <t>153671</t>
  </si>
  <si>
    <t>PALEXIA 100 MG POTAHOVANÉ TABLETY</t>
  </si>
  <si>
    <t>POR TBL FLM 90X100MG</t>
  </si>
  <si>
    <t>153620</t>
  </si>
  <si>
    <t>POR TBL FLM 20X50MG</t>
  </si>
  <si>
    <t>Telmisartan</t>
  </si>
  <si>
    <t>167674</t>
  </si>
  <si>
    <t>TOLURA 80 MG</t>
  </si>
  <si>
    <t>Telmisartan a amlodipin</t>
  </si>
  <si>
    <t>167852</t>
  </si>
  <si>
    <t>TWYNSTA 80 MG/5 MG</t>
  </si>
  <si>
    <t>104485</t>
  </si>
  <si>
    <t>MABRON RETARD 100</t>
  </si>
  <si>
    <t>POR TBL PRO 60X100MG</t>
  </si>
  <si>
    <t>17929</t>
  </si>
  <si>
    <t>54093</t>
  </si>
  <si>
    <t>POR TBL RET 20X150MG</t>
  </si>
  <si>
    <t>155777</t>
  </si>
  <si>
    <t>POR TBL FLM 100X15MG</t>
  </si>
  <si>
    <t>17162</t>
  </si>
  <si>
    <t>POR TBL FLM 30X15MG</t>
  </si>
  <si>
    <t>Urea</t>
  </si>
  <si>
    <t>16462</t>
  </si>
  <si>
    <t>EXCIPIAL U LIPOLOTIO</t>
  </si>
  <si>
    <t>DRM EML 1X200ML</t>
  </si>
  <si>
    <t>189077</t>
  </si>
  <si>
    <t>189080</t>
  </si>
  <si>
    <t>POR TBL MND 90</t>
  </si>
  <si>
    <t>146895</t>
  </si>
  <si>
    <t>94735</t>
  </si>
  <si>
    <t>ZOLPINOX</t>
  </si>
  <si>
    <t>94744</t>
  </si>
  <si>
    <t>94293</t>
  </si>
  <si>
    <t>134227</t>
  </si>
  <si>
    <t>Další osteosyntetický materiál</t>
  </si>
  <si>
    <t>1005</t>
  </si>
  <si>
    <t>1006</t>
  </si>
  <si>
    <t>1001</t>
  </si>
  <si>
    <t>1013</t>
  </si>
  <si>
    <t>Kompresivní punčochy a návleky</t>
  </si>
  <si>
    <t>140694</t>
  </si>
  <si>
    <t>NÁVLEK PAŽNÍ II.K.T.</t>
  </si>
  <si>
    <t>AVICENUM 360, PAŽNÍ NÁVLEK C-G</t>
  </si>
  <si>
    <t>124101</t>
  </si>
  <si>
    <t>160839</t>
  </si>
  <si>
    <t>POR TBL FLM 60X100MG</t>
  </si>
  <si>
    <t>191730</t>
  </si>
  <si>
    <t>155938</t>
  </si>
  <si>
    <t>HERPESIN 200</t>
  </si>
  <si>
    <t>191318</t>
  </si>
  <si>
    <t>132615</t>
  </si>
  <si>
    <t>93015</t>
  </si>
  <si>
    <t>19756</t>
  </si>
  <si>
    <t>DRM UNG 1X15GM 0.05%</t>
  </si>
  <si>
    <t>132620</t>
  </si>
  <si>
    <t>Bromhexin</t>
  </si>
  <si>
    <t>12496</t>
  </si>
  <si>
    <t>BROMHEXIN 12 BC</t>
  </si>
  <si>
    <t>10063</t>
  </si>
  <si>
    <t>POR GTT SOL 1X30ML</t>
  </si>
  <si>
    <t>Diosmektit</t>
  </si>
  <si>
    <t>132662</t>
  </si>
  <si>
    <t>POR PLV SUS 10X3GM</t>
  </si>
  <si>
    <t>132632</t>
  </si>
  <si>
    <t>132634</t>
  </si>
  <si>
    <t>1259</t>
  </si>
  <si>
    <t>POR TBL FLM 90X25MG</t>
  </si>
  <si>
    <t>124571</t>
  </si>
  <si>
    <t>DRM EMP TDR 20X9.6MG</t>
  </si>
  <si>
    <t>Hydrogenované námelové alkaloidy</t>
  </si>
  <si>
    <t>91032</t>
  </si>
  <si>
    <t>SECATOXIN FORTE</t>
  </si>
  <si>
    <t>Hydrokortison</t>
  </si>
  <si>
    <t>HYDROCORTISON LÉČIVA</t>
  </si>
  <si>
    <t>DRM UNG 1X10GM 1%</t>
  </si>
  <si>
    <t>10825</t>
  </si>
  <si>
    <t>PALLADONE-SR 2 MG</t>
  </si>
  <si>
    <t>POR CPS PRO 30X2MG</t>
  </si>
  <si>
    <t>10835</t>
  </si>
  <si>
    <t>POR CPS PRO 60X2MG</t>
  </si>
  <si>
    <t>21566</t>
  </si>
  <si>
    <t>PALLADONE-SR 24 MG</t>
  </si>
  <si>
    <t>POR CPS PRO 30X24MG</t>
  </si>
  <si>
    <t>21572</t>
  </si>
  <si>
    <t>POR CPS PRO 60X24MG</t>
  </si>
  <si>
    <t>160812</t>
  </si>
  <si>
    <t>132644</t>
  </si>
  <si>
    <t>POR TBL NOB 14X500MG</t>
  </si>
  <si>
    <t>45310</t>
  </si>
  <si>
    <t>POR SUS 12X5ML</t>
  </si>
  <si>
    <t>Kombinace různých antibiotik</t>
  </si>
  <si>
    <t>OPH UNG 1X5GM</t>
  </si>
  <si>
    <t>16595</t>
  </si>
  <si>
    <t>MALTOFER</t>
  </si>
  <si>
    <t>POR GTT SOL 30 ML</t>
  </si>
  <si>
    <t>Kyselina alendronová</t>
  </si>
  <si>
    <t>41669</t>
  </si>
  <si>
    <t>ALENDRONATE-TEVA 70 MG</t>
  </si>
  <si>
    <t>POR TBL NOB 4X70MG</t>
  </si>
  <si>
    <t>191665</t>
  </si>
  <si>
    <t>186191</t>
  </si>
  <si>
    <t>47144</t>
  </si>
  <si>
    <t>LETROX 100</t>
  </si>
  <si>
    <t>POR TBL NOB 100X100RG I</t>
  </si>
  <si>
    <t>46991</t>
  </si>
  <si>
    <t>Mebeverin</t>
  </si>
  <si>
    <t>100301</t>
  </si>
  <si>
    <t>DUSPATALIN RETARD</t>
  </si>
  <si>
    <t>POR CPS RDR 30X200MG</t>
  </si>
  <si>
    <t>16463</t>
  </si>
  <si>
    <t>EXCIPIAL KRÉM</t>
  </si>
  <si>
    <t>56986</t>
  </si>
  <si>
    <t>SEVREDOL 10 MG</t>
  </si>
  <si>
    <t>12893</t>
  </si>
  <si>
    <t>POR TBL NOB 60X100MG</t>
  </si>
  <si>
    <t>115318</t>
  </si>
  <si>
    <t>POR CPS ETD 90X20MG HDPE</t>
  </si>
  <si>
    <t>Různé jiné kombinace železa</t>
  </si>
  <si>
    <t>119653</t>
  </si>
  <si>
    <t>19571</t>
  </si>
  <si>
    <t>POR TBL OBD 100X150MG</t>
  </si>
  <si>
    <t>Sympatomimetika, kromě antiglaukomatik</t>
  </si>
  <si>
    <t>88617</t>
  </si>
  <si>
    <t>OPHTHALMO-EVERCIL</t>
  </si>
  <si>
    <t>Trypsin, kombinace</t>
  </si>
  <si>
    <t>132579</t>
  </si>
  <si>
    <t>WOBENZYM</t>
  </si>
  <si>
    <t>POR TBL ENT 800</t>
  </si>
  <si>
    <t>189089</t>
  </si>
  <si>
    <t>189083</t>
  </si>
  <si>
    <t>POR TBL MND 168</t>
  </si>
  <si>
    <t>Vinpocetin</t>
  </si>
  <si>
    <t>10253</t>
  </si>
  <si>
    <t>CAVINTON FORTE</t>
  </si>
  <si>
    <t>146898</t>
  </si>
  <si>
    <t>132603</t>
  </si>
  <si>
    <t>132642</t>
  </si>
  <si>
    <t>999999</t>
  </si>
  <si>
    <t>140551</t>
  </si>
  <si>
    <t>PODPRSENKA KOMPRESIVNÍ EVA</t>
  </si>
  <si>
    <t>0765, 0768</t>
  </si>
  <si>
    <t>39726</t>
  </si>
  <si>
    <t>EPITÉZA PRSNÍ SILIK.AMOENA TRIA CONTAKT</t>
  </si>
  <si>
    <t>SAMOLEPÍCÍ</t>
  </si>
  <si>
    <t>POR TBL EFF 20X600MG</t>
  </si>
  <si>
    <t>45324</t>
  </si>
  <si>
    <t>POR TBL NOB 20X30MG</t>
  </si>
  <si>
    <t>32924</t>
  </si>
  <si>
    <t>ZOREM 5 MG</t>
  </si>
  <si>
    <t>58660</t>
  </si>
  <si>
    <t>49005</t>
  </si>
  <si>
    <t>ATORIS 10</t>
  </si>
  <si>
    <t>VAG GRA SOL 10X0.5GM</t>
  </si>
  <si>
    <t>20509</t>
  </si>
  <si>
    <t>ORM GGR 1X150ML-PET DÁV</t>
  </si>
  <si>
    <t>32586</t>
  </si>
  <si>
    <t>ORM GGR 1X150ML-PET ŠR</t>
  </si>
  <si>
    <t>ORM GGR 1X240 ML</t>
  </si>
  <si>
    <t>Cinakalcet</t>
  </si>
  <si>
    <t>28840</t>
  </si>
  <si>
    <t>AERIUS 0,5 MG/ML</t>
  </si>
  <si>
    <t>POR SOL 1X150ML LŽIČKA</t>
  </si>
  <si>
    <t>2547</t>
  </si>
  <si>
    <t>OPH UNG 1X3.5GM</t>
  </si>
  <si>
    <t>DIAZEPAM SLOVAKOFARMA 5 MG</t>
  </si>
  <si>
    <t>21733</t>
  </si>
  <si>
    <t>VERAL 25 MG</t>
  </si>
  <si>
    <t>POR TBL ENT 30X25MG</t>
  </si>
  <si>
    <t>58142</t>
  </si>
  <si>
    <t>DICLOFENAC AL 50</t>
  </si>
  <si>
    <t>89026</t>
  </si>
  <si>
    <t>Dimetinden</t>
  </si>
  <si>
    <t>15390</t>
  </si>
  <si>
    <t>DRM GEL 1X30GM/30MG</t>
  </si>
  <si>
    <t>Erythromycin</t>
  </si>
  <si>
    <t>DRM SOL 1X100ML</t>
  </si>
  <si>
    <t>151142</t>
  </si>
  <si>
    <t>Lisinopril a amlodipin</t>
  </si>
  <si>
    <t>Makrogol, kombinace</t>
  </si>
  <si>
    <t>170243</t>
  </si>
  <si>
    <t>MOVIPREP</t>
  </si>
  <si>
    <t>POR PLV SOL 1+1</t>
  </si>
  <si>
    <t>101211</t>
  </si>
  <si>
    <t>Polystyren-sulfonát</t>
  </si>
  <si>
    <t>137275</t>
  </si>
  <si>
    <t>POR+RCT PLV SUS 300GM</t>
  </si>
  <si>
    <t>Pyridoxin (vitamin B6)</t>
  </si>
  <si>
    <t>PYRIDOXIN LÉČIVA</t>
  </si>
  <si>
    <t>POR CPS MOL 50</t>
  </si>
  <si>
    <t>RCT SOL 10X67.5ML</t>
  </si>
  <si>
    <t>75022</t>
  </si>
  <si>
    <t>POR TBL NOB 10X960MG</t>
  </si>
  <si>
    <t>Temozolomid</t>
  </si>
  <si>
    <t>167377</t>
  </si>
  <si>
    <t>TEMOMEDAC 100 MG</t>
  </si>
  <si>
    <t>POR CPS DUR 5X100MG</t>
  </si>
  <si>
    <t>167383</t>
  </si>
  <si>
    <t>TEMOMEDAC 250 MG</t>
  </si>
  <si>
    <t>POR CPS DUR 5X250MG</t>
  </si>
  <si>
    <t>2828</t>
  </si>
  <si>
    <t>TRIAMCINOLON LÉČIVA CRM</t>
  </si>
  <si>
    <t>DRM CRM 1X10GM/10MG</t>
  </si>
  <si>
    <t>162503</t>
  </si>
  <si>
    <t>DRM SOL 1X10ML</t>
  </si>
  <si>
    <t>Urea, kombinace</t>
  </si>
  <si>
    <t>16468</t>
  </si>
  <si>
    <t>KERASAL</t>
  </si>
  <si>
    <t>164886</t>
  </si>
  <si>
    <t>164887</t>
  </si>
  <si>
    <t>CALCICHEW D3 200 IU</t>
  </si>
  <si>
    <t>142653</t>
  </si>
  <si>
    <t>63853</t>
  </si>
  <si>
    <t>EPITÉZA TRIA BASIC LIGHT 367</t>
  </si>
  <si>
    <t>ODLEHČENÁ, JEDNOSLOŽKOVÁ, SYM.</t>
  </si>
  <si>
    <t>62927</t>
  </si>
  <si>
    <t>EPITÉZA PRSNÍ TRIANGULAR PARTIAL</t>
  </si>
  <si>
    <t>SYMETRICKÁ</t>
  </si>
  <si>
    <t>45011</t>
  </si>
  <si>
    <t>POR TBL FLM 6X500MG</t>
  </si>
  <si>
    <t>Desogestrel a ethinylestradiol</t>
  </si>
  <si>
    <t>53492</t>
  </si>
  <si>
    <t>NOVYNETTE 150 MCG/20 MCG POTAHOVANÉ TABLETY</t>
  </si>
  <si>
    <t>POR TBL FLM 1X21</t>
  </si>
  <si>
    <t>Esomeprazol</t>
  </si>
  <si>
    <t>180071</t>
  </si>
  <si>
    <t>HELIDES 40 MG ENTEROSOLVENTNÍ TVRDÉ TOBOLKY</t>
  </si>
  <si>
    <t>POR CPS ETD 28X40MG</t>
  </si>
  <si>
    <t>Flutikason-furoát</t>
  </si>
  <si>
    <t>29814</t>
  </si>
  <si>
    <t>AVAMYS</t>
  </si>
  <si>
    <t>NAS SPR SUS 30X27.5RG</t>
  </si>
  <si>
    <t>58653</t>
  </si>
  <si>
    <t>CLOTRIMAZOL AL 100</t>
  </si>
  <si>
    <t>VAG TBL 6X100MG+APL</t>
  </si>
  <si>
    <t>95283</t>
  </si>
  <si>
    <t>CLOTRIMAZOL HBF</t>
  </si>
  <si>
    <t>DRM CRM 1X20GM 1%</t>
  </si>
  <si>
    <t>16456</t>
  </si>
  <si>
    <t>NAS SPR SUS 60X50RG</t>
  </si>
  <si>
    <t>Pseudoefedrin, kombinace</t>
  </si>
  <si>
    <t>64934</t>
  </si>
  <si>
    <t>CLARINASE REPETABS</t>
  </si>
  <si>
    <t>POR TBL RET 7</t>
  </si>
  <si>
    <t>96406</t>
  </si>
  <si>
    <t>Nomegestrol a estradiol</t>
  </si>
  <si>
    <t>168394</t>
  </si>
  <si>
    <t>ZOELY 2,5 MG/1,5 MG</t>
  </si>
  <si>
    <t>POR TBL FLM 1X28</t>
  </si>
  <si>
    <t>192354</t>
  </si>
  <si>
    <t>174974</t>
  </si>
  <si>
    <t>HELIDES 20 MG ENTEROSOLVENTNÍ TABLETY</t>
  </si>
  <si>
    <t>Sildenafil</t>
  </si>
  <si>
    <t>182004</t>
  </si>
  <si>
    <t>MODRASIL 50 MG</t>
  </si>
  <si>
    <t>POR TBL FLM 4X50MG</t>
  </si>
  <si>
    <t>199153</t>
  </si>
  <si>
    <t>POR TBL FLM 8X50MG</t>
  </si>
  <si>
    <t>182008</t>
  </si>
  <si>
    <t>MODRASIL 100 MG</t>
  </si>
  <si>
    <t>POR TBL FLM 4X100MG</t>
  </si>
  <si>
    <t>84127</t>
  </si>
  <si>
    <t>48464</t>
  </si>
  <si>
    <t>ACYCLOSTAD GALMED</t>
  </si>
  <si>
    <t>DRM CRM 1X5 GM/250 MG</t>
  </si>
  <si>
    <t>132524</t>
  </si>
  <si>
    <t>47718</t>
  </si>
  <si>
    <t>DOXYCYCLIN AL 100</t>
  </si>
  <si>
    <t>POR TBL NOB 10X100MG</t>
  </si>
  <si>
    <t>64941</t>
  </si>
  <si>
    <t>DIFLUCAN 150 MG</t>
  </si>
  <si>
    <t>POR CPS DUR 1X150MG I</t>
  </si>
  <si>
    <t>47476</t>
  </si>
  <si>
    <t>LORADUR</t>
  </si>
  <si>
    <t>180825</t>
  </si>
  <si>
    <t>HYDROCORTISON 10 MG JENAPHARM</t>
  </si>
  <si>
    <t>180826</t>
  </si>
  <si>
    <t>180827</t>
  </si>
  <si>
    <t>32018</t>
  </si>
  <si>
    <t>Kyselina tiaprofenová</t>
  </si>
  <si>
    <t>96484</t>
  </si>
  <si>
    <t>SURGAM LÉČIVA</t>
  </si>
  <si>
    <t>POR TBL NOB 20X300MG</t>
  </si>
  <si>
    <t>Lacidipin</t>
  </si>
  <si>
    <t>47670</t>
  </si>
  <si>
    <t>LACIPIL 4 MG</t>
  </si>
  <si>
    <t>POR TBL FLM 28X4MG</t>
  </si>
  <si>
    <t>Levetiracetam</t>
  </si>
  <si>
    <t>175099</t>
  </si>
  <si>
    <t>DRETACEN 1000 MG</t>
  </si>
  <si>
    <t>POR TBL FLM 50X1000MG</t>
  </si>
  <si>
    <t>192680</t>
  </si>
  <si>
    <t>POR TBL FLM 30X275MG I</t>
  </si>
  <si>
    <t>166421</t>
  </si>
  <si>
    <t>RILMENIDIN TEVA 1 MG TABLETY</t>
  </si>
  <si>
    <t>166423</t>
  </si>
  <si>
    <t>POR TBL NOB 90X1MG</t>
  </si>
  <si>
    <t>148074</t>
  </si>
  <si>
    <t>POR TBL FLM 90X20MG</t>
  </si>
  <si>
    <t>98194</t>
  </si>
  <si>
    <t>CYCLO 3 FORT</t>
  </si>
  <si>
    <t>Sukralfát</t>
  </si>
  <si>
    <t>91217</t>
  </si>
  <si>
    <t>VENTER</t>
  </si>
  <si>
    <t>POR TBL NOB 50X1GM</t>
  </si>
  <si>
    <t>177911</t>
  </si>
  <si>
    <t>ANGIZIDINE 35 MG</t>
  </si>
  <si>
    <t>177913</t>
  </si>
  <si>
    <t>163147</t>
  </si>
  <si>
    <t>POR TBL FLM 15X10MG</t>
  </si>
  <si>
    <t>Jiná střevní antiinfektiva</t>
  </si>
  <si>
    <t>POR TBL FLM 20X250MG</t>
  </si>
  <si>
    <t>25361</t>
  </si>
  <si>
    <t>HELICID 10 ZENTIVA</t>
  </si>
  <si>
    <t>POR CPS ETD 14X10MG SKLO</t>
  </si>
  <si>
    <t>Benzathin-fenoxymethylpenicilin</t>
  </si>
  <si>
    <t>76213</t>
  </si>
  <si>
    <t>OSPEN 750 KRKA</t>
  </si>
  <si>
    <t>POR SUS 1X60ML/9GM</t>
  </si>
  <si>
    <t>76360</t>
  </si>
  <si>
    <t>ZINACEF 1,5 G</t>
  </si>
  <si>
    <t>INJ PLV SOL 1X1.5GM</t>
  </si>
  <si>
    <t>Erythromycin, kombinace</t>
  </si>
  <si>
    <t>17110</t>
  </si>
  <si>
    <t>DRM SOL 1X70ML(PLV+SO</t>
  </si>
  <si>
    <t>DRM SOL 1X30ML(PLV+SO</t>
  </si>
  <si>
    <t>17111</t>
  </si>
  <si>
    <t>DRM SOL 1X90ML(PLV+SO</t>
  </si>
  <si>
    <t>60079</t>
  </si>
  <si>
    <t>LINOLA-FETT ÖLBAD</t>
  </si>
  <si>
    <t>DRM BAL 1X500ML</t>
  </si>
  <si>
    <t>Nystatin, kombinace</t>
  </si>
  <si>
    <t>107744</t>
  </si>
  <si>
    <t>MACMIROR COMPLEX</t>
  </si>
  <si>
    <t>VAG UNG 1X30GM+APL</t>
  </si>
  <si>
    <t>13705</t>
  </si>
  <si>
    <t>ZOVIRAX 800 MG</t>
  </si>
  <si>
    <t>POR TBL NOB 35X800MG</t>
  </si>
  <si>
    <t>Meloxikam</t>
  </si>
  <si>
    <t>112561</t>
  </si>
  <si>
    <t>RECOXA 15</t>
  </si>
  <si>
    <t>POR TBL NOB 30X15MG</t>
  </si>
  <si>
    <t>Natamycin</t>
  </si>
  <si>
    <t>VAG GLB 3X100MG</t>
  </si>
  <si>
    <t>59450</t>
  </si>
  <si>
    <t>POLYGYNAX</t>
  </si>
  <si>
    <t>VAG CPS MOL 6 PVC</t>
  </si>
  <si>
    <t>189076</t>
  </si>
  <si>
    <t>POR TBL MND 20</t>
  </si>
  <si>
    <t>Dienogest a ethinylestradiol</t>
  </si>
  <si>
    <t>126920</t>
  </si>
  <si>
    <t>DIENILLE POTAHOVANÁ TABLETA</t>
  </si>
  <si>
    <t>POR TBL FLM 3X21</t>
  </si>
  <si>
    <t>155937</t>
  </si>
  <si>
    <t>POR TBL NOB 50X400MG</t>
  </si>
  <si>
    <t>59754</t>
  </si>
  <si>
    <t>FRONTIN 0,25 MG</t>
  </si>
  <si>
    <t>125052</t>
  </si>
  <si>
    <t>125053</t>
  </si>
  <si>
    <t>15379</t>
  </si>
  <si>
    <t>AGEN 10</t>
  </si>
  <si>
    <t>2954</t>
  </si>
  <si>
    <t>125048</t>
  </si>
  <si>
    <t>POR TBL NOB 60X10MG</t>
  </si>
  <si>
    <t>Bisakodyl</t>
  </si>
  <si>
    <t>40250</t>
  </si>
  <si>
    <t>BISACODYL-K</t>
  </si>
  <si>
    <t>POR TBL OBD 15X5MG</t>
  </si>
  <si>
    <t>132728</t>
  </si>
  <si>
    <t>94947</t>
  </si>
  <si>
    <t>SEROPRAM 10 MG</t>
  </si>
  <si>
    <t>POR TBL FLM 98X10MG</t>
  </si>
  <si>
    <t>26331</t>
  </si>
  <si>
    <t>POR TBL FLM 100X5MG</t>
  </si>
  <si>
    <t>28814</t>
  </si>
  <si>
    <t>POR TBL DIS 60X5MG</t>
  </si>
  <si>
    <t>125121</t>
  </si>
  <si>
    <t>APO-DICLO SR 100</t>
  </si>
  <si>
    <t>Doxazosin</t>
  </si>
  <si>
    <t>45214</t>
  </si>
  <si>
    <t>ZOXON 2</t>
  </si>
  <si>
    <t>180078</t>
  </si>
  <si>
    <t>POR CPS ETD 90X40MG</t>
  </si>
  <si>
    <t>11014</t>
  </si>
  <si>
    <t>POR CPS DUR 90X267MG</t>
  </si>
  <si>
    <t>Fenoxymethylpenicilin</t>
  </si>
  <si>
    <t>92805</t>
  </si>
  <si>
    <t>V-PENICILIN 250 MG SLOVAKOFARMA</t>
  </si>
  <si>
    <t>POR TBL NOB 30X250MG</t>
  </si>
  <si>
    <t>11955</t>
  </si>
  <si>
    <t>DUROGESIC 12 MCG/H</t>
  </si>
  <si>
    <t>DRM EMP TDR 5X2.1MG</t>
  </si>
  <si>
    <t>124569</t>
  </si>
  <si>
    <t>DRM EMP TDR 5X9.6MG</t>
  </si>
  <si>
    <t>124572</t>
  </si>
  <si>
    <t>DOLFORIN 75 MCG/H</t>
  </si>
  <si>
    <t>DRM EMP TDR 5X14.4MG</t>
  </si>
  <si>
    <t>155391</t>
  </si>
  <si>
    <t>LUNALDIN 600 MIKROGRAMŮ SUBLINGVÁLNÍ TABLETY</t>
  </si>
  <si>
    <t>ORM TBL SLG 30X600RG</t>
  </si>
  <si>
    <t>155999</t>
  </si>
  <si>
    <t>155389</t>
  </si>
  <si>
    <t>LUNALDIN 400 MIKROGRAMŮ SUBLINGVÁLNÍ TABLETY</t>
  </si>
  <si>
    <t>ORM TBL SLG 30X400RG</t>
  </si>
  <si>
    <t>153121</t>
  </si>
  <si>
    <t>ADOLOR 25 MCG/H</t>
  </si>
  <si>
    <t>DRM EMP TDR 5X4.125MG</t>
  </si>
  <si>
    <t>179597</t>
  </si>
  <si>
    <t>FENTANYL MYLAN 75 MIKROGRAMŮ/HODINU</t>
  </si>
  <si>
    <t>64942</t>
  </si>
  <si>
    <t>DIFLUCAN 100 MG</t>
  </si>
  <si>
    <t>POR CPS DUR 28X100MG I</t>
  </si>
  <si>
    <t>MONOPRIL 20 MG</t>
  </si>
  <si>
    <t>POR TBL NOB 28X20MG</t>
  </si>
  <si>
    <t>150741</t>
  </si>
  <si>
    <t>150740</t>
  </si>
  <si>
    <t>Cholekalciferol</t>
  </si>
  <si>
    <t>23750</t>
  </si>
  <si>
    <t>BRUFEN 600 MG</t>
  </si>
  <si>
    <t>POR GRA EFF 30X600MG</t>
  </si>
  <si>
    <t>Ketokonazol</t>
  </si>
  <si>
    <t>54516</t>
  </si>
  <si>
    <t>NIZORAL</t>
  </si>
  <si>
    <t>62862</t>
  </si>
  <si>
    <t>CANDIBENE 100 MG</t>
  </si>
  <si>
    <t>TBL VAG 6X100MG</t>
  </si>
  <si>
    <t>Kyanokobalamin</t>
  </si>
  <si>
    <t>VITAMIN B12 LÉČIVA 1000 MCG</t>
  </si>
  <si>
    <t>INJ SOL 5X1ML/1000RG</t>
  </si>
  <si>
    <t>155782</t>
  </si>
  <si>
    <t>GODASAL 100</t>
  </si>
  <si>
    <t>POR TBL NOB 100</t>
  </si>
  <si>
    <t>157782</t>
  </si>
  <si>
    <t>157784</t>
  </si>
  <si>
    <t>60087</t>
  </si>
  <si>
    <t>LINOLA</t>
  </si>
  <si>
    <t>DRM CRM 1X50GM</t>
  </si>
  <si>
    <t>89997</t>
  </si>
  <si>
    <t>DRM BAL 1X400ML</t>
  </si>
  <si>
    <t>12354</t>
  </si>
  <si>
    <t>41727</t>
  </si>
  <si>
    <t>187408</t>
  </si>
  <si>
    <t>POR TBL ENT 100 II</t>
  </si>
  <si>
    <t>200309</t>
  </si>
  <si>
    <t>200305</t>
  </si>
  <si>
    <t>KREON 10 000</t>
  </si>
  <si>
    <t>201693</t>
  </si>
  <si>
    <t>POR TBL FLM 30X275MG II</t>
  </si>
  <si>
    <t>14449</t>
  </si>
  <si>
    <t>OMEPRAZOL 20 GALMED</t>
  </si>
  <si>
    <t>POR CPS DUR 56X20MG</t>
  </si>
  <si>
    <t>138552</t>
  </si>
  <si>
    <t>TARGIN 40/20 MG TABLETY S PRODLOUŽENÝM UVOLŇOVÁNÍM</t>
  </si>
  <si>
    <t>POR TBL PRO 60X40/20MG</t>
  </si>
  <si>
    <t>119688</t>
  </si>
  <si>
    <t>POR TBL ENT 100X40MG I</t>
  </si>
  <si>
    <t>49113</t>
  </si>
  <si>
    <t>CONTROLOC 20 MG</t>
  </si>
  <si>
    <t>POR TBL ENT 28X20MG I</t>
  </si>
  <si>
    <t>49114</t>
  </si>
  <si>
    <t>POR TBL ENT 56X20MG</t>
  </si>
  <si>
    <t>180561</t>
  </si>
  <si>
    <t>POR TBL ENT 60X20MG I</t>
  </si>
  <si>
    <t>101227</t>
  </si>
  <si>
    <t>PRESTARIUM NEO FORTE</t>
  </si>
  <si>
    <t>101233</t>
  </si>
  <si>
    <t>POR TBL FLM 90X10 MG</t>
  </si>
  <si>
    <t>120796</t>
  </si>
  <si>
    <t>166776</t>
  </si>
  <si>
    <t>ITOPRID PMCS 50 MG</t>
  </si>
  <si>
    <t>POR TBL FLM 100X50MG I</t>
  </si>
  <si>
    <t>Promethazin</t>
  </si>
  <si>
    <t>122197</t>
  </si>
  <si>
    <t>PROTHAZIN</t>
  </si>
  <si>
    <t>POR TBL FLM 20X25MG</t>
  </si>
  <si>
    <t>125641</t>
  </si>
  <si>
    <t>166420</t>
  </si>
  <si>
    <t>POR TBL NOB 28X1MG</t>
  </si>
  <si>
    <t>4361</t>
  </si>
  <si>
    <t>ANAVENOL</t>
  </si>
  <si>
    <t>POR TBL OBD 60</t>
  </si>
  <si>
    <t>Sultamicilin</t>
  </si>
  <si>
    <t>17149</t>
  </si>
  <si>
    <t>UNASYN</t>
  </si>
  <si>
    <t>POR TBL FLM 12X375MG</t>
  </si>
  <si>
    <t>184538</t>
  </si>
  <si>
    <t>153670</t>
  </si>
  <si>
    <t>167855</t>
  </si>
  <si>
    <t>POR TBL NOB 90X1</t>
  </si>
  <si>
    <t>INJ SOL 5X1ML/6.5MG</t>
  </si>
  <si>
    <t>Tianeptin</t>
  </si>
  <si>
    <t>14808</t>
  </si>
  <si>
    <t>COAXIL</t>
  </si>
  <si>
    <t>POR TBL OBD 90X12.5MG</t>
  </si>
  <si>
    <t>16461</t>
  </si>
  <si>
    <t>EXCIPIAL U HYDROLOTIO</t>
  </si>
  <si>
    <t>164889</t>
  </si>
  <si>
    <t>POR TBL FLM 180</t>
  </si>
  <si>
    <t>1142653</t>
  </si>
  <si>
    <t>135896</t>
  </si>
  <si>
    <t>146899</t>
  </si>
  <si>
    <t>163146</t>
  </si>
  <si>
    <t>94776</t>
  </si>
  <si>
    <t>142657</t>
  </si>
  <si>
    <t>*1005</t>
  </si>
  <si>
    <t>*1023</t>
  </si>
  <si>
    <t>*2033</t>
  </si>
  <si>
    <t>*4005</t>
  </si>
  <si>
    <t>*2031</t>
  </si>
  <si>
    <t>180549</t>
  </si>
  <si>
    <t>MUCOSOLVAN LONG EFFECT</t>
  </si>
  <si>
    <t>POR CPS PRO 10X75MG</t>
  </si>
  <si>
    <t>180551</t>
  </si>
  <si>
    <t>POR CPS PRO 50X75MG</t>
  </si>
  <si>
    <t>Amoxicilin</t>
  </si>
  <si>
    <t>19751</t>
  </si>
  <si>
    <t>DUOMOX 1000</t>
  </si>
  <si>
    <t>POR TBL SUS 14X1000MG</t>
  </si>
  <si>
    <t>12494</t>
  </si>
  <si>
    <t>132697</t>
  </si>
  <si>
    <t>POR TBL FLM 14X1GM+SÁČ</t>
  </si>
  <si>
    <t>94933</t>
  </si>
  <si>
    <t>199616</t>
  </si>
  <si>
    <t>AMOXICILLIN/CLAVULANIC ACID AUROBINDO 500 MG/125 MG POTAHOVANÉ TABLETY</t>
  </si>
  <si>
    <t>POR TBL FLM 21</t>
  </si>
  <si>
    <t>Betahistin</t>
  </si>
  <si>
    <t>3802</t>
  </si>
  <si>
    <t>POR TBL FLM 56X2.5MG</t>
  </si>
  <si>
    <t>94164</t>
  </si>
  <si>
    <t>CONCOR 5</t>
  </si>
  <si>
    <t>158710</t>
  </si>
  <si>
    <t>BISOPROLOL MYLAN 10 MG</t>
  </si>
  <si>
    <t>158713</t>
  </si>
  <si>
    <t>10174</t>
  </si>
  <si>
    <t>ZYRTEC</t>
  </si>
  <si>
    <t>28311</t>
  </si>
  <si>
    <t>28834</t>
  </si>
  <si>
    <t>AERIUS 2,5 MG</t>
  </si>
  <si>
    <t>POR TBL DIS 90X2.5MG</t>
  </si>
  <si>
    <t>28830</t>
  </si>
  <si>
    <t>POR TBL DIS 20X2.5MG</t>
  </si>
  <si>
    <t>Dienogest a estradiol</t>
  </si>
  <si>
    <t>129929</t>
  </si>
  <si>
    <t>QLAIRA</t>
  </si>
  <si>
    <t>POR TBL FLM 3X28</t>
  </si>
  <si>
    <t>POR TBL RET 60X90MG B</t>
  </si>
  <si>
    <t>10139</t>
  </si>
  <si>
    <t>POR TBL RET 56X90MG B</t>
  </si>
  <si>
    <t>75633</t>
  </si>
  <si>
    <t>POR TBL RET 100X100MG</t>
  </si>
  <si>
    <t>97599</t>
  </si>
  <si>
    <t>DICLOREUM 50</t>
  </si>
  <si>
    <t>POR TBL ENT 30X50MG</t>
  </si>
  <si>
    <t>132663</t>
  </si>
  <si>
    <t>POR PLV SUS 30X3GM</t>
  </si>
  <si>
    <t>77047</t>
  </si>
  <si>
    <t>PROTHIADEN 75</t>
  </si>
  <si>
    <t>Estradiol</t>
  </si>
  <si>
    <t>53798</t>
  </si>
  <si>
    <t>ESTROFEM 1 MG</t>
  </si>
  <si>
    <t>POR TBL FLM (3X28)X1MG</t>
  </si>
  <si>
    <t>Famotidin</t>
  </si>
  <si>
    <t>FAMOSAN 40 MG</t>
  </si>
  <si>
    <t>POR TBL FLM 20X40MG</t>
  </si>
  <si>
    <t>15900</t>
  </si>
  <si>
    <t>FORADIL</t>
  </si>
  <si>
    <t>56809</t>
  </si>
  <si>
    <t>POR TBL NOB 100X125MG</t>
  </si>
  <si>
    <t>Gliklazid</t>
  </si>
  <si>
    <t>POR TBL RET 60X30MG</t>
  </si>
  <si>
    <t>18388</t>
  </si>
  <si>
    <t>POR TBL RET 100X30MG</t>
  </si>
  <si>
    <t>112668</t>
  </si>
  <si>
    <t>GLYCLADA 30 MG</t>
  </si>
  <si>
    <t>POR TBL RET 90X30MG</t>
  </si>
  <si>
    <t>154051</t>
  </si>
  <si>
    <t>GLIMEPIRID MYLAN 2 MG</t>
  </si>
  <si>
    <t>POR TBL NOB 90X2MG</t>
  </si>
  <si>
    <t>Glycerol</t>
  </si>
  <si>
    <t>SUPPOSITORIA GLYCERINI LÉČIVA</t>
  </si>
  <si>
    <t>RCT SUP 10X2.06GM</t>
  </si>
  <si>
    <t>11064</t>
  </si>
  <si>
    <t>POR TBL FLM 100X600MG</t>
  </si>
  <si>
    <t>15486</t>
  </si>
  <si>
    <t>IBUMAX 600 MG</t>
  </si>
  <si>
    <t>32082</t>
  </si>
  <si>
    <t>187755</t>
  </si>
  <si>
    <t>Kalcitriol</t>
  </si>
  <si>
    <t>14095</t>
  </si>
  <si>
    <t>OSTEOD 0,25 MCG</t>
  </si>
  <si>
    <t>POR CPS MOL 30X0.25RG</t>
  </si>
  <si>
    <t>193274</t>
  </si>
  <si>
    <t>ECANSYA 300 MG</t>
  </si>
  <si>
    <t>POR TBL FLM 120X300MG</t>
  </si>
  <si>
    <t>193276</t>
  </si>
  <si>
    <t>Klonazepam</t>
  </si>
  <si>
    <t>14957</t>
  </si>
  <si>
    <t>RIVOTRIL 0,5 MG</t>
  </si>
  <si>
    <t>POR TBL NOB 50X0.5MG</t>
  </si>
  <si>
    <t>141034</t>
  </si>
  <si>
    <t>132658</t>
  </si>
  <si>
    <t>155781</t>
  </si>
  <si>
    <t>155780</t>
  </si>
  <si>
    <t>106344</t>
  </si>
  <si>
    <t>LANZUL 15 MG</t>
  </si>
  <si>
    <t>POR CPS ETD 28X15MG</t>
  </si>
  <si>
    <t>25837</t>
  </si>
  <si>
    <t>KEPPRA 500 MG</t>
  </si>
  <si>
    <t>193738</t>
  </si>
  <si>
    <t>POR TBL FLM 100X1X500MG</t>
  </si>
  <si>
    <t>Levomepromazin</t>
  </si>
  <si>
    <t>2429</t>
  </si>
  <si>
    <t>POR TBL FLM 50X25MG</t>
  </si>
  <si>
    <t>47139</t>
  </si>
  <si>
    <t>POR TBL NOB 50X50RG I</t>
  </si>
  <si>
    <t>Loratadin</t>
  </si>
  <si>
    <t>57580</t>
  </si>
  <si>
    <t>CLARITINE</t>
  </si>
  <si>
    <t>151525</t>
  </si>
  <si>
    <t>SANGONA 50 MG</t>
  </si>
  <si>
    <t>187983</t>
  </si>
  <si>
    <t>49807</t>
  </si>
  <si>
    <t>ESPRITAL 45</t>
  </si>
  <si>
    <t>POR TBL FLM 30X45MG</t>
  </si>
  <si>
    <t>Naftidrofuryl</t>
  </si>
  <si>
    <t>66015</t>
  </si>
  <si>
    <t>ENELBIN 100 RETARD</t>
  </si>
  <si>
    <t>POR TBL PRO 100X100MG</t>
  </si>
  <si>
    <t>Norfloxacin</t>
  </si>
  <si>
    <t>93465</t>
  </si>
  <si>
    <t>NOLICIN</t>
  </si>
  <si>
    <t>POR TBL FLM 20X400MG</t>
  </si>
  <si>
    <t>180597</t>
  </si>
  <si>
    <t>POR TBL ENT 50X20MG II HOSP</t>
  </si>
  <si>
    <t>Paracetamol, kombinace kromě psycholeptik</t>
  </si>
  <si>
    <t>166235</t>
  </si>
  <si>
    <t>PARALEN GRIP CHŘIPKA A BOLEST</t>
  </si>
  <si>
    <t>POR TBL FLM 24 II</t>
  </si>
  <si>
    <t>Pentoxifylin</t>
  </si>
  <si>
    <t>PENTOMER RETARD 400 MG</t>
  </si>
  <si>
    <t>POR TBL PRO 100X400MG</t>
  </si>
  <si>
    <t>97699</t>
  </si>
  <si>
    <t>POR TBL PRO 50X400MG</t>
  </si>
  <si>
    <t>126022</t>
  </si>
  <si>
    <t>PRENEWEL 4 MG/1,25 MG</t>
  </si>
  <si>
    <t>126025</t>
  </si>
  <si>
    <t>POR TBL NOB 60</t>
  </si>
  <si>
    <t>Progesteron</t>
  </si>
  <si>
    <t>186149</t>
  </si>
  <si>
    <t>AGOLUTIN</t>
  </si>
  <si>
    <t>INJ 5X2ML/60MG</t>
  </si>
  <si>
    <t>26912</t>
  </si>
  <si>
    <t>VIAGRA 100 MG</t>
  </si>
  <si>
    <t>POR CPS MOL 100X40MG</t>
  </si>
  <si>
    <t>Spazmolytika, psycholeptika a analgetika v kombinaci</t>
  </si>
  <si>
    <t>91261</t>
  </si>
  <si>
    <t>SPASMOPAN</t>
  </si>
  <si>
    <t>RCT SUP 5</t>
  </si>
  <si>
    <t>57339</t>
  </si>
  <si>
    <t>POR TBL NOB 100X25MG(LAHV.)</t>
  </si>
  <si>
    <t>Tizanidin</t>
  </si>
  <si>
    <t>16052</t>
  </si>
  <si>
    <t>SIRDALUD 4 MG</t>
  </si>
  <si>
    <t>Tolperison</t>
  </si>
  <si>
    <t>57525</t>
  </si>
  <si>
    <t>MYDOCALM 150 MG</t>
  </si>
  <si>
    <t>Tolterodin</t>
  </si>
  <si>
    <t>32641</t>
  </si>
  <si>
    <t>DETRUSITOL SR 4 MG</t>
  </si>
  <si>
    <t>POR CPS PRO 28X4MG</t>
  </si>
  <si>
    <t>42777</t>
  </si>
  <si>
    <t>POR TBL PRO 50X150MG</t>
  </si>
  <si>
    <t>56848</t>
  </si>
  <si>
    <t>TRAMAL RETARD TABLETY 200 MG</t>
  </si>
  <si>
    <t>179333</t>
  </si>
  <si>
    <t>192721</t>
  </si>
  <si>
    <t>TRAMYLPA 37,5 MG/325 MG</t>
  </si>
  <si>
    <t>192723</t>
  </si>
  <si>
    <t>192724</t>
  </si>
  <si>
    <t>Valsartan</t>
  </si>
  <si>
    <t>141444</t>
  </si>
  <si>
    <t>VALZAP 80 MG POTAHOVANÉ TABLETY</t>
  </si>
  <si>
    <t>POR TBL FLM 90X80MG</t>
  </si>
  <si>
    <t>146877</t>
  </si>
  <si>
    <t>51277</t>
  </si>
  <si>
    <t>ZOLSANA 10 MG</t>
  </si>
  <si>
    <t>POR TBL FLM 30X10MG B</t>
  </si>
  <si>
    <t>135897</t>
  </si>
  <si>
    <t>58137</t>
  </si>
  <si>
    <t>JEANINE</t>
  </si>
  <si>
    <t>POR TBL OBD 1X21</t>
  </si>
  <si>
    <t>Obvazový materiál</t>
  </si>
  <si>
    <t>82046</t>
  </si>
  <si>
    <t>KRYTÍ MŘÍŽKA SILIKONOVÁ MEPITEL ONE,289200</t>
  </si>
  <si>
    <t>8X10CM SE SILIKONOVOU VRSTVOU SAFETAC, 5KS</t>
  </si>
  <si>
    <t>169610</t>
  </si>
  <si>
    <t>KRYTÍ ANTIMIKROBIÁLNÍ MEPILEX TRANSFER AG</t>
  </si>
  <si>
    <t>7,5 X 8,5 CM,SILIKONOVÁ KONTAKTNÍ VRSTVA K.ODVODU EXSUDÁTU,10KS</t>
  </si>
  <si>
    <t>132670</t>
  </si>
  <si>
    <t>Atorvastatin a amlodipin</t>
  </si>
  <si>
    <t>30530</t>
  </si>
  <si>
    <t>CADUET 5 MG/10 MG</t>
  </si>
  <si>
    <t>12495</t>
  </si>
  <si>
    <t>Butylskopolaminium</t>
  </si>
  <si>
    <t>41155</t>
  </si>
  <si>
    <t>BUSCOPAN</t>
  </si>
  <si>
    <t>POR TBL OBD 20X10MG</t>
  </si>
  <si>
    <t>5476</t>
  </si>
  <si>
    <t>98204</t>
  </si>
  <si>
    <t>DRM SOL 1X30ML</t>
  </si>
  <si>
    <t>47439</t>
  </si>
  <si>
    <t>MYCOMAX 150</t>
  </si>
  <si>
    <t>POR CPS DUR 3X150MG</t>
  </si>
  <si>
    <t>66037</t>
  </si>
  <si>
    <t>POR CPS DUR 7X100MG</t>
  </si>
  <si>
    <t>Gestoden a ethinylestradiol</t>
  </si>
  <si>
    <t>41630</t>
  </si>
  <si>
    <t>MIRELLE</t>
  </si>
  <si>
    <t>OPH UNG 1X5GM/5MG</t>
  </si>
  <si>
    <t>Jinanový list (Ginkgo biloba)</t>
  </si>
  <si>
    <t>47224</t>
  </si>
  <si>
    <t>TANAKAN</t>
  </si>
  <si>
    <t>Jodovaný povidon</t>
  </si>
  <si>
    <t>DRM UNG 1X20GM 10%</t>
  </si>
  <si>
    <t>31109</t>
  </si>
  <si>
    <t>Lisinopril</t>
  </si>
  <si>
    <t>114067</t>
  </si>
  <si>
    <t>104712</t>
  </si>
  <si>
    <t>LORISTA H 50 MG/12,5 MG</t>
  </si>
  <si>
    <t>POR TBL FLM 84X50/12.5MG</t>
  </si>
  <si>
    <t>12894</t>
  </si>
  <si>
    <t>POR GRA SUS 15SÁČ I</t>
  </si>
  <si>
    <t>25362</t>
  </si>
  <si>
    <t>POR CPS ETD 28X10MG SKLO</t>
  </si>
  <si>
    <t>33527</t>
  </si>
  <si>
    <t>POR SOL 1X500ML</t>
  </si>
  <si>
    <t>Serenový plod</t>
  </si>
  <si>
    <t>47776</t>
  </si>
  <si>
    <t>CAPISTAN 160 MG</t>
  </si>
  <si>
    <t>POR CPS DUR 60X160MG</t>
  </si>
  <si>
    <t>22683</t>
  </si>
  <si>
    <t>UROSTAD</t>
  </si>
  <si>
    <t>Vaginální kroužek s progestinem a estrogenem</t>
  </si>
  <si>
    <t>120188</t>
  </si>
  <si>
    <t>NUVARING 0,120 MG/0,015 MG ZA 24 HODIN, VAGINÁLNÍ INZERT</t>
  </si>
  <si>
    <t>VAG INS 3</t>
  </si>
  <si>
    <t>47516</t>
  </si>
  <si>
    <t>Mitotan</t>
  </si>
  <si>
    <t>28141</t>
  </si>
  <si>
    <t>LYSODREN</t>
  </si>
  <si>
    <t>Bimatoprost</t>
  </si>
  <si>
    <t>27542</t>
  </si>
  <si>
    <t>LUMIGAN 0,3 MG/ML</t>
  </si>
  <si>
    <t>OPH GTT SOL 1X3ML</t>
  </si>
  <si>
    <t>Cyproteron a estrogen</t>
  </si>
  <si>
    <t>40416</t>
  </si>
  <si>
    <t>MINERVA</t>
  </si>
  <si>
    <t>POR TBL OBD 3X21</t>
  </si>
  <si>
    <t>132567</t>
  </si>
  <si>
    <t>DIANE-35</t>
  </si>
  <si>
    <t>168838</t>
  </si>
  <si>
    <t>DASSELTA 5 MG</t>
  </si>
  <si>
    <t>144185</t>
  </si>
  <si>
    <t>STODETTE OBALENÉ TABLETY</t>
  </si>
  <si>
    <t>Lerkanidipin</t>
  </si>
  <si>
    <t>169628</t>
  </si>
  <si>
    <t>183840</t>
  </si>
  <si>
    <t>MOMETASON FUROÁT CIPLA 50 MIKROGRAMŮ/DÁVKU</t>
  </si>
  <si>
    <t>83059</t>
  </si>
  <si>
    <t>POR TBL RET 14</t>
  </si>
  <si>
    <t>15421</t>
  </si>
  <si>
    <t>SERTRALIN 100 GENERICON</t>
  </si>
  <si>
    <t>183524</t>
  </si>
  <si>
    <t>TEMOZOLOMIDE GLENMARK 140 MG TVRDÉ TOBOLKY</t>
  </si>
  <si>
    <t>POR CPS DUR 5X140MG</t>
  </si>
  <si>
    <t>122119</t>
  </si>
  <si>
    <t>APO-FAMOTIDINE 20 MG</t>
  </si>
  <si>
    <t>Heparin</t>
  </si>
  <si>
    <t>17165</t>
  </si>
  <si>
    <t>LIOTON 100 000 GEL</t>
  </si>
  <si>
    <t>55759</t>
  </si>
  <si>
    <t>PAMYCON NA PŘÍPRAVU KAPEK</t>
  </si>
  <si>
    <t>DRM PLV SOL 1X1LAH</t>
  </si>
  <si>
    <t>150535</t>
  </si>
  <si>
    <t>13342</t>
  </si>
  <si>
    <t>CANESTEN 6 VAGINÁLNÍ KRÉM</t>
  </si>
  <si>
    <t>VAG CRM 1X35GM+APL</t>
  </si>
  <si>
    <t>Kyselina fusidová</t>
  </si>
  <si>
    <t>88746</t>
  </si>
  <si>
    <t>DRM UNG 1X15GM 2%</t>
  </si>
  <si>
    <t>POR TBL OBD 50</t>
  </si>
  <si>
    <t>100272</t>
  </si>
  <si>
    <t>185349</t>
  </si>
  <si>
    <t>CIALIS 20 MG</t>
  </si>
  <si>
    <t>POR TBL FLM 2X20MG</t>
  </si>
  <si>
    <t>17927</t>
  </si>
  <si>
    <t>47477</t>
  </si>
  <si>
    <t>Norethisteron</t>
  </si>
  <si>
    <t>27709</t>
  </si>
  <si>
    <t>TEMODAL 250 MG</t>
  </si>
  <si>
    <t>500516</t>
  </si>
  <si>
    <t>TEMODAL 100 MG</t>
  </si>
  <si>
    <t>27707</t>
  </si>
  <si>
    <t>183522</t>
  </si>
  <si>
    <t>TEMOZOLOMIDE GLENMARK 100 MG TVRDÉ TOBOLKY</t>
  </si>
  <si>
    <t>183530</t>
  </si>
  <si>
    <t>TEMOZOLOMIDE GLENMARK 250 MG TVRDÉ TOBOLKY</t>
  </si>
  <si>
    <t>28846</t>
  </si>
  <si>
    <t>TEMODAL 140 MG</t>
  </si>
  <si>
    <t>500518</t>
  </si>
  <si>
    <t>183521</t>
  </si>
  <si>
    <t>Amitriptylin</t>
  </si>
  <si>
    <t>87166</t>
  </si>
  <si>
    <t>AMITRIPTYLIN-SLOVAKOFARMA</t>
  </si>
  <si>
    <t>POR TBL FLM 20X28.3MG</t>
  </si>
  <si>
    <t>98031</t>
  </si>
  <si>
    <t>DIPROSONE</t>
  </si>
  <si>
    <t>166774</t>
  </si>
  <si>
    <t>POR TBL FLM 40X50MG I</t>
  </si>
  <si>
    <t>Moxifloxacin</t>
  </si>
  <si>
    <t>64820</t>
  </si>
  <si>
    <t>Drotaverin</t>
  </si>
  <si>
    <t>107807</t>
  </si>
  <si>
    <t>183518</t>
  </si>
  <si>
    <t>TEMOZOLOMIDE GLENMARK 20 MG TVRDÉ TOBOLKY</t>
  </si>
  <si>
    <t>POR CPS DUR 5X20MG</t>
  </si>
  <si>
    <t>81247</t>
  </si>
  <si>
    <t>KRYTÍ ABSORPČNÍ TENKÉ MEPILEX LITE</t>
  </si>
  <si>
    <t>10X10CM,SE SILIKONOVOU VRSTVOU SAFETAC,5KS</t>
  </si>
  <si>
    <t>Amidy</t>
  </si>
  <si>
    <t>MESOCAIN 1%</t>
  </si>
  <si>
    <t>INJ SOL 10X10ML 1%</t>
  </si>
  <si>
    <t>169251</t>
  </si>
  <si>
    <t>65389</t>
  </si>
  <si>
    <t>TENORMIN 100</t>
  </si>
  <si>
    <t>76152</t>
  </si>
  <si>
    <t>BATRAFEN ROZTOK</t>
  </si>
  <si>
    <t>DRM SOL 1X20ML</t>
  </si>
  <si>
    <t>Fentikonazol</t>
  </si>
  <si>
    <t>76547</t>
  </si>
  <si>
    <t>LOMEXIN</t>
  </si>
  <si>
    <t>VAG CRM 1X78GM</t>
  </si>
  <si>
    <t>176381</t>
  </si>
  <si>
    <t>BRUFEN 400</t>
  </si>
  <si>
    <t>55760</t>
  </si>
  <si>
    <t>DRM PLV SOL 1X10LAH</t>
  </si>
  <si>
    <t>30021</t>
  </si>
  <si>
    <t>LETROX 125</t>
  </si>
  <si>
    <t>POR TBL NOB 100X125MCG</t>
  </si>
  <si>
    <t>84003</t>
  </si>
  <si>
    <t>RECTODELT 100 MG</t>
  </si>
  <si>
    <t>RCT SUP 6X100MG</t>
  </si>
  <si>
    <t>Takrolimus</t>
  </si>
  <si>
    <t>27312</t>
  </si>
  <si>
    <t>PROTOPIC 0.1% MAST</t>
  </si>
  <si>
    <t>180086</t>
  </si>
  <si>
    <t>SYMBICORT TURBUHALER 200 MIKROGRAMŮ/ 6 MIKROGRAMŮ/ INHALACE</t>
  </si>
  <si>
    <t>INH PLV 60DÁV</t>
  </si>
  <si>
    <t>80194</t>
  </si>
  <si>
    <t>KRYTÍ MŘÍŽKA SILIKONOVÁ MEPITEL</t>
  </si>
  <si>
    <t>7,5X10CM,NEADHERENTNÍ K RÁNĚ,10KS</t>
  </si>
  <si>
    <t>Atenolol a thiazidy</t>
  </si>
  <si>
    <t>76715</t>
  </si>
  <si>
    <t>TENORETIC</t>
  </si>
  <si>
    <t>17168</t>
  </si>
  <si>
    <t>BELOSALIC</t>
  </si>
  <si>
    <t>DRM SOL 1X50ML</t>
  </si>
  <si>
    <t>66263</t>
  </si>
  <si>
    <t>83992</t>
  </si>
  <si>
    <t>MERCILON</t>
  </si>
  <si>
    <t>POR TBL NOB 3X21</t>
  </si>
  <si>
    <t>Drospirenon a ethinylestradiol</t>
  </si>
  <si>
    <t>Fentermin</t>
  </si>
  <si>
    <t>97374</t>
  </si>
  <si>
    <t>ADIPEX RETARD</t>
  </si>
  <si>
    <t>POR CPS RML 100X15MG</t>
  </si>
  <si>
    <t>97557</t>
  </si>
  <si>
    <t>LINDYNETTE 20</t>
  </si>
  <si>
    <t>16320</t>
  </si>
  <si>
    <t>BRAUNOVIDON MAST</t>
  </si>
  <si>
    <t>71960</t>
  </si>
  <si>
    <t>POR TBL NOB 5X10X100MG</t>
  </si>
  <si>
    <t>140082</t>
  </si>
  <si>
    <t>SALOFALK 1 G ČÍPKY</t>
  </si>
  <si>
    <t>RCT SUP 30X1GM</t>
  </si>
  <si>
    <t>Nafazolin</t>
  </si>
  <si>
    <t>SANORIN EMULZE</t>
  </si>
  <si>
    <t>NAS GTT EML 1X10ML</t>
  </si>
  <si>
    <t>Nifuroxazid</t>
  </si>
  <si>
    <t>46405</t>
  </si>
  <si>
    <t>132526</t>
  </si>
  <si>
    <t>HELICID 10</t>
  </si>
  <si>
    <t>POR CPS ETD 28X10MG</t>
  </si>
  <si>
    <t>Paroxetin</t>
  </si>
  <si>
    <t>30805</t>
  </si>
  <si>
    <t>REMOOD 20 MG</t>
  </si>
  <si>
    <t>56983</t>
  </si>
  <si>
    <t>51601</t>
  </si>
  <si>
    <t>RAMIPRIL ACTAVIS 2,5 MG</t>
  </si>
  <si>
    <t>POR TBL NOB 28X2.5MG</t>
  </si>
  <si>
    <t>44056</t>
  </si>
  <si>
    <t>167379</t>
  </si>
  <si>
    <t>TEMOMEDAC 140 MG</t>
  </si>
  <si>
    <t>17924</t>
  </si>
  <si>
    <t>169675</t>
  </si>
  <si>
    <t>Norethisteron a estrogen</t>
  </si>
  <si>
    <t>46646</t>
  </si>
  <si>
    <t>ACTIVELLE</t>
  </si>
  <si>
    <t>183520</t>
  </si>
  <si>
    <t>POR CPS DUR 20X20MG</t>
  </si>
  <si>
    <t>183523</t>
  </si>
  <si>
    <t>183526</t>
  </si>
  <si>
    <t>POR CPS DUR 20X140MG</t>
  </si>
  <si>
    <t>32103</t>
  </si>
  <si>
    <t>MEGAPLEX 160 MG</t>
  </si>
  <si>
    <t>11083</t>
  </si>
  <si>
    <t>POR TBL PRO 10X10MG</t>
  </si>
  <si>
    <t>183525</t>
  </si>
  <si>
    <t>80193</t>
  </si>
  <si>
    <t>5X7,5CM NEADHERENTNÍK RÁNĚ, 10KS</t>
  </si>
  <si>
    <t>Standardní lůžková péče</t>
  </si>
  <si>
    <t>Všeobecná ambulance</t>
  </si>
  <si>
    <t>Ambulance-radiační onkologie</t>
  </si>
  <si>
    <t>Preskripce a záchyt receptů a poukazů - orientační přehled</t>
  </si>
  <si>
    <t>Přehled plnění pozitivního listu (PL) - 
   preskripce léčivých přípravků dle objemu Kč mimo PL</t>
  </si>
  <si>
    <t>L01AX03 - Temozolomid</t>
  </si>
  <si>
    <t>L02BG03 - Anastrozol</t>
  </si>
  <si>
    <t>R03AC13 - Formoterol</t>
  </si>
  <si>
    <t>M05BA06 - Kyselina ibandronová</t>
  </si>
  <si>
    <t>N06AB05 - Paroxetin</t>
  </si>
  <si>
    <t>C03EA01 - Hydrochlorothiazid a kalium šetřící diuretika</t>
  </si>
  <si>
    <t>C07AB03 - Atenolol</t>
  </si>
  <si>
    <t>C07AB02 - Metoprolol</t>
  </si>
  <si>
    <t>M05BA04 - Kyselina alendronová</t>
  </si>
  <si>
    <t>C10BX03 - Atorvastatin a amlodipin</t>
  </si>
  <si>
    <t>J01AA02 - Doxycyklin</t>
  </si>
  <si>
    <t>N02AE01 - Buprenorfin</t>
  </si>
  <si>
    <t>C02CA04 - Doxazosin</t>
  </si>
  <si>
    <t>R03AK06 - Salmeterol a flutikason</t>
  </si>
  <si>
    <t>B01AE07 - Dabigatran-etexilát</t>
  </si>
  <si>
    <t>L01BC06 - Kapecitabin</t>
  </si>
  <si>
    <t>C09BA04 - Perindopril a diuretika</t>
  </si>
  <si>
    <t>L02BG06 - Exemestan</t>
  </si>
  <si>
    <t>L03AB04 - Interferon alfa-2a</t>
  </si>
  <si>
    <t>M01AC06 - Meloxikam</t>
  </si>
  <si>
    <t>A02BC05 - Esomeprazol</t>
  </si>
  <si>
    <t>C07AB02</t>
  </si>
  <si>
    <t>L01BC06</t>
  </si>
  <si>
    <t>L02BG03</t>
  </si>
  <si>
    <t>L03AB04</t>
  </si>
  <si>
    <t>L01AX03</t>
  </si>
  <si>
    <t>R03AK06</t>
  </si>
  <si>
    <t>N02AE01</t>
  </si>
  <si>
    <t>B01AE07</t>
  </si>
  <si>
    <t>C09BA04</t>
  </si>
  <si>
    <t>L02BG06</t>
  </si>
  <si>
    <t>M05BA06</t>
  </si>
  <si>
    <t>R03AC13</t>
  </si>
  <si>
    <t>C03EA01</t>
  </si>
  <si>
    <t>N06AB05</t>
  </si>
  <si>
    <t>M05BA04</t>
  </si>
  <si>
    <t>C07AB03</t>
  </si>
  <si>
    <t>A02BC05</t>
  </si>
  <si>
    <t>J01AA02</t>
  </si>
  <si>
    <t>M01AC06</t>
  </si>
  <si>
    <t>C02CA04</t>
  </si>
  <si>
    <t>C10BX03</t>
  </si>
  <si>
    <t>Přehled plnění PL - Preskripce léčivých přípravků - orientační přehled</t>
  </si>
  <si>
    <t>2101</t>
  </si>
  <si>
    <t>vedení klinického pracoviště</t>
  </si>
  <si>
    <t>vedení klinického pracoviště Celkem</t>
  </si>
  <si>
    <t>2103</t>
  </si>
  <si>
    <t>Národní onkologický registr - NOR</t>
  </si>
  <si>
    <t>Národní onkologický registr - NOR Celkem</t>
  </si>
  <si>
    <t>ZA004</t>
  </si>
  <si>
    <t>Obinadlo pruban č.  5 4273051</t>
  </si>
  <si>
    <t>ZA315</t>
  </si>
  <si>
    <t>Kompresa NT   5 x  5 cm / 2 ks sterilní 26501</t>
  </si>
  <si>
    <t>ZA316</t>
  </si>
  <si>
    <t>Krytí mepitel 7,5 x 10 cm bal. á 10 ks 290710</t>
  </si>
  <si>
    <t>ZA320</t>
  </si>
  <si>
    <t>Kompresa gáza 5 x 5 cm / 100 ks nest. 06001</t>
  </si>
  <si>
    <t>ZA331</t>
  </si>
  <si>
    <t>Obinadlo fixa crep 10 cm x 4 m 1323100104</t>
  </si>
  <si>
    <t>ZA413</t>
  </si>
  <si>
    <t>Kompresa gáza 10 x 10 cm / 100 ks 17 nití, 8 vrstev 06003</t>
  </si>
  <si>
    <t>ZA423</t>
  </si>
  <si>
    <t>Obinadlo elastické idealtex 12 cm x 5 m 9310633</t>
  </si>
  <si>
    <t>ZA446</t>
  </si>
  <si>
    <t>Vata buničitá přířezy 20 x 30 cm 1230200129</t>
  </si>
  <si>
    <t>ZA452</t>
  </si>
  <si>
    <t>Kompresa vliwazel 10 x 10  nesterilní 30430</t>
  </si>
  <si>
    <t>ZA453</t>
  </si>
  <si>
    <t>Kompresa vliwazel 10 x 20 nesterilní 30431</t>
  </si>
  <si>
    <t>ZA463</t>
  </si>
  <si>
    <t>Kompresa NT 10 x 20 cm / 2 ks sterilní 26620</t>
  </si>
  <si>
    <t>ZA464</t>
  </si>
  <si>
    <t>Kompresa NT 10 x 10 cm / 2 ks sterilní 26520</t>
  </si>
  <si>
    <t>ZA478</t>
  </si>
  <si>
    <t>Krytí actisorb plus 10,5 x 10,5 cm bal. á 10 ks SYSMAP105_1/5</t>
  </si>
  <si>
    <t>ZA509</t>
  </si>
  <si>
    <t>Náplast tegaderm 8,5 cm x 7,0 cm bal. á 100 ks s výřezem 1633W</t>
  </si>
  <si>
    <t>ZA521</t>
  </si>
  <si>
    <t>Kompresa vliwazel 20 x 20 nesterilní 30434</t>
  </si>
  <si>
    <t>ZA539</t>
  </si>
  <si>
    <t>Kompresa NT 10 x 10 cm nesterilní 06103</t>
  </si>
  <si>
    <t>ZA544</t>
  </si>
  <si>
    <t>Krytí inadine nepřilnavé 5,0 x 5,0 cm 1/10 SYS01481EE</t>
  </si>
  <si>
    <t>ZA547</t>
  </si>
  <si>
    <t>Krytí inadine nepřilnavé 9,5 x 9,5 cm 1/10 SYS01512EE</t>
  </si>
  <si>
    <t>ZA562</t>
  </si>
  <si>
    <t>Náplast cosmopor i. v. 6 x 8 cm 9008054</t>
  </si>
  <si>
    <t>ZA575</t>
  </si>
  <si>
    <t>Mediset pro žilní katetrizaci-basic 4552732</t>
  </si>
  <si>
    <t>ZA576</t>
  </si>
  <si>
    <t>Mediset pro močovou katetriz. á 20 ks 4552710</t>
  </si>
  <si>
    <t>ZA593</t>
  </si>
  <si>
    <t>Tampon stáčený sterilní 20 x 20 cm / 5 ks 28003</t>
  </si>
  <si>
    <t>ZA635</t>
  </si>
  <si>
    <t>Set pro močovou katetrizaci karton á 20 ks 41034</t>
  </si>
  <si>
    <t>ZA643</t>
  </si>
  <si>
    <t>Kompresa vliwasoft 10 x 20 nesterilní á 100 ks 12070</t>
  </si>
  <si>
    <t>ZB084</t>
  </si>
  <si>
    <t>Náplast transpore 2,50 cm x 9,14 m 1527-1</t>
  </si>
  <si>
    <t>ZC100</t>
  </si>
  <si>
    <t>Vata buničitá dělená 2 role / 500 ks 40 x 50 mm 1230200310</t>
  </si>
  <si>
    <t>ZC550</t>
  </si>
  <si>
    <t>Krytí mepilex silikonový Ag 10 x 10 cm bal. á 5 ks 287110-00</t>
  </si>
  <si>
    <t>ZD111</t>
  </si>
  <si>
    <t>Náplast omnifix E 5 cm x 10 m 9006493</t>
  </si>
  <si>
    <t>ZD633</t>
  </si>
  <si>
    <t>Krytí mepilex border sacrum 18 x 18 cm bal. á 5 ks 282000-01</t>
  </si>
  <si>
    <t>ZE108</t>
  </si>
  <si>
    <t>Krytí mepilex lite 10 x 10 cm bal. á 10 ks 284100-01</t>
  </si>
  <si>
    <t>ZH012</t>
  </si>
  <si>
    <t>Náplast micropore 2,50 cm x 5,00 m 840W</t>
  </si>
  <si>
    <t>ZI599</t>
  </si>
  <si>
    <t>Náplast curapor 10 x   8 cm 22121 ( náhrada za cosmopor )</t>
  </si>
  <si>
    <t>ZK405</t>
  </si>
  <si>
    <t>Krytí gelitaspon standard 80 x 50 mm x 10 mm bal. á 10 ks A2107861</t>
  </si>
  <si>
    <t>ZA471</t>
  </si>
  <si>
    <t>Náplast curaplast poinjekční bal. á 250 ks 30625</t>
  </si>
  <si>
    <t>ZL663</t>
  </si>
  <si>
    <t>Krytí mastný tyl pharmatull 10 x 10 cm bal. á 10 ks P-Tull1010</t>
  </si>
  <si>
    <t>ZL664</t>
  </si>
  <si>
    <t>Krytí mastný tyl pharmatull 10 x 20 cm bal. á 10 ks P-Tull1020</t>
  </si>
  <si>
    <t>ZL684</t>
  </si>
  <si>
    <t>Náplast santiband standard poinjekční jednotl. baleno 19 mm x 72 mm 652</t>
  </si>
  <si>
    <t>ZL790</t>
  </si>
  <si>
    <t>Obvaz sterilní hotový č. 3 A4101144</t>
  </si>
  <si>
    <t>ZL996</t>
  </si>
  <si>
    <t>Obinadlo hyrofilní sterilní  8 cm x 5 m  004310182</t>
  </si>
  <si>
    <t>ZL662</t>
  </si>
  <si>
    <t>Krytí mastný tyl pharmatull   5 x   5 cm bal. á 10 ks P-Tull5050</t>
  </si>
  <si>
    <t>ZL999</t>
  </si>
  <si>
    <t>Rychloobvaz 8 x 4 cm / 3 ks ( pro obj. 1 kus = 3 náplasti) 001445510</t>
  </si>
  <si>
    <t>ZE280</t>
  </si>
  <si>
    <t>Krytí melgisorb alginátové 5 x   5 cm bal. á 10 ks 250600-00</t>
  </si>
  <si>
    <t>ZE894</t>
  </si>
  <si>
    <t>Krytí mepilex transfer Ag 7,5 x 8,5 cm bal. á 10 ks 394000</t>
  </si>
  <si>
    <t>ZA458</t>
  </si>
  <si>
    <t>Kompresa vliwazel 20 x 40 / 50 ks nesterilní 30436</t>
  </si>
  <si>
    <t>ZA727</t>
  </si>
  <si>
    <t>Kontejner 30 ml sterilní 331690251750</t>
  </si>
  <si>
    <t>ZA737</t>
  </si>
  <si>
    <t>Filtr mini spike modrý 4550234</t>
  </si>
  <si>
    <t>ZA762</t>
  </si>
  <si>
    <t>Pohár na moč 100 ml UH 712252</t>
  </si>
  <si>
    <t>ZA787</t>
  </si>
  <si>
    <t>Stříkačka injekční 2-dílná 10 ml L Inject Solo 4606108V</t>
  </si>
  <si>
    <t>ZA788</t>
  </si>
  <si>
    <t>Stříkačka injekční 2-dílná 20 ml L Inject Solo 4606205V</t>
  </si>
  <si>
    <t>ZA789</t>
  </si>
  <si>
    <t>Stříkačka injekční 2-dílná 2 ml L Inject Solo 4606027V</t>
  </si>
  <si>
    <t>ZA790</t>
  </si>
  <si>
    <t>Stříkačka injekční 2-dílná 5 ml L Inject Solo4606051V</t>
  </si>
  <si>
    <t>ZA791</t>
  </si>
  <si>
    <t>Stříkačka janett 3-dílná 140-160 ml sterilní vyplachovací JNP1543 MED114408</t>
  </si>
  <si>
    <t>ZA964</t>
  </si>
  <si>
    <t>Stříkačka janett 3-dílná 60 ml vyplachovací MRG564</t>
  </si>
  <si>
    <t>Stříkačka janett 3-dílná 60 ml sterilní vyplachovací MRG564</t>
  </si>
  <si>
    <t>ZB103</t>
  </si>
  <si>
    <t>Láhev k odsávačce flovac 2l hadice 1,8 m 000-036-021</t>
  </si>
  <si>
    <t>ZB117</t>
  </si>
  <si>
    <t>Lanceta haemolance modrá, á 150 ks, DIS7575</t>
  </si>
  <si>
    <t>ZB173</t>
  </si>
  <si>
    <t>Maska kyslíková s hadičkou a nosní svorkou dospělá H-103013</t>
  </si>
  <si>
    <t>Maska kyslíková s hadičkou a nosní svorkou dospělá H-103013, OS/100</t>
  </si>
  <si>
    <t>ZB231</t>
  </si>
  <si>
    <t>Pinzeta anatomická 14 cm P00894</t>
  </si>
  <si>
    <t>ZB249</t>
  </si>
  <si>
    <t>Sáček močový s křížovou výpustí sterilní 2000 ml ZAR-TNU201601</t>
  </si>
  <si>
    <t>ZB755</t>
  </si>
  <si>
    <t>Zkumavka 1 ml K3 edta fialová 454034</t>
  </si>
  <si>
    <t>ZB756</t>
  </si>
  <si>
    <t>Zkumavka 3 ml K3 edta fialová 454086</t>
  </si>
  <si>
    <t>ZB757</t>
  </si>
  <si>
    <t>Zkumavka 6 ml K3 edta fialová 456036</t>
  </si>
  <si>
    <t>ZB759</t>
  </si>
  <si>
    <t>Zkumavka červená 8 ml gel 455071</t>
  </si>
  <si>
    <t>ZB762</t>
  </si>
  <si>
    <t>Zkumavka červená 6 ml 456092</t>
  </si>
  <si>
    <t>ZB770</t>
  </si>
  <si>
    <t>Držák jehly excentrický Holdex 450263</t>
  </si>
  <si>
    <t>ZB771</t>
  </si>
  <si>
    <t>Držák jehly základní 450201</t>
  </si>
  <si>
    <t>ZB772</t>
  </si>
  <si>
    <t>Přechodka adaptér luer 450070</t>
  </si>
  <si>
    <t>ZB774</t>
  </si>
  <si>
    <t>Zkumavka červená 5 ml gel 456071</t>
  </si>
  <si>
    <t>ZB893</t>
  </si>
  <si>
    <t>Stříkačka inzulinová omnican 0,5 ml 100j s jehlou 30 G 9151125S</t>
  </si>
  <si>
    <t>ZB949</t>
  </si>
  <si>
    <t>Pinzeta UH sterilní HAR999565</t>
  </si>
  <si>
    <t>ZC498</t>
  </si>
  <si>
    <t>Držák močových sáčků UH 800800100</t>
  </si>
  <si>
    <t>ZC769</t>
  </si>
  <si>
    <t>Hadička spojovací HS 1,8 x 450LL 606301</t>
  </si>
  <si>
    <t>ZD808</t>
  </si>
  <si>
    <t>Kanyla vasofix 22G modrá safety 4269098S-01</t>
  </si>
  <si>
    <t>ZD809</t>
  </si>
  <si>
    <t>Kanyla vasofix 20G růžová safety 4269110S-01</t>
  </si>
  <si>
    <t>ZE159</t>
  </si>
  <si>
    <t>Nádoba na kontaminovaný odpad 2 l 15-0003</t>
  </si>
  <si>
    <t>ZF159</t>
  </si>
  <si>
    <t>Nádoba na kontaminovaný odpad 1 l 15-0002</t>
  </si>
  <si>
    <t>ZF255</t>
  </si>
  <si>
    <t>Nůžky převazové AK 672-20</t>
  </si>
  <si>
    <t>ZG515</t>
  </si>
  <si>
    <t>Zkumavka močová vacuette 10,5 ml bal. á 50 ks 331980455007</t>
  </si>
  <si>
    <t>Zkumavka močová vacuette 10,5 ml bal. á 50 ks 455007</t>
  </si>
  <si>
    <t>ZH168</t>
  </si>
  <si>
    <t>Stříkačka injekční 3-dílná 1 ml L tuberculin KD-JECT III 831786</t>
  </si>
  <si>
    <t>Stříkačka injekční 3-dílná 1 ml L tuberculin s jehlou KD-JECT III 831786</t>
  </si>
  <si>
    <t>ZH491</t>
  </si>
  <si>
    <t>Stříkačka injekční 3-dílná 50 - 60 ml LL MRG00711</t>
  </si>
  <si>
    <t>ZH493</t>
  </si>
  <si>
    <t>Katetr močový foley CH16 180605-000160</t>
  </si>
  <si>
    <t>ZH546</t>
  </si>
  <si>
    <t>Flocare infinity pack set mobile 2778307</t>
  </si>
  <si>
    <t>ZH816</t>
  </si>
  <si>
    <t>Katetr močový foley CH14 180605-000140</t>
  </si>
  <si>
    <t>ZH817</t>
  </si>
  <si>
    <t>Katetr močový foley CH18 180605-000180</t>
  </si>
  <si>
    <t>ZH818</t>
  </si>
  <si>
    <t>Katetr močový foley CH20 180605-000200</t>
  </si>
  <si>
    <t>ZH845</t>
  </si>
  <si>
    <t>Tyčinka vatová medcomfort + glyc. citónová příchuť bal. á 75 ks 09157-100</t>
  </si>
  <si>
    <t>ZI179</t>
  </si>
  <si>
    <t>Zkumavka s mediem+ flovakovaný tampon eSwab růžový 490CE.A</t>
  </si>
  <si>
    <t>ZI180</t>
  </si>
  <si>
    <t>Zkumavka s mediem+ flovakovaný tampon eSwab minitip oranžový 491CE.A</t>
  </si>
  <si>
    <t>ZI182</t>
  </si>
  <si>
    <t>Zkumavka + aplikátor s chem.stabilizátorem UriSwab žlutá 802CE.A</t>
  </si>
  <si>
    <t>ZI436</t>
  </si>
  <si>
    <t>Brýle kyslíkové americký typ upevnění svorkou SOFT H-103106</t>
  </si>
  <si>
    <t>ZJ695</t>
  </si>
  <si>
    <t>Sonda žaludeční CH14 1200 mm s RTG linkou bal. á 50 ks 412014</t>
  </si>
  <si>
    <t>ZK799</t>
  </si>
  <si>
    <t>Zátka combi červená 4495101</t>
  </si>
  <si>
    <t>ZK735</t>
  </si>
  <si>
    <t>Konektor bezjehlový caresite bal. á 200 ks dohodnutá cena 9,60 Kč 415122</t>
  </si>
  <si>
    <t>ZL717</t>
  </si>
  <si>
    <t>Kanyla introcan safety 3 modrá 22G bal. á 50 ks 4251128-01</t>
  </si>
  <si>
    <t>ZL718</t>
  </si>
  <si>
    <t>Kanyla introcan safety 3 růžová 20G bal. á 50 ks 4251130-01</t>
  </si>
  <si>
    <t>ZL688</t>
  </si>
  <si>
    <t>Proužky Accu-Check Inform IIStrip 50 EU1 á 50 ks 05942861</t>
  </si>
  <si>
    <t>ZL781</t>
  </si>
  <si>
    <t>Konektor bezjehlový K-NECT 7 denní M79400845</t>
  </si>
  <si>
    <t>ZF902</t>
  </si>
  <si>
    <t>Nůžky chirurgické rovné hrotnaté 16,5 cm B397113920006</t>
  </si>
  <si>
    <t>ZM314</t>
  </si>
  <si>
    <t>Vak jednorázový k odsávačce flovac 2l hadice 1,8 m 000-036-031</t>
  </si>
  <si>
    <t>ZB130</t>
  </si>
  <si>
    <t>Peán UH bal. á 50 ks RP88</t>
  </si>
  <si>
    <t>ZD533</t>
  </si>
  <si>
    <t>Port polysulfon-titanový nízkoprof.21-4083-24</t>
  </si>
  <si>
    <t>ZE027</t>
  </si>
  <si>
    <t>Katetr CVC 1 lumen certofix mono 330 4160282E</t>
  </si>
  <si>
    <t>ZA715</t>
  </si>
  <si>
    <t>Set infuzní intrafix 4062957</t>
  </si>
  <si>
    <t>Set infuzní intrafix primeline classic 150 cm 4062957</t>
  </si>
  <si>
    <t>ZB209</t>
  </si>
  <si>
    <t>Set transfúzní BLLP pro přetlakovou transfuzi bez vzdušného filtru hemomed 05123</t>
  </si>
  <si>
    <t>ZA360</t>
  </si>
  <si>
    <t>Jehla sterican 0,5 x 25 mm oranžová 9186158</t>
  </si>
  <si>
    <t>ZA833</t>
  </si>
  <si>
    <t>Jehla injekční 0,8 x   40 mm zelená 4657527</t>
  </si>
  <si>
    <t>ZA834</t>
  </si>
  <si>
    <t>Jehla injekční 0,7 x   40 mm černá 4660021</t>
  </si>
  <si>
    <t>ZB556</t>
  </si>
  <si>
    <t>Jehla injekční 1,2 x   40 mm růžová 4665120</t>
  </si>
  <si>
    <t>ZB769</t>
  </si>
  <si>
    <t>Jehla vakuová 206/38 mm žlutá 450077</t>
  </si>
  <si>
    <t>ZB854</t>
  </si>
  <si>
    <t>Jehla surecan 90°G20 žlutá zahnutá 4439945</t>
  </si>
  <si>
    <t>ZI758</t>
  </si>
  <si>
    <t>Rukavice vinyl bez p. M á 100 ks EFEKTVR03</t>
  </si>
  <si>
    <t>ZK475</t>
  </si>
  <si>
    <t>Rukavice operační latexové s pudrem ansell medigrip plus vel. 7,0 302924</t>
  </si>
  <si>
    <t>Rukavice operační latexové s pudrem ansell medigrip plus vel. 7,0 303364</t>
  </si>
  <si>
    <t>ZK476</t>
  </si>
  <si>
    <t>Rukavice operační latexové s pudrem ansell medigrip plus vel. 7,5 302925</t>
  </si>
  <si>
    <t>Rukavice operační latexové s pudrem ansell medigrip plus vel. 7,5 302925 (302765)</t>
  </si>
  <si>
    <t>ZK477</t>
  </si>
  <si>
    <t>Rukavice operační latexové s pudrem ansell medigrip plus vel. 8,0 302926</t>
  </si>
  <si>
    <t>Rukavice operační latexové s pudrem ansell medigrip plus vel. 8,0 303365</t>
  </si>
  <si>
    <t>ZK478</t>
  </si>
  <si>
    <t>Rukavice operační latexové s pudrem ansell medigrip plus vel. 8,5 302927</t>
  </si>
  <si>
    <t>Rukavice operační latexové s pudrem ansell medigrip plus vel. 8,5 302927 (302767)</t>
  </si>
  <si>
    <t>ZL072</t>
  </si>
  <si>
    <t>Rukavice operační gammex bez pudru PF EnLite vel. 7,0 353384</t>
  </si>
  <si>
    <t>ZL948</t>
  </si>
  <si>
    <t>Rukavice nitril promedica bez p. M bílé 6N á 100 ks 9399W3</t>
  </si>
  <si>
    <t>ZM292</t>
  </si>
  <si>
    <t>Rukavice nitril sempercare bez p. M bal. á 200 ks 30 803</t>
  </si>
  <si>
    <t>988647</t>
  </si>
  <si>
    <t>ROZTOK K VÝPLACHŮM ÚSTNí DUTINY CAPHOSOL, MAXIMÁLN AMPULE 15 ML X 60</t>
  </si>
  <si>
    <t>DE183</t>
  </si>
  <si>
    <t>Diagnostická souprava ABO set monoklonální na 30 - st.</t>
  </si>
  <si>
    <t>DG382</t>
  </si>
  <si>
    <t>Bactec Plus Aerobic</t>
  </si>
  <si>
    <t>DG385</t>
  </si>
  <si>
    <t>Bactec Plus Anaerobic</t>
  </si>
  <si>
    <t>DG395</t>
  </si>
  <si>
    <t>Diagnostická souprava ABO set monoklonální na 30</t>
  </si>
  <si>
    <t>ZA318</t>
  </si>
  <si>
    <t>Náplast transpore 1,25 cm x 9,14 m 1527-0</t>
  </si>
  <si>
    <t>ZA338</t>
  </si>
  <si>
    <t>Obinadlo hydrofilní   6 cm x   5 m 13005</t>
  </si>
  <si>
    <t>ZA339</t>
  </si>
  <si>
    <t>Obinadlo hydrofilní   8 cm x   5 m 13006</t>
  </si>
  <si>
    <t>ZA507</t>
  </si>
  <si>
    <t>Náplast tegaderm 8,5 cm x 10,5 cm bal. á 50 ks s výřezem 1635W</t>
  </si>
  <si>
    <t>ZA530</t>
  </si>
  <si>
    <t>Vložky hygienické samu 7162212</t>
  </si>
  <si>
    <t>ZB404</t>
  </si>
  <si>
    <t>Náplast cosmos 8 cm x 1m 5403353</t>
  </si>
  <si>
    <t>ZC854</t>
  </si>
  <si>
    <t xml:space="preserve">Kompresa NT 7,5 x 7,5 cm / 2 ks sterilní 26510 </t>
  </si>
  <si>
    <t>ZF351</t>
  </si>
  <si>
    <t>Náplast transpore bílá 1,25 cm x 9,14 m bal. á 24 ks 1534-0</t>
  </si>
  <si>
    <t>ZF352</t>
  </si>
  <si>
    <t>Náplast transpore bílá 2,50 cm x 9,14 m bal. á 12 ks 1534-1</t>
  </si>
  <si>
    <t>ZG299</t>
  </si>
  <si>
    <t>Náplast cosmopor steril 10 x 8 cm 900806</t>
  </si>
  <si>
    <t>ZF042</t>
  </si>
  <si>
    <t>Krytí mastný tyl jelonet 10 x 10 cm á 10 ks 7404</t>
  </si>
  <si>
    <t>Stříkačka janett 3-dílná 140-160 ml vyplachovací JNP1543 MED114408</t>
  </si>
  <si>
    <t>ZA831</t>
  </si>
  <si>
    <t>Rourka rektální CH20 délka 40 cm 19-20.100</t>
  </si>
  <si>
    <t>ZB453</t>
  </si>
  <si>
    <t>Lopatka dřevěná ústní sterilní bal. á 100 ks 4700096</t>
  </si>
  <si>
    <t>ZB487</t>
  </si>
  <si>
    <t>Peán rovný rochester 16 cm P00662</t>
  </si>
  <si>
    <t>ZB764</t>
  </si>
  <si>
    <t>Zkumavka zelená 4 ml 454051</t>
  </si>
  <si>
    <t>ZB775</t>
  </si>
  <si>
    <t>Zkumavka koagulace 4 ml modrá 454328</t>
  </si>
  <si>
    <t>ZB777</t>
  </si>
  <si>
    <t>Zkumavka červená 4 ml gel 454071</t>
  </si>
  <si>
    <t>ZC074</t>
  </si>
  <si>
    <t>Nebulizátor Typ 753 pro dospělé 01.000.08.753</t>
  </si>
  <si>
    <t>ZC751</t>
  </si>
  <si>
    <t>Čepelka skalpelová 11 BB511</t>
  </si>
  <si>
    <t>ZC863</t>
  </si>
  <si>
    <t>Hadička spojovací HS 1,8 x 1800LL 606304</t>
  </si>
  <si>
    <t>ZF018</t>
  </si>
  <si>
    <t>Kanyla vasofix 16G šedá safety 4269179S-01</t>
  </si>
  <si>
    <t>ZJ310</t>
  </si>
  <si>
    <t>Katetr močový foley CH12 180605-000120</t>
  </si>
  <si>
    <t>ZJ312</t>
  </si>
  <si>
    <t>Sonda žaludeční CH16 1200 mm s RTG linkou bal. á 50 ks 412016</t>
  </si>
  <si>
    <t>ZK977</t>
  </si>
  <si>
    <t>Cévka odsávací CH14 s přerušovačem sání P01173a</t>
  </si>
  <si>
    <t>ZD833</t>
  </si>
  <si>
    <t>Jehla vakuová 25 mm zelená 450072</t>
  </si>
  <si>
    <t>ZA832</t>
  </si>
  <si>
    <t>Jehla injekční 0,9 x   40 mm žlutá 4657519</t>
  </si>
  <si>
    <t>ZB729</t>
  </si>
  <si>
    <t>Jehla surecan 90°G20 žlutá zahnutá bal. á 50 ks 4439937</t>
  </si>
  <si>
    <t>ZB768</t>
  </si>
  <si>
    <t>Jehla vakuová 216/38 mm zelená 450076</t>
  </si>
  <si>
    <t>ZL074</t>
  </si>
  <si>
    <t>Rukavice operační gammex bez pudru PF EnLite vel. 8,0 353386</t>
  </si>
  <si>
    <t>ZL949</t>
  </si>
  <si>
    <t>Rukavice nitril promedica bez p. L bílé 6N á 100 ks 9399W4</t>
  </si>
  <si>
    <t>ZM291</t>
  </si>
  <si>
    <t>Rukavice nitril sempercare bez p. S bal. á 200 ks 30 802</t>
  </si>
  <si>
    <t>ZM293</t>
  </si>
  <si>
    <t>Rukavice nitril sempercare bez p. L bal. á 200 ks 30 804</t>
  </si>
  <si>
    <t>ZA429</t>
  </si>
  <si>
    <t>Obinadlo elastické idealtex   8 cm x 5 m 931061</t>
  </si>
  <si>
    <t>ZA557</t>
  </si>
  <si>
    <t>Kompresa gáza sterilní 10 x 20 cm / 5 ks 26013</t>
  </si>
  <si>
    <t>ZD668</t>
  </si>
  <si>
    <t>Kompresa gáza 10 x 10 cm / 5 ks sterilní 1325019275</t>
  </si>
  <si>
    <t>ZD740</t>
  </si>
  <si>
    <t>Kompresa gáza 7,5 x 7,5 cm / 5 ks sterilní 1325019265</t>
  </si>
  <si>
    <t>ZH011</t>
  </si>
  <si>
    <t>Náplast micropore 1,25 cm x 9,14 m bal. á 24 ks 1530-0</t>
  </si>
  <si>
    <t>ZA733</t>
  </si>
  <si>
    <t>Mandren modrý 4215095</t>
  </si>
  <si>
    <t>ZA744</t>
  </si>
  <si>
    <t>Kanyla neoflon 24G žlutá BDC391350</t>
  </si>
  <si>
    <t>ZA763</t>
  </si>
  <si>
    <t>Pohár na moč 250 ml UH 712253</t>
  </si>
  <si>
    <t>ZB006</t>
  </si>
  <si>
    <t>Teploměr digitální thermoval basic 9250391</t>
  </si>
  <si>
    <t>Lopatka dřevěná ústní sterilní bal. á 100 ks 4700096 - již se nevyrábí</t>
  </si>
  <si>
    <t>ZB763</t>
  </si>
  <si>
    <t>Zkumavka červená 9 ml 455092</t>
  </si>
  <si>
    <t>ZB767</t>
  </si>
  <si>
    <t>Jehla vakuová 226/38 mm černá 450075</t>
  </si>
  <si>
    <t>ZB780</t>
  </si>
  <si>
    <t>Kontejner 120 ml sterilní 331690250350</t>
  </si>
  <si>
    <t>ZB994</t>
  </si>
  <si>
    <t>Stříkačka injekční arteriální 3 ml bez jehly s heparinem á 100 ks 275603</t>
  </si>
  <si>
    <t>ZC733</t>
  </si>
  <si>
    <t>Vzduchovod ústní guedell   80 mm 24105</t>
  </si>
  <si>
    <t>ZC798</t>
  </si>
  <si>
    <t>Fonendoskop oboustranný 47 mm pro dospělé KVS-30L</t>
  </si>
  <si>
    <t>ZC906</t>
  </si>
  <si>
    <t>Škrtidlo se sponou pro dospělé 25 x 500 mm KVS25500</t>
  </si>
  <si>
    <t>ZF192</t>
  </si>
  <si>
    <t>Nádoba na kontaminovaný odpad 4 l 15-0004</t>
  </si>
  <si>
    <t>ZE219</t>
  </si>
  <si>
    <t>Adaptér greiner 451201</t>
  </si>
  <si>
    <t>ZG559</t>
  </si>
  <si>
    <t>Set na břišní punkci linemed 06820</t>
  </si>
  <si>
    <t>ZI759</t>
  </si>
  <si>
    <t>Rukavice vinyl bez p. L á 100 ks EFEKTVR04</t>
  </si>
  <si>
    <t>ZM051</t>
  </si>
  <si>
    <t>Rukavice nitril promedica bez p. S bílé 6N á 100 ks 9399W2</t>
  </si>
  <si>
    <t>ZA450</t>
  </si>
  <si>
    <t>Náplast omniplast hospital 1,25 cm x 9,1 m 9004520</t>
  </si>
  <si>
    <t>ZL789</t>
  </si>
  <si>
    <t>Obvaz sterilní hotový č. 2 A4091360</t>
  </si>
  <si>
    <t>ZK978</t>
  </si>
  <si>
    <t>Cévka odsávací CH16 s přerušovačem sání P01175a</t>
  </si>
  <si>
    <t>ZK979</t>
  </si>
  <si>
    <t>Cévka odsávací CH18 s přerušovačem sání P01177a</t>
  </si>
  <si>
    <t>ZC487</t>
  </si>
  <si>
    <t>Maska k fixaci hlavy P10107-305</t>
  </si>
  <si>
    <t>ZC011</t>
  </si>
  <si>
    <t>Maska k fixaci hlavy P10107-301</t>
  </si>
  <si>
    <t>ZA007</t>
  </si>
  <si>
    <t>Obinadlo pruban č.  9 427309</t>
  </si>
  <si>
    <t>ZA329</t>
  </si>
  <si>
    <t>Obinadlo fixa crep   6 cm x 4 m 1323100102</t>
  </si>
  <si>
    <t>ZC845</t>
  </si>
  <si>
    <t>Kompresa NT 10 x 20 cm / 5 ks sterilní 26621</t>
  </si>
  <si>
    <t>ZD770</t>
  </si>
  <si>
    <t>Krytí tubifast 7,5 x 10 m 2438</t>
  </si>
  <si>
    <t>ZF108</t>
  </si>
  <si>
    <t>Krytí mepilex lite 6 x  8,5 cm bal. á 5 ks 284000-01</t>
  </si>
  <si>
    <t>ZA417</t>
  </si>
  <si>
    <t>Krytí mastný tyl lomatuell H 10 x 20, á 10 ks, 23316</t>
  </si>
  <si>
    <t>ZA437</t>
  </si>
  <si>
    <t>Obinadlo pruban č.14 427314</t>
  </si>
  <si>
    <t>ZG612</t>
  </si>
  <si>
    <t>Krytí mepilex 10 x 10 cm bal. á 5 ks 294100</t>
  </si>
  <si>
    <t>ZE290</t>
  </si>
  <si>
    <t>Krytí tubifast 7,5 x   5 m 3556-01</t>
  </si>
  <si>
    <t>ZA707</t>
  </si>
  <si>
    <t>Katetr močový foley 12CH bal. á 12 ks 1125-02</t>
  </si>
  <si>
    <t>ZA755</t>
  </si>
  <si>
    <t>Ochrana vaginálních sond lubrikovaná bal. á 150 ks 9041</t>
  </si>
  <si>
    <t>803465</t>
  </si>
  <si>
    <t>-Thymolum 1000 g</t>
  </si>
  <si>
    <t>50115050</t>
  </si>
  <si>
    <t>502 SZM obvazový (112 02 040)</t>
  </si>
  <si>
    <t>50115060</t>
  </si>
  <si>
    <t>503 SZM ostatní zdravotnický (112 02 100)</t>
  </si>
  <si>
    <t>50115070</t>
  </si>
  <si>
    <t>513 SZM katetry, stenty, porty (112 02 101)</t>
  </si>
  <si>
    <t>50115063</t>
  </si>
  <si>
    <t>528 SZM sety (112 02 105)</t>
  </si>
  <si>
    <t>50115065</t>
  </si>
  <si>
    <t>530 SZM jehly (112 02 107)</t>
  </si>
  <si>
    <t>50115067</t>
  </si>
  <si>
    <t>532 SZM Rukavice (112 02 108)</t>
  </si>
  <si>
    <t>50115020</t>
  </si>
  <si>
    <t>Diagnostika (132 03 001)</t>
  </si>
  <si>
    <t>Onkologická klinika, vedení klinického pracoviště</t>
  </si>
  <si>
    <t>Spotřeba zdravotnického materiálu - orientační přehled</t>
  </si>
  <si>
    <t>ON Data</t>
  </si>
  <si>
    <t>402 - Pracoviště klinické onkologie (bez radiační onkolo</t>
  </si>
  <si>
    <t>403 - Pracoviště radioterapie a radiační onkologie</t>
  </si>
  <si>
    <t xml:space="preserve"> </t>
  </si>
  <si>
    <t>* Legenda</t>
  </si>
  <si>
    <t>Ambulantní péče znamená, že pacient v den poskytnutí zdravotní péče není hospitalizován ve FNOL</t>
  </si>
  <si>
    <t>Zdravotní výkony vykázané na pracovišti v rámci ambulantní péče *</t>
  </si>
  <si>
    <t>402</t>
  </si>
  <si>
    <t>0000498</t>
  </si>
  <si>
    <t>MAGNESIUM SULFURICUM BIOTIKA 10%</t>
  </si>
  <si>
    <t>0000499</t>
  </si>
  <si>
    <t>MAGNESIUM SULFURICUM BIOTIKA 20%</t>
  </si>
  <si>
    <t>0000502</t>
  </si>
  <si>
    <t>0000516</t>
  </si>
  <si>
    <t>NATRIUM CHLORATUM BIOTIKA SOLUTIO ISOTONICA</t>
  </si>
  <si>
    <t>0001125</t>
  </si>
  <si>
    <t>0002133</t>
  </si>
  <si>
    <t>0002486</t>
  </si>
  <si>
    <t>KALIUM CHLORATUM LÉČIVA 7,5%</t>
  </si>
  <si>
    <t>0004071</t>
  </si>
  <si>
    <t>DITHIADEN INJ</t>
  </si>
  <si>
    <t>0006200</t>
  </si>
  <si>
    <t>TRAMAL INJEKČNÍ ROZTOK 50 MG/1 ML</t>
  </si>
  <si>
    <t>0007981</t>
  </si>
  <si>
    <t>0009710</t>
  </si>
  <si>
    <t>SOLU-MEDROL 62,5 MG/ML</t>
  </si>
  <si>
    <t>0011420</t>
  </si>
  <si>
    <t>VINCRISTINE TEVA 1 MG/ML</t>
  </si>
  <si>
    <t>0011421</t>
  </si>
  <si>
    <t>0012320</t>
  </si>
  <si>
    <t>ZOLADEX DEPOT 10,8 MG</t>
  </si>
  <si>
    <t>0012665</t>
  </si>
  <si>
    <t>5-FLUOROURACIL EBEWE</t>
  </si>
  <si>
    <t>0012666</t>
  </si>
  <si>
    <t>0012667</t>
  </si>
  <si>
    <t>0013804</t>
  </si>
  <si>
    <t>0015239</t>
  </si>
  <si>
    <t>0015243</t>
  </si>
  <si>
    <t>0016972</t>
  </si>
  <si>
    <t>ANZATAX 6 MG/ML</t>
  </si>
  <si>
    <t>0016973</t>
  </si>
  <si>
    <t>0016975</t>
  </si>
  <si>
    <t>0017241</t>
  </si>
  <si>
    <t>0025419</t>
  </si>
  <si>
    <t>TARCEVA 100 MG</t>
  </si>
  <si>
    <t>0025555</t>
  </si>
  <si>
    <t>HERCEP</t>
  </si>
  <si>
    <t>0027190</t>
  </si>
  <si>
    <t>SUTENT</t>
  </si>
  <si>
    <t>0027191</t>
  </si>
  <si>
    <t>0027192</t>
  </si>
  <si>
    <t>0027193</t>
  </si>
  <si>
    <t>NEXAVA</t>
  </si>
  <si>
    <t>0028007</t>
  </si>
  <si>
    <t>0028028</t>
  </si>
  <si>
    <t>GLIVEC</t>
  </si>
  <si>
    <t>0028059</t>
  </si>
  <si>
    <t>0028191</t>
  </si>
  <si>
    <t>ARANESP 100 MCG</t>
  </si>
  <si>
    <t>0028197</t>
  </si>
  <si>
    <t>NEULASTA 6 MG</t>
  </si>
  <si>
    <t>0028274</t>
  </si>
  <si>
    <t>0028386</t>
  </si>
  <si>
    <t>0028396</t>
  </si>
  <si>
    <t>AVASTI</t>
  </si>
  <si>
    <t>0028397</t>
  </si>
  <si>
    <t>0028761</t>
  </si>
  <si>
    <t>ERBITU</t>
  </si>
  <si>
    <t>0029240</t>
  </si>
  <si>
    <t>TORISE</t>
  </si>
  <si>
    <t>TORISEL 30 MG</t>
  </si>
  <si>
    <t>0029248</t>
  </si>
  <si>
    <t>VECTIB</t>
  </si>
  <si>
    <t>0031739</t>
  </si>
  <si>
    <t>HELICID 40 INF</t>
  </si>
  <si>
    <t>0040122</t>
  </si>
  <si>
    <t>HYDROCORTISON VALEANT</t>
  </si>
  <si>
    <t>0042267</t>
  </si>
  <si>
    <t>0042270</t>
  </si>
  <si>
    <t>0051365</t>
  </si>
  <si>
    <t>0052228</t>
  </si>
  <si>
    <t>PROLEUKIN 18 MIU</t>
  </si>
  <si>
    <t>0054539</t>
  </si>
  <si>
    <t>0055768</t>
  </si>
  <si>
    <t>CARBOPLATIN EBEWE</t>
  </si>
  <si>
    <t>0055769</t>
  </si>
  <si>
    <t>0056005</t>
  </si>
  <si>
    <t>0056006</t>
  </si>
  <si>
    <t>0056055</t>
  </si>
  <si>
    <t>0058979</t>
  </si>
  <si>
    <t>EPIRUBICIN EBEWE 2 MG/ML</t>
  </si>
  <si>
    <t>0058983</t>
  </si>
  <si>
    <t>0065386</t>
  </si>
  <si>
    <t>ZOLADEX DEPOT 3,6 MG</t>
  </si>
  <si>
    <t>0067547</t>
  </si>
  <si>
    <t>0069671</t>
  </si>
  <si>
    <t>INJECTIO PROCAINII CHLORATI 0,2% ARDEAPHARMA</t>
  </si>
  <si>
    <t>0075010</t>
  </si>
  <si>
    <t>0075012</t>
  </si>
  <si>
    <t>0076204</t>
  </si>
  <si>
    <t>TAXOL PRO INJ.</t>
  </si>
  <si>
    <t>0078906</t>
  </si>
  <si>
    <t>NEUPOGEN 48 MU/0,5 ML</t>
  </si>
  <si>
    <t>0082952</t>
  </si>
  <si>
    <t>0084090</t>
  </si>
  <si>
    <t>0084229</t>
  </si>
  <si>
    <t>0084230</t>
  </si>
  <si>
    <t>0084231</t>
  </si>
  <si>
    <t>0086341</t>
  </si>
  <si>
    <t>0088441</t>
  </si>
  <si>
    <t>0091836</t>
  </si>
  <si>
    <t>0092300</t>
  </si>
  <si>
    <t>CISPLATIN EBEWE</t>
  </si>
  <si>
    <t>0092301</t>
  </si>
  <si>
    <t>0092302</t>
  </si>
  <si>
    <t>0093105</t>
  </si>
  <si>
    <t>DEGAN 10 MG ROZTOK PRO INJEKCI</t>
  </si>
  <si>
    <t>0093746</t>
  </si>
  <si>
    <t>HEPARIN LÉČIVA</t>
  </si>
  <si>
    <t>0093969</t>
  </si>
  <si>
    <t>0094882</t>
  </si>
  <si>
    <t>0096884</t>
  </si>
  <si>
    <t>0096885</t>
  </si>
  <si>
    <t>0097682</t>
  </si>
  <si>
    <t>0098197</t>
  </si>
  <si>
    <t>0098203</t>
  </si>
  <si>
    <t>0102593</t>
  </si>
  <si>
    <t>VINORELBIN EBEWE 10 MG/ML KONCENTRÁT PRO INFUZNÍ R</t>
  </si>
  <si>
    <t>0102594</t>
  </si>
  <si>
    <t>0107681</t>
  </si>
  <si>
    <t>DOXORUBICIN EBEWE 2 MG/ML</t>
  </si>
  <si>
    <t>0107682</t>
  </si>
  <si>
    <t>0107800</t>
  </si>
  <si>
    <t>0107801</t>
  </si>
  <si>
    <t>0117095</t>
  </si>
  <si>
    <t>IRINOTECAN TEVA 20 MG/ML</t>
  </si>
  <si>
    <t>0117097</t>
  </si>
  <si>
    <t>0119618</t>
  </si>
  <si>
    <t>0122067</t>
  </si>
  <si>
    <t>0122494</t>
  </si>
  <si>
    <t>CALCIUMFOLINAT EBEWE 10 MG/ML</t>
  </si>
  <si>
    <t>0122495</t>
  </si>
  <si>
    <t>0125298</t>
  </si>
  <si>
    <t>0125299</t>
  </si>
  <si>
    <t>0127909</t>
  </si>
  <si>
    <t>0127910</t>
  </si>
  <si>
    <t>0128132</t>
  </si>
  <si>
    <t>OXALIPLATIN KABI 5 MG/ML KONCENTRÁT PRO INFUZNÍ RO</t>
  </si>
  <si>
    <t>0128133</t>
  </si>
  <si>
    <t>0129597</t>
  </si>
  <si>
    <t>0130199</t>
  </si>
  <si>
    <t>0130201</t>
  </si>
  <si>
    <t>0139063</t>
  </si>
  <si>
    <t>DOXORUBICIN TEVA 2 MG/ML</t>
  </si>
  <si>
    <t>0139065</t>
  </si>
  <si>
    <t>0139066</t>
  </si>
  <si>
    <t>0142004</t>
  </si>
  <si>
    <t>0142874</t>
  </si>
  <si>
    <t>DOCETAXEL EBEWE 10 MG/ML KONCENTRÁT PRO INFUZNÍ RO</t>
  </si>
  <si>
    <t>0142877</t>
  </si>
  <si>
    <t>0143776</t>
  </si>
  <si>
    <t>0143777</t>
  </si>
  <si>
    <t>0148679</t>
  </si>
  <si>
    <t>0148680</t>
  </si>
  <si>
    <t>0149318</t>
  </si>
  <si>
    <t>AFINIT</t>
  </si>
  <si>
    <t>0149321</t>
  </si>
  <si>
    <t>0149443</t>
  </si>
  <si>
    <t>JAVLOR</t>
  </si>
  <si>
    <t>0149447</t>
  </si>
  <si>
    <t>0149993</t>
  </si>
  <si>
    <t>0149996</t>
  </si>
  <si>
    <t>0160676</t>
  </si>
  <si>
    <t>0162057</t>
  </si>
  <si>
    <t>0162207</t>
  </si>
  <si>
    <t>0162384</t>
  </si>
  <si>
    <t>0162386</t>
  </si>
  <si>
    <t>0162387</t>
  </si>
  <si>
    <t>0163175</t>
  </si>
  <si>
    <t>0163179</t>
  </si>
  <si>
    <t>0163183</t>
  </si>
  <si>
    <t>0163185</t>
  </si>
  <si>
    <t>0163187</t>
  </si>
  <si>
    <t>0163196</t>
  </si>
  <si>
    <t>CARBOPLATIN HOSPIRA 10 MG/ML INJEKČNÍ ROZTOK</t>
  </si>
  <si>
    <t>0163197</t>
  </si>
  <si>
    <t>0163198</t>
  </si>
  <si>
    <t>0163199</t>
  </si>
  <si>
    <t>0163307</t>
  </si>
  <si>
    <t>0163310</t>
  </si>
  <si>
    <t>0163318</t>
  </si>
  <si>
    <t>CISPLATIN HOSPIRA 0,5 MG/ML</t>
  </si>
  <si>
    <t>0164094</t>
  </si>
  <si>
    <t>0164095</t>
  </si>
  <si>
    <t>0164096</t>
  </si>
  <si>
    <t>0167356</t>
  </si>
  <si>
    <t xml:space="preserve">DOCETAXEL TEVA 20 MG KONCENTRÁT PRO PŘÍPRAVU INF. </t>
  </si>
  <si>
    <t>0167357</t>
  </si>
  <si>
    <t xml:space="preserve">DOCETAXEL TEVA 80 MG KONCENTRÁT PRO PŘÍPRAVU INF. </t>
  </si>
  <si>
    <t>0167725</t>
  </si>
  <si>
    <t>VOTRIE</t>
  </si>
  <si>
    <t>VOTRIENT 200 MG</t>
  </si>
  <si>
    <t>0167728</t>
  </si>
  <si>
    <t>0168721</t>
  </si>
  <si>
    <t>0169225</t>
  </si>
  <si>
    <t>0169227</t>
  </si>
  <si>
    <t>0169228</t>
  </si>
  <si>
    <t>0169440</t>
  </si>
  <si>
    <t>DOCETAXEL ACTAVIS 20 MG/ML</t>
  </si>
  <si>
    <t>0169459</t>
  </si>
  <si>
    <t>GEMCITABIN TEVA 200 MG</t>
  </si>
  <si>
    <t>0169460</t>
  </si>
  <si>
    <t>GEMCITABIN TEVA 1 G</t>
  </si>
  <si>
    <t>0172173</t>
  </si>
  <si>
    <t>0172174</t>
  </si>
  <si>
    <t>0184316</t>
  </si>
  <si>
    <t>GEMCITABIN TEVA 40 MG/ML</t>
  </si>
  <si>
    <t>0184317</t>
  </si>
  <si>
    <t>0184318</t>
  </si>
  <si>
    <t>0191565</t>
  </si>
  <si>
    <t>0500356</t>
  </si>
  <si>
    <t>TYVERB</t>
  </si>
  <si>
    <t>0500566</t>
  </si>
  <si>
    <t>0500568</t>
  </si>
  <si>
    <t>0500570</t>
  </si>
  <si>
    <t>ZARZIO 48 MU/0,5 ML</t>
  </si>
  <si>
    <t>9999991</t>
  </si>
  <si>
    <t>Nespecifikovany LEK</t>
  </si>
  <si>
    <t>9999997</t>
  </si>
  <si>
    <t>9999999</t>
  </si>
  <si>
    <t>0168322</t>
  </si>
  <si>
    <t>0500646</t>
  </si>
  <si>
    <t>0500647</t>
  </si>
  <si>
    <t>0168443</t>
  </si>
  <si>
    <t>ZYTIGA</t>
  </si>
  <si>
    <t>0185102</t>
  </si>
  <si>
    <t>YERVOY</t>
  </si>
  <si>
    <t>0185101</t>
  </si>
  <si>
    <t>0193520</t>
  </si>
  <si>
    <t>INLYTA</t>
  </si>
  <si>
    <t>0168043</t>
  </si>
  <si>
    <t>JEVTANA 60 MG</t>
  </si>
  <si>
    <t>JEVTAN</t>
  </si>
  <si>
    <t>0131861</t>
  </si>
  <si>
    <t>PACLITAXEL KABI 6 MG/ML KONCENTRÁT PRO INFUZNÍ ROZ</t>
  </si>
  <si>
    <t>0165507</t>
  </si>
  <si>
    <t>0165506</t>
  </si>
  <si>
    <t>0131863</t>
  </si>
  <si>
    <t>0131859</t>
  </si>
  <si>
    <t>0177659</t>
  </si>
  <si>
    <t>0177658</t>
  </si>
  <si>
    <t>0177657</t>
  </si>
  <si>
    <t>0032975</t>
  </si>
  <si>
    <t>0177660</t>
  </si>
  <si>
    <t>0144562</t>
  </si>
  <si>
    <t>0181714</t>
  </si>
  <si>
    <t>0144563</t>
  </si>
  <si>
    <t>0055407</t>
  </si>
  <si>
    <t>0032977</t>
  </si>
  <si>
    <t>0168084</t>
  </si>
  <si>
    <t>HALAVE</t>
  </si>
  <si>
    <t>0155099</t>
  </si>
  <si>
    <t>0162382</t>
  </si>
  <si>
    <t>0104240</t>
  </si>
  <si>
    <t>PACLITAXEL EBEWE 6 MG/ML KONCENTRÁT PRO INFUZNÍ RO</t>
  </si>
  <si>
    <t>0124348</t>
  </si>
  <si>
    <t>0155098</t>
  </si>
  <si>
    <t>0148681</t>
  </si>
  <si>
    <t>0119616</t>
  </si>
  <si>
    <t>0119617</t>
  </si>
  <si>
    <t>0193870</t>
  </si>
  <si>
    <t>PERJET</t>
  </si>
  <si>
    <t>0126913</t>
  </si>
  <si>
    <t>0126912</t>
  </si>
  <si>
    <t>0185368</t>
  </si>
  <si>
    <t>0025622</t>
  </si>
  <si>
    <t>HYCAMTIN 4 MG</t>
  </si>
  <si>
    <t>0126910</t>
  </si>
  <si>
    <t>0126911</t>
  </si>
  <si>
    <t>0096886</t>
  </si>
  <si>
    <t>3</t>
  </si>
  <si>
    <t>0049486</t>
  </si>
  <si>
    <t>PUMPA INFUZNÍ - INFUSOR, 2C1008KP</t>
  </si>
  <si>
    <t>0049487</t>
  </si>
  <si>
    <t>PUMPA INFUZNÍ - INFUSOR, 1009KP</t>
  </si>
  <si>
    <t>0049497</t>
  </si>
  <si>
    <t>KATETR HEMODIALYZAČNÍ DVOUCESTNÝ HIGH FLOW DOLPHIN</t>
  </si>
  <si>
    <t>0059031</t>
  </si>
  <si>
    <t>PUMPA INFUZNÍ</t>
  </si>
  <si>
    <t>0094083</t>
  </si>
  <si>
    <t>PUMPA INFÚZNÍ ELASTOMERICKÁ EASYPUMP II</t>
  </si>
  <si>
    <t>0094705</t>
  </si>
  <si>
    <t>V</t>
  </si>
  <si>
    <t>09121</t>
  </si>
  <si>
    <t>PUNKCE PARENCHYMATICKÉHO ORGÁNU NEBO DUTINY</t>
  </si>
  <si>
    <t>09127</t>
  </si>
  <si>
    <t>EKG VYŠETŘENÍ</t>
  </si>
  <si>
    <t>09220</t>
  </si>
  <si>
    <t>KANYLACE PERIFERNÍ ŽÍLY VČETNĚ INFÚZE</t>
  </si>
  <si>
    <t>09511</t>
  </si>
  <si>
    <t>MINIMÁLNÍ KONTAKT LÉKAŘE S PACIENTEM</t>
  </si>
  <si>
    <t>09550</t>
  </si>
  <si>
    <t>SIGNÁLNÍ VÝKON - INFORMACE O VYDÁNÍ ROZHODNUTÍ O D</t>
  </si>
  <si>
    <t>09551</t>
  </si>
  <si>
    <t>SIGNÁLNÍ VÝKON - INFORMACE O VYDÁNÍ ROZHODNUTÍ O U</t>
  </si>
  <si>
    <t>42023</t>
  </si>
  <si>
    <t>KONTROLNÍ VYŠETŘENÍ KLINICKÝM ONKOLOGEM</t>
  </si>
  <si>
    <t>43023</t>
  </si>
  <si>
    <t>KONTROLNÍ VYŠETŘENÍ RADIAČNÍM ONKOLOGEM</t>
  </si>
  <si>
    <t>09547</t>
  </si>
  <si>
    <t>REGULAČNÍ POPLATEK -- POJIŠTĚNEC OD ÚHRADY POPLATK</t>
  </si>
  <si>
    <t>99991</t>
  </si>
  <si>
    <t>(VZP) KÓD POUZE PRO CENTRA DLE VYHL. 368/2006 - SL</t>
  </si>
  <si>
    <t>42520</t>
  </si>
  <si>
    <t>APLIKACE PROTINÁDOROVÉ CHEMOTERAPIE</t>
  </si>
  <si>
    <t>09543</t>
  </si>
  <si>
    <t>REGULAČNÍ POPLATEK ZA NÁVŠTĚVU -- POPLATEK UHRAZEN</t>
  </si>
  <si>
    <t>09119</t>
  </si>
  <si>
    <t xml:space="preserve">ODBĚR KRVE ZE ŽÍLY U DOSPĚLÉHO NEBO DÍTĚTE NAD 10 </t>
  </si>
  <si>
    <t>09233</t>
  </si>
  <si>
    <t>INJEKČNÍ OKRSKOVÁ ANESTÉZIE</t>
  </si>
  <si>
    <t>09215</t>
  </si>
  <si>
    <t>INJEKCE I. M., S. C., I. D.</t>
  </si>
  <si>
    <t>09545</t>
  </si>
  <si>
    <t>REGULAČNÍ POPLATEK ZA POHOTOVOSTNÍ SLUŽBU -- POPLA</t>
  </si>
  <si>
    <t>09223</t>
  </si>
  <si>
    <t>INTRAVENÓZNÍ INFÚZE U DOSPĚLÉHO NEBO DÍTĚTE NAD 10</t>
  </si>
  <si>
    <t>99999</t>
  </si>
  <si>
    <t>Nespecifikovany vykon</t>
  </si>
  <si>
    <t>42022</t>
  </si>
  <si>
    <t>CÍLENÉ VYŠETŘENÍ KLINICKÝM ONKOLOGEM</t>
  </si>
  <si>
    <t>09219</t>
  </si>
  <si>
    <t xml:space="preserve">INTRAVENÓZNÍ INJEKCE U DOSPĚLÉHO ČI DÍTĚTE NAD 10 </t>
  </si>
  <si>
    <t>42021</t>
  </si>
  <si>
    <t>KOMPLEXNÍ VYŠETŘENÍ KLINICKÝM ONKOLOGEM</t>
  </si>
  <si>
    <t>09115</t>
  </si>
  <si>
    <t>ODBĚR BIOLOGICKÉHO MATERIÁLU JINÉHO NEŽ KREV NA KV</t>
  </si>
  <si>
    <t>51881</t>
  </si>
  <si>
    <t>MULTIDISCIPLINÁRNÍ INDIKAČNÍ SEMINÁŘ K URČENÍ OPTI</t>
  </si>
  <si>
    <t>44211</t>
  </si>
  <si>
    <t>MANUÁLNÍ LYMFODRENÁŽ</t>
  </si>
  <si>
    <t>403</t>
  </si>
  <si>
    <t>0006215</t>
  </si>
  <si>
    <t>DIPHERELINE S.R. 11,25 MG</t>
  </si>
  <si>
    <t>0011389</t>
  </si>
  <si>
    <t>0011390</t>
  </si>
  <si>
    <t>0012668</t>
  </si>
  <si>
    <t>ETOPOSID EBEWE</t>
  </si>
  <si>
    <t>0013806</t>
  </si>
  <si>
    <t>0018634</t>
  </si>
  <si>
    <t>ALKERAN</t>
  </si>
  <si>
    <t>0026244</t>
  </si>
  <si>
    <t>BONDRONAT 6 MG/6 ML</t>
  </si>
  <si>
    <t>0058623</t>
  </si>
  <si>
    <t>DIPHERELINE 0,1 MG</t>
  </si>
  <si>
    <t>0096887</t>
  </si>
  <si>
    <t>0104237</t>
  </si>
  <si>
    <t>OXALIPLATIN-TEVA 5 MG/ML, KONCENTRÁT PRO INFUZNÍ R</t>
  </si>
  <si>
    <t>0104242</t>
  </si>
  <si>
    <t>0152300</t>
  </si>
  <si>
    <t>0162058</t>
  </si>
  <si>
    <t>0163320</t>
  </si>
  <si>
    <t>0180534</t>
  </si>
  <si>
    <t>0040162</t>
  </si>
  <si>
    <t>20% MANNITOL IN WATER FOR INJECTION FRESENIUS</t>
  </si>
  <si>
    <t>0043894</t>
  </si>
  <si>
    <t>EFFICAST 3B  35763/2MA</t>
  </si>
  <si>
    <t>0043897</t>
  </si>
  <si>
    <t>EFFICAST 3B  35763/2MA/M</t>
  </si>
  <si>
    <t>0043966</t>
  </si>
  <si>
    <t>PELVICAST 6B 35711/32MA</t>
  </si>
  <si>
    <t>IMPLANTÁT ORBITÁLNÍ B3 B4 B5</t>
  </si>
  <si>
    <t>43219</t>
  </si>
  <si>
    <t>PLÁNOVÁNÍ RADIOTERAPIE CO 60 NEBO URYCHLOVAČEM S P</t>
  </si>
  <si>
    <t>43315</t>
  </si>
  <si>
    <t>RADIOTERAPIE LINEÁRNÍM URYCHLOVAČEM S POUŽITÍM FIX</t>
  </si>
  <si>
    <t>43413</t>
  </si>
  <si>
    <t>HDR BRACHYTERAPIE POVRCHOVÁ S POMOCÍ AFTERLOADINGU</t>
  </si>
  <si>
    <t>43415</t>
  </si>
  <si>
    <t>BRACHYTERAPIE INTERSTICIÁLNÍ S AUTOMATICKÝM AFTERL</t>
  </si>
  <si>
    <t>43419</t>
  </si>
  <si>
    <t>BRACHYTERAPIE INTRAKAVITÁRNÍ S AUTOMATICKÝM AFTERL</t>
  </si>
  <si>
    <t>43619</t>
  </si>
  <si>
    <t>VERIFIKAČNÍ SNÍMEK NA OZAŘOVAČI (OVĚŘENÍ 1 POLE)</t>
  </si>
  <si>
    <t>43623</t>
  </si>
  <si>
    <t>PŘÍMÁ DOZIMETRIE NA NEMOCNÉM (1 MĚŘÍCÍ MÍSTO)</t>
  </si>
  <si>
    <t>43629</t>
  </si>
  <si>
    <t>VÝROBA INDIVIDUÁLNÍCH FIXAČNÍCH POMŮCEK PRO OZAŘOV</t>
  </si>
  <si>
    <t>43633</t>
  </si>
  <si>
    <t xml:space="preserve">RADIOTERAPIE POMOCÍ URYCHLOVAČE ČÁSTIC S POUŽITÍM </t>
  </si>
  <si>
    <t>43425</t>
  </si>
  <si>
    <t xml:space="preserve">PLÁNOVÁNÍ BRACHYTERAPIE S POUŽITÍM TPS (PLÁNOVACÍ </t>
  </si>
  <si>
    <t>43022</t>
  </si>
  <si>
    <t>CÍLENÉ VYŠETŘENÍ RADIAČNÍM ONKOLOGEM</t>
  </si>
  <si>
    <t>43021</t>
  </si>
  <si>
    <t>KOMPLEXNÍ VYŠETŘENÍ RADIAČNÍM ONKOLOGEM</t>
  </si>
  <si>
    <t>43217</t>
  </si>
  <si>
    <t>PLÁNOVÁNÍ RADIOTERAPIE CO 60 NEBO URYCHLOVAČEM</t>
  </si>
  <si>
    <t>43631</t>
  </si>
  <si>
    <t>PLÁNOVÁNÍ RADIOTERAPIE TECHNIKOU IMRT</t>
  </si>
  <si>
    <t>43621</t>
  </si>
  <si>
    <t>LOKALIZACE CÍLOVÉHO OBJEMU, NEBO SIMULACE OZAŘOVAC</t>
  </si>
  <si>
    <t>43311</t>
  </si>
  <si>
    <t>RADIOTERAPIE LINEÁRNÍM URYCHLOVAČEM (1 POLE)</t>
  </si>
  <si>
    <t>43635</t>
  </si>
  <si>
    <t>PLÁNOVÁNÍ STEREOTAKTICKÉ RADIOTERAPIE A RADIOCHIRU</t>
  </si>
  <si>
    <t>43637</t>
  </si>
  <si>
    <t>STEREOTAKTICKÁ RADIOTERAPIE LINEÁRNÍM URYCHLOVAČEM</t>
  </si>
  <si>
    <t xml:space="preserve">   </t>
  </si>
  <si>
    <t>Zdravotní výkony + ZUM + ZULP vykázané na pracovišti v rámci ambulantní péče - orientační přehled</t>
  </si>
  <si>
    <t>01 - I. interní klinika - kardiologická</t>
  </si>
  <si>
    <t>02 - II. interní klinika - gastro-enterologická a hepatologická</t>
  </si>
  <si>
    <t>03 - III. interní klinika - nefrologická, revmatologická a endokrinologická</t>
  </si>
  <si>
    <t>04 - I. chirurgická klinika</t>
  </si>
  <si>
    <t>05 - II. chirurgická klinika - cévně-transplantační</t>
  </si>
  <si>
    <t>06 - Neurochirurgická klinika</t>
  </si>
  <si>
    <t>07 - Klinika anesteziologie, resuscitace a intenzivní medicíny</t>
  </si>
  <si>
    <t>08 - Porodnicko-gynekologická klinika</t>
  </si>
  <si>
    <t>10 - Dětská klinika</t>
  </si>
  <si>
    <t>11 - Ortopedická klinika</t>
  </si>
  <si>
    <t>12 - Urologická klinika</t>
  </si>
  <si>
    <t>13 - Otolaryngologická klinika</t>
  </si>
  <si>
    <t>14 - Oční klinika</t>
  </si>
  <si>
    <t>16 - Klinika plicních nemocí a tuberkulózy</t>
  </si>
  <si>
    <t>17 - Neurologická klinika</t>
  </si>
  <si>
    <t>18 - Klinika psychiatrie</t>
  </si>
  <si>
    <t>20 - Klinika chorob kožních a pohlavních</t>
  </si>
  <si>
    <t>22 - Klinika nukleární medicíny</t>
  </si>
  <si>
    <t>25 - Klinika ústní,čelistní a obličejové chirurgie</t>
  </si>
  <si>
    <t>26 - Oddělení rehabilitace</t>
  </si>
  <si>
    <t>29 - Oddělení plastické a estetické chirurgie</t>
  </si>
  <si>
    <t>30 - Oddělení geriatrie</t>
  </si>
  <si>
    <t>31 - Traumatologické oddělení</t>
  </si>
  <si>
    <t>32 - Hemato-onkologická klinika</t>
  </si>
  <si>
    <t>50 - Kardiochirurgická klinika</t>
  </si>
  <si>
    <t>59 - Oddělení intenzivní péče chirurgických oborů</t>
  </si>
  <si>
    <t>01</t>
  </si>
  <si>
    <t>02</t>
  </si>
  <si>
    <t>03</t>
  </si>
  <si>
    <t>04</t>
  </si>
  <si>
    <t>05</t>
  </si>
  <si>
    <t>06</t>
  </si>
  <si>
    <t>07</t>
  </si>
  <si>
    <t>08</t>
  </si>
  <si>
    <t>10</t>
  </si>
  <si>
    <t>11</t>
  </si>
  <si>
    <t>12</t>
  </si>
  <si>
    <t>13</t>
  </si>
  <si>
    <t>14</t>
  </si>
  <si>
    <t>16</t>
  </si>
  <si>
    <t>17</t>
  </si>
  <si>
    <t>18</t>
  </si>
  <si>
    <t>20</t>
  </si>
  <si>
    <t>1F1</t>
  </si>
  <si>
    <t>87427</t>
  </si>
  <si>
    <t>CYTOLOGICKÉ NÁTĚRY  NECENTRIFUGOVANÉ TEKUTINY - 4-</t>
  </si>
  <si>
    <t>43611</t>
  </si>
  <si>
    <t>RADIOTERAPIE CS 137 (1 POLE)</t>
  </si>
  <si>
    <t>4F2</t>
  </si>
  <si>
    <t>0012670</t>
  </si>
  <si>
    <t>0049982</t>
  </si>
  <si>
    <t>0049983</t>
  </si>
  <si>
    <t>0049984</t>
  </si>
  <si>
    <t>0052547</t>
  </si>
  <si>
    <t>0077018</t>
  </si>
  <si>
    <t>ULTRAVIST 370</t>
  </si>
  <si>
    <t>0116147</t>
  </si>
  <si>
    <t>EPIRUBICIN ACTAVIS 2 MG/ML INJEKČNÍ ROZTOK</t>
  </si>
  <si>
    <t>0105143</t>
  </si>
  <si>
    <t>0151455</t>
  </si>
  <si>
    <t>OXALIPLATIN HOSPIRA 5 MG/ML KONCENTRÁT PRO PŘÍPRAV</t>
  </si>
  <si>
    <t>0151456</t>
  </si>
  <si>
    <t>0163383</t>
  </si>
  <si>
    <t>PACLINE 6 MG/ML</t>
  </si>
  <si>
    <t>2</t>
  </si>
  <si>
    <t>0007917</t>
  </si>
  <si>
    <t>0007955</t>
  </si>
  <si>
    <t>0007963</t>
  </si>
  <si>
    <t>0107931</t>
  </si>
  <si>
    <t>0107936</t>
  </si>
  <si>
    <t>0107959</t>
  </si>
  <si>
    <t>0207921</t>
  </si>
  <si>
    <t>0028338</t>
  </si>
  <si>
    <t>SET RENÁLNÍ A NEFROSTOMICKÝ RE400740,400840,400940</t>
  </si>
  <si>
    <t>00601</t>
  </si>
  <si>
    <t>OD TYPU 01 - PRO NEMOCNICE TYPU 3, (KATEGORIE 6)</t>
  </si>
  <si>
    <t>09227</t>
  </si>
  <si>
    <t>I. V. APLIKACE KRVE NEBO KREVNÍCH DERIVÁTŮ</t>
  </si>
  <si>
    <t>00880</t>
  </si>
  <si>
    <t>ROZLIŠENÍ VYKÁZANÉ HOSPITALIZACE JAKO: = NOVÁ HOSP</t>
  </si>
  <si>
    <t>00881</t>
  </si>
  <si>
    <t>ROZLIŠENÍ VYKÁZANÉ HOSPITALIZACE JAKO: = POKRAČOVÁ</t>
  </si>
  <si>
    <t>09544</t>
  </si>
  <si>
    <t>REGULAČNÍ POPLATEK ZA KAŽDÝ DEN LŮŽKOVÉ PÉČE -- PO</t>
  </si>
  <si>
    <t>00699</t>
  </si>
  <si>
    <t>OD TYPU 99 - PRO NEMOCNICE TYPU 3, (KATEGORIE 6) -</t>
  </si>
  <si>
    <t>00698</t>
  </si>
  <si>
    <t>OD TYPU 98 - PRO NEMOCNICE TYPU 3, (KATEGORIE 6) -</t>
  </si>
  <si>
    <t>42510</t>
  </si>
  <si>
    <t xml:space="preserve">NÁROČNÁ APLIKACE REŽIMŮ LÉČBY CYTOSTATIKY (1 DEN, </t>
  </si>
  <si>
    <t>4F3</t>
  </si>
  <si>
    <t>5F1</t>
  </si>
  <si>
    <t>51353</t>
  </si>
  <si>
    <t>PUNKCE, ODSÁTÍ TENKÉHO STŘEVA, MANIPULACE SE STŘEV</t>
  </si>
  <si>
    <t>GASTROTOMIE, DUODENOTOMIE NEBO JEDNODUCHÁ PYLOROPL</t>
  </si>
  <si>
    <t>51357</t>
  </si>
  <si>
    <t>JEJUNOSTOMIE, ILEOSTOMIE NEBO KOLOSTOMIE, ANTEPOZI</t>
  </si>
  <si>
    <t>51355</t>
  </si>
  <si>
    <t>DVOJ - A VÍCENÁSOBNÁ RESEKCE A (NEBO) ANASTOMÓZA T</t>
  </si>
  <si>
    <t>6F6</t>
  </si>
  <si>
    <t>90916</t>
  </si>
  <si>
    <t>(DRG) TEP KYČLE CEMENTOVANÁ (Marker se použije při</t>
  </si>
  <si>
    <t>09567</t>
  </si>
  <si>
    <t>(VZP) ZÁKROK NA LEVÉ STRANĚ</t>
  </si>
  <si>
    <t>66610</t>
  </si>
  <si>
    <t>CERVIKOKAPITÁLNÍ ENDOPROTÉZA</t>
  </si>
  <si>
    <t>7F6</t>
  </si>
  <si>
    <t>VÝMĚNA NEFROSTOMIE</t>
  </si>
  <si>
    <t>76121</t>
  </si>
  <si>
    <t>NEFROSTOMOGRAM (JEN KLINICKÝ VÝKON)</t>
  </si>
  <si>
    <t>22</t>
  </si>
  <si>
    <t>25</t>
  </si>
  <si>
    <t>26</t>
  </si>
  <si>
    <t>29</t>
  </si>
  <si>
    <t>30</t>
  </si>
  <si>
    <t>31</t>
  </si>
  <si>
    <t>32</t>
  </si>
  <si>
    <t>50</t>
  </si>
  <si>
    <t>59</t>
  </si>
  <si>
    <t>Zdravotní výkony vykázané na pracovišti pro pacienty hospitalizované ve FNOL - orientační přehled</t>
  </si>
  <si>
    <t>01013</t>
  </si>
  <si>
    <t>A</t>
  </si>
  <si>
    <t xml:space="preserve">KRANIOTOMIE S MCC                                                                                   </t>
  </si>
  <si>
    <t>01311</t>
  </si>
  <si>
    <t xml:space="preserve">MALIGNÍ ONEMOCNĚNÍ. NĚKTERÉ INFEKCE A DEGENERATIVNÍ PORUCHY NERVOVÉHO SYSTÉMU BEZ CC                </t>
  </si>
  <si>
    <t>01312</t>
  </si>
  <si>
    <t xml:space="preserve">MALIGNÍ ONEMOCNĚNÍ. NĚKTERÉ INFEKCE A DEGENERATIVNÍ PORUCHY NERVOVÉHO SYSTÉMU S CC                  </t>
  </si>
  <si>
    <t>01313</t>
  </si>
  <si>
    <t xml:space="preserve">MALIGNÍ ONEMOCNĚNÍ. NĚKTERÉ INFEKCE A DEGENERATIVNÍ PORUCHY NERVOVÉHO SYSTÉMU S MCC                 </t>
  </si>
  <si>
    <t>01342</t>
  </si>
  <si>
    <t xml:space="preserve">CÉVNÍ MOZKOVÁ PŘÍHODA S INFARKTEM S CC                                                              </t>
  </si>
  <si>
    <t>01391</t>
  </si>
  <si>
    <t xml:space="preserve">NEBAKTERIÁLNÍ INFEKCE NERVOVÉHO SYSTÉMU. KROMĚ VIROVÉ MENINGITIDY BEZ CC                            </t>
  </si>
  <si>
    <t>01412</t>
  </si>
  <si>
    <t xml:space="preserve">NETRAUMATICKÁ PORUCHA VĚDOMÍ A KÓMA S CC                                                            </t>
  </si>
  <si>
    <t>02321</t>
  </si>
  <si>
    <t xml:space="preserve">JINÉ PORUCHY OKA BEZ CC                                                                             </t>
  </si>
  <si>
    <t>02323</t>
  </si>
  <si>
    <t xml:space="preserve">JINÉ PORUCHY OKA S MCC                                                                              </t>
  </si>
  <si>
    <t>03301</t>
  </si>
  <si>
    <t xml:space="preserve">MALIGNÍ ONEMOCNĚNÍ UCHA. NOSU. ÚST A HRDLA BEZ CC                                                   </t>
  </si>
  <si>
    <t>03302</t>
  </si>
  <si>
    <t xml:space="preserve">MALIGNÍ ONEMOCNĚNÍ UCHA. NOSU. ÚST A HRDLA S CC                                                     </t>
  </si>
  <si>
    <t>03303</t>
  </si>
  <si>
    <t xml:space="preserve">MALIGNÍ ONEMOCNĚNÍ UCHA. NOSU. ÚST A HRDLA S MCC                                                    </t>
  </si>
  <si>
    <t>04031</t>
  </si>
  <si>
    <t xml:space="preserve">JINÉ VÝKONY PŘI PORUCHÁCH A ONEMOCNĚNÍCH DÝCHACÍHO SYSTÉMU BEZ CC                                   </t>
  </si>
  <si>
    <t>04032</t>
  </si>
  <si>
    <t xml:space="preserve">JINÉ VÝKONY PŘI PORUCHÁCH A ONEMOCNĚNÍCH DÝCHACÍHO SYSTÉMU S CC                                     </t>
  </si>
  <si>
    <t>04033</t>
  </si>
  <si>
    <t xml:space="preserve">JINÉ VÝKONY PŘI PORUCHÁCH A ONEMOCNĚNÍCH DÝCHACÍHO SYSTÉMU S MCC                                    </t>
  </si>
  <si>
    <t>04321</t>
  </si>
  <si>
    <t xml:space="preserve">PLICNÍ EMBOLIE BEZ CC                                                                               </t>
  </si>
  <si>
    <t>04322</t>
  </si>
  <si>
    <t xml:space="preserve">PLICNÍ EMBOLIE S CC                                                                                 </t>
  </si>
  <si>
    <t>04323</t>
  </si>
  <si>
    <t xml:space="preserve">PLICNÍ EMBOLIE S MCC                                                                                </t>
  </si>
  <si>
    <t>04341</t>
  </si>
  <si>
    <t xml:space="preserve">MALIGNÍ ONEMOCNĚNÍ DÝCHACÍHO SYSTÉMU BEZ CC                                                         </t>
  </si>
  <si>
    <t>04342</t>
  </si>
  <si>
    <t xml:space="preserve">MALIGNÍ ONEMOCNĚNÍ DÝCHACÍHO SYSTÉMU S CC                                                           </t>
  </si>
  <si>
    <t>04343</t>
  </si>
  <si>
    <t xml:space="preserve">MALIGNÍ ONEMOCNĚNÍ DÝCHACÍHO SYSTÉMU S MCC                                                          </t>
  </si>
  <si>
    <t>04402</t>
  </si>
  <si>
    <t xml:space="preserve">PNEUMOTORAX A PLEURÁNÍ VÝPOTEK S CC                                                                 </t>
  </si>
  <si>
    <t>04403</t>
  </si>
  <si>
    <t xml:space="preserve">PNEUMOTORAX A PLEURÁNÍ VÝPOTEK S MCC                                                                </t>
  </si>
  <si>
    <t>06011</t>
  </si>
  <si>
    <t xml:space="preserve">VELKÉ VÝKONY NA TLUSTÉM A TENKÉM STŘEVU BEZ CC                                                      </t>
  </si>
  <si>
    <t>06101</t>
  </si>
  <si>
    <t xml:space="preserve">JINÉ VÝKONY PŘI PORUCHÁCH A ONEMOCNĚNÍCH TRÁVICÍHO SYSTÉMU BEZ CC                                   </t>
  </si>
  <si>
    <t>06102</t>
  </si>
  <si>
    <t xml:space="preserve">JINÉ VÝKONY PŘI PORUCHÁCH A ONEMOCNĚNÍCH TRÁVICÍHO SYSTÉMU S CC                                     </t>
  </si>
  <si>
    <t>06301</t>
  </si>
  <si>
    <t xml:space="preserve">MALIGNÍ ONEMOCNĚNÍ TRÁVICÍHO SYSTÉMU BEZ CC                                                         </t>
  </si>
  <si>
    <t>06302</t>
  </si>
  <si>
    <t xml:space="preserve">MALIGNÍ ONEMOCNĚNÍ TRÁVICÍHO SYSTÉMU S CC                                                           </t>
  </si>
  <si>
    <t>06303</t>
  </si>
  <si>
    <t xml:space="preserve">MALIGNÍ ONEMOCNĚNÍ TRÁVICÍHO SYSTÉMU S MCC                                                          </t>
  </si>
  <si>
    <t>06352</t>
  </si>
  <si>
    <t xml:space="preserve">OBSTRUKCE GASTROINTESTINÁLNÍHO SYSTÉMU S CC                                                         </t>
  </si>
  <si>
    <t>06381</t>
  </si>
  <si>
    <t xml:space="preserve">JINÉ PORUCHY TRÁVICÍHO SYSTÉMU BEZ CC                                                               </t>
  </si>
  <si>
    <t>07051</t>
  </si>
  <si>
    <t xml:space="preserve">JINÉ VÝKONY PŘI PORUCHÁCH A ONEMOCNĚNÍCH HEPATOBILIÁRNÍHO SYSTÉMU A PANKREATU BEZ CC                </t>
  </si>
  <si>
    <t>07052</t>
  </si>
  <si>
    <t xml:space="preserve">JINÉ VÝKONY PŘI PORUCHÁCH A ONEMOCNĚNÍCH HEPATOBILIÁRNÍHO SYSTÉMU A PANKREATU S CC                  </t>
  </si>
  <si>
    <t>07053</t>
  </si>
  <si>
    <t xml:space="preserve">JINÉ VÝKONY PŘI PORUCHÁCH A ONEMOCNĚNÍCH HEPATOBILIÁRNÍHO SYSTÉMU A PANKREATU S MCC                 </t>
  </si>
  <si>
    <t>07311</t>
  </si>
  <si>
    <t xml:space="preserve">MALIGNÍ ONEMOCNĚNÍ HEPATOBILIÁRNÍHO SYSTÉMU A PANKREATU BEZ CC                                      </t>
  </si>
  <si>
    <t>07312</t>
  </si>
  <si>
    <t xml:space="preserve">MALIGNÍ ONEMOCNĚNÍ HEPATOBILIÁRNÍHO SYSTÉMU A PANKREATU S CC                                        </t>
  </si>
  <si>
    <t>07313</t>
  </si>
  <si>
    <t xml:space="preserve">MALIGNÍ ONEMOCNĚNÍ HEPATOBILIÁRNÍHO SYSTÉMU A PANKREATU S MCC                                       </t>
  </si>
  <si>
    <t>07331</t>
  </si>
  <si>
    <t xml:space="preserve">PORUCHY JATER. KROMĚ MALIGNÍ CIRHÓZY A ALKOHOLICKÉ HEPATITIDY BEZ CC                                </t>
  </si>
  <si>
    <t>07332</t>
  </si>
  <si>
    <t xml:space="preserve">PORUCHY JATER. KROMĚ MALIGNÍ CIRHÓZY A ALKOHOLICKÉ HEPATITIDY S CC                                  </t>
  </si>
  <si>
    <t>07333</t>
  </si>
  <si>
    <t xml:space="preserve">PORUCHY JATER. KROMĚ MALIGNÍ CIRHÓZY A ALKOHOLICKÉ HEPATITIDY S MCC                                 </t>
  </si>
  <si>
    <t>08032</t>
  </si>
  <si>
    <t xml:space="preserve">FÚZE PÁTEŘE. NE PRO DEFORMITY S CC                                                                  </t>
  </si>
  <si>
    <t>08052</t>
  </si>
  <si>
    <t xml:space="preserve">REKONSTRUKČNÍ VÝKONY KRANIÁLNÍCH A OBLIČEJOVÝCH KOSTÍ S CC                                          </t>
  </si>
  <si>
    <t>08101</t>
  </si>
  <si>
    <t xml:space="preserve">VÝKONY NA ZÁDECH A KRKU. KROMĚ FÚZE PÁTEŘE BEZ CC                                                   </t>
  </si>
  <si>
    <t>08331</t>
  </si>
  <si>
    <t xml:space="preserve">MALIGNÍ ONEMOCNĚNÍ MUSKULOSKELETÁLNÍHO SYSTÉMU A POJIVOVÉ TKÁNĚ. PATOLOGICKÉ ZLOMENINY BEZ CC       </t>
  </si>
  <si>
    <t>08332</t>
  </si>
  <si>
    <t xml:space="preserve">MALIGNÍ ONEMOCNĚNÍ MUSKULOSKELETÁLNÍHO SYSTÉMU A POJIVOVÉ TKÁNĚ. PATOLOGICKÉ ZLOMENINY S CC         </t>
  </si>
  <si>
    <t>08333</t>
  </si>
  <si>
    <t xml:space="preserve">MALIGNÍ ONEMOCNĚNÍ MUSKULOSKELETÁLNÍHO SYSTÉMU A POJIVOVÉ TKÁNĚ. PATOLOGICKÉ ZLOMENINY S MCC        </t>
  </si>
  <si>
    <t>09301</t>
  </si>
  <si>
    <t xml:space="preserve">ZÁVAŽNÉ PORUCHY KŮŽE BEZ CC                                                                         </t>
  </si>
  <si>
    <t>09302</t>
  </si>
  <si>
    <t xml:space="preserve">ZÁVAŽNÉ PORUCHY KŮŽE S CC                                                                           </t>
  </si>
  <si>
    <t>09303</t>
  </si>
  <si>
    <t xml:space="preserve">ZÁVAŽNÉ PORUCHY KŮŽE S MCC                                                                          </t>
  </si>
  <si>
    <t>09311</t>
  </si>
  <si>
    <t xml:space="preserve">MALIGNÍ ONEMOCNĚNÍ PRSŮ BEZ CC                                                                      </t>
  </si>
  <si>
    <t>09312</t>
  </si>
  <si>
    <t xml:space="preserve">MALIGNÍ ONEMOCNĚNÍ PRSŮ S CC                                                                        </t>
  </si>
  <si>
    <t>09313</t>
  </si>
  <si>
    <t xml:space="preserve">MALIGNÍ ONEMOCNĚNÍ PRSŮ S MCC                                                                       </t>
  </si>
  <si>
    <t>09341</t>
  </si>
  <si>
    <t xml:space="preserve">JINÉ PORUCHY KŮŽE A PRSU BEZ CC                                                                     </t>
  </si>
  <si>
    <t>09343</t>
  </si>
  <si>
    <t xml:space="preserve">JINÉ PORUCHY KŮŽE A PRSU S MCC                                                                      </t>
  </si>
  <si>
    <t>10331</t>
  </si>
  <si>
    <t xml:space="preserve">JINÉ ENDOKRINNÍ PORUCHY BEZ CC                                                                      </t>
  </si>
  <si>
    <t>10332</t>
  </si>
  <si>
    <t xml:space="preserve">JINÉ ENDOKRINNÍ PORUCHY S CC                                                                        </t>
  </si>
  <si>
    <t>11031</t>
  </si>
  <si>
    <t xml:space="preserve">VELKÉ VÝKONY NA LEDVINÁCH A MOČOVÝCH CESTÁCH BEZ CC                                                 </t>
  </si>
  <si>
    <t>11033</t>
  </si>
  <si>
    <t xml:space="preserve">VELKÉ VÝKONY NA LEDVINÁCH A MOČOVÝCH CESTÁCH S MCC                                                  </t>
  </si>
  <si>
    <t>11052</t>
  </si>
  <si>
    <t xml:space="preserve">MENŠÍ VÝKONY NA LEDVINÁCH. MOČOVÝCH CESTÁCH A MOČOVÉM MĚCHÝŘI S CC                                  </t>
  </si>
  <si>
    <t>11301</t>
  </si>
  <si>
    <t xml:space="preserve">MALIGNÍ ONEMOCNĚNÍ LEDVIN A MOČOVÝCH CEST A LEDVINOVÉ SELHÁNÍ BEZ CC                                </t>
  </si>
  <si>
    <t>11302</t>
  </si>
  <si>
    <t xml:space="preserve">MALIGNÍ ONEMOCNĚNÍ LEDVIN A MOČOVÝCH CEST A LEDVINOVÉ SELHÁNÍ S CC                                  </t>
  </si>
  <si>
    <t>11303</t>
  </si>
  <si>
    <t xml:space="preserve">MALIGNÍ ONEMOCNĚNÍ LEDVIN A MOČOVÝCH CEST A LEDVINOVÉ SELHÁNÍ S MCC                                 </t>
  </si>
  <si>
    <t>12301</t>
  </si>
  <si>
    <t xml:space="preserve">MALIGNÍ ONEMOCNĚNÍ MUŽSKÉHO REPRODUKČNÍHO SYSTÉMU BEZ CC                                            </t>
  </si>
  <si>
    <t>12302</t>
  </si>
  <si>
    <t xml:space="preserve">MALIGNÍ ONEMOCNĚNÍ MUŽSKÉHO REPRODUKČNÍHO SYSTÉMU S CC                                              </t>
  </si>
  <si>
    <t>12303</t>
  </si>
  <si>
    <t xml:space="preserve">MALIGNÍ ONEMOCNĚNÍ MUŽSKÉHO REPRODUKČNÍHO SYSTÉMU S MCC                                             </t>
  </si>
  <si>
    <t>13102</t>
  </si>
  <si>
    <t xml:space="preserve">JINÉ VÝKONY PŘI PORUCHÁCH A ONEMOCNĚNÍCH ŽENSKÉHO REPRODUKČNÍHO SYSTÉMU S CC                        </t>
  </si>
  <si>
    <t>13301</t>
  </si>
  <si>
    <t xml:space="preserve">MALIGNÍ ONEMOCNĚNÍ ŽENSKÉHO REPRODUKČNÍHO SYSTÉMU BEZ CC                                            </t>
  </si>
  <si>
    <t>13302</t>
  </si>
  <si>
    <t xml:space="preserve">MALIGNÍ ONEMOCNĚNÍ ŽENSKÉHO REPRODUKČNÍHO SYSTÉMU S CC                                              </t>
  </si>
  <si>
    <t>13303</t>
  </si>
  <si>
    <t xml:space="preserve">MALIGNÍ ONEMOCNĚNÍ ŽENSKÉHO REPRODUKČNÍHO SYSTÉMU S MCC                                             </t>
  </si>
  <si>
    <t>16301</t>
  </si>
  <si>
    <t xml:space="preserve">AGRANULOCYTÓZA BEZ CC                                                                               </t>
  </si>
  <si>
    <t>16302</t>
  </si>
  <si>
    <t xml:space="preserve">AGRANULOCYTÓZA S CC                                                                                 </t>
  </si>
  <si>
    <t>16303</t>
  </si>
  <si>
    <t xml:space="preserve">AGRANULOCYTÓZA S MCC                                                                                </t>
  </si>
  <si>
    <t>16312</t>
  </si>
  <si>
    <t xml:space="preserve">PORUCHY SRÁŽLIVOSTI S CC                                                                            </t>
  </si>
  <si>
    <t>16313</t>
  </si>
  <si>
    <t xml:space="preserve">PORUCHY SRÁŽLIVOSTI S MCC                                                                           </t>
  </si>
  <si>
    <t>16331</t>
  </si>
  <si>
    <t xml:space="preserve">PORUCHY ČERVENÝCH KRVINEK. KROMĚ SRPKOVITÉ CHUDOKREVNOSTI BEZ CC                                    </t>
  </si>
  <si>
    <t>16332</t>
  </si>
  <si>
    <t xml:space="preserve">PORUCHY ČERVENÝCH KRVINEK. KROMĚ SRPKOVITÉ CHUDOKREVNOSTI S CC                                      </t>
  </si>
  <si>
    <t>16333</t>
  </si>
  <si>
    <t xml:space="preserve">PORUCHY ČERVENÝCH KRVINEK. KROMĚ SRPKOVITÉ CHUDOKREVNOSTI S MCC                                     </t>
  </si>
  <si>
    <t>17031</t>
  </si>
  <si>
    <t xml:space="preserve">MYELOPROLIFERATIVNÍ PORUCHY A ŠPATNĚ DIFERENCOVANÉ NÁDORY S VELKÝM VÝKONEM BEZ CC                   </t>
  </si>
  <si>
    <t>17032</t>
  </si>
  <si>
    <t xml:space="preserve">MYELOPROLIFERATIVNÍ PORUCHY A ŠPATNĚ DIFERENCOVANÉ NÁDORY S VELKÝM VÝKONEM S CC                     </t>
  </si>
  <si>
    <t>17033</t>
  </si>
  <si>
    <t xml:space="preserve">MYELOPROLIFERATIVNÍ PORUCHY A ŠPATNĚ DIFERENCOVANÉ NÁDORY S VELKÝM VÝKONEM S MCC                    </t>
  </si>
  <si>
    <t>17041</t>
  </si>
  <si>
    <t xml:space="preserve">MYELOPROLIFERATIVNÍ PORUCHY A ŠPATNĚ DIFERENCOVANÉ NÁDORY S JINÝM VÝKONEM BEZ CC                    </t>
  </si>
  <si>
    <t>17042</t>
  </si>
  <si>
    <t xml:space="preserve">MYELOPROLIFERATIVNÍ PORUCHY A ŠPATNĚ DIFERENCOVANÉ NÁDORY S JINÝM VÝKONEM S CC                      </t>
  </si>
  <si>
    <t>17043</t>
  </si>
  <si>
    <t xml:space="preserve">MYELOPROLIFERATIVNÍ PORUCHY A ŠPATNĚ DIFERENCOVANÉ NÁDORY S JINÝM VÝKONEM S MCC                     </t>
  </si>
  <si>
    <t>17312</t>
  </si>
  <si>
    <t xml:space="preserve">LYMFOM A NEAKUTNÍ LEUKÉMIE S CC                                                                     </t>
  </si>
  <si>
    <t>17321</t>
  </si>
  <si>
    <t xml:space="preserve">RADIOTERAPIE BEZ CC                                                                                 </t>
  </si>
  <si>
    <t>17322</t>
  </si>
  <si>
    <t xml:space="preserve">RADIOTERAPIE S CC                                                                                   </t>
  </si>
  <si>
    <t>17323</t>
  </si>
  <si>
    <t xml:space="preserve">RADIOTERAPIE S MCC                                                                                  </t>
  </si>
  <si>
    <t>17331</t>
  </si>
  <si>
    <t xml:space="preserve">CHEMOTERAPIE BEZ CC                                                                                 </t>
  </si>
  <si>
    <t>17332</t>
  </si>
  <si>
    <t xml:space="preserve">CHEMOTERAPIE S CC                                                                                   </t>
  </si>
  <si>
    <t>17333</t>
  </si>
  <si>
    <t xml:space="preserve">CHEMOTERAPIE S MCC                                                                                  </t>
  </si>
  <si>
    <t>17341</t>
  </si>
  <si>
    <t xml:space="preserve">JINÉ MYELOPROLIFERATIVNÍ PORUCHY A DIAGNÓZA NEDIFERENCOVANÝCH NÁDORŮ BEZ CC                         </t>
  </si>
  <si>
    <t>17342</t>
  </si>
  <si>
    <t xml:space="preserve">JINÉ MYELOPROLIFERATIVNÍ PORUCHY A DIAGNÓZA NEDIFERENCOVANÝCH NÁDORŮ S CC                           </t>
  </si>
  <si>
    <t>17343</t>
  </si>
  <si>
    <t xml:space="preserve">JINÉ MYELOPROLIFERATIVNÍ PORUCHY A DIAGNÓZA NEDIFERENCOVANÝCH NÁDORŮ S MCC                          </t>
  </si>
  <si>
    <t>18323</t>
  </si>
  <si>
    <t xml:space="preserve">HOREČKA NEZNÁMÉHO PŮVODU S MCC                                                                      </t>
  </si>
  <si>
    <t>23012</t>
  </si>
  <si>
    <t xml:space="preserve">OPERAČNÍ VÝKON S DIAGNÓZOU JINÉHO KONTAKTU SE ZDRAVOTNICKÝMI SLUŽBAMI S CC                          </t>
  </si>
  <si>
    <t>23013</t>
  </si>
  <si>
    <t xml:space="preserve">OPERAČNÍ VÝKON S DIAGNÓZOU JINÉHO KONTAKTU SE ZDRAVOTNICKÝMI SLUŽBAMI S MCC                         </t>
  </si>
  <si>
    <t>23321</t>
  </si>
  <si>
    <t xml:space="preserve">JINÉ FAKTORY OVLIVŇUJÍCÍ ZDRAVOTNÍ STAV BEZ CC                                                      </t>
  </si>
  <si>
    <t>23322</t>
  </si>
  <si>
    <t xml:space="preserve">JINÉ FAKTORY OVLIVŇUJÍCÍ ZDRAVOTNÍ STAV S CC                                                        </t>
  </si>
  <si>
    <t>23323</t>
  </si>
  <si>
    <t xml:space="preserve">JINÉ FAKTORY OVLIVŇUJÍCÍ ZDRAVOTNÍ STAV S MCC                                                       </t>
  </si>
  <si>
    <t>88872</t>
  </si>
  <si>
    <t xml:space="preserve">ROZSÁHLÉ VÝKONY. KTERÉ SE NETÝKAJÍ HLAVNÍ DIAGNÓZY S CC                                             </t>
  </si>
  <si>
    <t>88873</t>
  </si>
  <si>
    <t xml:space="preserve">ROZSÁHLÉ VÝKONY. KTERÉ SE NETÝKAJÍ HLAVNÍ DIAGNÓZY S MCC                                            </t>
  </si>
  <si>
    <t>88891</t>
  </si>
  <si>
    <t xml:space="preserve">VÝKONY OMEZENÉHO ROZSAHU. KTERÉ SE NETÝKAJÍ HLAVNÍ DIAGNÓZY BEZ CC                                  </t>
  </si>
  <si>
    <t>88892</t>
  </si>
  <si>
    <t xml:space="preserve">VÝKONY OMEZENÉHO ROZSAHU. KTERÉ SE NETÝKAJÍ HLAVNÍ DIAGNÓZY S CC                                    </t>
  </si>
  <si>
    <t>Porovnání jednotlivých IR DRG skupin</t>
  </si>
  <si>
    <t>28 - Ústav lékařské genetiky</t>
  </si>
  <si>
    <t>33 - Oddělení klinické biochemie</t>
  </si>
  <si>
    <t>34 - Radiologická klinika</t>
  </si>
  <si>
    <t>35 - Transfuzní oddělení</t>
  </si>
  <si>
    <t>37 - Ústav klinické a molekulární patologie</t>
  </si>
  <si>
    <t>40 - Ústav mikrobiologie</t>
  </si>
  <si>
    <t>41 - Ústav imunologie</t>
  </si>
  <si>
    <t>44 - LEM</t>
  </si>
  <si>
    <t>706</t>
  </si>
  <si>
    <t>89173</t>
  </si>
  <si>
    <t>ANTEGRÁDNÍ PYELOGRAFIE JEDNOSTRANNÁ</t>
  </si>
  <si>
    <t>89198</t>
  </si>
  <si>
    <t>SKIASKOPIE</t>
  </si>
  <si>
    <t>809</t>
  </si>
  <si>
    <t>89455</t>
  </si>
  <si>
    <t>PERKUTÁNNÍ NEFROSTOMIE JEDNOSTRANNÁ</t>
  </si>
  <si>
    <t>89165</t>
  </si>
  <si>
    <t>RETROGRÁDNÍ PYELOGRAFIE JEDNOSTRANNÁ</t>
  </si>
  <si>
    <t>205</t>
  </si>
  <si>
    <t>87413</t>
  </si>
  <si>
    <t>CYTOLOGICKÉ OTISKY A STĚRY -  ZA 1-3 PREPARÁTY</t>
  </si>
  <si>
    <t>87421</t>
  </si>
  <si>
    <t>CYTOLOGICKÉ NÁTĚRY SEDIMENTU CENTRIFUGOVANÉ TEKUTI</t>
  </si>
  <si>
    <t>87433</t>
  </si>
  <si>
    <t>STANDARDNÍ CYTOLOGICKÉ BARVENÍ,  ZA 1-3 PREPARÁTY</t>
  </si>
  <si>
    <t>87447</t>
  </si>
  <si>
    <t>CYTOLOGICKÉ PREPARÁTY ZHOTOVENÉ CYTOCENTRIFUGOU</t>
  </si>
  <si>
    <t>89313</t>
  </si>
  <si>
    <t xml:space="preserve">PERKUTÁNNÍ PUNKCE NEBO BIOPSIE ŘÍZENÁ RDG METODOU </t>
  </si>
  <si>
    <t>87525</t>
  </si>
  <si>
    <t>STANOVENÍ CYTOLOGICKÉ DIAGNÓZY III. STUPNĚ OBTÍŽNO</t>
  </si>
  <si>
    <t>87449</t>
  </si>
  <si>
    <t xml:space="preserve">SCREENINGOVÉ ODEČÍTÁNÍ CYTOLOGICKÝCH NÁLEZŮ (ZA 1 </t>
  </si>
  <si>
    <t>87415</t>
  </si>
  <si>
    <t>CYTOLOGICKÉ OTISKY A STĚRY -  ZA 4-10 PREPARÁTŮ</t>
  </si>
  <si>
    <t>89201</t>
  </si>
  <si>
    <t>SKIASKOPIE NA OPERAČNÍM ČI ZÁKROKOVÉM SÁLE MOBILNÍ</t>
  </si>
  <si>
    <t>87435</t>
  </si>
  <si>
    <t>STANDARDNÍ CYTOLOGICKÉ BARVENÍ,  ZA 4-10  PREPARÁT</t>
  </si>
  <si>
    <t>0022077</t>
  </si>
  <si>
    <t>IOMERON 400</t>
  </si>
  <si>
    <t>0093625</t>
  </si>
  <si>
    <t>0093626</t>
  </si>
  <si>
    <t>0095609</t>
  </si>
  <si>
    <t>MICROPAQUE CT</t>
  </si>
  <si>
    <t>0002018</t>
  </si>
  <si>
    <t>0002027</t>
  </si>
  <si>
    <t>0002034</t>
  </si>
  <si>
    <t>0002035</t>
  </si>
  <si>
    <t>0002067</t>
  </si>
  <si>
    <t>0002073</t>
  </si>
  <si>
    <t>0002077</t>
  </si>
  <si>
    <t>0002087</t>
  </si>
  <si>
    <t>0110740</t>
  </si>
  <si>
    <t>VÁLCE (DVA) STERILNÍ, JEDNORÁZOVÉ DO INJEKTORU, CE</t>
  </si>
  <si>
    <t>47219</t>
  </si>
  <si>
    <t xml:space="preserve">SCINTIGRAFIE LEDVIN DYNAMICKÁ VČETNĚ STANOVENÍ GF </t>
  </si>
  <si>
    <t>47259</t>
  </si>
  <si>
    <t>SCINTIGRAFIE PLIC VENTILAČNÍ STATICKÁ</t>
  </si>
  <si>
    <t>47269</t>
  </si>
  <si>
    <t>TOMOGRAFICKÁ SCINTIGRAFIE - SPECT</t>
  </si>
  <si>
    <t>47273</t>
  </si>
  <si>
    <t>KVANTIFIKACE DYNAMICKÝCH A TOMOGRAFICKÝCH SCINTIGR</t>
  </si>
  <si>
    <t>47355</t>
  </si>
  <si>
    <t>HYBRIDNÍ VÝPOČETNÍ A POZITRONOVÁ EMISNÍ TOMOGRAFIE</t>
  </si>
  <si>
    <t>47241</t>
  </si>
  <si>
    <t>SCINTIGRAFIE SKELETU</t>
  </si>
  <si>
    <t>47257</t>
  </si>
  <si>
    <t>SCINTIGRAFIE PLIC PERFÚZNÍ</t>
  </si>
  <si>
    <t>47267</t>
  </si>
  <si>
    <t>SCINTIGRAFIE  NÁDORU</t>
  </si>
  <si>
    <t>28</t>
  </si>
  <si>
    <t>816</t>
  </si>
  <si>
    <t>94119</t>
  </si>
  <si>
    <t>IZOLACE A UCHOVÁNÍ LIDSKÉ DNA (RNA)</t>
  </si>
  <si>
    <t>202</t>
  </si>
  <si>
    <t>94191</t>
  </si>
  <si>
    <t>FOTOGRAFIE GELU</t>
  </si>
  <si>
    <t>94193</t>
  </si>
  <si>
    <t>ELEKTROFORÉZA NUKLEOVÝCH KYSELIN</t>
  </si>
  <si>
    <t>94199</t>
  </si>
  <si>
    <t>AMPLIFIKACE METODOU PCR</t>
  </si>
  <si>
    <t>818</t>
  </si>
  <si>
    <t>91427</t>
  </si>
  <si>
    <t>IZOLACE MONONUKLEÁRŮ Z PERIFERNÍ KRVE GRADIENTOVOU</t>
  </si>
  <si>
    <t>91431</t>
  </si>
  <si>
    <t>ZVLÁŠTĚ NÁROČNÉ IZOLACE BUNĚK GRADIENTOVOU CENTRIF</t>
  </si>
  <si>
    <t>96157</t>
  </si>
  <si>
    <t>STANOVENÍ HEPARINOVÝCH JEDNOTEK ANTI XA</t>
  </si>
  <si>
    <t>96167</t>
  </si>
  <si>
    <t>KREVNÍ OBRAZ S PĚTI POPULAČNÍM DIFERENCIÁLNÍM POČT</t>
  </si>
  <si>
    <t>FAKTOR VIII - STANOVENÍ AKTIVITY</t>
  </si>
  <si>
    <t>96197</t>
  </si>
  <si>
    <t>FAKTOR XI - STANOVENÍ AKTIVITY</t>
  </si>
  <si>
    <t>96321</t>
  </si>
  <si>
    <t>POČET TROMBOCYTŮ MIKROSKOPICKY</t>
  </si>
  <si>
    <t>96617</t>
  </si>
  <si>
    <t>TROMBINOVÝ ČAS</t>
  </si>
  <si>
    <t>96621</t>
  </si>
  <si>
    <t>AKTIVOVANÝ PARTIALNÍ TROMBOPLASTINOVÝ TEST (APTT)</t>
  </si>
  <si>
    <t>96711</t>
  </si>
  <si>
    <t>PANOPTICKÉ OBARVENÍ NÁTĚRU PERIFERNÍ KRVE NEBO ASP</t>
  </si>
  <si>
    <t>96837</t>
  </si>
  <si>
    <t>ERYTROPOETIN - STANOVENÍ HLADINY V SÉRU</t>
  </si>
  <si>
    <t>96847</t>
  </si>
  <si>
    <t>FIBRIN/FIBRINOGEN DEGRADAČNÍ PRODUKTY SEMIKVANTITA</t>
  </si>
  <si>
    <t>96857</t>
  </si>
  <si>
    <t>STANOVENÍ POČTU RETIKULOCYTŮ NA AUTOMATICKÉM ANALY</t>
  </si>
  <si>
    <t>91439</t>
  </si>
  <si>
    <t>IMUNOFENOTYPIZACE BUNĚČNÝCH SUBPOPULACÍ DLE POVRCH</t>
  </si>
  <si>
    <t>96315</t>
  </si>
  <si>
    <t>ANALÝZA KREVNÍHO NÁTĚRU PANOPTICKY OBARVENÉHO. IND</t>
  </si>
  <si>
    <t>96265</t>
  </si>
  <si>
    <t>PROTEIN S - VOLNÝ</t>
  </si>
  <si>
    <t>96813</t>
  </si>
  <si>
    <t>ANTITROMBIN III, CHROMOGENNÍ METODOU (SÉRIE)</t>
  </si>
  <si>
    <t>96515</t>
  </si>
  <si>
    <t>FIBRIN DEGRADAČNÍ PRODUKTY KVANTITATIVNĚ</t>
  </si>
  <si>
    <t>96113</t>
  </si>
  <si>
    <t>PLAZMINOGEN - AKTIVITA</t>
  </si>
  <si>
    <t>96145</t>
  </si>
  <si>
    <t>DAPTT - SCREENING LA</t>
  </si>
  <si>
    <t>96325</t>
  </si>
  <si>
    <t>FIBRINOGEN (SÉRIE)</t>
  </si>
  <si>
    <t>96613</t>
  </si>
  <si>
    <t>VYŠETŘENÍ NÁTĚRU NA SCHIZOCYTY</t>
  </si>
  <si>
    <t>96193</t>
  </si>
  <si>
    <t>FAKTOR IX - STANOVENÍ AKTIVITY</t>
  </si>
  <si>
    <t>96863</t>
  </si>
  <si>
    <t>STANOVENÍ POČTU ERYTROBLASTŮ NA AUTOMATICKÉM ANALY</t>
  </si>
  <si>
    <t>96185</t>
  </si>
  <si>
    <t>FAKTOR II. - STANOVENÍ AKTIVITY</t>
  </si>
  <si>
    <t>96715</t>
  </si>
  <si>
    <t>ANALÝZA NÁTĚRU KOSTNÍ DŘENĚ, MÍZNÍ UZLINY NEBO TKÁ</t>
  </si>
  <si>
    <t>96199</t>
  </si>
  <si>
    <t>PROTEIN C - FUNKČNÍ AKTIVITA</t>
  </si>
  <si>
    <t>96239</t>
  </si>
  <si>
    <t>DESTIČKOVÝ NEUTRALIZAČNÍ TEST (PNP)</t>
  </si>
  <si>
    <t>96215</t>
  </si>
  <si>
    <t>APC REZISTENCE</t>
  </si>
  <si>
    <t>33</t>
  </si>
  <si>
    <t>801</t>
  </si>
  <si>
    <t>81111</t>
  </si>
  <si>
    <t>A L T  STATIM</t>
  </si>
  <si>
    <t>81117</t>
  </si>
  <si>
    <t>AMYLASA (SÉRUM, MOČ) STATIM</t>
  </si>
  <si>
    <t>81121</t>
  </si>
  <si>
    <t>BILIRUBIN CELKOVÝ STATIM</t>
  </si>
  <si>
    <t>81137</t>
  </si>
  <si>
    <t>UREA STATIM</t>
  </si>
  <si>
    <t>81141</t>
  </si>
  <si>
    <t>VÁPNÍK IONIZOVANÝ STATIM</t>
  </si>
  <si>
    <t>81147</t>
  </si>
  <si>
    <t>FOSFATÁZA ALKALICKÁ STATIM</t>
  </si>
  <si>
    <t>81157</t>
  </si>
  <si>
    <t>CHLORIDY STATIM</t>
  </si>
  <si>
    <t>81161</t>
  </si>
  <si>
    <t>AMYLÁZA PANKREATICKÁ STATIM</t>
  </si>
  <si>
    <t>81167</t>
  </si>
  <si>
    <t>KREATINKINÁZA IZOENZYMY (CK-MB) STATIM</t>
  </si>
  <si>
    <t>81171</t>
  </si>
  <si>
    <t>KYSELINA MLÉČNÁ (LAKTÁT) STATIM</t>
  </si>
  <si>
    <t>81227</t>
  </si>
  <si>
    <t>PROSTATICKÝ SPECIFICKÝ ANTIGEN (PSA) - VOLNÝ</t>
  </si>
  <si>
    <t>81231</t>
  </si>
  <si>
    <t>METHEMOGLOBIN - KVANTITATIVNÍ STANOVENÍ</t>
  </si>
  <si>
    <t>81237</t>
  </si>
  <si>
    <t>TROPONIN - T NEBO I ELISA</t>
  </si>
  <si>
    <t>81341</t>
  </si>
  <si>
    <t>AMONIAK</t>
  </si>
  <si>
    <t>81351</t>
  </si>
  <si>
    <t>ANDROSTENDION</t>
  </si>
  <si>
    <t>81397</t>
  </si>
  <si>
    <t>ELEKTROFORÉZA PROTEINŮ (SÉRUM)</t>
  </si>
  <si>
    <t>81427</t>
  </si>
  <si>
    <t>FOSFOR ANORGANICKÝ</t>
  </si>
  <si>
    <t>81451</t>
  </si>
  <si>
    <t>HEMOGLOBIN VOLNÝ V PLAZMĚ</t>
  </si>
  <si>
    <t>81481</t>
  </si>
  <si>
    <t>AMYLÁZA PANKREATICKÁ</t>
  </si>
  <si>
    <t>81527</t>
  </si>
  <si>
    <t>CHOLESTEROL LDL</t>
  </si>
  <si>
    <t>81537</t>
  </si>
  <si>
    <t>LIPOPROTEINY - ELEKTROFORÉZA</t>
  </si>
  <si>
    <t>81541</t>
  </si>
  <si>
    <t>LIPOPROTEIN - Lp (a)</t>
  </si>
  <si>
    <t>81641</t>
  </si>
  <si>
    <t>ŽELEZO CELKOVÉ</t>
  </si>
  <si>
    <t>81681</t>
  </si>
  <si>
    <t>25-HYDROXYVITAMIN D (25 OHD)</t>
  </si>
  <si>
    <t>81707</t>
  </si>
  <si>
    <t>CHORIOGONADOTROPIN V SÉRU - VOLNÁ \BETA - PODJEDNO</t>
  </si>
  <si>
    <t>81717</t>
  </si>
  <si>
    <t>STANOVENÍ KONCENTRACE PROTEINU S-100B (S-100BB, S-</t>
  </si>
  <si>
    <t>81721</t>
  </si>
  <si>
    <t>IMUNOTURBIDIMETRICKÉ A/NEBO IMUNONEFELOMETRICKÉ ST</t>
  </si>
  <si>
    <t>81731</t>
  </si>
  <si>
    <t>STANOVENÍ NATRIURETICKÝCH PEPTIDŮ V SÉRU A V PLAZM</t>
  </si>
  <si>
    <t>91137</t>
  </si>
  <si>
    <t>STANOVENÍ TRANSFERINU</t>
  </si>
  <si>
    <t>91141</t>
  </si>
  <si>
    <t>STANOVENÍ CERULOPLASMINU</t>
  </si>
  <si>
    <t>91171</t>
  </si>
  <si>
    <t>STANOVENÍ IgG ELISA</t>
  </si>
  <si>
    <t>91397</t>
  </si>
  <si>
    <t>ELEKTROFORESA S NÁSLEDNOU IMUNOFIXACÍ (KOMPLEX - I</t>
  </si>
  <si>
    <t>91481</t>
  </si>
  <si>
    <t>STANOVENÍ KONCENTRACE PROCALCITONINU</t>
  </si>
  <si>
    <t>93131</t>
  </si>
  <si>
    <t>KORTISOL</t>
  </si>
  <si>
    <t>93137</t>
  </si>
  <si>
    <t>PROGESTERON</t>
  </si>
  <si>
    <t>93141</t>
  </si>
  <si>
    <t>KALCITONIN</t>
  </si>
  <si>
    <t>93151</t>
  </si>
  <si>
    <t>FERRITIN</t>
  </si>
  <si>
    <t>93161</t>
  </si>
  <si>
    <t>INZULÍN</t>
  </si>
  <si>
    <t>93167</t>
  </si>
  <si>
    <t>NEURON - SPECIFICKÁ ENOLÁZA (NSE)</t>
  </si>
  <si>
    <t>93171</t>
  </si>
  <si>
    <t>PARATHORMON</t>
  </si>
  <si>
    <t>93187</t>
  </si>
  <si>
    <t>TYROXIN CELKOVÝ (TT4)</t>
  </si>
  <si>
    <t>93191</t>
  </si>
  <si>
    <t>TESTOSTERON</t>
  </si>
  <si>
    <t>93217</t>
  </si>
  <si>
    <t>AUTOPROTILÁTKY PROTI MIKROSOMÁLNÍMU ANTIGENU</t>
  </si>
  <si>
    <t>93227</t>
  </si>
  <si>
    <t>ANTIGEN SQUAMÓZNÍCH NÁDOROVÝCH BUNĚK (SCC)</t>
  </si>
  <si>
    <t>93231</t>
  </si>
  <si>
    <t>TYREOGLOBULIN AUTOPROTILÁTKY</t>
  </si>
  <si>
    <t>93267</t>
  </si>
  <si>
    <t>VOLNÝ TESTOSTERON</t>
  </si>
  <si>
    <t>81119</t>
  </si>
  <si>
    <t>AMONIAK STATIM</t>
  </si>
  <si>
    <t>81135</t>
  </si>
  <si>
    <t>SODÍK STATIM</t>
  </si>
  <si>
    <t>81473</t>
  </si>
  <si>
    <t>CHOLESTEROL HDL</t>
  </si>
  <si>
    <t>81563</t>
  </si>
  <si>
    <t>OSMOLALITA (SÉRUM, MOČ)</t>
  </si>
  <si>
    <t>93189</t>
  </si>
  <si>
    <t>TYROXIN VOLNÝ (FT4)</t>
  </si>
  <si>
    <t>81585</t>
  </si>
  <si>
    <t>ACIDOBAZICKÁ ROVNOVÁHA</t>
  </si>
  <si>
    <t>93245</t>
  </si>
  <si>
    <t>TRIJODTYRONIN VOLNÝ (FT3)</t>
  </si>
  <si>
    <t>91153</t>
  </si>
  <si>
    <t>STANOVENÍ  C - REAKTIVNÍHO PROTEINU</t>
  </si>
  <si>
    <t>81145</t>
  </si>
  <si>
    <t>DRASLÍK STATIM</t>
  </si>
  <si>
    <t>81153</t>
  </si>
  <si>
    <t>GAMA-GLUTAMYLTRANSFERÁZA (GMT) STATIM</t>
  </si>
  <si>
    <t>81113</t>
  </si>
  <si>
    <t>A S T  STATIM</t>
  </si>
  <si>
    <t>93225</t>
  </si>
  <si>
    <t>PROSTATICKÝ SPECIFICKÝ ANTIGEN (PSA)</t>
  </si>
  <si>
    <t>93129</t>
  </si>
  <si>
    <t>FOLITROPIN (FSH)</t>
  </si>
  <si>
    <t>81383</t>
  </si>
  <si>
    <t>LAKTÁTDEHYDROGENÁZA (L D)</t>
  </si>
  <si>
    <t>81169</t>
  </si>
  <si>
    <t>KREATININ STATIM</t>
  </si>
  <si>
    <t>81143</t>
  </si>
  <si>
    <t>LAKTÁTDEHYDROGENÁZA STATIM</t>
  </si>
  <si>
    <t>81495</t>
  </si>
  <si>
    <t>KREATINKINÁZA (CK)</t>
  </si>
  <si>
    <t>81449</t>
  </si>
  <si>
    <t>GLYKOVANÝ HEMOGLOBIN</t>
  </si>
  <si>
    <t>81149</t>
  </si>
  <si>
    <t>FOSFOR ANORGANICKÝ STATIM</t>
  </si>
  <si>
    <t>81173</t>
  </si>
  <si>
    <t>LIPÁZA STATIM</t>
  </si>
  <si>
    <t>93195</t>
  </si>
  <si>
    <t>TYREOTROPIN (TSH)</t>
  </si>
  <si>
    <t>93213</t>
  </si>
  <si>
    <t>VITAMIN B12</t>
  </si>
  <si>
    <t>81329</t>
  </si>
  <si>
    <t>ALBUMIN (SÉRUM)</t>
  </si>
  <si>
    <t>81115</t>
  </si>
  <si>
    <t>ALBUMIN SÉRUM (STATIM)</t>
  </si>
  <si>
    <t>93115</t>
  </si>
  <si>
    <t>FOLÁTY</t>
  </si>
  <si>
    <t>81345</t>
  </si>
  <si>
    <t>AMYLÁZA</t>
  </si>
  <si>
    <t>81155</t>
  </si>
  <si>
    <t>GLUKÓZA KVANTITATIVNÍ STANOVENÍ STATIM</t>
  </si>
  <si>
    <t>81249</t>
  </si>
  <si>
    <t>CEA (MEIA)</t>
  </si>
  <si>
    <t>81703</t>
  </si>
  <si>
    <t>CYSTATIN C</t>
  </si>
  <si>
    <t>81139</t>
  </si>
  <si>
    <t>VÁPNÍK CELKOVÝ STATIM</t>
  </si>
  <si>
    <t>91143</t>
  </si>
  <si>
    <t>STANOVENÍ PREALBUMINU</t>
  </si>
  <si>
    <t>93149</t>
  </si>
  <si>
    <t>ESTRADIOL</t>
  </si>
  <si>
    <t>81363</t>
  </si>
  <si>
    <t>BILIRUBIN KONJUGOVANÝ</t>
  </si>
  <si>
    <t>81625</t>
  </si>
  <si>
    <t>VÁPNÍK CELKOVÝ</t>
  </si>
  <si>
    <t>81465</t>
  </si>
  <si>
    <t>HOŘČÍK</t>
  </si>
  <si>
    <t>93215</t>
  </si>
  <si>
    <t>ALFA - 1 - FETOPROTEIN (AFP)</t>
  </si>
  <si>
    <t>93159</t>
  </si>
  <si>
    <t>CHORIOGONADOTROPIN (HCG)</t>
  </si>
  <si>
    <t>91193</t>
  </si>
  <si>
    <t>STANOVENÍ B2 - MIKROGLOBULINU ELISA</t>
  </si>
  <si>
    <t>93133</t>
  </si>
  <si>
    <t>LUTROPIN (LH)</t>
  </si>
  <si>
    <t>81533</t>
  </si>
  <si>
    <t>LIPÁZA</t>
  </si>
  <si>
    <t>81339</t>
  </si>
  <si>
    <t>AMINOKYSELINY STANOVENÍ CELKOVÉHO SPEKTRA V BIOLOG</t>
  </si>
  <si>
    <t>93199</t>
  </si>
  <si>
    <t>TYREOGLOBULIN (TG)</t>
  </si>
  <si>
    <t>81629</t>
  </si>
  <si>
    <t>VAZEBNÁ KAPACITA ŽELEZA</t>
  </si>
  <si>
    <t>93263</t>
  </si>
  <si>
    <t>KARBOHYDRÁT-DEFICIENTNÍ TRANSFERIN (CDT)</t>
  </si>
  <si>
    <t>81369</t>
  </si>
  <si>
    <t>BÍLKOVINA KVANTITATIVNĚ (MOČ, MOZKOM. MOK, VÝPOTEK</t>
  </si>
  <si>
    <t>81125</t>
  </si>
  <si>
    <t>BÍLKOVINY CELKOVÉ (SÉRUM) STATIM</t>
  </si>
  <si>
    <t>81235</t>
  </si>
  <si>
    <t>TUMORMARKERY CA 19-9, CA 15-3, CA 72-4, CA 125</t>
  </si>
  <si>
    <t>93145</t>
  </si>
  <si>
    <t>C-PEPTID</t>
  </si>
  <si>
    <t>91145</t>
  </si>
  <si>
    <t>STANOVENÍ HAPTOGLOBINU</t>
  </si>
  <si>
    <t>93193</t>
  </si>
  <si>
    <t>THYMIDINKINÁZA</t>
  </si>
  <si>
    <t>81675</t>
  </si>
  <si>
    <t>MIKROALBUMINURIE</t>
  </si>
  <si>
    <t>81123</t>
  </si>
  <si>
    <t>BILIRUBIN KONJUGOVANÝ STATIM</t>
  </si>
  <si>
    <t>81475</t>
  </si>
  <si>
    <t>CHOLINESTERÁZA</t>
  </si>
  <si>
    <t>93185</t>
  </si>
  <si>
    <t>TRIJODTYRONIN CELKOVÝ (TT3)</t>
  </si>
  <si>
    <t>93265</t>
  </si>
  <si>
    <t>CYFRA 21-1 (NÁDOROVÝ ANTIGEN, CYTOKERATIN FRAGMENT</t>
  </si>
  <si>
    <t>93249</t>
  </si>
  <si>
    <t>TELOPEPTID PROKOLAGENU I. TYPU: IC - TP</t>
  </si>
  <si>
    <t>93135</t>
  </si>
  <si>
    <t>MYOGLOBIN V SÉRII</t>
  </si>
  <si>
    <t>81375</t>
  </si>
  <si>
    <t>KRYOGLOBULINY KVANTITATIVNĚ</t>
  </si>
  <si>
    <t>81165</t>
  </si>
  <si>
    <t>KREATINKINÁZA (CK) STATIM</t>
  </si>
  <si>
    <t>81239</t>
  </si>
  <si>
    <t>ANALÝZA MOČE MIKROSKOPICKY VE FÁZOVÉM KONTRASTU</t>
  </si>
  <si>
    <t>81389</t>
  </si>
  <si>
    <t>DEHYDROEPIANDROSTERON SULFÁT (DHEA-S)</t>
  </si>
  <si>
    <t>81233</t>
  </si>
  <si>
    <t>KARBONYLHEMOGLOBIN KVANTITATIVNĚ</t>
  </si>
  <si>
    <t>93223</t>
  </si>
  <si>
    <t>NÁDOROVÉ ANTIGENY CA - TYPU</t>
  </si>
  <si>
    <t>81159</t>
  </si>
  <si>
    <t>CHOLINESTERÁZA STATIM</t>
  </si>
  <si>
    <t>81395</t>
  </si>
  <si>
    <t>ELEKTROFORÉZA PROTEINŮ (MOČ, MOZKOMÍŠNÍ MOK)</t>
  </si>
  <si>
    <t>81489</t>
  </si>
  <si>
    <t>KATECHOLAMIN A JEHO METABOLITY</t>
  </si>
  <si>
    <t>93255</t>
  </si>
  <si>
    <t>PROKOLAGEN I. TYPU: PI - NP</t>
  </si>
  <si>
    <t>93229</t>
  </si>
  <si>
    <t>TKÁŇOVÝ POLYPEPTIDICKÝ ANTIGEN (TPA)</t>
  </si>
  <si>
    <t>93139</t>
  </si>
  <si>
    <t>ADRENOKORTIKOTROPIN (ACTH)</t>
  </si>
  <si>
    <t>813</t>
  </si>
  <si>
    <t>91275</t>
  </si>
  <si>
    <t>STANOVENÍ ANTI KARDIOLIPIN Ab IgG a IgM ELISA</t>
  </si>
  <si>
    <t>34</t>
  </si>
  <si>
    <t>0001733</t>
  </si>
  <si>
    <t>XENETIX 300</t>
  </si>
  <si>
    <t>0002920</t>
  </si>
  <si>
    <t>MULTIHANCE</t>
  </si>
  <si>
    <t>0003132</t>
  </si>
  <si>
    <t>GADOVIST 1,0 MMOL/ML</t>
  </si>
  <si>
    <t>0003134</t>
  </si>
  <si>
    <t>0022075</t>
  </si>
  <si>
    <t>0042411</t>
  </si>
  <si>
    <t>VISIPAQUE 270 MG I/ML</t>
  </si>
  <si>
    <t>0042433</t>
  </si>
  <si>
    <t>VISIPAQUE 320 MG I/ML</t>
  </si>
  <si>
    <t>0042439</t>
  </si>
  <si>
    <t>0045119</t>
  </si>
  <si>
    <t>0045123</t>
  </si>
  <si>
    <t>0059494</t>
  </si>
  <si>
    <t>LIPIODOL ULTRA-FLUIDE</t>
  </si>
  <si>
    <t>0059496</t>
  </si>
  <si>
    <t>TELEBRIX GASTRO</t>
  </si>
  <si>
    <t>0065978</t>
  </si>
  <si>
    <t>DOTAREM</t>
  </si>
  <si>
    <t>0065980</t>
  </si>
  <si>
    <t>0077016</t>
  </si>
  <si>
    <t>ULTRAVIST 300</t>
  </si>
  <si>
    <t>0077019</t>
  </si>
  <si>
    <t>0077024</t>
  </si>
  <si>
    <t>0095607</t>
  </si>
  <si>
    <t>MICROPAQUE</t>
  </si>
  <si>
    <t>0034038</t>
  </si>
  <si>
    <t>JEHLA BIOPTICKÁ ASPIRAČNÍ, CHIBA,ECHOTIP</t>
  </si>
  <si>
    <t>0037821</t>
  </si>
  <si>
    <t>VODIČ ANGIOGRAFICKÝ</t>
  </si>
  <si>
    <t>0038462</t>
  </si>
  <si>
    <t>DRÁT VODÍCÍ GUIDE WIRE M</t>
  </si>
  <si>
    <t>0038482</t>
  </si>
  <si>
    <t>0038483</t>
  </si>
  <si>
    <t>0038498</t>
  </si>
  <si>
    <t>KATETR ANGIOGRAFICKÝ GLIDECATH</t>
  </si>
  <si>
    <t>0038503</t>
  </si>
  <si>
    <t>SOUPRAVA ZAVÁDĚCÍ INTRODUCER</t>
  </si>
  <si>
    <t>0038505</t>
  </si>
  <si>
    <t>0048264</t>
  </si>
  <si>
    <t>DRÁT NEUROINTERVENČNÍ</t>
  </si>
  <si>
    <t>0048523</t>
  </si>
  <si>
    <t>VODIČ INTERVENČNÍ SELECTIVA DO 145CM</t>
  </si>
  <si>
    <t>0048668</t>
  </si>
  <si>
    <t>DRÁT VODÍCÍ NITINOL</t>
  </si>
  <si>
    <t>0052140</t>
  </si>
  <si>
    <t>KATETR DILATAČNÍ PTA WANDA, SMASH</t>
  </si>
  <si>
    <t>0052143</t>
  </si>
  <si>
    <t>EXTRAKTOR - AMPLATZ GOOSE NECK GNXXXX - PERIFERNÍ,</t>
  </si>
  <si>
    <t>0052399</t>
  </si>
  <si>
    <t>KATETR DRENÁŽNÍ BILIÁRNÍ</t>
  </si>
  <si>
    <t>0052704</t>
  </si>
  <si>
    <t>KATETR DRENÁŽNÍ</t>
  </si>
  <si>
    <t>0053358</t>
  </si>
  <si>
    <t>KATETR ANGIOGRAFICKÝ SLIP-CATH HYDROFILNÍ</t>
  </si>
  <si>
    <t>0053374</t>
  </si>
  <si>
    <t xml:space="preserve">KATETR ANGIOPLASTICKÝ LARGE OMEGA, PRŮMĚR 7 - 8.5 </t>
  </si>
  <si>
    <t>0053563</t>
  </si>
  <si>
    <t>KATETR DIAGNOSTICKÝ TEMPO4F,5F</t>
  </si>
  <si>
    <t>0053643</t>
  </si>
  <si>
    <t>KATETR BALONKOVÝ PTA QUADRIMATRIX/MARS</t>
  </si>
  <si>
    <t>0053925</t>
  </si>
  <si>
    <t>KATETR BALÓNKOVÝ PTA SYMMETRY, MUSTANG</t>
  </si>
  <si>
    <t>0053936</t>
  </si>
  <si>
    <t>SYSTÉM ZAVÁDĚCÍ ACCUSTICK II 20-705</t>
  </si>
  <si>
    <t>0054358</t>
  </si>
  <si>
    <t>KATETR DIAGNOSTICKÝ SUPER TORQUE 5F,6F 533525-686</t>
  </si>
  <si>
    <t>0056361</t>
  </si>
  <si>
    <t>ZAVADĚČ FLEXOR BALKIN RADIOOPÁKNÍ ZNAČKA</t>
  </si>
  <si>
    <t>0057769</t>
  </si>
  <si>
    <t>DILATÁTOR COPE-SADDEKNI SFA ACCESS</t>
  </si>
  <si>
    <t>0057823</t>
  </si>
  <si>
    <t>KATETR ANGIOGRAFICKÝ TORCON,PRŮMĚR 4.1 AŽ 7 FRENCH</t>
  </si>
  <si>
    <t>0057824</t>
  </si>
  <si>
    <t>0057827</t>
  </si>
  <si>
    <t>KATETR ANGIOGRAFICKÝ VYSOKOTLAKÝ, PRŮMĚR 4 A 5 FR</t>
  </si>
  <si>
    <t>0057832</t>
  </si>
  <si>
    <t>KATETR ANGIOGRAFICKÝ TFE,PRŮMĚR 3 AŽ 7 FRENCH</t>
  </si>
  <si>
    <t>0057840</t>
  </si>
  <si>
    <t>TĚLÍSKO EMBOLIZAČNÍ IMWCE</t>
  </si>
  <si>
    <t>0057844</t>
  </si>
  <si>
    <t>TĚLÍSKO EMBOLIZAČNÍ TORNADO</t>
  </si>
  <si>
    <t>0058462</t>
  </si>
  <si>
    <t>VODIČ DRÁTĚNÝ LUNDERQUIST EXTRA STIFF, ZAHNUTÝ</t>
  </si>
  <si>
    <t>0058736</t>
  </si>
  <si>
    <t>TĚLÍSKO EMBOLIZAČNÍ NESTER</t>
  </si>
  <si>
    <t>0059345</t>
  </si>
  <si>
    <t>INDEFLÁTOR 622510</t>
  </si>
  <si>
    <t>0059795</t>
  </si>
  <si>
    <t>DRÁT VODÍCÍ ANGIODYN J3 FC-FS 150-0,35</t>
  </si>
  <si>
    <t>0075314</t>
  </si>
  <si>
    <t>JEHLA BIOPTICKÁ MN1610</t>
  </si>
  <si>
    <t>0075316</t>
  </si>
  <si>
    <t>JEHLA BIOPTICKÁ MN1616</t>
  </si>
  <si>
    <t>0092125</t>
  </si>
  <si>
    <t>MIKROKATETR PROGREAT PC2411-2813, PP27111-27131</t>
  </si>
  <si>
    <t>0092128</t>
  </si>
  <si>
    <t>ZAVADĚČ DESTINATION RSR01 - 16</t>
  </si>
  <si>
    <t>0092559</t>
  </si>
  <si>
    <t>SADA AG - SYSTÉM PRO UZAVÍRÁNÍ CÉV - FEMORÁLNÍ - S</t>
  </si>
  <si>
    <t>0092932</t>
  </si>
  <si>
    <t>SADA DRENÁŽNÍ</t>
  </si>
  <si>
    <t>0094542</t>
  </si>
  <si>
    <t>STENT JÍCNOVÝ SX-ELLA DEGRADABILNÍ BD (BD STENT)</t>
  </si>
  <si>
    <t>0098951</t>
  </si>
  <si>
    <t>LOKALIZÁTOR PRSNÍCH LÉZÍ V-MARK, PRO MAMMOTOM,11G</t>
  </si>
  <si>
    <t>0141293</t>
  </si>
  <si>
    <t>PORT MRI S KATÉTREM CHRONOFLEX A ZAVADĚČEM 0607173</t>
  </si>
  <si>
    <t>0141695</t>
  </si>
  <si>
    <t>STENT JÍCNOVÝ FERX-ELLA-BOUBELLA</t>
  </si>
  <si>
    <t>0151381</t>
  </si>
  <si>
    <t>PTCA PŘÍSLUŠENSTVÍ PITION TRI-ADAPTER</t>
  </si>
  <si>
    <t>0151449</t>
  </si>
  <si>
    <t>JEHLA BIOPTICKÁ DO DĚLA (BARD MAGNUM)  UNIVERSAL P</t>
  </si>
  <si>
    <t>0151633</t>
  </si>
  <si>
    <t>SPIRÁLA EMBOLIZAČNÍ - PERIFERNÍ - AZUR - PUSHABLE</t>
  </si>
  <si>
    <t>0192086</t>
  </si>
  <si>
    <t>STENT PERIFERNÍ ZILVER RX, ZILVER FLEX,SAMOEXPANDI</t>
  </si>
  <si>
    <t>0059796</t>
  </si>
  <si>
    <t>DRÁT VODÍCÍ ANGIODYN J3 SFC-FS 150-0,35</t>
  </si>
  <si>
    <t>0075340</t>
  </si>
  <si>
    <t>JEHLA BIOPTICKÁ C1610B,C1616B,C1620B</t>
  </si>
  <si>
    <t>0054475</t>
  </si>
  <si>
    <t>STENT BILIÁRNÍ ZILVER 635,SAMOEXPANDIBILNÍ,NITINOL</t>
  </si>
  <si>
    <t>89113</t>
  </si>
  <si>
    <t>RTG LEBKY, CÍLENÉ SNÍMKY</t>
  </si>
  <si>
    <t>89117</t>
  </si>
  <si>
    <t>RTG KRKU A KRČNÍ PÁTEŘE</t>
  </si>
  <si>
    <t>89119</t>
  </si>
  <si>
    <t>RTG HRUDNÍ NEBO BEDERNÍ PÁTEŘE</t>
  </si>
  <si>
    <t>89123</t>
  </si>
  <si>
    <t>RTG PÁNVE NEBO KYČELNÍHO KLOUBU</t>
  </si>
  <si>
    <t>89127</t>
  </si>
  <si>
    <t>RTG KOSTÍ A KLOUBŮ KONČETIN</t>
  </si>
  <si>
    <t>89129</t>
  </si>
  <si>
    <t>RTG ŽEBER A STERNA</t>
  </si>
  <si>
    <t>89143</t>
  </si>
  <si>
    <t>RTG BŘICHA</t>
  </si>
  <si>
    <t>89147</t>
  </si>
  <si>
    <t>RTG ŽALUDKU A DUODENA</t>
  </si>
  <si>
    <t>89167</t>
  </si>
  <si>
    <t>CYSTOGRAFIE</t>
  </si>
  <si>
    <t>89323</t>
  </si>
  <si>
    <t>TERAPEUTICKÁ EMBOLIZACE V CÉVNÍM ŘEČIŠTI</t>
  </si>
  <si>
    <t>89333</t>
  </si>
  <si>
    <t>PERKUTÁNNÍ DRENÁŽ ŽLUČOVÝCH CEST (EV. ZAVEDENÍ STE</t>
  </si>
  <si>
    <t>89337</t>
  </si>
  <si>
    <t xml:space="preserve">DILATACE STENÓZ JÍCNU, GASTROINTESTINÁLNÍ TRUBICE </t>
  </si>
  <si>
    <t>89417</t>
  </si>
  <si>
    <t xml:space="preserve">PŘEHLEDNÁ ČI SELEKTIVNÍ ANGIOGRAFIE NAVAZUJÍCÍ NA </t>
  </si>
  <si>
    <t>89419</t>
  </si>
  <si>
    <t>PUNKČNÍ ANGIOGRAFIE</t>
  </si>
  <si>
    <t>89453</t>
  </si>
  <si>
    <t>PERKUTÁNNÍ TRANSHEPATÁLNÍ CHOLANGIOGRAFIE</t>
  </si>
  <si>
    <t>89617</t>
  </si>
  <si>
    <t>CT VYŠETŘENÍ KTERÉHOKOLIV ORGÁNU NEBO OBLASTI S AP</t>
  </si>
  <si>
    <t>89619</t>
  </si>
  <si>
    <t>CT VYŠETŘENÍ TĚLA S PODÁNÍM K. L. PER OS, EVENT. P</t>
  </si>
  <si>
    <t>89713</t>
  </si>
  <si>
    <t>MR ZOBRAZENÍ HLAVY, KONČETIN, KLOUBU, JEDNOHO ÚSEK</t>
  </si>
  <si>
    <t>89717</t>
  </si>
  <si>
    <t>MR ZOBRAZENÍ SRDCE</t>
  </si>
  <si>
    <t>89311</t>
  </si>
  <si>
    <t xml:space="preserve">INTERVENČNÍ VÝKON ŘÍZENÝ RDG METODOU (SKIASKOPIE, </t>
  </si>
  <si>
    <t>89131</t>
  </si>
  <si>
    <t>RTG HRUDNÍKU</t>
  </si>
  <si>
    <t>89615</t>
  </si>
  <si>
    <t>CT VYŠETŘENÍ S VĚTŠÍM POČTEM SKENŮ (NAD 30), BEZ P</t>
  </si>
  <si>
    <t>89725</t>
  </si>
  <si>
    <t>OPAKOVANÉ ČI DOPLŇUJÍCÍ VYŠETŘENÍ MR</t>
  </si>
  <si>
    <t>89715</t>
  </si>
  <si>
    <t>MR ZOBRAZENÍ KRKU, HRUDNÍKU, BŘICHA, PÁNVE (VČETNĚ</t>
  </si>
  <si>
    <t>89151</t>
  </si>
  <si>
    <t>PASÁŽ TRÁVICÍ TRUBICÍ</t>
  </si>
  <si>
    <t>89111</t>
  </si>
  <si>
    <t>RTG PRSTŮ A ZÁPRSTNÍCH KŮSTEK RUKY NEBO NOHY</t>
  </si>
  <si>
    <t>89125</t>
  </si>
  <si>
    <t>RTG RAMENNÍHO KLOUBU</t>
  </si>
  <si>
    <t>89145</t>
  </si>
  <si>
    <t>RTG JÍCNU</t>
  </si>
  <si>
    <t>89115</t>
  </si>
  <si>
    <t>RTG LEBKY, PŘEHLEDNÉ SNÍMKY</t>
  </si>
  <si>
    <t>89179</t>
  </si>
  <si>
    <t>DIAGNOSTICKÁ MAMOGRAFIE NEBO  DUKTOGRAFIE</t>
  </si>
  <si>
    <t>89161</t>
  </si>
  <si>
    <t>CHOLANGIOGRAFIE PEROPERAČNÍ NEBO T-DRÉNEM</t>
  </si>
  <si>
    <t>89611</t>
  </si>
  <si>
    <t>CT VYŠETŘENÍ HLAVY NEBO TĚLA NATIVNÍ A KONTRASTNÍ</t>
  </si>
  <si>
    <t>89415</t>
  </si>
  <si>
    <t>89121</t>
  </si>
  <si>
    <t>RTG KŘÍŽOVÉ KOSTI A SI KLOUBŮ</t>
  </si>
  <si>
    <t>89321</t>
  </si>
  <si>
    <t>EXTRAKCE CIZÍHO TĚLESA Z CÉVNÍHO ŘEČIŠTĚ</t>
  </si>
  <si>
    <t>89155</t>
  </si>
  <si>
    <t>RTG VYŠETŘENÍ TLUSTÉHO STŘEVA</t>
  </si>
  <si>
    <t>89411</t>
  </si>
  <si>
    <t>PŘEHLEDNÁ  ČI SELEKTIVNÍ ANGIOGRAFIE</t>
  </si>
  <si>
    <t>89335</t>
  </si>
  <si>
    <t xml:space="preserve">ZAVEDENÍ LOKALIZÁTORU K NEHMATNÝM LOŽISKŮM VČETNĚ </t>
  </si>
  <si>
    <t>89325</t>
  </si>
  <si>
    <t>PERKUTÁNNÍ DRENÁŽ ABSCESU, CYSTY EV. JINÉ DUTINY R</t>
  </si>
  <si>
    <t>89189</t>
  </si>
  <si>
    <t>FISTULOGRAFIE</t>
  </si>
  <si>
    <t>35</t>
  </si>
  <si>
    <t>222</t>
  </si>
  <si>
    <t>22119</t>
  </si>
  <si>
    <t>VYŠETŘENÍ KOMPATIBILITY TRANSFÚZNÍHO PŘÍPRAVKU OBS</t>
  </si>
  <si>
    <t>22129</t>
  </si>
  <si>
    <t xml:space="preserve">VYŠETŘENÍ JEDNOHO ERYTROCYTÁRNÍHO ANTIGENU (KROMĚ </t>
  </si>
  <si>
    <t>22134</t>
  </si>
  <si>
    <t>UPŘESNĚNÍ TYPU SENZIBILIZACE ERYTROCYTŮ</t>
  </si>
  <si>
    <t>22135</t>
  </si>
  <si>
    <t>PŘÍMÝ ANTIGLOBULINOVÝ TEST - KVANTITATIVNÍ VYŠETŘE</t>
  </si>
  <si>
    <t>22214</t>
  </si>
  <si>
    <t>SCREENING ANTIERYTROCYTÁRNÍCH PROTILÁTEK - V SÉRII</t>
  </si>
  <si>
    <t>22219</t>
  </si>
  <si>
    <t>22325</t>
  </si>
  <si>
    <t>ABSORPCE PROTILÁTEK PROTI ERYTROCYTUM PŘI URČOVÁNÍ</t>
  </si>
  <si>
    <t>22355</t>
  </si>
  <si>
    <t>KONZULTACE ODBORNÉHO TRANSFÚZIOLOGA - IMUNOHEMATOL</t>
  </si>
  <si>
    <t>82077</t>
  </si>
  <si>
    <t>STANOVENÍ PROTILÁTEK PROTI ANTIGENŮM VIRŮ HEPATITI</t>
  </si>
  <si>
    <t>22111</t>
  </si>
  <si>
    <t>VYŠETŘENÍ KREVNÍ SKUPINY ABO RH (D) - STATIM</t>
  </si>
  <si>
    <t>22221</t>
  </si>
  <si>
    <t>DOPLNĚNÍ SCREENINGU ANTIERYTROCYTÁRNÍCH PROTILÁTEK</t>
  </si>
  <si>
    <t>22223</t>
  </si>
  <si>
    <t>22212</t>
  </si>
  <si>
    <t>SCREENING ANTIERYTROCYTÁRNÍCH PROTILÁTEK - STATIM,</t>
  </si>
  <si>
    <t>82079</t>
  </si>
  <si>
    <t>STANOVENÍ PROTILÁTEK PROTI ANTIGENŮM VIRŮ (MIMO VI</t>
  </si>
  <si>
    <t>22112</t>
  </si>
  <si>
    <t>VYŠETŘENÍ KREVNÍ SKUPINY ABO, RH (D) V SÉRII</t>
  </si>
  <si>
    <t>22117</t>
  </si>
  <si>
    <t>22131</t>
  </si>
  <si>
    <t>VYŠETŘENÍ CHLADOVÝCH AGLUTININŮ</t>
  </si>
  <si>
    <t>22347</t>
  </si>
  <si>
    <t>IDENTIFIKACE ANTIERYTROCYTÁRNÍCH PROTILÁTEK - SLOU</t>
  </si>
  <si>
    <t>22133</t>
  </si>
  <si>
    <t>PŘÍMÝ ANTIGLOBULINOVÝ TEST</t>
  </si>
  <si>
    <t>22357</t>
  </si>
  <si>
    <t>KONZULTACE DISKREPANTNÍHO A DIAGNOSTICKY OBTÍŽNÉHO</t>
  </si>
  <si>
    <t>37</t>
  </si>
  <si>
    <t>807</t>
  </si>
  <si>
    <t>87127</t>
  </si>
  <si>
    <t>JEDNODUCHÝ BIOPTICKÝ VZOREK: MAKROSKOPICKÉ POSOUZE</t>
  </si>
  <si>
    <t>87131</t>
  </si>
  <si>
    <t>BIOPTICKÝ MATERIÁL S ČÁSTEČNÉ NEBO RADIKÁLNÍ EKTOM</t>
  </si>
  <si>
    <t>87217</t>
  </si>
  <si>
    <t>PROKRAJOVÁNÍ BLOKU (POLOSÉRIOVÉ ŘEZY) S 1-3 PREPAR</t>
  </si>
  <si>
    <t>87223</t>
  </si>
  <si>
    <t>SPECIELNÍ BARVENÍ JEDNODUCHÉ (KAŽDÝ PREPARÁT Z PAR</t>
  </si>
  <si>
    <t>87231</t>
  </si>
  <si>
    <t>IMUNOHISTOCHEMIE (ZA KAŽDÝ MARKER Z 1 BLOKU)</t>
  </si>
  <si>
    <t>87431</t>
  </si>
  <si>
    <t>PREPARÁTY METODOU CYTOBLOKU - ZA KAŽDÝ PREPARÁT</t>
  </si>
  <si>
    <t>87437</t>
  </si>
  <si>
    <t>STANDARDNÍ CYTOLOGICKÉ BARVENÍ,  ZA VÍCE NEŽ 10 PR</t>
  </si>
  <si>
    <t>87513</t>
  </si>
  <si>
    <t>STANOVENÍ CYTOLOGICKÉ DIAGNÓZY I. STUPNĚ OBTÍŽNOST</t>
  </si>
  <si>
    <t>87517</t>
  </si>
  <si>
    <t>STANOVENÍ BIOPTICKÉ DIAGNÓZY II. STUPNĚ OBTÍŽNOSTI</t>
  </si>
  <si>
    <t>87523</t>
  </si>
  <si>
    <t>STANOVENÍ BIOPTICKÉ DIAGNÓZY III. STUPNĚ OBTÍŽNOST</t>
  </si>
  <si>
    <t>87613</t>
  </si>
  <si>
    <t>TECHNICKO ADMINISTRATIVNÍ KOMPONENTA BIOPSIE (STAN</t>
  </si>
  <si>
    <t>87617</t>
  </si>
  <si>
    <t xml:space="preserve">STANOVENÍ DIAGNÓZY IV. STUPNĚ OBTÍŽNOSTI Z JINÉHO </t>
  </si>
  <si>
    <t>94201</t>
  </si>
  <si>
    <t>(VZP) FLUORESCENČNÍ IN SITU HYBRIDIZACE LIDSKÉ DNA</t>
  </si>
  <si>
    <t>87235</t>
  </si>
  <si>
    <t>VYŠETŘENÍ PREPARÁTU SPECIELNĚ BARVENÉHO NA MIKROOR</t>
  </si>
  <si>
    <t>87225</t>
  </si>
  <si>
    <t>SPECIELNI BARVENÍ SLOŽITÉ (ZA KAŽDÝ PREPARÁT ZE ZM</t>
  </si>
  <si>
    <t>87129</t>
  </si>
  <si>
    <t>VÍCEČETNÉ MALÉ BIOPTICKÉ VZORKY: MAKROSKOPICKÉ POS</t>
  </si>
  <si>
    <t>87696</t>
  </si>
  <si>
    <t xml:space="preserve">(VZP) IMUNOHISTOCHEMICKÉ VYŠETŘENÍ CERTIFIKOVANÝM </t>
  </si>
  <si>
    <t>87215</t>
  </si>
  <si>
    <t>DALŠÍ BLOK SE STANDARTNÍM PREPARÁTEM (OD 3. BIOPTI</t>
  </si>
  <si>
    <t>87219</t>
  </si>
  <si>
    <t>ODVÁPNĚNÍ, ZMĚKČOVÁNÍ MATERIÁLU (ZA KAŽDÉ ZAPOČATÉ</t>
  </si>
  <si>
    <t>87425</t>
  </si>
  <si>
    <t xml:space="preserve">CYTOLOGICKÉ NÁTĚRY Z NECENTRIFUGOVANÉ TEKUTINY -  </t>
  </si>
  <si>
    <t>87519</t>
  </si>
  <si>
    <t>STANOVENÍ CYTOLOGICKÉ DIAGNÓZY II. STUPNĚ OBTÍŽNOS</t>
  </si>
  <si>
    <t>87135</t>
  </si>
  <si>
    <t>VYŠETŘENÍ MORFOMETRICKÉ - ZA KAŽDÝ PARAMETR</t>
  </si>
  <si>
    <t>87611</t>
  </si>
  <si>
    <t>TECHNICKÁ KOMPONENTA MIKROSKOPICKÉHO VYŠETŘENÍ PIT</t>
  </si>
  <si>
    <t>87011</t>
  </si>
  <si>
    <t>KONZULTACE NÁLEZU PATOLOGEM CÍLENÁ NA ŽÁDOST OŠETŘ</t>
  </si>
  <si>
    <t>40</t>
  </si>
  <si>
    <t>82001</t>
  </si>
  <si>
    <t>KONSULTACE K MIKROBIOLOGICKÉMU, PARAZITOLOGICKÉMU,</t>
  </si>
  <si>
    <t>82041</t>
  </si>
  <si>
    <t>PRŮKAZ DNA MIKROORGANISMU V KLINICKÉM MATERIÁLU HY</t>
  </si>
  <si>
    <t>82057</t>
  </si>
  <si>
    <t>IDENTIFIKACE KMENE ORIENTAČNÍ JEDNODUCHÝM TESTEM</t>
  </si>
  <si>
    <t>82087</t>
  </si>
  <si>
    <t>STANOVENÍ PROTILÁTEK AGLUTINACÍ</t>
  </si>
  <si>
    <t>82097</t>
  </si>
  <si>
    <t>STANOVENÍ PROTILÁTEK PROTI EBV (ELISA)</t>
  </si>
  <si>
    <t>82117</t>
  </si>
  <si>
    <t>PRŮKAZ ANTIGENU VIRU (MIMO VIRY HEPATITID), BAKTER</t>
  </si>
  <si>
    <t>82131</t>
  </si>
  <si>
    <t>IDENTIFIKACE BAKTERIÁLNÍHO KMENE V KULTUŘE (POMNOŽ</t>
  </si>
  <si>
    <t>82211</t>
  </si>
  <si>
    <t>KULTIVAČNÍ VYŠETŘENÍ NA MYKOBAKTERIA</t>
  </si>
  <si>
    <t>82221</t>
  </si>
  <si>
    <t>PRIMÁRNÍ ISOLACE MYKOBAKTERIÍ RYCHLOU KULTIVAČNÍ M</t>
  </si>
  <si>
    <t>82065</t>
  </si>
  <si>
    <t>STANOVENÍ CITLIVOSTI NA ATB KVANTITATIVNÍ METODOU</t>
  </si>
  <si>
    <t>82003</t>
  </si>
  <si>
    <t>TELEFONICKÁ KONZULTACE K MIKROBIOLOGICKÉMU, PARAZI</t>
  </si>
  <si>
    <t>82025</t>
  </si>
  <si>
    <t>KULTIVAČNÍ VYŠETŘENÍ NA GO</t>
  </si>
  <si>
    <t>82069</t>
  </si>
  <si>
    <t>STANOVENÍ PRODUKCE BETA-LAKTAMÁZY</t>
  </si>
  <si>
    <t>82063</t>
  </si>
  <si>
    <t>STANOVENÍ CITLIVOSTI NA ATB KVALITATIVNÍ METODOU</t>
  </si>
  <si>
    <t>91483</t>
  </si>
  <si>
    <t>STANOVENÍ ANTIGENU HELICOBACTER PYLORI VE STOLICI</t>
  </si>
  <si>
    <t>82083</t>
  </si>
  <si>
    <t>PRŮKAZ BAKTERIÁLNÍHO TOXINU BIOLOGICKÝM POKUSEM NA</t>
  </si>
  <si>
    <t>82115</t>
  </si>
  <si>
    <t>PRŮKAZ VIROVÉHO ANTIGENU V BIOLOGICKÉM MATERIÁLU N</t>
  </si>
  <si>
    <t>41</t>
  </si>
  <si>
    <t>86323</t>
  </si>
  <si>
    <t>CROSS - MATCH DÁRCŮ JEDNODUCHÝ A PRODLOUŽENÝ</t>
  </si>
  <si>
    <t>86413</t>
  </si>
  <si>
    <t>SCREENING PROTILÁTEK NA PANELU 30TI DÁRCŮ</t>
  </si>
  <si>
    <t>91161</t>
  </si>
  <si>
    <t>STANOVENÍ C4 SLOŽKY KOMPLEMENTU</t>
  </si>
  <si>
    <t>STANOVENÍ ANTI ENA Ab ELISA</t>
  </si>
  <si>
    <t>91317</t>
  </si>
  <si>
    <t>PRŮKAZ ANTINUKLEÁRNÍCH PROTILÁTEK - JINÉ SUBSTRÁTY</t>
  </si>
  <si>
    <t>91501</t>
  </si>
  <si>
    <t>STANOVENÍ HLADIN REVMATOIDNÍHO FAKTORU (RF) NEFELO</t>
  </si>
  <si>
    <t>91557</t>
  </si>
  <si>
    <t>URČENÍ SPECIFICITY ANTI-HLA PROTILÁTEK V SÉRU METO</t>
  </si>
  <si>
    <t>91323</t>
  </si>
  <si>
    <t>PRŮKAZ ANCA IF</t>
  </si>
  <si>
    <t>91355</t>
  </si>
  <si>
    <t>STANOVENÍ CIK METODOU PEG-IKEM</t>
  </si>
  <si>
    <t>91253</t>
  </si>
  <si>
    <t>STANOVENÍ ANTI ds-DNA Ab ELISA</t>
  </si>
  <si>
    <t>91159</t>
  </si>
  <si>
    <t>STANOVENÍ C3 SLOŽKY KOMPLEMENTU</t>
  </si>
  <si>
    <t>44</t>
  </si>
  <si>
    <t>94115</t>
  </si>
  <si>
    <t>IN SITU HYBRIDIZACE LIDSKÉ DNA SE ZNAČENOU SONDOU</t>
  </si>
  <si>
    <t>94123</t>
  </si>
  <si>
    <t>PCR ANALÝZA LIDSKÉ DNA</t>
  </si>
  <si>
    <t>94200</t>
  </si>
  <si>
    <t xml:space="preserve">(VZP) KVANTITATIVNÍ PCR (qPCR) V REÁLNÉM ČASE PRO </t>
  </si>
  <si>
    <t>Zdravotní výkony (vybraných odborností) vyžádané pro pacienty hospitalizované na vlastním pracovišti - orientační přehled</t>
  </si>
  <si>
    <t>Ošetřovací den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</si>
</sst>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5">
    <numFmt numFmtId="164" formatCode="_-* #,##0.00\ &quot;Kč&quot;_-;\-* #,##0.00\ &quot;Kč&quot;_-;_-* &quot;-&quot;??\ &quot;Kč&quot;_-;_-@_-"/>
    <numFmt numFmtId="165" formatCode="#\ ###\ ###\ ##0"/>
    <numFmt numFmtId="166" formatCode="#\ ###\ ##0.0"/>
    <numFmt numFmtId="167" formatCode="#,##0.0"/>
    <numFmt numFmtId="168" formatCode="0.0%"/>
    <numFmt numFmtId="169" formatCode="0.0"/>
    <numFmt numFmtId="170" formatCode="#,##0,"/>
    <numFmt numFmtId="171" formatCode="#\ ##0"/>
    <numFmt numFmtId="172" formatCode="0.000"/>
    <numFmt numFmtId="173" formatCode="#.##0"/>
    <numFmt numFmtId="174" formatCode="#,##0;\-#,##0;"/>
    <numFmt numFmtId="175" formatCode="General;\-General;"/>
    <numFmt numFmtId="176" formatCode="0%;\-0%;"/>
    <numFmt numFmtId="177" formatCode="#,##0%"/>
    <numFmt numFmtId="178" formatCode="#,##0.000"/>
  </numFmts>
  <fonts count="68" x14ac:knownFonts="1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4"/>
      <color indexed="8"/>
      <name val="Calibri"/>
      <family val="2"/>
      <charset val="238"/>
    </font>
    <font>
      <b/>
      <sz val="10"/>
      <name val="Calibri"/>
      <family val="2"/>
      <charset val="238"/>
    </font>
    <font>
      <sz val="10"/>
      <name val="Arial"/>
      <family val="2"/>
      <charset val="238"/>
    </font>
    <font>
      <sz val="10"/>
      <name val="Calibri"/>
      <family val="2"/>
      <charset val="238"/>
    </font>
    <font>
      <sz val="14"/>
      <name val="Calibri"/>
      <family val="2"/>
      <charset val="238"/>
    </font>
    <font>
      <sz val="10"/>
      <color indexed="8"/>
      <name val="Calibri"/>
      <family val="2"/>
      <charset val="238"/>
    </font>
    <font>
      <sz val="10"/>
      <color indexed="8"/>
      <name val="Tahoma"/>
      <family val="2"/>
    </font>
    <font>
      <b/>
      <u/>
      <sz val="10"/>
      <color indexed="63"/>
      <name val="Calibri"/>
      <family val="2"/>
      <charset val="238"/>
    </font>
    <font>
      <sz val="11"/>
      <color indexed="8"/>
      <name val="Calibri"/>
      <family val="2"/>
    </font>
    <font>
      <b/>
      <sz val="10"/>
      <color indexed="10"/>
      <name val="Calibri"/>
      <family val="2"/>
      <charset val="238"/>
    </font>
    <font>
      <sz val="10"/>
      <color indexed="12"/>
      <name val="Calibri"/>
      <family val="2"/>
      <charset val="238"/>
    </font>
    <font>
      <sz val="10"/>
      <name val="Arial CE"/>
      <charset val="238"/>
    </font>
    <font>
      <sz val="10"/>
      <name val="Arial"/>
      <family val="2"/>
      <charset val="238"/>
    </font>
    <font>
      <sz val="10"/>
      <name val="Arial CE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color indexed="8"/>
      <name val="Calibri"/>
      <family val="2"/>
      <charset val="238"/>
      <scheme val="minor"/>
    </font>
    <font>
      <b/>
      <sz val="10"/>
      <color indexed="8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0"/>
      <color theme="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rgb="FF454545"/>
      <name val="Calibri"/>
      <family val="2"/>
      <charset val="238"/>
    </font>
    <font>
      <sz val="10"/>
      <color rgb="FF222222"/>
      <name val="Calibri"/>
      <family val="2"/>
      <charset val="238"/>
    </font>
    <font>
      <b/>
      <sz val="10"/>
      <color rgb="FF454545"/>
      <name val="Calibri"/>
      <family val="2"/>
      <charset val="238"/>
    </font>
    <font>
      <b/>
      <sz val="10"/>
      <color rgb="FF222222"/>
      <name val="Calibri"/>
      <family val="2"/>
      <charset val="238"/>
    </font>
    <font>
      <sz val="10"/>
      <color rgb="FF333333"/>
      <name val="Calibri"/>
      <family val="2"/>
      <charset val="238"/>
    </font>
    <font>
      <b/>
      <sz val="10"/>
      <color rgb="FF333333"/>
      <name val="Calibri"/>
      <family val="2"/>
      <charset val="238"/>
    </font>
    <font>
      <b/>
      <sz val="10"/>
      <color theme="1"/>
      <name val="Calibri"/>
      <family val="2"/>
      <charset val="238"/>
      <scheme val="minor"/>
    </font>
    <font>
      <sz val="10"/>
      <color theme="0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sz val="14"/>
      <color indexed="8"/>
      <name val="Calibri"/>
      <family val="2"/>
      <charset val="238"/>
      <scheme val="minor"/>
    </font>
    <font>
      <b/>
      <sz val="10"/>
      <color indexed="63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u/>
      <sz val="10"/>
      <color rgb="FFFF0000"/>
      <name val="Calibri"/>
      <family val="2"/>
      <charset val="238"/>
      <scheme val="minor"/>
    </font>
    <font>
      <u/>
      <sz val="10"/>
      <color theme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i/>
      <sz val="10"/>
      <color theme="1"/>
      <name val="Calibri"/>
      <family val="2"/>
      <charset val="238"/>
    </font>
    <font>
      <b/>
      <u/>
      <sz val="10"/>
      <color theme="10"/>
      <name val="Calibri"/>
      <family val="2"/>
      <charset val="238"/>
      <scheme val="minor"/>
    </font>
    <font>
      <b/>
      <u/>
      <sz val="10"/>
      <color indexed="63"/>
      <name val="Arial"/>
      <family val="2"/>
    </font>
    <font>
      <b/>
      <sz val="10"/>
      <name val="Arial CE"/>
      <charset val="238"/>
    </font>
    <font>
      <sz val="14"/>
      <name val="Arial"/>
      <family val="2"/>
      <charset val="238"/>
    </font>
    <font>
      <sz val="10"/>
      <name val="Arial CE"/>
      <family val="2"/>
      <charset val="238"/>
    </font>
    <font>
      <sz val="14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u/>
      <sz val="9"/>
      <color theme="10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b/>
      <sz val="9"/>
      <color indexed="81"/>
      <name val="Tahoma"/>
      <family val="2"/>
      <charset val="238"/>
    </font>
    <font>
      <i/>
      <sz val="10"/>
      <color rgb="FF000000"/>
      <name val="Calibri"/>
      <family val="2"/>
      <charset val="238"/>
    </font>
    <font>
      <i/>
      <sz val="11"/>
      <color theme="1"/>
      <name val="Calibri"/>
      <family val="2"/>
      <charset val="238"/>
      <scheme val="minor"/>
    </font>
    <font>
      <i/>
      <sz val="9"/>
      <name val="Arial"/>
      <family val="2"/>
      <charset val="238"/>
    </font>
    <font>
      <i/>
      <sz val="10"/>
      <color theme="1"/>
      <name val="Calibri"/>
      <family val="2"/>
      <charset val="238"/>
      <scheme val="minor"/>
    </font>
    <font>
      <b/>
      <i/>
      <sz val="10"/>
      <color theme="1"/>
      <name val="Calibri"/>
      <family val="2"/>
      <charset val="238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/>
        <bgColor theme="4"/>
      </patternFill>
    </fill>
    <fill>
      <patternFill patternType="solid">
        <fgColor rgb="FFFFFFFF"/>
      </patternFill>
    </fill>
    <fill>
      <patternFill patternType="solid">
        <fgColor theme="3" tint="0.79995117038483843"/>
        <bgColor indexed="64"/>
      </patternFill>
    </fill>
  </fills>
  <borders count="156">
    <border>
      <left/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/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auto="1"/>
      </right>
      <top style="medium">
        <color theme="1"/>
      </top>
      <bottom style="medium">
        <color indexed="64"/>
      </bottom>
      <diagonal/>
    </border>
    <border>
      <left style="medium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thin">
        <color indexed="64"/>
      </left>
      <right style="medium">
        <color theme="1"/>
      </right>
      <top/>
      <bottom style="thin">
        <color indexed="64"/>
      </bottom>
      <diagonal/>
    </border>
    <border>
      <left/>
      <right/>
      <top style="medium">
        <color theme="1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rgb="FFC0C0C0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rgb="FFEFEFEF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rgb="FFE2E2E2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rgb="FFE2E2E2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rgb="FFEFEFEF"/>
      </top>
      <bottom style="medium">
        <color rgb="FFEFEFEF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rgb="FFEFEFEF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/>
      <right style="thin">
        <color auto="1"/>
      </right>
      <top style="medium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indexed="64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 style="medium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indexed="64"/>
      </top>
      <bottom style="medium">
        <color auto="1"/>
      </bottom>
      <diagonal/>
    </border>
    <border>
      <left style="thin">
        <color indexed="64"/>
      </left>
      <right style="medium">
        <color theme="1"/>
      </right>
      <top style="thin">
        <color indexed="64"/>
      </top>
      <bottom/>
      <diagonal/>
    </border>
  </borders>
  <cellStyleXfs count="99">
    <xf numFmtId="0" fontId="0" fillId="0" borderId="0"/>
    <xf numFmtId="0" fontId="28" fillId="0" borderId="0" applyNumberFormat="0" applyFill="0" applyBorder="0" applyAlignment="0" applyProtection="0"/>
    <xf numFmtId="164" fontId="23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2" fillId="0" borderId="0" applyFont="0" applyFill="0" applyBorder="0" applyAlignment="0" applyProtection="0"/>
    <xf numFmtId="0" fontId="27" fillId="0" borderId="0"/>
    <xf numFmtId="0" fontId="16" fillId="0" borderId="0"/>
    <xf numFmtId="0" fontId="17" fillId="0" borderId="0"/>
    <xf numFmtId="0" fontId="18" fillId="0" borderId="0"/>
    <xf numFmtId="0" fontId="19" fillId="0" borderId="0"/>
    <xf numFmtId="0" fontId="20" fillId="0" borderId="0"/>
    <xf numFmtId="0" fontId="21" fillId="0" borderId="0"/>
    <xf numFmtId="0" fontId="22" fillId="0" borderId="0"/>
    <xf numFmtId="0" fontId="23" fillId="0" borderId="0"/>
    <xf numFmtId="0" fontId="24" fillId="0" borderId="0"/>
    <xf numFmtId="0" fontId="13" fillId="0" borderId="0"/>
    <xf numFmtId="0" fontId="14" fillId="0" borderId="0"/>
    <xf numFmtId="0" fontId="4" fillId="0" borderId="0"/>
    <xf numFmtId="0" fontId="13" fillId="0" borderId="0"/>
    <xf numFmtId="0" fontId="13" fillId="0" borderId="0"/>
    <xf numFmtId="0" fontId="4" fillId="0" borderId="0"/>
    <xf numFmtId="0" fontId="15" fillId="0" borderId="0"/>
    <xf numFmtId="0" fontId="13" fillId="0" borderId="0"/>
    <xf numFmtId="0" fontId="4" fillId="0" borderId="0"/>
    <xf numFmtId="0" fontId="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13" fillId="0" borderId="0"/>
    <xf numFmtId="0" fontId="25" fillId="0" borderId="0"/>
    <xf numFmtId="0" fontId="26" fillId="0" borderId="0"/>
    <xf numFmtId="0" fontId="29" fillId="0" borderId="0"/>
    <xf numFmtId="0" fontId="10" fillId="0" borderId="0"/>
    <xf numFmtId="0" fontId="4" fillId="0" borderId="0"/>
    <xf numFmtId="0" fontId="10" fillId="0" borderId="0"/>
    <xf numFmtId="0" fontId="10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27" fillId="0" borderId="0"/>
    <xf numFmtId="0" fontId="27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9" fontId="27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7" fillId="0" borderId="0"/>
  </cellStyleXfs>
  <cellXfs count="898">
    <xf numFmtId="0" fontId="0" fillId="0" borderId="0" xfId="0"/>
    <xf numFmtId="0" fontId="30" fillId="2" borderId="19" xfId="81" applyFont="1" applyFill="1" applyBorder="1"/>
    <xf numFmtId="0" fontId="31" fillId="2" borderId="20" xfId="81" applyFont="1" applyFill="1" applyBorder="1"/>
    <xf numFmtId="3" fontId="31" fillId="2" borderId="21" xfId="81" applyNumberFormat="1" applyFont="1" applyFill="1" applyBorder="1"/>
    <xf numFmtId="0" fontId="31" fillId="4" borderId="20" xfId="81" applyFont="1" applyFill="1" applyBorder="1"/>
    <xf numFmtId="3" fontId="32" fillId="0" borderId="10" xfId="26" applyNumberFormat="1" applyFont="1" applyFill="1" applyBorder="1" applyAlignment="1">
      <alignment horizontal="center"/>
    </xf>
    <xf numFmtId="3" fontId="32" fillId="0" borderId="12" xfId="26" applyNumberFormat="1" applyFont="1" applyFill="1" applyBorder="1" applyAlignment="1">
      <alignment horizontal="center"/>
    </xf>
    <xf numFmtId="3" fontId="32" fillId="0" borderId="26" xfId="26" applyNumberFormat="1" applyFont="1" applyFill="1" applyBorder="1" applyAlignment="1">
      <alignment horizontal="center"/>
    </xf>
    <xf numFmtId="3" fontId="32" fillId="0" borderId="27" xfId="26" applyNumberFormat="1" applyFont="1" applyFill="1" applyBorder="1" applyAlignment="1">
      <alignment horizontal="center"/>
    </xf>
    <xf numFmtId="3" fontId="31" fillId="4" borderId="21" xfId="81" applyNumberFormat="1" applyFont="1" applyFill="1" applyBorder="1"/>
    <xf numFmtId="172" fontId="31" fillId="3" borderId="21" xfId="81" applyNumberFormat="1" applyFont="1" applyFill="1" applyBorder="1"/>
    <xf numFmtId="0" fontId="32" fillId="5" borderId="0" xfId="74" applyFont="1" applyFill="1"/>
    <xf numFmtId="0" fontId="35" fillId="5" borderId="0" xfId="74" applyFont="1" applyFill="1"/>
    <xf numFmtId="3" fontId="30" fillId="5" borderId="26" xfId="81" applyNumberFormat="1" applyFont="1" applyFill="1" applyBorder="1"/>
    <xf numFmtId="3" fontId="30" fillId="5" borderId="10" xfId="81" applyNumberFormat="1" applyFont="1" applyFill="1" applyBorder="1"/>
    <xf numFmtId="3" fontId="30" fillId="5" borderId="14" xfId="81" applyNumberFormat="1" applyFont="1" applyFill="1" applyBorder="1"/>
    <xf numFmtId="0" fontId="30" fillId="5" borderId="0" xfId="81" applyFont="1" applyFill="1"/>
    <xf numFmtId="10" fontId="30" fillId="5" borderId="0" xfId="81" applyNumberFormat="1" applyFont="1" applyFill="1"/>
    <xf numFmtId="0" fontId="40" fillId="2" borderId="35" xfId="0" applyFont="1" applyFill="1" applyBorder="1" applyAlignment="1">
      <alignment vertical="top"/>
    </xf>
    <xf numFmtId="0" fontId="40" fillId="2" borderId="36" xfId="0" applyFont="1" applyFill="1" applyBorder="1" applyAlignment="1">
      <alignment vertical="top"/>
    </xf>
    <xf numFmtId="0" fontId="37" fillId="2" borderId="36" xfId="0" applyFont="1" applyFill="1" applyBorder="1" applyAlignment="1">
      <alignment vertical="top"/>
    </xf>
    <xf numFmtId="0" fontId="41" fillId="2" borderId="36" xfId="0" applyFont="1" applyFill="1" applyBorder="1" applyAlignment="1">
      <alignment vertical="top"/>
    </xf>
    <xf numFmtId="0" fontId="39" fillId="2" borderId="36" xfId="0" applyFont="1" applyFill="1" applyBorder="1" applyAlignment="1">
      <alignment vertical="top"/>
    </xf>
    <xf numFmtId="0" fontId="37" fillId="2" borderId="37" xfId="0" applyFont="1" applyFill="1" applyBorder="1" applyAlignment="1">
      <alignment vertical="top"/>
    </xf>
    <xf numFmtId="0" fontId="40" fillId="2" borderId="10" xfId="0" applyFont="1" applyFill="1" applyBorder="1" applyAlignment="1">
      <alignment horizontal="center" vertical="center"/>
    </xf>
    <xf numFmtId="0" fontId="40" fillId="2" borderId="23" xfId="0" applyFont="1" applyFill="1" applyBorder="1" applyAlignment="1">
      <alignment horizontal="center" vertical="center"/>
    </xf>
    <xf numFmtId="0" fontId="40" fillId="2" borderId="25" xfId="0" applyFont="1" applyFill="1" applyBorder="1" applyAlignment="1">
      <alignment horizontal="center" vertical="center"/>
    </xf>
    <xf numFmtId="0" fontId="40" fillId="2" borderId="24" xfId="0" applyFont="1" applyFill="1" applyBorder="1" applyAlignment="1">
      <alignment horizontal="center" vertical="center"/>
    </xf>
    <xf numFmtId="0" fontId="41" fillId="2" borderId="23" xfId="0" applyFont="1" applyFill="1" applyBorder="1" applyAlignment="1">
      <alignment horizontal="center" vertical="center" wrapText="1"/>
    </xf>
    <xf numFmtId="0" fontId="41" fillId="2" borderId="25" xfId="0" applyFont="1" applyFill="1" applyBorder="1" applyAlignment="1">
      <alignment horizontal="center" vertical="center" wrapText="1"/>
    </xf>
    <xf numFmtId="0" fontId="39" fillId="2" borderId="25" xfId="0" applyFont="1" applyFill="1" applyBorder="1" applyAlignment="1">
      <alignment horizontal="center" vertical="center" wrapText="1"/>
    </xf>
    <xf numFmtId="3" fontId="30" fillId="5" borderId="5" xfId="81" applyNumberFormat="1" applyFont="1" applyFill="1" applyBorder="1"/>
    <xf numFmtId="3" fontId="30" fillId="5" borderId="31" xfId="81" applyNumberFormat="1" applyFont="1" applyFill="1" applyBorder="1"/>
    <xf numFmtId="3" fontId="30" fillId="5" borderId="27" xfId="81" applyNumberFormat="1" applyFont="1" applyFill="1" applyBorder="1"/>
    <xf numFmtId="3" fontId="30" fillId="5" borderId="11" xfId="81" applyNumberFormat="1" applyFont="1" applyFill="1" applyBorder="1"/>
    <xf numFmtId="3" fontId="30" fillId="5" borderId="12" xfId="81" applyNumberFormat="1" applyFont="1" applyFill="1" applyBorder="1"/>
    <xf numFmtId="3" fontId="30" fillId="5" borderId="15" xfId="81" applyNumberFormat="1" applyFont="1" applyFill="1" applyBorder="1"/>
    <xf numFmtId="3" fontId="30" fillId="5" borderId="16" xfId="81" applyNumberFormat="1" applyFont="1" applyFill="1" applyBorder="1"/>
    <xf numFmtId="3" fontId="31" fillId="2" borderId="29" xfId="81" applyNumberFormat="1" applyFont="1" applyFill="1" applyBorder="1"/>
    <xf numFmtId="3" fontId="31" fillId="2" borderId="22" xfId="81" applyNumberFormat="1" applyFont="1" applyFill="1" applyBorder="1"/>
    <xf numFmtId="3" fontId="31" fillId="4" borderId="29" xfId="81" applyNumberFormat="1" applyFont="1" applyFill="1" applyBorder="1"/>
    <xf numFmtId="3" fontId="31" fillId="4" borderId="22" xfId="81" applyNumberFormat="1" applyFont="1" applyFill="1" applyBorder="1"/>
    <xf numFmtId="172" fontId="31" fillId="3" borderId="29" xfId="81" applyNumberFormat="1" applyFont="1" applyFill="1" applyBorder="1"/>
    <xf numFmtId="172" fontId="31" fillId="3" borderId="22" xfId="81" applyNumberFormat="1" applyFont="1" applyFill="1" applyBorder="1"/>
    <xf numFmtId="0" fontId="34" fillId="2" borderId="27" xfId="81" applyFont="1" applyFill="1" applyBorder="1" applyAlignment="1">
      <alignment horizontal="center"/>
    </xf>
    <xf numFmtId="0" fontId="42" fillId="0" borderId="2" xfId="0" applyFont="1" applyFill="1" applyBorder="1"/>
    <xf numFmtId="0" fontId="42" fillId="0" borderId="3" xfId="0" applyFont="1" applyFill="1" applyBorder="1"/>
    <xf numFmtId="3" fontId="31" fillId="0" borderId="29" xfId="78" applyNumberFormat="1" applyFont="1" applyFill="1" applyBorder="1" applyAlignment="1">
      <alignment horizontal="right"/>
    </xf>
    <xf numFmtId="9" fontId="31" fillId="0" borderId="29" xfId="78" applyNumberFormat="1" applyFont="1" applyFill="1" applyBorder="1" applyAlignment="1">
      <alignment horizontal="right"/>
    </xf>
    <xf numFmtId="3" fontId="31" fillId="0" borderId="22" xfId="78" applyNumberFormat="1" applyFont="1" applyFill="1" applyBorder="1" applyAlignment="1">
      <alignment horizontal="right"/>
    </xf>
    <xf numFmtId="0" fontId="35" fillId="0" borderId="46" xfId="0" applyFont="1" applyFill="1" applyBorder="1" applyAlignment="1"/>
    <xf numFmtId="0" fontId="43" fillId="0" borderId="0" xfId="0" applyFont="1" applyFill="1" applyBorder="1" applyAlignment="1"/>
    <xf numFmtId="3" fontId="36" fillId="0" borderId="8" xfId="0" applyNumberFormat="1" applyFont="1" applyFill="1" applyBorder="1" applyAlignment="1">
      <alignment horizontal="right" vertical="top"/>
    </xf>
    <xf numFmtId="3" fontId="36" fillId="0" borderId="6" xfId="0" applyNumberFormat="1" applyFont="1" applyFill="1" applyBorder="1" applyAlignment="1">
      <alignment horizontal="right" vertical="top"/>
    </xf>
    <xf numFmtId="3" fontId="37" fillId="0" borderId="6" xfId="0" applyNumberFormat="1" applyFont="1" applyFill="1" applyBorder="1" applyAlignment="1">
      <alignment horizontal="right" vertical="top"/>
    </xf>
    <xf numFmtId="3" fontId="36" fillId="0" borderId="13" xfId="0" applyNumberFormat="1" applyFont="1" applyFill="1" applyBorder="1" applyAlignment="1">
      <alignment horizontal="right" vertical="top"/>
    </xf>
    <xf numFmtId="3" fontId="36" fillId="0" borderId="11" xfId="0" applyNumberFormat="1" applyFont="1" applyFill="1" applyBorder="1" applyAlignment="1">
      <alignment horizontal="right" vertical="top"/>
    </xf>
    <xf numFmtId="3" fontId="37" fillId="0" borderId="11" xfId="0" applyNumberFormat="1" applyFont="1" applyFill="1" applyBorder="1" applyAlignment="1">
      <alignment horizontal="right" vertical="top"/>
    </xf>
    <xf numFmtId="3" fontId="38" fillId="0" borderId="13" xfId="0" applyNumberFormat="1" applyFont="1" applyFill="1" applyBorder="1" applyAlignment="1">
      <alignment horizontal="right" vertical="top"/>
    </xf>
    <xf numFmtId="3" fontId="38" fillId="0" borderId="11" xfId="0" applyNumberFormat="1" applyFont="1" applyFill="1" applyBorder="1" applyAlignment="1">
      <alignment horizontal="right" vertical="top"/>
    </xf>
    <xf numFmtId="3" fontId="39" fillId="0" borderId="11" xfId="0" applyNumberFormat="1" applyFont="1" applyFill="1" applyBorder="1" applyAlignment="1">
      <alignment horizontal="right" vertical="top"/>
    </xf>
    <xf numFmtId="3" fontId="36" fillId="0" borderId="34" xfId="0" applyNumberFormat="1" applyFont="1" applyFill="1" applyBorder="1" applyAlignment="1">
      <alignment horizontal="right" vertical="top"/>
    </xf>
    <xf numFmtId="3" fontId="36" fillId="0" borderId="25" xfId="0" applyNumberFormat="1" applyFont="1" applyFill="1" applyBorder="1" applyAlignment="1">
      <alignment horizontal="right" vertical="top"/>
    </xf>
    <xf numFmtId="3" fontId="37" fillId="0" borderId="25" xfId="0" applyNumberFormat="1" applyFont="1" applyFill="1" applyBorder="1" applyAlignment="1">
      <alignment horizontal="right" vertical="top"/>
    </xf>
    <xf numFmtId="0" fontId="7" fillId="0" borderId="0" xfId="82" applyFont="1" applyFill="1"/>
    <xf numFmtId="0" fontId="9" fillId="0" borderId="46" xfId="82" applyFont="1" applyFill="1" applyBorder="1" applyAlignment="1"/>
    <xf numFmtId="0" fontId="32" fillId="0" borderId="0" xfId="49" applyFont="1" applyFill="1"/>
    <xf numFmtId="3" fontId="7" fillId="0" borderId="0" xfId="78" applyNumberFormat="1" applyFont="1" applyFill="1" applyAlignment="1">
      <alignment horizontal="left"/>
    </xf>
    <xf numFmtId="9" fontId="7" fillId="0" borderId="0" xfId="78" applyNumberFormat="1" applyFont="1" applyFill="1"/>
    <xf numFmtId="3" fontId="7" fillId="0" borderId="0" xfId="78" applyNumberFormat="1" applyFont="1" applyFill="1"/>
    <xf numFmtId="3" fontId="3" fillId="0" borderId="44" xfId="79" applyNumberFormat="1" applyFont="1" applyFill="1" applyBorder="1"/>
    <xf numFmtId="9" fontId="3" fillId="0" borderId="44" xfId="79" applyNumberFormat="1" applyFont="1" applyFill="1" applyBorder="1"/>
    <xf numFmtId="9" fontId="3" fillId="0" borderId="45" xfId="79" applyNumberFormat="1" applyFont="1" applyFill="1" applyBorder="1"/>
    <xf numFmtId="0" fontId="3" fillId="0" borderId="39" xfId="79" applyFont="1" applyFill="1" applyBorder="1"/>
    <xf numFmtId="0" fontId="3" fillId="0" borderId="0" xfId="79" applyFont="1" applyFill="1" applyBorder="1"/>
    <xf numFmtId="0" fontId="3" fillId="0" borderId="0" xfId="79" applyFont="1" applyFill="1" applyBorder="1" applyAlignment="1">
      <alignment horizontal="right"/>
    </xf>
    <xf numFmtId="0" fontId="3" fillId="0" borderId="40" xfId="79" applyFont="1" applyFill="1" applyBorder="1"/>
    <xf numFmtId="0" fontId="3" fillId="0" borderId="41" xfId="79" applyFont="1" applyFill="1" applyBorder="1"/>
    <xf numFmtId="165" fontId="3" fillId="0" borderId="73" xfId="53" applyNumberFormat="1" applyFont="1" applyFill="1" applyBorder="1"/>
    <xf numFmtId="9" fontId="3" fillId="0" borderId="73" xfId="53" applyNumberFormat="1" applyFont="1" applyFill="1" applyBorder="1"/>
    <xf numFmtId="3" fontId="32" fillId="0" borderId="0" xfId="26" applyNumberFormat="1" applyFont="1" applyFill="1" applyBorder="1"/>
    <xf numFmtId="0" fontId="32" fillId="0" borderId="0" xfId="26" applyFont="1" applyFill="1"/>
    <xf numFmtId="0" fontId="32" fillId="0" borderId="52" xfId="26" applyFont="1" applyFill="1" applyBorder="1" applyAlignment="1"/>
    <xf numFmtId="3" fontId="33" fillId="0" borderId="0" xfId="26" applyNumberFormat="1" applyFont="1" applyFill="1" applyBorder="1" applyAlignment="1">
      <alignment horizontal="center" vertical="center"/>
    </xf>
    <xf numFmtId="171" fontId="32" fillId="0" borderId="26" xfId="26" applyNumberFormat="1" applyFont="1" applyFill="1" applyBorder="1"/>
    <xf numFmtId="9" fontId="32" fillId="0" borderId="27" xfId="26" applyNumberFormat="1" applyFont="1" applyFill="1" applyBorder="1"/>
    <xf numFmtId="171" fontId="32" fillId="0" borderId="49" xfId="26" applyNumberFormat="1" applyFont="1" applyFill="1" applyBorder="1"/>
    <xf numFmtId="171" fontId="32" fillId="0" borderId="10" xfId="26" applyNumberFormat="1" applyFont="1" applyFill="1" applyBorder="1"/>
    <xf numFmtId="9" fontId="32" fillId="0" borderId="12" xfId="26" applyNumberFormat="1" applyFont="1" applyFill="1" applyBorder="1"/>
    <xf numFmtId="171" fontId="32" fillId="0" borderId="38" xfId="26" applyNumberFormat="1" applyFont="1" applyFill="1" applyBorder="1"/>
    <xf numFmtId="171" fontId="32" fillId="0" borderId="23" xfId="26" applyNumberFormat="1" applyFont="1" applyFill="1" applyBorder="1"/>
    <xf numFmtId="9" fontId="32" fillId="0" borderId="24" xfId="26" applyNumberFormat="1" applyFont="1" applyFill="1" applyBorder="1"/>
    <xf numFmtId="171" fontId="32" fillId="0" borderId="51" xfId="26" applyNumberFormat="1" applyFont="1" applyFill="1" applyBorder="1"/>
    <xf numFmtId="0" fontId="5" fillId="0" borderId="0" xfId="26" applyFont="1" applyFill="1"/>
    <xf numFmtId="0" fontId="3" fillId="0" borderId="0" xfId="26" applyFont="1" applyFill="1" applyAlignment="1">
      <alignment horizontal="left" vertical="top"/>
    </xf>
    <xf numFmtId="0" fontId="5" fillId="0" borderId="0" xfId="26" applyFont="1" applyFill="1" applyAlignment="1">
      <alignment horizontal="left" vertical="top"/>
    </xf>
    <xf numFmtId="49" fontId="3" fillId="0" borderId="0" xfId="26" applyNumberFormat="1" applyFont="1" applyFill="1" applyAlignment="1">
      <alignment horizontal="center"/>
    </xf>
    <xf numFmtId="3" fontId="5" fillId="0" borderId="0" xfId="26" applyNumberFormat="1" applyFont="1" applyFill="1"/>
    <xf numFmtId="167" fontId="5" fillId="0" borderId="0" xfId="26" applyNumberFormat="1" applyFont="1" applyFill="1"/>
    <xf numFmtId="169" fontId="5" fillId="0" borderId="0" xfId="26" applyNumberFormat="1" applyFont="1" applyFill="1" applyAlignment="1">
      <alignment horizontal="right"/>
    </xf>
    <xf numFmtId="9" fontId="5" fillId="0" borderId="0" xfId="26" applyNumberFormat="1" applyFont="1" applyFill="1"/>
    <xf numFmtId="0" fontId="35" fillId="0" borderId="32" xfId="0" applyFont="1" applyFill="1" applyBorder="1" applyAlignment="1"/>
    <xf numFmtId="0" fontId="35" fillId="0" borderId="33" xfId="0" applyFont="1" applyFill="1" applyBorder="1" applyAlignment="1"/>
    <xf numFmtId="0" fontId="35" fillId="0" borderId="65" xfId="0" applyFont="1" applyFill="1" applyBorder="1" applyAlignment="1"/>
    <xf numFmtId="0" fontId="31" fillId="2" borderId="28" xfId="78" applyFont="1" applyFill="1" applyBorder="1" applyAlignment="1">
      <alignment horizontal="right"/>
    </xf>
    <xf numFmtId="3" fontId="31" fillId="2" borderId="64" xfId="78" applyNumberFormat="1" applyFont="1" applyFill="1" applyBorder="1"/>
    <xf numFmtId="0" fontId="3" fillId="2" borderId="21" xfId="79" applyFont="1" applyFill="1" applyBorder="1" applyAlignment="1">
      <alignment horizontal="left"/>
    </xf>
    <xf numFmtId="0" fontId="3" fillId="2" borderId="29" xfId="79" applyFont="1" applyFill="1" applyBorder="1" applyAlignment="1">
      <alignment horizontal="left"/>
    </xf>
    <xf numFmtId="0" fontId="3" fillId="2" borderId="25" xfId="80" applyFont="1" applyFill="1" applyBorder="1"/>
    <xf numFmtId="0" fontId="3" fillId="2" borderId="24" xfId="80" applyFont="1" applyFill="1" applyBorder="1"/>
    <xf numFmtId="0" fontId="3" fillId="2" borderId="43" xfId="79" applyFont="1" applyFill="1" applyBorder="1"/>
    <xf numFmtId="0" fontId="3" fillId="2" borderId="42" xfId="79" applyFont="1" applyFill="1" applyBorder="1"/>
    <xf numFmtId="0" fontId="3" fillId="2" borderId="71" xfId="53" applyFont="1" applyFill="1" applyBorder="1" applyAlignment="1">
      <alignment horizontal="right"/>
    </xf>
    <xf numFmtId="3" fontId="32" fillId="7" borderId="11" xfId="26" applyNumberFormat="1" applyFont="1" applyFill="1" applyBorder="1"/>
    <xf numFmtId="3" fontId="32" fillId="7" borderId="6" xfId="26" applyNumberFormat="1" applyFont="1" applyFill="1" applyBorder="1"/>
    <xf numFmtId="3" fontId="34" fillId="2" borderId="21" xfId="26" applyNumberFormat="1" applyFont="1" applyFill="1" applyBorder="1"/>
    <xf numFmtId="3" fontId="34" fillId="2" borderId="29" xfId="26" applyNumberFormat="1" applyFont="1" applyFill="1" applyBorder="1"/>
    <xf numFmtId="3" fontId="34" fillId="4" borderId="21" xfId="26" applyNumberFormat="1" applyFont="1" applyFill="1" applyBorder="1"/>
    <xf numFmtId="3" fontId="34" fillId="7" borderId="4" xfId="26" applyNumberFormat="1" applyFont="1" applyFill="1" applyBorder="1"/>
    <xf numFmtId="3" fontId="34" fillId="7" borderId="9" xfId="26" applyNumberFormat="1" applyFont="1" applyFill="1" applyBorder="1"/>
    <xf numFmtId="3" fontId="34" fillId="2" borderId="28" xfId="26" applyNumberFormat="1" applyFont="1" applyFill="1" applyBorder="1"/>
    <xf numFmtId="3" fontId="32" fillId="7" borderId="5" xfId="26" applyNumberFormat="1" applyFont="1" applyFill="1" applyBorder="1"/>
    <xf numFmtId="3" fontId="32" fillId="7" borderId="10" xfId="26" applyNumberFormat="1" applyFont="1" applyFill="1" applyBorder="1"/>
    <xf numFmtId="3" fontId="32" fillId="5" borderId="0" xfId="26" applyNumberFormat="1" applyFont="1" applyFill="1" applyBorder="1"/>
    <xf numFmtId="3" fontId="48" fillId="5" borderId="0" xfId="26" applyNumberFormat="1" applyFont="1" applyFill="1" applyBorder="1"/>
    <xf numFmtId="168" fontId="32" fillId="5" borderId="0" xfId="26" applyNumberFormat="1" applyFont="1" applyFill="1" applyBorder="1"/>
    <xf numFmtId="0" fontId="34" fillId="2" borderId="1" xfId="26" applyNumberFormat="1" applyFont="1" applyFill="1" applyBorder="1" applyAlignment="1">
      <alignment horizontal="center"/>
    </xf>
    <xf numFmtId="0" fontId="34" fillId="2" borderId="2" xfId="26" applyNumberFormat="1" applyFont="1" applyFill="1" applyBorder="1" applyAlignment="1">
      <alignment horizontal="center"/>
    </xf>
    <xf numFmtId="168" fontId="34" fillId="2" borderId="3" xfId="26" applyNumberFormat="1" applyFont="1" applyFill="1" applyBorder="1" applyAlignment="1">
      <alignment horizontal="center"/>
    </xf>
    <xf numFmtId="3" fontId="34" fillId="2" borderId="21" xfId="26" applyNumberFormat="1" applyFont="1" applyFill="1" applyBorder="1" applyAlignment="1">
      <alignment horizontal="center"/>
    </xf>
    <xf numFmtId="168" fontId="34" fillId="2" borderId="22" xfId="26" applyNumberFormat="1" applyFont="1" applyFill="1" applyBorder="1" applyAlignment="1">
      <alignment horizontal="center"/>
    </xf>
    <xf numFmtId="168" fontId="34" fillId="7" borderId="7" xfId="86" applyNumberFormat="1" applyFont="1" applyFill="1" applyBorder="1" applyAlignment="1">
      <alignment horizontal="right"/>
    </xf>
    <xf numFmtId="3" fontId="32" fillId="7" borderId="8" xfId="26" applyNumberFormat="1" applyFont="1" applyFill="1" applyBorder="1"/>
    <xf numFmtId="168" fontId="34" fillId="7" borderId="7" xfId="86" applyNumberFormat="1" applyFont="1" applyFill="1" applyBorder="1"/>
    <xf numFmtId="168" fontId="34" fillId="7" borderId="12" xfId="86" applyNumberFormat="1" applyFont="1" applyFill="1" applyBorder="1" applyAlignment="1">
      <alignment horizontal="right"/>
    </xf>
    <xf numFmtId="3" fontId="32" fillId="7" borderId="13" xfId="26" applyNumberFormat="1" applyFont="1" applyFill="1" applyBorder="1"/>
    <xf numFmtId="168" fontId="34" fillId="7" borderId="12" xfId="86" applyNumberFormat="1" applyFont="1" applyFill="1" applyBorder="1"/>
    <xf numFmtId="168" fontId="34" fillId="2" borderId="22" xfId="86" applyNumberFormat="1" applyFont="1" applyFill="1" applyBorder="1" applyAlignment="1">
      <alignment horizontal="right"/>
    </xf>
    <xf numFmtId="3" fontId="34" fillId="2" borderId="30" xfId="26" applyNumberFormat="1" applyFont="1" applyFill="1" applyBorder="1"/>
    <xf numFmtId="168" fontId="34" fillId="2" borderId="22" xfId="86" applyNumberFormat="1" applyFont="1" applyFill="1" applyBorder="1"/>
    <xf numFmtId="3" fontId="34" fillId="2" borderId="22" xfId="26" applyNumberFormat="1" applyFont="1" applyFill="1" applyBorder="1" applyAlignment="1">
      <alignment horizontal="center"/>
    </xf>
    <xf numFmtId="3" fontId="34" fillId="7" borderId="0" xfId="26" applyNumberFormat="1" applyFont="1" applyFill="1" applyBorder="1" applyAlignment="1">
      <alignment horizontal="left"/>
    </xf>
    <xf numFmtId="0" fontId="34" fillId="3" borderId="1" xfId="26" applyNumberFormat="1" applyFont="1" applyFill="1" applyBorder="1" applyAlignment="1">
      <alignment horizontal="center"/>
    </xf>
    <xf numFmtId="0" fontId="34" fillId="3" borderId="2" xfId="26" applyNumberFormat="1" applyFont="1" applyFill="1" applyBorder="1" applyAlignment="1">
      <alignment horizontal="center"/>
    </xf>
    <xf numFmtId="168" fontId="34" fillId="3" borderId="3" xfId="26" applyNumberFormat="1" applyFont="1" applyFill="1" applyBorder="1" applyAlignment="1">
      <alignment horizontal="center"/>
    </xf>
    <xf numFmtId="3" fontId="34" fillId="3" borderId="21" xfId="26" applyNumberFormat="1" applyFont="1" applyFill="1" applyBorder="1" applyAlignment="1">
      <alignment horizontal="center"/>
    </xf>
    <xf numFmtId="168" fontId="34" fillId="3" borderId="22" xfId="26" applyNumberFormat="1" applyFont="1" applyFill="1" applyBorder="1" applyAlignment="1">
      <alignment horizontal="center"/>
    </xf>
    <xf numFmtId="3" fontId="32" fillId="7" borderId="26" xfId="26" applyNumberFormat="1" applyFont="1" applyFill="1" applyBorder="1" applyAlignment="1">
      <alignment horizontal="center"/>
    </xf>
    <xf numFmtId="3" fontId="32" fillId="7" borderId="27" xfId="26" applyNumberFormat="1" applyFont="1" applyFill="1" applyBorder="1" applyAlignment="1">
      <alignment horizontal="center"/>
    </xf>
    <xf numFmtId="3" fontId="32" fillId="7" borderId="10" xfId="26" applyNumberFormat="1" applyFont="1" applyFill="1" applyBorder="1" applyAlignment="1">
      <alignment horizontal="center"/>
    </xf>
    <xf numFmtId="3" fontId="32" fillId="7" borderId="12" xfId="26" applyNumberFormat="1" applyFont="1" applyFill="1" applyBorder="1" applyAlignment="1">
      <alignment horizontal="center"/>
    </xf>
    <xf numFmtId="3" fontId="34" fillId="3" borderId="28" xfId="26" applyNumberFormat="1" applyFont="1" applyFill="1" applyBorder="1"/>
    <xf numFmtId="3" fontId="34" fillId="3" borderId="21" xfId="26" applyNumberFormat="1" applyFont="1" applyFill="1" applyBorder="1"/>
    <xf numFmtId="3" fontId="34" fillId="3" borderId="29" xfId="26" applyNumberFormat="1" applyFont="1" applyFill="1" applyBorder="1"/>
    <xf numFmtId="168" fontId="34" fillId="3" borderId="22" xfId="86" applyNumberFormat="1" applyFont="1" applyFill="1" applyBorder="1" applyAlignment="1">
      <alignment horizontal="right"/>
    </xf>
    <xf numFmtId="168" fontId="34" fillId="3" borderId="22" xfId="86" applyNumberFormat="1" applyFont="1" applyFill="1" applyBorder="1"/>
    <xf numFmtId="3" fontId="34" fillId="3" borderId="22" xfId="26" applyNumberFormat="1" applyFont="1" applyFill="1" applyBorder="1" applyAlignment="1">
      <alignment horizontal="center"/>
    </xf>
    <xf numFmtId="3" fontId="34" fillId="7" borderId="0" xfId="26" applyNumberFormat="1" applyFont="1" applyFill="1" applyBorder="1"/>
    <xf numFmtId="3" fontId="32" fillId="7" borderId="0" xfId="26" applyNumberFormat="1" applyFont="1" applyFill="1" applyBorder="1"/>
    <xf numFmtId="168" fontId="32" fillId="7" borderId="0" xfId="26" applyNumberFormat="1" applyFont="1" applyFill="1" applyBorder="1"/>
    <xf numFmtId="0" fontId="34" fillId="4" borderId="1" xfId="26" applyNumberFormat="1" applyFont="1" applyFill="1" applyBorder="1" applyAlignment="1">
      <alignment horizontal="center"/>
    </xf>
    <xf numFmtId="0" fontId="34" fillId="4" borderId="2" xfId="26" applyNumberFormat="1" applyFont="1" applyFill="1" applyBorder="1" applyAlignment="1">
      <alignment horizontal="center"/>
    </xf>
    <xf numFmtId="168" fontId="34" fillId="4" borderId="3" xfId="26" applyNumberFormat="1" applyFont="1" applyFill="1" applyBorder="1" applyAlignment="1">
      <alignment horizontal="center"/>
    </xf>
    <xf numFmtId="3" fontId="34" fillId="4" borderId="21" xfId="26" applyNumberFormat="1" applyFont="1" applyFill="1" applyBorder="1" applyAlignment="1">
      <alignment horizontal="center"/>
    </xf>
    <xf numFmtId="168" fontId="34" fillId="4" borderId="22" xfId="26" applyNumberFormat="1" applyFont="1" applyFill="1" applyBorder="1" applyAlignment="1">
      <alignment horizontal="center"/>
    </xf>
    <xf numFmtId="3" fontId="34" fillId="4" borderId="28" xfId="26" applyNumberFormat="1" applyFont="1" applyFill="1" applyBorder="1"/>
    <xf numFmtId="3" fontId="34" fillId="4" borderId="29" xfId="26" applyNumberFormat="1" applyFont="1" applyFill="1" applyBorder="1"/>
    <xf numFmtId="168" fontId="34" fillId="4" borderId="22" xfId="86" applyNumberFormat="1" applyFont="1" applyFill="1" applyBorder="1" applyAlignment="1">
      <alignment horizontal="right"/>
    </xf>
    <xf numFmtId="3" fontId="34" fillId="4" borderId="30" xfId="26" applyNumberFormat="1" applyFont="1" applyFill="1" applyBorder="1"/>
    <xf numFmtId="168" fontId="34" fillId="4" borderId="22" xfId="86" applyNumberFormat="1" applyFont="1" applyFill="1" applyBorder="1"/>
    <xf numFmtId="3" fontId="34" fillId="4" borderId="22" xfId="26" applyNumberFormat="1" applyFont="1" applyFill="1" applyBorder="1" applyAlignment="1">
      <alignment horizontal="center"/>
    </xf>
    <xf numFmtId="9" fontId="3" fillId="2" borderId="32" xfId="27" applyNumberFormat="1" applyFont="1" applyFill="1" applyBorder="1" applyAlignment="1">
      <alignment horizontal="center" vertical="center" wrapText="1"/>
    </xf>
    <xf numFmtId="3" fontId="3" fillId="2" borderId="1" xfId="27" applyNumberFormat="1" applyFont="1" applyFill="1" applyBorder="1" applyAlignment="1">
      <alignment horizontal="center" vertical="center" wrapText="1"/>
    </xf>
    <xf numFmtId="3" fontId="3" fillId="2" borderId="2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/>
    </xf>
    <xf numFmtId="171" fontId="34" fillId="2" borderId="48" xfId="26" quotePrefix="1" applyNumberFormat="1" applyFont="1" applyFill="1" applyBorder="1" applyAlignment="1">
      <alignment horizontal="center"/>
    </xf>
    <xf numFmtId="171" fontId="34" fillId="2" borderId="9" xfId="26" quotePrefix="1" applyNumberFormat="1" applyFont="1" applyFill="1" applyBorder="1" applyAlignment="1">
      <alignment horizontal="center"/>
    </xf>
    <xf numFmtId="171" fontId="34" fillId="2" borderId="50" xfId="26" quotePrefix="1" applyNumberFormat="1" applyFont="1" applyFill="1" applyBorder="1" applyAlignment="1">
      <alignment horizontal="center"/>
    </xf>
    <xf numFmtId="0" fontId="32" fillId="2" borderId="32" xfId="26" applyFont="1" applyFill="1" applyBorder="1"/>
    <xf numFmtId="0" fontId="3" fillId="2" borderId="65" xfId="33" applyFont="1" applyFill="1" applyBorder="1" applyAlignment="1">
      <alignment horizontal="center" vertical="center"/>
    </xf>
    <xf numFmtId="9" fontId="3" fillId="0" borderId="72" xfId="53" applyNumberFormat="1" applyFont="1" applyFill="1" applyBorder="1"/>
    <xf numFmtId="0" fontId="35" fillId="0" borderId="27" xfId="0" applyFont="1" applyBorder="1" applyAlignment="1"/>
    <xf numFmtId="0" fontId="35" fillId="5" borderId="7" xfId="0" applyFont="1" applyFill="1" applyBorder="1"/>
    <xf numFmtId="0" fontId="35" fillId="5" borderId="12" xfId="0" applyFont="1" applyFill="1" applyBorder="1"/>
    <xf numFmtId="0" fontId="35" fillId="5" borderId="24" xfId="0" applyFont="1" applyFill="1" applyBorder="1"/>
    <xf numFmtId="0" fontId="35" fillId="5" borderId="46" xfId="0" applyFont="1" applyFill="1" applyBorder="1"/>
    <xf numFmtId="0" fontId="35" fillId="5" borderId="52" xfId="0" applyFont="1" applyFill="1" applyBorder="1"/>
    <xf numFmtId="9" fontId="37" fillId="0" borderId="7" xfId="0" applyNumberFormat="1" applyFont="1" applyFill="1" applyBorder="1" applyAlignment="1">
      <alignment horizontal="right" vertical="top"/>
    </xf>
    <xf numFmtId="9" fontId="37" fillId="0" borderId="12" xfId="0" applyNumberFormat="1" applyFont="1" applyFill="1" applyBorder="1" applyAlignment="1">
      <alignment horizontal="right" vertical="top"/>
    </xf>
    <xf numFmtId="9" fontId="39" fillId="0" borderId="12" xfId="0" applyNumberFormat="1" applyFont="1" applyFill="1" applyBorder="1" applyAlignment="1">
      <alignment horizontal="right" vertical="top"/>
    </xf>
    <xf numFmtId="9" fontId="37" fillId="0" borderId="24" xfId="0" applyNumberFormat="1" applyFont="1" applyFill="1" applyBorder="1" applyAlignment="1">
      <alignment horizontal="right" vertical="top"/>
    </xf>
    <xf numFmtId="0" fontId="32" fillId="0" borderId="0" xfId="76" applyFont="1" applyFill="1"/>
    <xf numFmtId="0" fontId="32" fillId="0" borderId="0" xfId="26" applyFont="1" applyFill="1" applyBorder="1" applyAlignment="1"/>
    <xf numFmtId="0" fontId="32" fillId="0" borderId="2" xfId="76" applyFont="1" applyFill="1" applyBorder="1" applyAlignment="1"/>
    <xf numFmtId="0" fontId="34" fillId="2" borderId="71" xfId="53" applyFont="1" applyFill="1" applyBorder="1" applyAlignment="1">
      <alignment horizontal="right"/>
    </xf>
    <xf numFmtId="165" fontId="34" fillId="0" borderId="76" xfId="53" applyNumberFormat="1" applyFont="1" applyFill="1" applyBorder="1"/>
    <xf numFmtId="165" fontId="34" fillId="0" borderId="77" xfId="53" applyNumberFormat="1" applyFont="1" applyFill="1" applyBorder="1"/>
    <xf numFmtId="9" fontId="34" fillId="0" borderId="78" xfId="83" applyNumberFormat="1" applyFont="1" applyFill="1" applyBorder="1"/>
    <xf numFmtId="3" fontId="34" fillId="0" borderId="78" xfId="83" applyNumberFormat="1" applyFont="1" applyFill="1" applyBorder="1"/>
    <xf numFmtId="3" fontId="32" fillId="0" borderId="0" xfId="76" applyNumberFormat="1" applyFont="1" applyFill="1"/>
    <xf numFmtId="9" fontId="32" fillId="0" borderId="0" xfId="76" applyNumberFormat="1" applyFont="1" applyFill="1"/>
    <xf numFmtId="0" fontId="32" fillId="0" borderId="52" xfId="26" applyFont="1" applyFill="1" applyBorder="1" applyAlignment="1">
      <alignment horizontal="right"/>
    </xf>
    <xf numFmtId="171" fontId="32" fillId="0" borderId="48" xfId="26" quotePrefix="1" applyNumberFormat="1" applyFont="1" applyFill="1" applyBorder="1" applyAlignment="1">
      <alignment horizontal="right"/>
    </xf>
    <xf numFmtId="171" fontId="32" fillId="0" borderId="9" xfId="26" quotePrefix="1" applyNumberFormat="1" applyFont="1" applyFill="1" applyBorder="1" applyAlignment="1">
      <alignment horizontal="right"/>
    </xf>
    <xf numFmtId="171" fontId="32" fillId="0" borderId="50" xfId="26" quotePrefix="1" applyNumberFormat="1" applyFont="1" applyFill="1" applyBorder="1" applyAlignment="1">
      <alignment horizontal="right"/>
    </xf>
    <xf numFmtId="0" fontId="32" fillId="0" borderId="0" xfId="26" applyFont="1" applyFill="1" applyAlignment="1">
      <alignment horizontal="right"/>
    </xf>
    <xf numFmtId="3" fontId="34" fillId="0" borderId="31" xfId="53" applyNumberFormat="1" applyFont="1" applyFill="1" applyBorder="1"/>
    <xf numFmtId="3" fontId="34" fillId="0" borderId="27" xfId="53" applyNumberFormat="1" applyFont="1" applyFill="1" applyBorder="1"/>
    <xf numFmtId="0" fontId="31" fillId="0" borderId="3" xfId="78" applyFont="1" applyFill="1" applyBorder="1" applyAlignment="1">
      <alignment horizontal="left"/>
    </xf>
    <xf numFmtId="0" fontId="34" fillId="2" borderId="52" xfId="0" applyFont="1" applyFill="1" applyBorder="1" applyAlignment="1">
      <alignment horizontal="center"/>
    </xf>
    <xf numFmtId="3" fontId="3" fillId="0" borderId="72" xfId="53" applyNumberFormat="1" applyFont="1" applyFill="1" applyBorder="1"/>
    <xf numFmtId="3" fontId="3" fillId="0" borderId="73" xfId="53" applyNumberFormat="1" applyFont="1" applyFill="1" applyBorder="1"/>
    <xf numFmtId="3" fontId="3" fillId="0" borderId="74" xfId="53" applyNumberFormat="1" applyFont="1" applyFill="1" applyBorder="1"/>
    <xf numFmtId="0" fontId="34" fillId="2" borderId="52" xfId="0" applyNumberFormat="1" applyFont="1" applyFill="1" applyBorder="1" applyAlignment="1">
      <alignment horizontal="center"/>
    </xf>
    <xf numFmtId="3" fontId="3" fillId="0" borderId="75" xfId="53" applyNumberFormat="1" applyFont="1" applyFill="1" applyBorder="1"/>
    <xf numFmtId="3" fontId="3" fillId="0" borderId="80" xfId="53" applyNumberFormat="1" applyFont="1" applyFill="1" applyBorder="1"/>
    <xf numFmtId="169" fontId="5" fillId="0" borderId="0" xfId="26" applyNumberFormat="1" applyFont="1" applyFill="1"/>
    <xf numFmtId="167" fontId="3" fillId="2" borderId="32" xfId="24" applyNumberFormat="1" applyFont="1" applyFill="1" applyBorder="1" applyAlignment="1">
      <alignment horizontal="center" vertical="center" wrapText="1"/>
    </xf>
    <xf numFmtId="170" fontId="35" fillId="0" borderId="0" xfId="0" applyNumberFormat="1" applyFont="1" applyFill="1"/>
    <xf numFmtId="0" fontId="34" fillId="2" borderId="48" xfId="74" applyFont="1" applyFill="1" applyBorder="1" applyAlignment="1">
      <alignment horizontal="center"/>
    </xf>
    <xf numFmtId="0" fontId="30" fillId="5" borderId="46" xfId="81" applyFont="1" applyFill="1" applyBorder="1"/>
    <xf numFmtId="0" fontId="34" fillId="2" borderId="25" xfId="81" applyFont="1" applyFill="1" applyBorder="1" applyAlignment="1">
      <alignment horizontal="center"/>
    </xf>
    <xf numFmtId="0" fontId="34" fillId="2" borderId="24" xfId="81" applyFont="1" applyFill="1" applyBorder="1" applyAlignment="1">
      <alignment horizontal="center"/>
    </xf>
    <xf numFmtId="0" fontId="35" fillId="0" borderId="0" xfId="0" applyFont="1" applyFill="1" applyBorder="1" applyAlignment="1"/>
    <xf numFmtId="0" fontId="49" fillId="2" borderId="19" xfId="1" applyFont="1" applyFill="1" applyBorder="1"/>
    <xf numFmtId="0" fontId="50" fillId="0" borderId="0" xfId="0" applyFont="1" applyFill="1"/>
    <xf numFmtId="0" fontId="51" fillId="0" borderId="0" xfId="0" applyFont="1" applyFill="1"/>
    <xf numFmtId="0" fontId="51" fillId="0" borderId="0" xfId="0" applyFont="1" applyFill="1" applyBorder="1"/>
    <xf numFmtId="3" fontId="35" fillId="0" borderId="31" xfId="0" applyNumberFormat="1" applyFont="1" applyFill="1" applyBorder="1"/>
    <xf numFmtId="3" fontId="35" fillId="0" borderId="26" xfId="0" applyNumberFormat="1" applyFont="1" applyFill="1" applyBorder="1"/>
    <xf numFmtId="3" fontId="35" fillId="0" borderId="10" xfId="0" applyNumberFormat="1" applyFont="1" applyFill="1" applyBorder="1"/>
    <xf numFmtId="3" fontId="35" fillId="0" borderId="11" xfId="0" applyNumberFormat="1" applyFont="1" applyFill="1" applyBorder="1"/>
    <xf numFmtId="3" fontId="35" fillId="0" borderId="14" xfId="0" applyNumberFormat="1" applyFont="1" applyFill="1" applyBorder="1"/>
    <xf numFmtId="3" fontId="35" fillId="0" borderId="15" xfId="0" applyNumberFormat="1" applyFont="1" applyFill="1" applyBorder="1"/>
    <xf numFmtId="9" fontId="35" fillId="0" borderId="27" xfId="0" applyNumberFormat="1" applyFont="1" applyFill="1" applyBorder="1"/>
    <xf numFmtId="9" fontId="35" fillId="0" borderId="12" xfId="0" applyNumberFormat="1" applyFont="1" applyFill="1" applyBorder="1"/>
    <xf numFmtId="9" fontId="35" fillId="0" borderId="16" xfId="0" applyNumberFormat="1" applyFont="1" applyFill="1" applyBorder="1"/>
    <xf numFmtId="9" fontId="31" fillId="2" borderId="22" xfId="81" applyNumberFormat="1" applyFont="1" applyFill="1" applyBorder="1"/>
    <xf numFmtId="9" fontId="31" fillId="4" borderId="22" xfId="81" applyNumberFormat="1" applyFont="1" applyFill="1" applyBorder="1"/>
    <xf numFmtId="9" fontId="31" fillId="3" borderId="22" xfId="81" applyNumberFormat="1" applyFont="1" applyFill="1" applyBorder="1"/>
    <xf numFmtId="0" fontId="34" fillId="2" borderId="23" xfId="81" applyFont="1" applyFill="1" applyBorder="1" applyAlignment="1">
      <alignment horizontal="center"/>
    </xf>
    <xf numFmtId="49" fontId="40" fillId="2" borderId="11" xfId="0" applyNumberFormat="1" applyFont="1" applyFill="1" applyBorder="1" applyAlignment="1">
      <alignment horizontal="center" vertical="center"/>
    </xf>
    <xf numFmtId="3" fontId="51" fillId="0" borderId="0" xfId="76" applyNumberFormat="1" applyFont="1" applyFill="1" applyBorder="1"/>
    <xf numFmtId="3" fontId="34" fillId="7" borderId="17" xfId="26" applyNumberFormat="1" applyFont="1" applyFill="1" applyBorder="1"/>
    <xf numFmtId="3" fontId="32" fillId="7" borderId="82" xfId="26" applyNumberFormat="1" applyFont="1" applyFill="1" applyBorder="1"/>
    <xf numFmtId="3" fontId="32" fillId="7" borderId="62" xfId="26" applyNumberFormat="1" applyFont="1" applyFill="1" applyBorder="1"/>
    <xf numFmtId="168" fontId="34" fillId="7" borderId="70" xfId="86" applyNumberFormat="1" applyFont="1" applyFill="1" applyBorder="1" applyAlignment="1">
      <alignment horizontal="right"/>
    </xf>
    <xf numFmtId="3" fontId="32" fillId="7" borderId="83" xfId="26" applyNumberFormat="1" applyFont="1" applyFill="1" applyBorder="1"/>
    <xf numFmtId="168" fontId="34" fillId="7" borderId="70" xfId="86" applyNumberFormat="1" applyFont="1" applyFill="1" applyBorder="1"/>
    <xf numFmtId="3" fontId="32" fillId="0" borderId="82" xfId="26" applyNumberFormat="1" applyFont="1" applyFill="1" applyBorder="1" applyAlignment="1">
      <alignment horizontal="center"/>
    </xf>
    <xf numFmtId="3" fontId="32" fillId="0" borderId="70" xfId="26" applyNumberFormat="1" applyFont="1" applyFill="1" applyBorder="1" applyAlignment="1">
      <alignment horizontal="center"/>
    </xf>
    <xf numFmtId="3" fontId="32" fillId="7" borderId="82" xfId="26" applyNumberFormat="1" applyFont="1" applyFill="1" applyBorder="1" applyAlignment="1">
      <alignment horizontal="center"/>
    </xf>
    <xf numFmtId="3" fontId="32" fillId="7" borderId="70" xfId="26" applyNumberFormat="1" applyFont="1" applyFill="1" applyBorder="1" applyAlignment="1">
      <alignment horizontal="center"/>
    </xf>
    <xf numFmtId="0" fontId="35" fillId="0" borderId="0" xfId="0" applyFont="1" applyFill="1"/>
    <xf numFmtId="0" fontId="35" fillId="0" borderId="52" xfId="0" applyFont="1" applyFill="1" applyBorder="1" applyAlignment="1"/>
    <xf numFmtId="0" fontId="35" fillId="0" borderId="0" xfId="0" applyFont="1" applyFill="1" applyAlignment="1"/>
    <xf numFmtId="0" fontId="49" fillId="4" borderId="35" xfId="1" applyFont="1" applyFill="1" applyBorder="1"/>
    <xf numFmtId="0" fontId="49" fillId="4" borderId="19" xfId="1" applyFont="1" applyFill="1" applyBorder="1"/>
    <xf numFmtId="0" fontId="49" fillId="3" borderId="20" xfId="1" applyFont="1" applyFill="1" applyBorder="1"/>
    <xf numFmtId="0" fontId="52" fillId="0" borderId="0" xfId="0" applyFont="1" applyFill="1" applyBorder="1" applyAlignment="1">
      <alignment vertical="center"/>
    </xf>
    <xf numFmtId="0" fontId="52" fillId="0" borderId="0" xfId="0" applyFont="1" applyFill="1" applyAlignment="1">
      <alignment vertical="center"/>
    </xf>
    <xf numFmtId="3" fontId="50" fillId="0" borderId="0" xfId="76" applyNumberFormat="1" applyFont="1" applyFill="1" applyBorder="1"/>
    <xf numFmtId="0" fontId="35" fillId="2" borderId="31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/>
    </xf>
    <xf numFmtId="0" fontId="35" fillId="2" borderId="27" xfId="0" applyFont="1" applyFill="1" applyBorder="1" applyAlignment="1">
      <alignment horizontal="center" vertical="center"/>
    </xf>
    <xf numFmtId="0" fontId="41" fillId="2" borderId="11" xfId="0" applyFont="1" applyFill="1" applyBorder="1" applyAlignment="1">
      <alignment horizontal="center" vertical="center" wrapText="1"/>
    </xf>
    <xf numFmtId="165" fontId="34" fillId="2" borderId="26" xfId="53" applyNumberFormat="1" applyFont="1" applyFill="1" applyBorder="1" applyAlignment="1">
      <alignment horizontal="right"/>
    </xf>
    <xf numFmtId="0" fontId="3" fillId="2" borderId="31" xfId="80" applyFont="1" applyFill="1" applyBorder="1" applyAlignment="1">
      <alignment horizontal="left"/>
    </xf>
    <xf numFmtId="0" fontId="3" fillId="0" borderId="0" xfId="79" applyFont="1" applyFill="1" applyBorder="1" applyAlignment="1">
      <alignment horizontal="left"/>
    </xf>
    <xf numFmtId="169" fontId="3" fillId="2" borderId="32" xfId="26" applyNumberFormat="1" applyFont="1" applyFill="1" applyBorder="1" applyAlignment="1">
      <alignment horizontal="left" vertical="top"/>
    </xf>
    <xf numFmtId="0" fontId="49" fillId="3" borderId="10" xfId="1" applyFont="1" applyFill="1" applyBorder="1"/>
    <xf numFmtId="0" fontId="49" fillId="3" borderId="5" xfId="1" applyFont="1" applyFill="1" applyBorder="1"/>
    <xf numFmtId="0" fontId="49" fillId="6" borderId="5" xfId="1" applyFont="1" applyFill="1" applyBorder="1"/>
    <xf numFmtId="0" fontId="49" fillId="6" borderId="63" xfId="1" applyFont="1" applyFill="1" applyBorder="1"/>
    <xf numFmtId="0" fontId="49" fillId="2" borderId="5" xfId="1" applyFont="1" applyFill="1" applyBorder="1"/>
    <xf numFmtId="0" fontId="49" fillId="4" borderId="5" xfId="1" applyFont="1" applyFill="1" applyBorder="1"/>
    <xf numFmtId="0" fontId="35" fillId="0" borderId="0" xfId="0" applyFont="1"/>
    <xf numFmtId="0" fontId="35" fillId="0" borderId="0" xfId="0" applyFont="1" applyBorder="1" applyAlignment="1"/>
    <xf numFmtId="3" fontId="35" fillId="0" borderId="0" xfId="0" applyNumberFormat="1" applyFont="1"/>
    <xf numFmtId="9" fontId="35" fillId="0" borderId="0" xfId="0" applyNumberFormat="1" applyFont="1"/>
    <xf numFmtId="0" fontId="35" fillId="0" borderId="0" xfId="0" applyFont="1" applyBorder="1"/>
    <xf numFmtId="3" fontId="42" fillId="2" borderId="55" xfId="0" applyNumberFormat="1" applyFont="1" applyFill="1" applyBorder="1"/>
    <xf numFmtId="3" fontId="42" fillId="2" borderId="57" xfId="0" applyNumberFormat="1" applyFont="1" applyFill="1" applyBorder="1"/>
    <xf numFmtId="9" fontId="42" fillId="2" borderId="64" xfId="0" applyNumberFormat="1" applyFont="1" applyFill="1" applyBorder="1"/>
    <xf numFmtId="0" fontId="53" fillId="2" borderId="20" xfId="1" applyFont="1" applyFill="1" applyBorder="1" applyAlignment="1"/>
    <xf numFmtId="0" fontId="35" fillId="2" borderId="30" xfId="0" applyFont="1" applyFill="1" applyBorder="1" applyAlignment="1"/>
    <xf numFmtId="3" fontId="35" fillId="2" borderId="29" xfId="0" applyNumberFormat="1" applyFont="1" applyFill="1" applyBorder="1" applyAlignment="1"/>
    <xf numFmtId="9" fontId="35" fillId="2" borderId="22" xfId="0" applyNumberFormat="1" applyFont="1" applyFill="1" applyBorder="1" applyAlignment="1"/>
    <xf numFmtId="0" fontId="42" fillId="2" borderId="61" xfId="0" applyFont="1" applyFill="1" applyBorder="1" applyAlignment="1"/>
    <xf numFmtId="0" fontId="35" fillId="0" borderId="8" xfId="0" applyFont="1" applyBorder="1" applyAlignment="1"/>
    <xf numFmtId="3" fontId="35" fillId="0" borderId="6" xfId="0" applyNumberFormat="1" applyFont="1" applyBorder="1" applyAlignment="1"/>
    <xf numFmtId="9" fontId="35" fillId="0" borderId="12" xfId="0" applyNumberFormat="1" applyFont="1" applyBorder="1" applyAlignment="1"/>
    <xf numFmtId="0" fontId="32" fillId="2" borderId="36" xfId="1" applyFont="1" applyFill="1" applyBorder="1" applyAlignment="1">
      <alignment horizontal="left" indent="2"/>
    </xf>
    <xf numFmtId="0" fontId="35" fillId="0" borderId="13" xfId="0" applyFont="1" applyBorder="1" applyAlignment="1"/>
    <xf numFmtId="3" fontId="35" fillId="0" borderId="11" xfId="0" applyNumberFormat="1" applyFont="1" applyBorder="1" applyAlignment="1"/>
    <xf numFmtId="0" fontId="49" fillId="2" borderId="36" xfId="1" applyFont="1" applyFill="1" applyBorder="1" applyAlignment="1">
      <alignment horizontal="left" indent="4"/>
    </xf>
    <xf numFmtId="9" fontId="35" fillId="0" borderId="11" xfId="0" applyNumberFormat="1" applyFont="1" applyBorder="1" applyAlignment="1"/>
    <xf numFmtId="0" fontId="35" fillId="2" borderId="36" xfId="0" applyFont="1" applyFill="1" applyBorder="1" applyAlignment="1">
      <alignment horizontal="left" indent="2"/>
    </xf>
    <xf numFmtId="0" fontId="34" fillId="2" borderId="36" xfId="1" applyFont="1" applyFill="1" applyBorder="1" applyAlignment="1"/>
    <xf numFmtId="0" fontId="49" fillId="2" borderId="36" xfId="1" applyFont="1" applyFill="1" applyBorder="1" applyAlignment="1">
      <alignment horizontal="left" indent="2"/>
    </xf>
    <xf numFmtId="0" fontId="53" fillId="2" borderId="36" xfId="1" applyFont="1" applyFill="1" applyBorder="1" applyAlignment="1"/>
    <xf numFmtId="0" fontId="35" fillId="0" borderId="34" xfId="0" applyFont="1" applyBorder="1" applyAlignment="1"/>
    <xf numFmtId="3" fontId="35" fillId="0" borderId="25" xfId="0" applyNumberFormat="1" applyFont="1" applyBorder="1" applyAlignment="1"/>
    <xf numFmtId="9" fontId="35" fillId="0" borderId="24" xfId="0" applyNumberFormat="1" applyFont="1" applyBorder="1" applyAlignment="1"/>
    <xf numFmtId="0" fontId="42" fillId="0" borderId="46" xfId="0" applyFont="1" applyFill="1" applyBorder="1" applyAlignment="1">
      <alignment horizontal="left" indent="2"/>
    </xf>
    <xf numFmtId="0" fontId="35" fillId="0" borderId="46" xfId="0" applyFont="1" applyBorder="1" applyAlignment="1"/>
    <xf numFmtId="3" fontId="35" fillId="0" borderId="46" xfId="0" applyNumberFormat="1" applyFont="1" applyBorder="1" applyAlignment="1"/>
    <xf numFmtId="9" fontId="35" fillId="0" borderId="46" xfId="0" applyNumberFormat="1" applyFont="1" applyBorder="1" applyAlignment="1"/>
    <xf numFmtId="0" fontId="53" fillId="4" borderId="20" xfId="1" applyFont="1" applyFill="1" applyBorder="1" applyAlignment="1">
      <alignment horizontal="left"/>
    </xf>
    <xf numFmtId="0" fontId="35" fillId="4" borderId="30" xfId="0" applyFont="1" applyFill="1" applyBorder="1" applyAlignment="1"/>
    <xf numFmtId="3" fontId="35" fillId="4" borderId="29" xfId="0" applyNumberFormat="1" applyFont="1" applyFill="1" applyBorder="1" applyAlignment="1"/>
    <xf numFmtId="9" fontId="35" fillId="4" borderId="22" xfId="0" applyNumberFormat="1" applyFont="1" applyFill="1" applyBorder="1" applyAlignment="1"/>
    <xf numFmtId="0" fontId="53" fillId="4" borderId="61" xfId="1" applyFont="1" applyFill="1" applyBorder="1" applyAlignment="1">
      <alignment horizontal="left"/>
    </xf>
    <xf numFmtId="0" fontId="49" fillId="4" borderId="36" xfId="1" applyFont="1" applyFill="1" applyBorder="1" applyAlignment="1">
      <alignment horizontal="left" indent="2"/>
    </xf>
    <xf numFmtId="0" fontId="53" fillId="4" borderId="36" xfId="1" applyFont="1" applyFill="1" applyBorder="1" applyAlignment="1">
      <alignment horizontal="left"/>
    </xf>
    <xf numFmtId="0" fontId="49" fillId="4" borderId="36" xfId="1" applyFont="1" applyFill="1" applyBorder="1" applyAlignment="1">
      <alignment horizontal="left" indent="4"/>
    </xf>
    <xf numFmtId="9" fontId="35" fillId="0" borderId="11" xfId="0" applyNumberFormat="1" applyFont="1" applyBorder="1" applyAlignment="1">
      <alignment horizontal="right"/>
    </xf>
    <xf numFmtId="0" fontId="49" fillId="4" borderId="36" xfId="1" applyFont="1" applyFill="1" applyBorder="1" applyAlignment="1">
      <alignment horizontal="left" wrapText="1" indent="2"/>
    </xf>
    <xf numFmtId="0" fontId="35" fillId="4" borderId="37" xfId="0" applyFont="1" applyFill="1" applyBorder="1" applyAlignment="1">
      <alignment horizontal="left" indent="2"/>
    </xf>
    <xf numFmtId="0" fontId="42" fillId="0" borderId="0" xfId="0" applyFont="1" applyFill="1" applyBorder="1" applyAlignment="1"/>
    <xf numFmtId="0" fontId="35" fillId="0" borderId="0" xfId="0" applyFont="1" applyAlignment="1"/>
    <xf numFmtId="3" fontId="35" fillId="0" borderId="0" xfId="0" applyNumberFormat="1" applyFont="1" applyAlignment="1"/>
    <xf numFmtId="9" fontId="35" fillId="0" borderId="52" xfId="0" applyNumberFormat="1" applyFont="1" applyBorder="1" applyAlignment="1"/>
    <xf numFmtId="0" fontId="42" fillId="3" borderId="20" xfId="0" applyFont="1" applyFill="1" applyBorder="1" applyAlignment="1"/>
    <xf numFmtId="0" fontId="35" fillId="3" borderId="30" xfId="0" applyFont="1" applyFill="1" applyBorder="1" applyAlignment="1"/>
    <xf numFmtId="3" fontId="35" fillId="3" borderId="29" xfId="0" applyNumberFormat="1" applyFont="1" applyFill="1" applyBorder="1" applyAlignment="1"/>
    <xf numFmtId="9" fontId="35" fillId="3" borderId="22" xfId="0" applyNumberFormat="1" applyFont="1" applyFill="1" applyBorder="1" applyAlignment="1"/>
    <xf numFmtId="0" fontId="43" fillId="0" borderId="0" xfId="0" applyFont="1" applyFill="1"/>
    <xf numFmtId="16" fontId="43" fillId="0" borderId="0" xfId="0" quotePrefix="1" applyNumberFormat="1" applyFont="1" applyFill="1"/>
    <xf numFmtId="0" fontId="43" fillId="0" borderId="0" xfId="0" quotePrefix="1" applyFont="1" applyFill="1"/>
    <xf numFmtId="172" fontId="43" fillId="0" borderId="0" xfId="0" applyNumberFormat="1" applyFont="1" applyFill="1"/>
    <xf numFmtId="173" fontId="43" fillId="0" borderId="0" xfId="0" applyNumberFormat="1" applyFont="1" applyFill="1"/>
    <xf numFmtId="3" fontId="43" fillId="0" borderId="0" xfId="0" applyNumberFormat="1" applyFont="1" applyFill="1"/>
    <xf numFmtId="0" fontId="8" fillId="0" borderId="0" xfId="81" applyFont="1" applyFill="1"/>
    <xf numFmtId="0" fontId="54" fillId="0" borderId="46" xfId="81" applyFont="1" applyFill="1" applyBorder="1" applyAlignment="1"/>
    <xf numFmtId="0" fontId="7" fillId="0" borderId="0" xfId="78" applyFont="1" applyFill="1" applyBorder="1" applyAlignment="1"/>
    <xf numFmtId="3" fontId="35" fillId="0" borderId="0" xfId="0" applyNumberFormat="1" applyFont="1" applyFill="1"/>
    <xf numFmtId="0" fontId="35" fillId="0" borderId="0" xfId="0" applyFont="1" applyFill="1" applyAlignment="1">
      <alignment horizontal="left"/>
    </xf>
    <xf numFmtId="165" fontId="35" fillId="0" borderId="0" xfId="0" applyNumberFormat="1" applyFont="1" applyFill="1"/>
    <xf numFmtId="9" fontId="35" fillId="0" borderId="0" xfId="0" applyNumberFormat="1" applyFont="1" applyFill="1"/>
    <xf numFmtId="165" fontId="30" fillId="0" borderId="0" xfId="78" applyNumberFormat="1" applyFont="1" applyFill="1" applyBorder="1" applyAlignment="1"/>
    <xf numFmtId="3" fontId="30" fillId="0" borderId="0" xfId="78" applyNumberFormat="1" applyFont="1" applyFill="1" applyBorder="1" applyAlignment="1"/>
    <xf numFmtId="165" fontId="35" fillId="0" borderId="0" xfId="0" applyNumberFormat="1" applyFont="1" applyFill="1" applyAlignment="1">
      <alignment horizontal="right"/>
    </xf>
    <xf numFmtId="3" fontId="7" fillId="0" borderId="0" xfId="78" applyNumberFormat="1" applyFont="1" applyFill="1" applyBorder="1" applyAlignment="1"/>
    <xf numFmtId="9" fontId="7" fillId="0" borderId="0" xfId="78" applyNumberFormat="1" applyFont="1" applyFill="1" applyBorder="1" applyAlignment="1"/>
    <xf numFmtId="0" fontId="7" fillId="0" borderId="0" xfId="78" applyFont="1" applyFill="1"/>
    <xf numFmtId="0" fontId="7" fillId="0" borderId="0" xfId="78" applyFont="1" applyFill="1" applyBorder="1" applyAlignment="1">
      <alignment horizontal="left"/>
    </xf>
    <xf numFmtId="0" fontId="35" fillId="0" borderId="0" xfId="0" applyFont="1" applyFill="1" applyAlignment="1">
      <alignment horizontal="right"/>
    </xf>
    <xf numFmtId="166" fontId="35" fillId="0" borderId="0" xfId="0" applyNumberFormat="1" applyFont="1" applyFill="1"/>
    <xf numFmtId="0" fontId="42" fillId="2" borderId="28" xfId="0" applyFont="1" applyFill="1" applyBorder="1" applyAlignment="1">
      <alignment horizontal="right"/>
    </xf>
    <xf numFmtId="170" fontId="42" fillId="0" borderId="21" xfId="0" applyNumberFormat="1" applyFont="1" applyFill="1" applyBorder="1" applyAlignment="1"/>
    <xf numFmtId="170" fontId="42" fillId="0" borderId="29" xfId="0" applyNumberFormat="1" applyFont="1" applyFill="1" applyBorder="1" applyAlignment="1"/>
    <xf numFmtId="9" fontId="42" fillId="0" borderId="22" xfId="0" applyNumberFormat="1" applyFont="1" applyFill="1" applyBorder="1" applyAlignment="1"/>
    <xf numFmtId="170" fontId="42" fillId="0" borderId="30" xfId="0" applyNumberFormat="1" applyFont="1" applyFill="1" applyBorder="1" applyAlignment="1"/>
    <xf numFmtId="9" fontId="42" fillId="0" borderId="54" xfId="0" applyNumberFormat="1" applyFont="1" applyFill="1" applyBorder="1" applyAlignment="1"/>
    <xf numFmtId="170" fontId="35" fillId="0" borderId="0" xfId="0" applyNumberFormat="1" applyFont="1" applyFill="1" applyBorder="1" applyAlignment="1"/>
    <xf numFmtId="9" fontId="35" fillId="0" borderId="0" xfId="0" applyNumberFormat="1" applyFont="1" applyFill="1" applyBorder="1" applyAlignment="1"/>
    <xf numFmtId="3" fontId="35" fillId="0" borderId="52" xfId="0" applyNumberFormat="1" applyFont="1" applyFill="1" applyBorder="1" applyAlignment="1"/>
    <xf numFmtId="9" fontId="35" fillId="0" borderId="52" xfId="0" applyNumberFormat="1" applyFont="1" applyFill="1" applyBorder="1" applyAlignment="1"/>
    <xf numFmtId="3" fontId="35" fillId="0" borderId="0" xfId="0" applyNumberFormat="1" applyFont="1" applyFill="1" applyBorder="1" applyAlignment="1"/>
    <xf numFmtId="3" fontId="4" fillId="0" borderId="0" xfId="76" applyNumberFormat="1" applyFont="1" applyFill="1"/>
    <xf numFmtId="0" fontId="7" fillId="0" borderId="52" xfId="26" applyFont="1" applyFill="1" applyBorder="1" applyAlignment="1"/>
    <xf numFmtId="3" fontId="34" fillId="0" borderId="2" xfId="26" applyNumberFormat="1" applyFont="1" applyFill="1" applyBorder="1" applyAlignment="1">
      <alignment horizontal="right" vertical="top"/>
    </xf>
    <xf numFmtId="0" fontId="35" fillId="0" borderId="2" xfId="0" applyFont="1" applyFill="1" applyBorder="1" applyAlignment="1">
      <alignment horizontal="right" vertical="top"/>
    </xf>
    <xf numFmtId="168" fontId="32" fillId="5" borderId="0" xfId="26" applyNumberFormat="1" applyFont="1" applyFill="1" applyBorder="1" applyAlignment="1">
      <alignment horizontal="center"/>
    </xf>
    <xf numFmtId="0" fontId="35" fillId="0" borderId="0" xfId="98" applyFont="1" applyBorder="1" applyAlignment="1">
      <alignment horizontal="center"/>
    </xf>
    <xf numFmtId="3" fontId="57" fillId="0" borderId="0" xfId="76" applyNumberFormat="1" applyFont="1" applyFill="1" applyBorder="1"/>
    <xf numFmtId="9" fontId="57" fillId="0" borderId="0" xfId="76" applyNumberFormat="1" applyFont="1" applyFill="1" applyBorder="1" applyAlignment="1">
      <alignment horizontal="right"/>
    </xf>
    <xf numFmtId="9" fontId="57" fillId="0" borderId="0" xfId="76" applyNumberFormat="1" applyFont="1" applyFill="1" applyBorder="1"/>
    <xf numFmtId="9" fontId="4" fillId="0" borderId="0" xfId="76" applyNumberFormat="1" applyFont="1" applyFill="1" applyAlignment="1">
      <alignment horizontal="right"/>
    </xf>
    <xf numFmtId="9" fontId="4" fillId="0" borderId="0" xfId="76" applyNumberFormat="1" applyFont="1" applyFill="1"/>
    <xf numFmtId="3" fontId="32" fillId="0" borderId="0" xfId="26" applyNumberFormat="1" applyFont="1" applyFill="1" applyBorder="1" applyAlignment="1">
      <alignment horizontal="right"/>
    </xf>
    <xf numFmtId="0" fontId="33" fillId="0" borderId="0" xfId="26" applyFont="1" applyFill="1" applyBorder="1" applyAlignment="1">
      <alignment horizontal="right"/>
    </xf>
    <xf numFmtId="9" fontId="33" fillId="0" borderId="0" xfId="26" applyNumberFormat="1" applyFont="1" applyFill="1" applyBorder="1" applyAlignment="1">
      <alignment horizontal="right"/>
    </xf>
    <xf numFmtId="3" fontId="43" fillId="0" borderId="0" xfId="26" applyNumberFormat="1" applyFont="1" applyFill="1" applyBorder="1"/>
    <xf numFmtId="0" fontId="3" fillId="0" borderId="46" xfId="26" applyFont="1" applyFill="1" applyBorder="1" applyAlignment="1">
      <alignment vertical="center"/>
    </xf>
    <xf numFmtId="169" fontId="3" fillId="0" borderId="46" xfId="26" applyNumberFormat="1" applyFont="1" applyFill="1" applyBorder="1" applyAlignment="1">
      <alignment vertical="center"/>
    </xf>
    <xf numFmtId="167" fontId="3" fillId="0" borderId="46" xfId="26" applyNumberFormat="1" applyFont="1" applyFill="1" applyBorder="1" applyAlignment="1">
      <alignment vertical="center"/>
    </xf>
    <xf numFmtId="3" fontId="0" fillId="0" borderId="0" xfId="0" applyNumberFormat="1"/>
    <xf numFmtId="3" fontId="0" fillId="8" borderId="84" xfId="0" applyNumberFormat="1" applyFont="1" applyFill="1" applyBorder="1"/>
    <xf numFmtId="3" fontId="59" fillId="9" borderId="85" xfId="0" applyNumberFormat="1" applyFont="1" applyFill="1" applyBorder="1"/>
    <xf numFmtId="3" fontId="59" fillId="9" borderId="84" xfId="0" applyNumberFormat="1" applyFont="1" applyFill="1" applyBorder="1"/>
    <xf numFmtId="0" fontId="60" fillId="0" borderId="0" xfId="1" applyFont="1" applyFill="1"/>
    <xf numFmtId="3" fontId="55" fillId="0" borderId="0" xfId="26" applyNumberFormat="1" applyFont="1" applyFill="1" applyBorder="1" applyAlignment="1"/>
    <xf numFmtId="3" fontId="42" fillId="2" borderId="88" xfId="0" applyNumberFormat="1" applyFont="1" applyFill="1" applyBorder="1" applyAlignment="1">
      <alignment horizontal="center" vertical="center"/>
    </xf>
    <xf numFmtId="0" fontId="42" fillId="2" borderId="89" xfId="0" applyFont="1" applyFill="1" applyBorder="1" applyAlignment="1">
      <alignment horizontal="center" vertical="center"/>
    </xf>
    <xf numFmtId="3" fontId="61" fillId="2" borderId="91" xfId="0" applyNumberFormat="1" applyFont="1" applyFill="1" applyBorder="1" applyAlignment="1">
      <alignment horizontal="center" vertical="center" wrapText="1"/>
    </xf>
    <xf numFmtId="0" fontId="61" fillId="2" borderId="92" xfId="0" applyFont="1" applyFill="1" applyBorder="1" applyAlignment="1">
      <alignment horizontal="center" vertical="center" wrapText="1"/>
    </xf>
    <xf numFmtId="0" fontId="42" fillId="2" borderId="94" xfId="0" applyFont="1" applyFill="1" applyBorder="1" applyAlignment="1"/>
    <xf numFmtId="0" fontId="42" fillId="2" borderId="96" xfId="0" applyFont="1" applyFill="1" applyBorder="1" applyAlignment="1">
      <alignment horizontal="left" indent="1"/>
    </xf>
    <xf numFmtId="0" fontId="42" fillId="2" borderId="102" xfId="0" applyFont="1" applyFill="1" applyBorder="1" applyAlignment="1">
      <alignment horizontal="left" indent="1"/>
    </xf>
    <xf numFmtId="0" fontId="42" fillId="4" borderId="94" xfId="0" applyFont="1" applyFill="1" applyBorder="1" applyAlignment="1"/>
    <xf numFmtId="0" fontId="42" fillId="4" borderId="96" xfId="0" applyFont="1" applyFill="1" applyBorder="1" applyAlignment="1">
      <alignment horizontal="left" indent="1"/>
    </xf>
    <xf numFmtId="0" fontId="42" fillId="4" borderId="107" xfId="0" applyFont="1" applyFill="1" applyBorder="1" applyAlignment="1">
      <alignment horizontal="left" indent="1"/>
    </xf>
    <xf numFmtId="0" fontId="35" fillId="2" borderId="96" xfId="0" quotePrefix="1" applyFont="1" applyFill="1" applyBorder="1" applyAlignment="1">
      <alignment horizontal="left" indent="2"/>
    </xf>
    <xf numFmtId="0" fontId="35" fillId="2" borderId="102" xfId="0" quotePrefix="1" applyFont="1" applyFill="1" applyBorder="1" applyAlignment="1">
      <alignment horizontal="left" indent="2"/>
    </xf>
    <xf numFmtId="0" fontId="42" fillId="2" borderId="94" xfId="0" applyFont="1" applyFill="1" applyBorder="1" applyAlignment="1">
      <alignment horizontal="left" indent="1"/>
    </xf>
    <xf numFmtId="0" fontId="42" fillId="2" borderId="107" xfId="0" applyFont="1" applyFill="1" applyBorder="1" applyAlignment="1">
      <alignment horizontal="left" indent="1"/>
    </xf>
    <xf numFmtId="0" fontId="42" fillId="4" borderId="102" xfId="0" applyFont="1" applyFill="1" applyBorder="1" applyAlignment="1">
      <alignment horizontal="left" indent="1"/>
    </xf>
    <xf numFmtId="0" fontId="35" fillId="0" borderId="112" xfId="0" applyFont="1" applyBorder="1"/>
    <xf numFmtId="3" fontId="35" fillId="0" borderId="112" xfId="0" applyNumberFormat="1" applyFont="1" applyBorder="1"/>
    <xf numFmtId="0" fontId="42" fillId="4" borderId="86" xfId="0" applyFont="1" applyFill="1" applyBorder="1" applyAlignment="1">
      <alignment horizontal="center" vertical="center"/>
    </xf>
    <xf numFmtId="0" fontId="42" fillId="4" borderId="65" xfId="0" applyFont="1" applyFill="1" applyBorder="1" applyAlignment="1">
      <alignment horizontal="center" vertical="center"/>
    </xf>
    <xf numFmtId="0" fontId="0" fillId="0" borderId="0" xfId="0" applyNumberFormat="1"/>
    <xf numFmtId="3" fontId="42" fillId="2" borderId="111" xfId="0" applyNumberFormat="1" applyFont="1" applyFill="1" applyBorder="1" applyAlignment="1">
      <alignment horizontal="center" vertical="center"/>
    </xf>
    <xf numFmtId="3" fontId="61" fillId="2" borderId="109" xfId="0" applyNumberFormat="1" applyFont="1" applyFill="1" applyBorder="1" applyAlignment="1">
      <alignment horizontal="center" vertical="center" wrapText="1"/>
    </xf>
    <xf numFmtId="174" fontId="42" fillId="4" borderId="95" xfId="0" applyNumberFormat="1" applyFont="1" applyFill="1" applyBorder="1" applyAlignment="1"/>
    <xf numFmtId="174" fontId="42" fillId="4" borderId="88" xfId="0" applyNumberFormat="1" applyFont="1" applyFill="1" applyBorder="1" applyAlignment="1"/>
    <xf numFmtId="174" fontId="42" fillId="4" borderId="89" xfId="0" applyNumberFormat="1" applyFont="1" applyFill="1" applyBorder="1" applyAlignment="1"/>
    <xf numFmtId="174" fontId="42" fillId="0" borderId="97" xfId="0" applyNumberFormat="1" applyFont="1" applyBorder="1"/>
    <xf numFmtId="174" fontId="35" fillId="0" borderId="101" xfId="0" applyNumberFormat="1" applyFont="1" applyBorder="1"/>
    <xf numFmtId="174" fontId="35" fillId="0" borderId="99" xfId="0" applyNumberFormat="1" applyFont="1" applyBorder="1"/>
    <xf numFmtId="174" fontId="42" fillId="0" borderId="108" xfId="0" applyNumberFormat="1" applyFont="1" applyBorder="1"/>
    <xf numFmtId="174" fontId="35" fillId="0" borderId="109" xfId="0" applyNumberFormat="1" applyFont="1" applyBorder="1"/>
    <xf numFmtId="174" fontId="35" fillId="0" borderId="92" xfId="0" applyNumberFormat="1" applyFont="1" applyBorder="1"/>
    <xf numFmtId="174" fontId="42" fillId="2" borderId="110" xfId="0" applyNumberFormat="1" applyFont="1" applyFill="1" applyBorder="1" applyAlignment="1"/>
    <xf numFmtId="174" fontId="42" fillId="2" borderId="88" xfId="0" applyNumberFormat="1" applyFont="1" applyFill="1" applyBorder="1" applyAlignment="1"/>
    <xf numFmtId="174" fontId="42" fillId="2" borderId="89" xfId="0" applyNumberFormat="1" applyFont="1" applyFill="1" applyBorder="1" applyAlignment="1"/>
    <xf numFmtId="174" fontId="42" fillId="0" borderId="103" xfId="0" applyNumberFormat="1" applyFont="1" applyBorder="1"/>
    <xf numFmtId="174" fontId="35" fillId="0" borderId="104" xfId="0" applyNumberFormat="1" applyFont="1" applyBorder="1"/>
    <xf numFmtId="174" fontId="35" fillId="0" borderId="105" xfId="0" applyNumberFormat="1" applyFont="1" applyBorder="1"/>
    <xf numFmtId="174" fontId="42" fillId="0" borderId="95" xfId="0" applyNumberFormat="1" applyFont="1" applyBorder="1"/>
    <xf numFmtId="174" fontId="35" fillId="0" borderId="111" xfId="0" applyNumberFormat="1" applyFont="1" applyBorder="1"/>
    <xf numFmtId="174" fontId="35" fillId="0" borderId="89" xfId="0" applyNumberFormat="1" applyFont="1" applyBorder="1"/>
    <xf numFmtId="175" fontId="42" fillId="2" borderId="95" xfId="0" applyNumberFormat="1" applyFont="1" applyFill="1" applyBorder="1" applyAlignment="1"/>
    <xf numFmtId="175" fontId="35" fillId="2" borderId="88" xfId="0" applyNumberFormat="1" applyFont="1" applyFill="1" applyBorder="1" applyAlignment="1"/>
    <xf numFmtId="175" fontId="35" fillId="2" borderId="89" xfId="0" applyNumberFormat="1" applyFont="1" applyFill="1" applyBorder="1" applyAlignment="1"/>
    <xf numFmtId="175" fontId="42" fillId="0" borderId="97" xfId="0" applyNumberFormat="1" applyFont="1" applyBorder="1"/>
    <xf numFmtId="175" fontId="35" fillId="0" borderId="98" xfId="0" applyNumberFormat="1" applyFont="1" applyBorder="1"/>
    <xf numFmtId="175" fontId="35" fillId="0" borderId="99" xfId="0" applyNumberFormat="1" applyFont="1" applyBorder="1"/>
    <xf numFmtId="175" fontId="35" fillId="0" borderId="101" xfId="0" applyNumberFormat="1" applyFont="1" applyBorder="1"/>
    <xf numFmtId="175" fontId="42" fillId="0" borderId="103" xfId="0" applyNumberFormat="1" applyFont="1" applyBorder="1"/>
    <xf numFmtId="175" fontId="35" fillId="0" borderId="104" xfId="0" applyNumberFormat="1" applyFont="1" applyBorder="1"/>
    <xf numFmtId="175" fontId="35" fillId="0" borderId="105" xfId="0" applyNumberFormat="1" applyFont="1" applyBorder="1"/>
    <xf numFmtId="0" fontId="63" fillId="0" borderId="0" xfId="0" applyFont="1" applyAlignment="1">
      <alignment horizontal="left" vertical="center" indent="1"/>
    </xf>
    <xf numFmtId="0" fontId="63" fillId="0" borderId="0" xfId="0" applyFont="1" applyAlignment="1">
      <alignment vertical="center"/>
    </xf>
    <xf numFmtId="0" fontId="0" fillId="0" borderId="0" xfId="0" applyAlignment="1"/>
    <xf numFmtId="0" fontId="64" fillId="0" borderId="0" xfId="0" applyFont="1"/>
    <xf numFmtId="174" fontId="42" fillId="4" borderId="95" xfId="0" applyNumberFormat="1" applyFont="1" applyFill="1" applyBorder="1" applyAlignment="1">
      <alignment horizontal="center"/>
    </xf>
    <xf numFmtId="176" fontId="42" fillId="0" borderId="103" xfId="0" applyNumberFormat="1" applyFont="1" applyBorder="1"/>
    <xf numFmtId="0" fontId="34" fillId="2" borderId="119" xfId="74" applyFont="1" applyFill="1" applyBorder="1" applyAlignment="1">
      <alignment horizontal="center"/>
    </xf>
    <xf numFmtId="0" fontId="34" fillId="2" borderId="90" xfId="81" applyFont="1" applyFill="1" applyBorder="1" applyAlignment="1">
      <alignment horizontal="center"/>
    </xf>
    <xf numFmtId="0" fontId="34" fillId="2" borderId="91" xfId="81" applyFont="1" applyFill="1" applyBorder="1" applyAlignment="1">
      <alignment horizontal="center"/>
    </xf>
    <xf numFmtId="0" fontId="34" fillId="2" borderId="92" xfId="81" applyFont="1" applyFill="1" applyBorder="1" applyAlignment="1">
      <alignment horizontal="center"/>
    </xf>
    <xf numFmtId="0" fontId="34" fillId="2" borderId="93" xfId="81" applyFont="1" applyFill="1" applyBorder="1" applyAlignment="1">
      <alignment horizontal="center"/>
    </xf>
    <xf numFmtId="0" fontId="3" fillId="2" borderId="21" xfId="79" applyFont="1" applyFill="1" applyBorder="1" applyAlignment="1"/>
    <xf numFmtId="0" fontId="3" fillId="2" borderId="29" xfId="79" applyFont="1" applyFill="1" applyBorder="1" applyAlignment="1"/>
    <xf numFmtId="0" fontId="32" fillId="5" borderId="0" xfId="74" applyFont="1" applyFill="1" applyAlignment="1">
      <alignment horizontal="center"/>
    </xf>
    <xf numFmtId="3" fontId="65" fillId="0" borderId="0" xfId="76" applyNumberFormat="1" applyFont="1" applyFill="1"/>
    <xf numFmtId="3" fontId="65" fillId="0" borderId="0" xfId="76" applyNumberFormat="1" applyFont="1" applyFill="1" applyAlignment="1">
      <alignment horizontal="left" indent="1"/>
    </xf>
    <xf numFmtId="3" fontId="32" fillId="0" borderId="0" xfId="26" applyNumberFormat="1" applyFont="1" applyFill="1" applyBorder="1" applyAlignment="1"/>
    <xf numFmtId="3" fontId="34" fillId="0" borderId="76" xfId="53" applyNumberFormat="1" applyFont="1" applyFill="1" applyBorder="1"/>
    <xf numFmtId="3" fontId="34" fillId="0" borderId="77" xfId="53" applyNumberFormat="1" applyFont="1" applyFill="1" applyBorder="1"/>
    <xf numFmtId="0" fontId="3" fillId="0" borderId="0" xfId="79" applyFont="1" applyFill="1" applyBorder="1" applyAlignment="1">
      <alignment horizontal="left"/>
    </xf>
    <xf numFmtId="0" fontId="3" fillId="2" borderId="28" xfId="79" applyFont="1" applyFill="1" applyBorder="1" applyAlignment="1">
      <alignment horizontal="right"/>
    </xf>
    <xf numFmtId="9" fontId="35" fillId="0" borderId="29" xfId="0" applyNumberFormat="1" applyFont="1" applyFill="1" applyBorder="1"/>
    <xf numFmtId="9" fontId="35" fillId="0" borderId="22" xfId="0" applyNumberFormat="1" applyFont="1" applyFill="1" applyBorder="1"/>
    <xf numFmtId="9" fontId="35" fillId="0" borderId="30" xfId="0" applyNumberFormat="1" applyFont="1" applyFill="1" applyBorder="1"/>
    <xf numFmtId="3" fontId="7" fillId="0" borderId="21" xfId="78" applyNumberFormat="1" applyFont="1" applyFill="1" applyBorder="1" applyAlignment="1"/>
    <xf numFmtId="3" fontId="7" fillId="0" borderId="29" xfId="78" applyNumberFormat="1" applyFont="1" applyFill="1" applyBorder="1" applyAlignment="1"/>
    <xf numFmtId="3" fontId="7" fillId="0" borderId="22" xfId="78" applyNumberFormat="1" applyFont="1" applyFill="1" applyBorder="1" applyAlignment="1"/>
    <xf numFmtId="0" fontId="35" fillId="5" borderId="100" xfId="0" applyFont="1" applyFill="1" applyBorder="1"/>
    <xf numFmtId="0" fontId="35" fillId="0" borderId="101" xfId="0" applyFont="1" applyBorder="1" applyAlignment="1"/>
    <xf numFmtId="9" fontId="35" fillId="0" borderId="99" xfId="0" applyNumberFormat="1" applyFont="1" applyBorder="1" applyAlignment="1"/>
    <xf numFmtId="0" fontId="28" fillId="2" borderId="36" xfId="1" applyFill="1" applyBorder="1" applyAlignment="1">
      <alignment horizontal="left" indent="4"/>
    </xf>
    <xf numFmtId="0" fontId="42" fillId="0" borderId="0" xfId="0" applyFont="1" applyFill="1" applyAlignment="1">
      <alignment horizontal="left" indent="1"/>
    </xf>
    <xf numFmtId="0" fontId="42" fillId="3" borderId="28" xfId="0" applyFont="1" applyFill="1" applyBorder="1" applyAlignment="1"/>
    <xf numFmtId="0" fontId="35" fillId="0" borderId="47" xfId="0" applyFont="1" applyBorder="1" applyAlignment="1"/>
    <xf numFmtId="0" fontId="42" fillId="2" borderId="28" xfId="0" applyFont="1" applyFill="1" applyBorder="1" applyAlignment="1"/>
    <xf numFmtId="0" fontId="42" fillId="4" borderId="28" xfId="0" applyFont="1" applyFill="1" applyBorder="1" applyAlignment="1"/>
    <xf numFmtId="0" fontId="44" fillId="0" borderId="2" xfId="0" applyFont="1" applyFill="1" applyBorder="1" applyAlignment="1"/>
    <xf numFmtId="0" fontId="44" fillId="0" borderId="2" xfId="0" applyFont="1" applyBorder="1" applyAlignment="1"/>
    <xf numFmtId="0" fontId="33" fillId="5" borderId="18" xfId="81" applyFont="1" applyFill="1" applyBorder="1" applyAlignment="1">
      <alignment horizontal="center" vertical="center"/>
    </xf>
    <xf numFmtId="0" fontId="43" fillId="0" borderId="3" xfId="0" applyFont="1" applyBorder="1" applyAlignment="1">
      <alignment horizontal="center" vertical="center"/>
    </xf>
    <xf numFmtId="0" fontId="34" fillId="2" borderId="50" xfId="81" applyFont="1" applyFill="1" applyBorder="1" applyAlignment="1">
      <alignment horizontal="center"/>
    </xf>
    <xf numFmtId="0" fontId="34" fillId="2" borderId="51" xfId="81" applyFont="1" applyFill="1" applyBorder="1" applyAlignment="1">
      <alignment horizontal="center"/>
    </xf>
    <xf numFmtId="0" fontId="34" fillId="2" borderId="48" xfId="81" applyFont="1" applyFill="1" applyBorder="1" applyAlignment="1">
      <alignment horizontal="center"/>
    </xf>
    <xf numFmtId="0" fontId="34" fillId="2" borderId="81" xfId="81" applyFont="1" applyFill="1" applyBorder="1" applyAlignment="1">
      <alignment horizontal="center"/>
    </xf>
    <xf numFmtId="0" fontId="34" fillId="2" borderId="49" xfId="81" applyFont="1" applyFill="1" applyBorder="1" applyAlignment="1">
      <alignment horizontal="center"/>
    </xf>
    <xf numFmtId="0" fontId="2" fillId="0" borderId="2" xfId="0" applyFont="1" applyFill="1" applyBorder="1" applyAlignment="1"/>
    <xf numFmtId="0" fontId="41" fillId="2" borderId="26" xfId="0" applyFont="1" applyFill="1" applyBorder="1" applyAlignment="1">
      <alignment horizontal="center" vertical="center"/>
    </xf>
    <xf numFmtId="0" fontId="35" fillId="2" borderId="31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/>
    </xf>
    <xf numFmtId="0" fontId="35" fillId="2" borderId="12" xfId="0" applyFont="1" applyFill="1" applyBorder="1" applyAlignment="1">
      <alignment horizontal="center" vertical="center"/>
    </xf>
    <xf numFmtId="0" fontId="6" fillId="0" borderId="2" xfId="0" applyFont="1" applyFill="1" applyBorder="1" applyAlignment="1"/>
    <xf numFmtId="0" fontId="35" fillId="2" borderId="10" xfId="0" applyFont="1" applyFill="1" applyBorder="1" applyAlignment="1">
      <alignment horizontal="center" vertical="center"/>
    </xf>
    <xf numFmtId="0" fontId="35" fillId="2" borderId="11" xfId="0" applyFont="1" applyFill="1" applyBorder="1" applyAlignment="1">
      <alignment horizontal="center" vertical="center"/>
    </xf>
    <xf numFmtId="0" fontId="41" fillId="2" borderId="31" xfId="0" applyFont="1" applyFill="1" applyBorder="1" applyAlignment="1">
      <alignment horizontal="center" vertical="center"/>
    </xf>
    <xf numFmtId="0" fontId="35" fillId="2" borderId="27" xfId="0" applyFont="1" applyFill="1" applyBorder="1" applyAlignment="1">
      <alignment horizontal="center" vertical="center"/>
    </xf>
    <xf numFmtId="0" fontId="41" fillId="2" borderId="11" xfId="0" applyFont="1" applyFill="1" applyBorder="1" applyAlignment="1">
      <alignment horizontal="center" vertical="center" wrapText="1"/>
    </xf>
    <xf numFmtId="0" fontId="35" fillId="2" borderId="25" xfId="0" applyFont="1" applyFill="1" applyBorder="1" applyAlignment="1">
      <alignment horizontal="center" vertical="center" wrapText="1"/>
    </xf>
    <xf numFmtId="0" fontId="39" fillId="2" borderId="11" xfId="0" applyFont="1" applyFill="1" applyBorder="1" applyAlignment="1">
      <alignment horizontal="center" vertical="center" wrapText="1"/>
    </xf>
    <xf numFmtId="0" fontId="39" fillId="2" borderId="12" xfId="0" applyFont="1" applyFill="1" applyBorder="1" applyAlignment="1">
      <alignment horizontal="center" vertical="center" wrapText="1"/>
    </xf>
    <xf numFmtId="0" fontId="35" fillId="2" borderId="24" xfId="0" applyFont="1" applyFill="1" applyBorder="1" applyAlignment="1">
      <alignment horizontal="center" vertical="center" wrapText="1"/>
    </xf>
    <xf numFmtId="0" fontId="34" fillId="2" borderId="119" xfId="81" applyFont="1" applyFill="1" applyBorder="1" applyAlignment="1">
      <alignment horizontal="center"/>
    </xf>
    <xf numFmtId="0" fontId="34" fillId="2" borderId="116" xfId="81" applyFont="1" applyFill="1" applyBorder="1" applyAlignment="1">
      <alignment horizontal="center"/>
    </xf>
    <xf numFmtId="0" fontId="34" fillId="2" borderId="95" xfId="81" applyFont="1" applyFill="1" applyBorder="1" applyAlignment="1">
      <alignment horizontal="center"/>
    </xf>
    <xf numFmtId="0" fontId="34" fillId="2" borderId="118" xfId="81" applyFont="1" applyFill="1" applyBorder="1" applyAlignment="1">
      <alignment horizontal="center"/>
    </xf>
    <xf numFmtId="0" fontId="34" fillId="2" borderId="108" xfId="81" applyFont="1" applyFill="1" applyBorder="1" applyAlignment="1">
      <alignment horizontal="center"/>
    </xf>
    <xf numFmtId="0" fontId="2" fillId="0" borderId="2" xfId="14" applyFont="1" applyFill="1" applyBorder="1" applyAlignment="1"/>
    <xf numFmtId="0" fontId="44" fillId="0" borderId="2" xfId="14" applyFont="1" applyFill="1" applyBorder="1" applyAlignment="1"/>
    <xf numFmtId="0" fontId="0" fillId="0" borderId="2" xfId="0" applyBorder="1" applyAlignment="1"/>
    <xf numFmtId="165" fontId="34" fillId="0" borderId="0" xfId="53" applyNumberFormat="1" applyFont="1" applyFill="1" applyBorder="1" applyAlignment="1">
      <alignment horizontal="center"/>
    </xf>
    <xf numFmtId="165" fontId="32" fillId="0" borderId="0" xfId="79" applyNumberFormat="1" applyFont="1" applyFill="1" applyBorder="1" applyAlignment="1">
      <alignment horizontal="center"/>
    </xf>
    <xf numFmtId="165" fontId="34" fillId="2" borderId="26" xfId="53" applyNumberFormat="1" applyFont="1" applyFill="1" applyBorder="1" applyAlignment="1">
      <alignment horizontal="right"/>
    </xf>
    <xf numFmtId="165" fontId="32" fillId="2" borderId="31" xfId="79" applyNumberFormat="1" applyFont="1" applyFill="1" applyBorder="1" applyAlignment="1">
      <alignment horizontal="right"/>
    </xf>
    <xf numFmtId="165" fontId="45" fillId="0" borderId="2" xfId="14" applyNumberFormat="1" applyFont="1" applyFill="1" applyBorder="1" applyAlignment="1"/>
    <xf numFmtId="0" fontId="6" fillId="0" borderId="2" xfId="14" applyFont="1" applyFill="1" applyBorder="1" applyAlignment="1">
      <alignment wrapText="1"/>
    </xf>
    <xf numFmtId="0" fontId="6" fillId="0" borderId="2" xfId="14" applyFont="1" applyFill="1" applyBorder="1" applyAlignment="1"/>
    <xf numFmtId="3" fontId="31" fillId="2" borderId="66" xfId="78" applyNumberFormat="1" applyFont="1" applyFill="1" applyBorder="1" applyAlignment="1">
      <alignment horizontal="left"/>
    </xf>
    <xf numFmtId="0" fontId="35" fillId="2" borderId="56" xfId="0" applyFont="1" applyFill="1" applyBorder="1" applyAlignment="1"/>
    <xf numFmtId="3" fontId="31" fillId="2" borderId="58" xfId="78" applyNumberFormat="1" applyFont="1" applyFill="1" applyBorder="1" applyAlignment="1"/>
    <xf numFmtId="0" fontId="42" fillId="2" borderId="66" xfId="0" applyFont="1" applyFill="1" applyBorder="1" applyAlignment="1">
      <alignment horizontal="left"/>
    </xf>
    <xf numFmtId="0" fontId="35" fillId="2" borderId="52" xfId="0" applyFont="1" applyFill="1" applyBorder="1" applyAlignment="1">
      <alignment horizontal="left"/>
    </xf>
    <xf numFmtId="0" fontId="35" fillId="2" borderId="56" xfId="0" applyFont="1" applyFill="1" applyBorder="1" applyAlignment="1">
      <alignment horizontal="left"/>
    </xf>
    <xf numFmtId="0" fontId="42" fillId="2" borderId="58" xfId="0" applyFont="1" applyFill="1" applyBorder="1" applyAlignment="1">
      <alignment horizontal="left"/>
    </xf>
    <xf numFmtId="3" fontId="42" fillId="2" borderId="58" xfId="0" applyNumberFormat="1" applyFont="1" applyFill="1" applyBorder="1" applyAlignment="1">
      <alignment horizontal="left"/>
    </xf>
    <xf numFmtId="3" fontId="35" fillId="2" borderId="53" xfId="0" applyNumberFormat="1" applyFont="1" applyFill="1" applyBorder="1" applyAlignment="1">
      <alignment horizontal="left"/>
    </xf>
    <xf numFmtId="9" fontId="3" fillId="2" borderId="121" xfId="80" applyNumberFormat="1" applyFont="1" applyFill="1" applyBorder="1" applyAlignment="1">
      <alignment horizontal="left"/>
    </xf>
    <xf numFmtId="9" fontId="3" fillId="2" borderId="6" xfId="80" applyNumberFormat="1" applyFont="1" applyFill="1" applyBorder="1" applyAlignment="1">
      <alignment horizontal="left"/>
    </xf>
    <xf numFmtId="9" fontId="3" fillId="2" borderId="7" xfId="80" applyNumberFormat="1" applyFont="1" applyFill="1" applyBorder="1" applyAlignment="1">
      <alignment horizontal="left"/>
    </xf>
    <xf numFmtId="3" fontId="3" fillId="2" borderId="4" xfId="80" applyNumberFormat="1" applyFont="1" applyFill="1" applyBorder="1" applyAlignment="1">
      <alignment horizontal="left"/>
    </xf>
    <xf numFmtId="3" fontId="3" fillId="2" borderId="120" xfId="80" applyNumberFormat="1" applyFont="1" applyFill="1" applyBorder="1" applyAlignment="1">
      <alignment horizontal="left"/>
    </xf>
    <xf numFmtId="3" fontId="3" fillId="2" borderId="110" xfId="80" applyNumberFormat="1" applyFont="1" applyFill="1" applyBorder="1" applyAlignment="1">
      <alignment horizontal="left"/>
    </xf>
    <xf numFmtId="0" fontId="3" fillId="2" borderId="31" xfId="80" applyFont="1" applyFill="1" applyBorder="1" applyAlignment="1">
      <alignment horizontal="left"/>
    </xf>
    <xf numFmtId="0" fontId="3" fillId="2" borderId="26" xfId="80" applyFont="1" applyFill="1" applyBorder="1" applyAlignment="1">
      <alignment horizontal="left"/>
    </xf>
    <xf numFmtId="0" fontId="3" fillId="2" borderId="27" xfId="80" applyFont="1" applyFill="1" applyBorder="1" applyAlignment="1">
      <alignment horizontal="left"/>
    </xf>
    <xf numFmtId="0" fontId="3" fillId="2" borderId="59" xfId="80" applyFont="1" applyFill="1" applyBorder="1" applyAlignment="1">
      <alignment horizontal="left"/>
    </xf>
    <xf numFmtId="0" fontId="3" fillId="2" borderId="42" xfId="79" applyFont="1" applyFill="1" applyBorder="1" applyAlignment="1"/>
    <xf numFmtId="0" fontId="5" fillId="2" borderId="42" xfId="79" applyFont="1" applyFill="1" applyBorder="1" applyAlignment="1"/>
    <xf numFmtId="0" fontId="5" fillId="2" borderId="69" xfId="79" applyFont="1" applyFill="1" applyBorder="1" applyAlignment="1"/>
    <xf numFmtId="0" fontId="3" fillId="0" borderId="0" xfId="79" applyFont="1" applyFill="1" applyBorder="1" applyAlignment="1">
      <alignment horizontal="left"/>
    </xf>
    <xf numFmtId="0" fontId="5" fillId="0" borderId="0" xfId="79" applyFont="1" applyFill="1" applyBorder="1" applyAlignment="1"/>
    <xf numFmtId="0" fontId="3" fillId="2" borderId="67" xfId="53" applyFont="1" applyFill="1" applyBorder="1" applyAlignment="1">
      <alignment horizontal="right"/>
    </xf>
    <xf numFmtId="0" fontId="5" fillId="2" borderId="68" xfId="79" applyFont="1" applyFill="1" applyBorder="1" applyAlignment="1"/>
    <xf numFmtId="0" fontId="3" fillId="2" borderId="43" xfId="79" applyFont="1" applyFill="1" applyBorder="1" applyAlignment="1">
      <alignment horizontal="left"/>
    </xf>
    <xf numFmtId="0" fontId="5" fillId="2" borderId="42" xfId="79" applyFont="1" applyFill="1" applyBorder="1" applyAlignment="1">
      <alignment horizontal="left"/>
    </xf>
    <xf numFmtId="0" fontId="3" fillId="2" borderId="42" xfId="79" applyFont="1" applyFill="1" applyBorder="1" applyAlignment="1">
      <alignment horizontal="left"/>
    </xf>
    <xf numFmtId="0" fontId="5" fillId="2" borderId="69" xfId="79" applyFont="1" applyFill="1" applyBorder="1" applyAlignment="1">
      <alignment horizontal="left"/>
    </xf>
    <xf numFmtId="0" fontId="2" fillId="0" borderId="2" xfId="26" applyFont="1" applyFill="1" applyBorder="1" applyAlignment="1"/>
    <xf numFmtId="167" fontId="42" fillId="2" borderId="87" xfId="0" applyNumberFormat="1" applyFont="1" applyFill="1" applyBorder="1" applyAlignment="1">
      <alignment horizontal="center" vertical="center"/>
    </xf>
    <xf numFmtId="0" fontId="35" fillId="0" borderId="3" xfId="0" applyFont="1" applyBorder="1" applyAlignment="1">
      <alignment horizontal="center" vertical="center"/>
    </xf>
    <xf numFmtId="0" fontId="56" fillId="0" borderId="2" xfId="26" applyFont="1" applyFill="1" applyBorder="1" applyAlignment="1"/>
    <xf numFmtId="0" fontId="2" fillId="0" borderId="2" xfId="0" applyFont="1" applyFill="1" applyBorder="1" applyAlignment="1">
      <alignment wrapText="1"/>
    </xf>
    <xf numFmtId="0" fontId="42" fillId="2" borderId="64" xfId="0" applyFont="1" applyFill="1" applyBorder="1" applyAlignment="1">
      <alignment vertical="center"/>
    </xf>
    <xf numFmtId="3" fontId="34" fillId="2" borderId="66" xfId="26" applyNumberFormat="1" applyFont="1" applyFill="1" applyBorder="1" applyAlignment="1">
      <alignment horizontal="center"/>
    </xf>
    <xf numFmtId="3" fontId="34" fillId="2" borderId="52" xfId="26" applyNumberFormat="1" applyFont="1" applyFill="1" applyBorder="1" applyAlignment="1">
      <alignment horizontal="center"/>
    </xf>
    <xf numFmtId="3" fontId="34" fillId="2" borderId="53" xfId="26" applyNumberFormat="1" applyFont="1" applyFill="1" applyBorder="1" applyAlignment="1">
      <alignment horizontal="center"/>
    </xf>
    <xf numFmtId="3" fontId="34" fillId="2" borderId="53" xfId="0" applyNumberFormat="1" applyFont="1" applyFill="1" applyBorder="1" applyAlignment="1">
      <alignment horizontal="center" vertical="top"/>
    </xf>
    <xf numFmtId="0" fontId="34" fillId="2" borderId="32" xfId="0" applyFont="1" applyFill="1" applyBorder="1" applyAlignment="1">
      <alignment horizontal="center" vertical="top" wrapText="1"/>
    </xf>
    <xf numFmtId="0" fontId="34" fillId="2" borderId="32" xfId="0" applyFont="1" applyFill="1" applyBorder="1" applyAlignment="1">
      <alignment horizontal="center" vertical="top"/>
    </xf>
    <xf numFmtId="49" fontId="34" fillId="2" borderId="32" xfId="0" applyNumberFormat="1" applyFont="1" applyFill="1" applyBorder="1" applyAlignment="1">
      <alignment horizontal="center" vertical="top"/>
    </xf>
    <xf numFmtId="0" fontId="34" fillId="2" borderId="32" xfId="0" applyFont="1" applyFill="1" applyBorder="1" applyAlignment="1">
      <alignment horizontal="center" vertical="center"/>
    </xf>
    <xf numFmtId="0" fontId="34" fillId="2" borderId="66" xfId="0" quotePrefix="1" applyFont="1" applyFill="1" applyBorder="1" applyAlignment="1">
      <alignment horizontal="center"/>
    </xf>
    <xf numFmtId="0" fontId="34" fillId="2" borderId="53" xfId="0" applyFont="1" applyFill="1" applyBorder="1" applyAlignment="1">
      <alignment horizontal="center"/>
    </xf>
    <xf numFmtId="9" fontId="46" fillId="2" borderId="53" xfId="0" applyNumberFormat="1" applyFont="1" applyFill="1" applyBorder="1" applyAlignment="1">
      <alignment horizontal="center" vertical="top"/>
    </xf>
    <xf numFmtId="0" fontId="34" fillId="2" borderId="66" xfId="0" quotePrefix="1" applyNumberFormat="1" applyFont="1" applyFill="1" applyBorder="1" applyAlignment="1">
      <alignment horizontal="center"/>
    </xf>
    <xf numFmtId="0" fontId="34" fillId="2" borderId="53" xfId="0" applyNumberFormat="1" applyFont="1" applyFill="1" applyBorder="1" applyAlignment="1">
      <alignment horizontal="center"/>
    </xf>
    <xf numFmtId="0" fontId="46" fillId="2" borderId="53" xfId="0" applyNumberFormat="1" applyFont="1" applyFill="1" applyBorder="1" applyAlignment="1">
      <alignment horizontal="center" vertical="top"/>
    </xf>
    <xf numFmtId="168" fontId="32" fillId="5" borderId="17" xfId="26" applyNumberFormat="1" applyFont="1" applyFill="1" applyBorder="1" applyAlignment="1">
      <alignment horizontal="center"/>
    </xf>
    <xf numFmtId="0" fontId="35" fillId="0" borderId="18" xfId="98" applyFont="1" applyBorder="1" applyAlignment="1">
      <alignment horizontal="center"/>
    </xf>
    <xf numFmtId="3" fontId="34" fillId="4" borderId="66" xfId="26" applyNumberFormat="1" applyFont="1" applyFill="1" applyBorder="1" applyAlignment="1">
      <alignment horizontal="center" vertical="center" wrapText="1"/>
    </xf>
    <xf numFmtId="3" fontId="34" fillId="4" borderId="1" xfId="26" applyNumberFormat="1" applyFont="1" applyFill="1" applyBorder="1" applyAlignment="1">
      <alignment horizontal="center" vertical="center" wrapText="1"/>
    </xf>
    <xf numFmtId="3" fontId="34" fillId="4" borderId="66" xfId="26" applyNumberFormat="1" applyFont="1" applyFill="1" applyBorder="1" applyAlignment="1">
      <alignment horizontal="center"/>
    </xf>
    <xf numFmtId="3" fontId="34" fillId="4" borderId="52" xfId="26" applyNumberFormat="1" applyFont="1" applyFill="1" applyBorder="1" applyAlignment="1">
      <alignment horizontal="center"/>
    </xf>
    <xf numFmtId="3" fontId="34" fillId="4" borderId="53" xfId="26" applyNumberFormat="1" applyFont="1" applyFill="1" applyBorder="1" applyAlignment="1">
      <alignment horizontal="center"/>
    </xf>
    <xf numFmtId="3" fontId="34" fillId="3" borderId="32" xfId="26" applyNumberFormat="1" applyFont="1" applyFill="1" applyBorder="1" applyAlignment="1">
      <alignment horizontal="center" vertical="center" wrapText="1"/>
    </xf>
    <xf numFmtId="3" fontId="34" fillId="3" borderId="65" xfId="26" applyNumberFormat="1" applyFont="1" applyFill="1" applyBorder="1" applyAlignment="1">
      <alignment horizontal="center" vertical="center" wrapText="1"/>
    </xf>
    <xf numFmtId="3" fontId="34" fillId="3" borderId="66" xfId="26" applyNumberFormat="1" applyFont="1" applyFill="1" applyBorder="1" applyAlignment="1">
      <alignment horizontal="center"/>
    </xf>
    <xf numFmtId="3" fontId="34" fillId="3" borderId="52" xfId="26" applyNumberFormat="1" applyFont="1" applyFill="1" applyBorder="1" applyAlignment="1">
      <alignment horizontal="center"/>
    </xf>
    <xf numFmtId="3" fontId="34" fillId="3" borderId="53" xfId="26" applyNumberFormat="1" applyFont="1" applyFill="1" applyBorder="1" applyAlignment="1">
      <alignment horizontal="center"/>
    </xf>
    <xf numFmtId="3" fontId="34" fillId="0" borderId="52" xfId="26" applyNumberFormat="1" applyFont="1" applyFill="1" applyBorder="1" applyAlignment="1">
      <alignment horizontal="right" vertical="top"/>
    </xf>
    <xf numFmtId="0" fontId="35" fillId="0" borderId="52" xfId="0" applyFont="1" applyFill="1" applyBorder="1" applyAlignment="1">
      <alignment horizontal="right" vertical="top"/>
    </xf>
    <xf numFmtId="3" fontId="34" fillId="5" borderId="17" xfId="26" applyNumberFormat="1" applyFont="1" applyFill="1" applyBorder="1" applyAlignment="1">
      <alignment horizontal="center"/>
    </xf>
    <xf numFmtId="0" fontId="35" fillId="0" borderId="0" xfId="0" applyFont="1" applyBorder="1" applyAlignment="1">
      <alignment horizontal="center"/>
    </xf>
    <xf numFmtId="3" fontId="34" fillId="0" borderId="17" xfId="26" applyNumberFormat="1" applyFont="1" applyBorder="1" applyAlignment="1">
      <alignment horizontal="center"/>
    </xf>
    <xf numFmtId="0" fontId="35" fillId="0" borderId="18" xfId="0" applyFont="1" applyBorder="1" applyAlignment="1">
      <alignment horizontal="center"/>
    </xf>
    <xf numFmtId="0" fontId="6" fillId="0" borderId="2" xfId="26" applyFont="1" applyFill="1" applyBorder="1" applyAlignment="1"/>
    <xf numFmtId="3" fontId="34" fillId="2" borderId="32" xfId="26" applyNumberFormat="1" applyFont="1" applyFill="1" applyBorder="1" applyAlignment="1">
      <alignment horizontal="center" vertical="center"/>
    </xf>
    <xf numFmtId="3" fontId="34" fillId="2" borderId="65" xfId="26" applyNumberFormat="1" applyFont="1" applyFill="1" applyBorder="1" applyAlignment="1">
      <alignment horizontal="center" vertical="center"/>
    </xf>
    <xf numFmtId="3" fontId="3" fillId="2" borderId="66" xfId="27" applyNumberFormat="1" applyFont="1" applyFill="1" applyBorder="1" applyAlignment="1">
      <alignment horizontal="center"/>
    </xf>
    <xf numFmtId="0" fontId="35" fillId="2" borderId="52" xfId="14" applyFont="1" applyFill="1" applyBorder="1" applyAlignment="1">
      <alignment horizontal="center"/>
    </xf>
    <xf numFmtId="0" fontId="35" fillId="2" borderId="53" xfId="14" applyFont="1" applyFill="1" applyBorder="1" applyAlignment="1">
      <alignment horizontal="center"/>
    </xf>
    <xf numFmtId="3" fontId="3" fillId="2" borderId="66" xfId="24" applyNumberFormat="1" applyFont="1" applyFill="1" applyBorder="1" applyAlignment="1">
      <alignment horizontal="center"/>
    </xf>
    <xf numFmtId="0" fontId="4" fillId="2" borderId="52" xfId="26" applyFont="1" applyFill="1" applyBorder="1" applyAlignment="1">
      <alignment horizontal="center"/>
    </xf>
    <xf numFmtId="169" fontId="3" fillId="2" borderId="32" xfId="26" applyNumberFormat="1" applyFont="1" applyFill="1" applyBorder="1" applyAlignment="1">
      <alignment horizontal="left" vertical="top"/>
    </xf>
    <xf numFmtId="3" fontId="3" fillId="2" borderId="32" xfId="26" applyNumberFormat="1" applyFont="1" applyFill="1" applyBorder="1" applyAlignment="1">
      <alignment horizontal="center" vertical="top"/>
    </xf>
    <xf numFmtId="3" fontId="3" fillId="2" borderId="66" xfId="26" applyNumberFormat="1" applyFont="1" applyFill="1" applyBorder="1" applyAlignment="1">
      <alignment horizontal="center"/>
    </xf>
    <xf numFmtId="3" fontId="3" fillId="2" borderId="53" xfId="26" applyNumberFormat="1" applyFont="1" applyFill="1" applyBorder="1" applyAlignment="1">
      <alignment horizontal="center"/>
    </xf>
    <xf numFmtId="49" fontId="3" fillId="2" borderId="32" xfId="26" applyNumberFormat="1" applyFont="1" applyFill="1" applyBorder="1" applyAlignment="1">
      <alignment horizontal="left" vertical="top"/>
    </xf>
    <xf numFmtId="0" fontId="3" fillId="2" borderId="66" xfId="26" quotePrefix="1" applyNumberFormat="1" applyFont="1" applyFill="1" applyBorder="1" applyAlignment="1">
      <alignment horizontal="center" vertical="top"/>
    </xf>
    <xf numFmtId="0" fontId="3" fillId="2" borderId="52" xfId="26" applyNumberFormat="1" applyFont="1" applyFill="1" applyBorder="1" applyAlignment="1">
      <alignment horizontal="center" vertical="top"/>
    </xf>
    <xf numFmtId="0" fontId="3" fillId="2" borderId="53" xfId="26" applyNumberFormat="1" applyFont="1" applyFill="1" applyBorder="1" applyAlignment="1">
      <alignment horizontal="center" vertical="top"/>
    </xf>
    <xf numFmtId="169" fontId="3" fillId="2" borderId="32" xfId="26" applyNumberFormat="1" applyFont="1" applyFill="1" applyBorder="1" applyAlignment="1">
      <alignment horizontal="left" vertical="top" wrapText="1"/>
    </xf>
    <xf numFmtId="0" fontId="34" fillId="2" borderId="32" xfId="0" applyFont="1" applyFill="1" applyBorder="1" applyAlignment="1">
      <alignment vertical="center" wrapText="1"/>
    </xf>
    <xf numFmtId="0" fontId="45" fillId="0" borderId="2" xfId="26" applyFont="1" applyFill="1" applyBorder="1" applyAlignment="1"/>
    <xf numFmtId="0" fontId="58" fillId="0" borderId="2" xfId="26" applyFont="1" applyFill="1" applyBorder="1" applyAlignment="1"/>
    <xf numFmtId="3" fontId="34" fillId="2" borderId="55" xfId="76" applyNumberFormat="1" applyFont="1" applyFill="1" applyBorder="1" applyAlignment="1">
      <alignment horizontal="center" vertical="center"/>
    </xf>
    <xf numFmtId="3" fontId="34" fillId="2" borderId="57" xfId="76" applyNumberFormat="1" applyFont="1" applyFill="1" applyBorder="1" applyAlignment="1">
      <alignment horizontal="center" vertical="center"/>
    </xf>
    <xf numFmtId="3" fontId="34" fillId="2" borderId="6" xfId="76" applyNumberFormat="1" applyFont="1" applyFill="1" applyBorder="1" applyAlignment="1">
      <alignment horizontal="center"/>
    </xf>
    <xf numFmtId="3" fontId="34" fillId="2" borderId="79" xfId="76" applyNumberFormat="1" applyFont="1" applyFill="1" applyBorder="1" applyAlignment="1">
      <alignment horizontal="center"/>
    </xf>
    <xf numFmtId="3" fontId="34" fillId="2" borderId="8" xfId="76" applyNumberFormat="1" applyFont="1" applyFill="1" applyBorder="1" applyAlignment="1">
      <alignment horizontal="center"/>
    </xf>
    <xf numFmtId="3" fontId="34" fillId="2" borderId="7" xfId="76" applyNumberFormat="1" applyFont="1" applyFill="1" applyBorder="1" applyAlignment="1">
      <alignment horizontal="center"/>
    </xf>
    <xf numFmtId="3" fontId="36" fillId="10" borderId="123" xfId="0" applyNumberFormat="1" applyFont="1" applyFill="1" applyBorder="1" applyAlignment="1">
      <alignment horizontal="right" vertical="top"/>
    </xf>
    <xf numFmtId="3" fontId="36" fillId="10" borderId="124" xfId="0" applyNumberFormat="1" applyFont="1" applyFill="1" applyBorder="1" applyAlignment="1">
      <alignment horizontal="right" vertical="top"/>
    </xf>
    <xf numFmtId="177" fontId="36" fillId="10" borderId="125" xfId="0" applyNumberFormat="1" applyFont="1" applyFill="1" applyBorder="1" applyAlignment="1">
      <alignment horizontal="right" vertical="top"/>
    </xf>
    <xf numFmtId="3" fontId="36" fillId="0" borderId="123" xfId="0" applyNumberFormat="1" applyFont="1" applyBorder="1" applyAlignment="1">
      <alignment horizontal="right" vertical="top"/>
    </xf>
    <xf numFmtId="177" fontId="36" fillId="10" borderId="126" xfId="0" applyNumberFormat="1" applyFont="1" applyFill="1" applyBorder="1" applyAlignment="1">
      <alignment horizontal="right" vertical="top"/>
    </xf>
    <xf numFmtId="3" fontId="38" fillId="10" borderId="128" xfId="0" applyNumberFormat="1" applyFont="1" applyFill="1" applyBorder="1" applyAlignment="1">
      <alignment horizontal="right" vertical="top"/>
    </xf>
    <xf numFmtId="3" fontId="38" fillId="10" borderId="129" xfId="0" applyNumberFormat="1" applyFont="1" applyFill="1" applyBorder="1" applyAlignment="1">
      <alignment horizontal="right" vertical="top"/>
    </xf>
    <xf numFmtId="0" fontId="38" fillId="10" borderId="130" xfId="0" applyFont="1" applyFill="1" applyBorder="1" applyAlignment="1">
      <alignment horizontal="right" vertical="top"/>
    </xf>
    <xf numFmtId="3" fontId="38" fillId="0" borderId="128" xfId="0" applyNumberFormat="1" applyFont="1" applyBorder="1" applyAlignment="1">
      <alignment horizontal="right" vertical="top"/>
    </xf>
    <xf numFmtId="0" fontId="38" fillId="10" borderId="131" xfId="0" applyFont="1" applyFill="1" applyBorder="1" applyAlignment="1">
      <alignment horizontal="right" vertical="top"/>
    </xf>
    <xf numFmtId="0" fontId="36" fillId="10" borderId="125" xfId="0" applyFont="1" applyFill="1" applyBorder="1" applyAlignment="1">
      <alignment horizontal="right" vertical="top"/>
    </xf>
    <xf numFmtId="0" fontId="36" fillId="10" borderId="126" xfId="0" applyFont="1" applyFill="1" applyBorder="1" applyAlignment="1">
      <alignment horizontal="right" vertical="top"/>
    </xf>
    <xf numFmtId="177" fontId="38" fillId="10" borderId="130" xfId="0" applyNumberFormat="1" applyFont="1" applyFill="1" applyBorder="1" applyAlignment="1">
      <alignment horizontal="right" vertical="top"/>
    </xf>
    <xf numFmtId="177" fontId="38" fillId="10" borderId="131" xfId="0" applyNumberFormat="1" applyFont="1" applyFill="1" applyBorder="1" applyAlignment="1">
      <alignment horizontal="right" vertical="top"/>
    </xf>
    <xf numFmtId="3" fontId="38" fillId="0" borderId="132" xfId="0" applyNumberFormat="1" applyFont="1" applyBorder="1" applyAlignment="1">
      <alignment horizontal="right" vertical="top"/>
    </xf>
    <xf numFmtId="3" fontId="38" fillId="0" borderId="133" xfId="0" applyNumberFormat="1" applyFont="1" applyBorder="1" applyAlignment="1">
      <alignment horizontal="right" vertical="top"/>
    </xf>
    <xf numFmtId="0" fontId="38" fillId="0" borderId="134" xfId="0" applyFont="1" applyBorder="1" applyAlignment="1">
      <alignment horizontal="right" vertical="top"/>
    </xf>
    <xf numFmtId="177" fontId="38" fillId="10" borderId="135" xfId="0" applyNumberFormat="1" applyFont="1" applyFill="1" applyBorder="1" applyAlignment="1">
      <alignment horizontal="right" vertical="top"/>
    </xf>
    <xf numFmtId="0" fontId="40" fillId="11" borderId="122" xfId="0" applyFont="1" applyFill="1" applyBorder="1" applyAlignment="1">
      <alignment vertical="top"/>
    </xf>
    <xf numFmtId="0" fontId="40" fillId="11" borderId="122" xfId="0" applyFont="1" applyFill="1" applyBorder="1" applyAlignment="1">
      <alignment vertical="top" indent="2"/>
    </xf>
    <xf numFmtId="0" fontId="40" fillId="11" borderId="122" xfId="0" applyFont="1" applyFill="1" applyBorder="1" applyAlignment="1">
      <alignment vertical="top" indent="4"/>
    </xf>
    <xf numFmtId="0" fontId="41" fillId="11" borderId="127" xfId="0" applyFont="1" applyFill="1" applyBorder="1" applyAlignment="1">
      <alignment vertical="top" indent="6"/>
    </xf>
    <xf numFmtId="0" fontId="40" fillId="11" borderId="122" xfId="0" applyFont="1" applyFill="1" applyBorder="1" applyAlignment="1">
      <alignment vertical="top" indent="8"/>
    </xf>
    <xf numFmtId="0" fontId="41" fillId="11" borderId="127" xfId="0" applyFont="1" applyFill="1" applyBorder="1" applyAlignment="1">
      <alignment vertical="top" indent="2"/>
    </xf>
    <xf numFmtId="0" fontId="40" fillId="11" borderId="122" xfId="0" applyFont="1" applyFill="1" applyBorder="1" applyAlignment="1">
      <alignment vertical="top" indent="6"/>
    </xf>
    <xf numFmtId="0" fontId="41" fillId="11" borderId="127" xfId="0" applyFont="1" applyFill="1" applyBorder="1" applyAlignment="1">
      <alignment vertical="top" indent="4"/>
    </xf>
    <xf numFmtId="0" fontId="41" fillId="11" borderId="127" xfId="0" applyFont="1" applyFill="1" applyBorder="1" applyAlignment="1">
      <alignment vertical="top"/>
    </xf>
    <xf numFmtId="0" fontId="35" fillId="11" borderId="122" xfId="0" applyFont="1" applyFill="1" applyBorder="1"/>
    <xf numFmtId="0" fontId="41" fillId="11" borderId="20" xfId="0" applyFont="1" applyFill="1" applyBorder="1" applyAlignment="1">
      <alignment vertical="top"/>
    </xf>
    <xf numFmtId="0" fontId="32" fillId="0" borderId="0" xfId="0" applyNumberFormat="1" applyFont="1" applyFill="1" applyBorder="1" applyAlignment="1">
      <alignment horizontal="left"/>
    </xf>
    <xf numFmtId="3" fontId="32" fillId="0" borderId="0" xfId="0" applyNumberFormat="1" applyFont="1" applyFill="1" applyBorder="1" applyAlignment="1">
      <alignment horizontal="left"/>
    </xf>
    <xf numFmtId="3" fontId="32" fillId="0" borderId="0" xfId="0" applyNumberFormat="1" applyFont="1" applyFill="1" applyBorder="1" applyAlignment="1">
      <alignment horizontal="right"/>
    </xf>
    <xf numFmtId="9" fontId="32" fillId="0" borderId="0" xfId="0" applyNumberFormat="1" applyFont="1" applyFill="1" applyBorder="1" applyAlignment="1">
      <alignment horizontal="right"/>
    </xf>
    <xf numFmtId="3" fontId="32" fillId="0" borderId="0" xfId="0" applyNumberFormat="1" applyFont="1" applyFill="1" applyBorder="1"/>
    <xf numFmtId="165" fontId="34" fillId="2" borderId="136" xfId="53" applyNumberFormat="1" applyFont="1" applyFill="1" applyBorder="1" applyAlignment="1">
      <alignment horizontal="left"/>
    </xf>
    <xf numFmtId="165" fontId="34" fillId="2" borderId="137" xfId="53" applyNumberFormat="1" applyFont="1" applyFill="1" applyBorder="1" applyAlignment="1">
      <alignment horizontal="left"/>
    </xf>
    <xf numFmtId="165" fontId="34" fillId="2" borderId="62" xfId="53" applyNumberFormat="1" applyFont="1" applyFill="1" applyBorder="1" applyAlignment="1">
      <alignment horizontal="left"/>
    </xf>
    <xf numFmtId="3" fontId="34" fillId="2" borderId="62" xfId="53" applyNumberFormat="1" applyFont="1" applyFill="1" applyBorder="1" applyAlignment="1">
      <alignment horizontal="left"/>
    </xf>
    <xf numFmtId="3" fontId="34" fillId="2" borderId="70" xfId="53" applyNumberFormat="1" applyFont="1" applyFill="1" applyBorder="1" applyAlignment="1">
      <alignment horizontal="left"/>
    </xf>
    <xf numFmtId="0" fontId="35" fillId="0" borderId="88" xfId="0" applyFont="1" applyFill="1" applyBorder="1"/>
    <xf numFmtId="0" fontId="35" fillId="0" borderId="89" xfId="0" applyFont="1" applyFill="1" applyBorder="1"/>
    <xf numFmtId="165" fontId="35" fillId="0" borderId="89" xfId="0" applyNumberFormat="1" applyFont="1" applyFill="1" applyBorder="1"/>
    <xf numFmtId="165" fontId="35" fillId="0" borderId="89" xfId="0" applyNumberFormat="1" applyFont="1" applyFill="1" applyBorder="1" applyAlignment="1">
      <alignment horizontal="right"/>
    </xf>
    <xf numFmtId="3" fontId="35" fillId="0" borderId="89" xfId="0" applyNumberFormat="1" applyFont="1" applyFill="1" applyBorder="1"/>
    <xf numFmtId="3" fontId="35" fillId="0" borderId="90" xfId="0" applyNumberFormat="1" applyFont="1" applyFill="1" applyBorder="1"/>
    <xf numFmtId="0" fontId="35" fillId="0" borderId="98" xfId="0" applyFont="1" applyFill="1" applyBorder="1"/>
    <xf numFmtId="0" fontId="35" fillId="0" borderId="99" xfId="0" applyFont="1" applyFill="1" applyBorder="1"/>
    <xf numFmtId="165" fontId="35" fillId="0" borderId="99" xfId="0" applyNumberFormat="1" applyFont="1" applyFill="1" applyBorder="1"/>
    <xf numFmtId="165" fontId="35" fillId="0" borderId="99" xfId="0" applyNumberFormat="1" applyFont="1" applyFill="1" applyBorder="1" applyAlignment="1">
      <alignment horizontal="right"/>
    </xf>
    <xf numFmtId="3" fontId="35" fillId="0" borderId="99" xfId="0" applyNumberFormat="1" applyFont="1" applyFill="1" applyBorder="1"/>
    <xf numFmtId="3" fontId="35" fillId="0" borderId="100" xfId="0" applyNumberFormat="1" applyFont="1" applyFill="1" applyBorder="1"/>
    <xf numFmtId="0" fontId="35" fillId="0" borderId="91" xfId="0" applyFont="1" applyFill="1" applyBorder="1"/>
    <xf numFmtId="0" fontId="35" fillId="0" borderId="92" xfId="0" applyFont="1" applyFill="1" applyBorder="1"/>
    <xf numFmtId="165" fontId="35" fillId="0" borderId="92" xfId="0" applyNumberFormat="1" applyFont="1" applyFill="1" applyBorder="1"/>
    <xf numFmtId="165" fontId="35" fillId="0" borderId="92" xfId="0" applyNumberFormat="1" applyFont="1" applyFill="1" applyBorder="1" applyAlignment="1">
      <alignment horizontal="right"/>
    </xf>
    <xf numFmtId="3" fontId="35" fillId="0" borderId="92" xfId="0" applyNumberFormat="1" applyFont="1" applyFill="1" applyBorder="1"/>
    <xf numFmtId="3" fontId="35" fillId="0" borderId="93" xfId="0" applyNumberFormat="1" applyFont="1" applyFill="1" applyBorder="1"/>
    <xf numFmtId="0" fontId="42" fillId="2" borderId="136" xfId="0" applyFont="1" applyFill="1" applyBorder="1"/>
    <xf numFmtId="3" fontId="42" fillId="2" borderId="138" xfId="0" applyNumberFormat="1" applyFont="1" applyFill="1" applyBorder="1"/>
    <xf numFmtId="9" fontId="42" fillId="2" borderId="83" xfId="0" applyNumberFormat="1" applyFont="1" applyFill="1" applyBorder="1"/>
    <xf numFmtId="3" fontId="42" fillId="2" borderId="70" xfId="0" applyNumberFormat="1" applyFont="1" applyFill="1" applyBorder="1"/>
    <xf numFmtId="9" fontId="35" fillId="0" borderId="89" xfId="0" applyNumberFormat="1" applyFont="1" applyFill="1" applyBorder="1"/>
    <xf numFmtId="9" fontId="35" fillId="0" borderId="99" xfId="0" applyNumberFormat="1" applyFont="1" applyFill="1" applyBorder="1"/>
    <xf numFmtId="9" fontId="35" fillId="0" borderId="92" xfId="0" applyNumberFormat="1" applyFont="1" applyFill="1" applyBorder="1"/>
    <xf numFmtId="3" fontId="35" fillId="0" borderId="105" xfId="0" applyNumberFormat="1" applyFont="1" applyFill="1" applyBorder="1"/>
    <xf numFmtId="9" fontId="35" fillId="0" borderId="105" xfId="0" applyNumberFormat="1" applyFont="1" applyFill="1" applyBorder="1"/>
    <xf numFmtId="3" fontId="35" fillId="0" borderId="106" xfId="0" applyNumberFormat="1" applyFont="1" applyFill="1" applyBorder="1"/>
    <xf numFmtId="0" fontId="42" fillId="11" borderId="21" xfId="0" applyFont="1" applyFill="1" applyBorder="1"/>
    <xf numFmtId="3" fontId="42" fillId="11" borderId="29" xfId="0" applyNumberFormat="1" applyFont="1" applyFill="1" applyBorder="1"/>
    <xf numFmtId="9" fontId="42" fillId="11" borderId="29" xfId="0" applyNumberFormat="1" applyFont="1" applyFill="1" applyBorder="1"/>
    <xf numFmtId="3" fontId="42" fillId="11" borderId="22" xfId="0" applyNumberFormat="1" applyFont="1" applyFill="1" applyBorder="1"/>
    <xf numFmtId="0" fontId="42" fillId="0" borderId="88" xfId="0" applyFont="1" applyFill="1" applyBorder="1"/>
    <xf numFmtId="0" fontId="42" fillId="0" borderId="98" xfId="0" applyFont="1" applyFill="1" applyBorder="1"/>
    <xf numFmtId="0" fontId="42" fillId="0" borderId="139" xfId="0" applyFont="1" applyFill="1" applyBorder="1"/>
    <xf numFmtId="0" fontId="35" fillId="5" borderId="12" xfId="0" applyFont="1" applyFill="1" applyBorder="1" applyAlignment="1">
      <alignment wrapText="1"/>
    </xf>
    <xf numFmtId="0" fontId="42" fillId="2" borderId="137" xfId="0" applyFont="1" applyFill="1" applyBorder="1"/>
    <xf numFmtId="3" fontId="42" fillId="2" borderId="0" xfId="0" applyNumberFormat="1" applyFont="1" applyFill="1" applyBorder="1"/>
    <xf numFmtId="3" fontId="42" fillId="2" borderId="18" xfId="0" applyNumberFormat="1" applyFont="1" applyFill="1" applyBorder="1"/>
    <xf numFmtId="0" fontId="3" fillId="2" borderId="136" xfId="79" applyFont="1" applyFill="1" applyBorder="1" applyAlignment="1">
      <alignment horizontal="left"/>
    </xf>
    <xf numFmtId="3" fontId="3" fillId="2" borderId="105" xfId="80" applyNumberFormat="1" applyFont="1" applyFill="1" applyBorder="1"/>
    <xf numFmtId="3" fontId="3" fillId="2" borderId="106" xfId="80" applyNumberFormat="1" applyFont="1" applyFill="1" applyBorder="1"/>
    <xf numFmtId="9" fontId="3" fillId="2" borderId="104" xfId="80" applyNumberFormat="1" applyFont="1" applyFill="1" applyBorder="1"/>
    <xf numFmtId="9" fontId="3" fillId="2" borderId="105" xfId="80" applyNumberFormat="1" applyFont="1" applyFill="1" applyBorder="1"/>
    <xf numFmtId="9" fontId="3" fillId="2" borderId="106" xfId="80" applyNumberFormat="1" applyFont="1" applyFill="1" applyBorder="1"/>
    <xf numFmtId="9" fontId="35" fillId="0" borderId="90" xfId="0" applyNumberFormat="1" applyFont="1" applyFill="1" applyBorder="1"/>
    <xf numFmtId="9" fontId="35" fillId="0" borderId="100" xfId="0" applyNumberFormat="1" applyFont="1" applyFill="1" applyBorder="1"/>
    <xf numFmtId="9" fontId="35" fillId="0" borderId="93" xfId="0" applyNumberFormat="1" applyFont="1" applyFill="1" applyBorder="1"/>
    <xf numFmtId="0" fontId="42" fillId="0" borderId="119" xfId="0" applyFont="1" applyFill="1" applyBorder="1"/>
    <xf numFmtId="0" fontId="42" fillId="0" borderId="117" xfId="0" applyFont="1" applyFill="1" applyBorder="1" applyAlignment="1">
      <alignment horizontal="left" indent="1"/>
    </xf>
    <xf numFmtId="0" fontId="42" fillId="0" borderId="118" xfId="0" applyFont="1" applyFill="1" applyBorder="1" applyAlignment="1">
      <alignment horizontal="left" indent="1"/>
    </xf>
    <xf numFmtId="9" fontId="35" fillId="0" borderId="111" xfId="0" applyNumberFormat="1" applyFont="1" applyFill="1" applyBorder="1"/>
    <xf numFmtId="9" fontId="35" fillId="0" borderId="101" xfId="0" applyNumberFormat="1" applyFont="1" applyFill="1" applyBorder="1"/>
    <xf numFmtId="9" fontId="35" fillId="0" borderId="109" xfId="0" applyNumberFormat="1" applyFont="1" applyFill="1" applyBorder="1"/>
    <xf numFmtId="3" fontId="35" fillId="0" borderId="88" xfId="0" applyNumberFormat="1" applyFont="1" applyFill="1" applyBorder="1"/>
    <xf numFmtId="3" fontId="35" fillId="0" borderId="98" xfId="0" applyNumberFormat="1" applyFont="1" applyFill="1" applyBorder="1"/>
    <xf numFmtId="3" fontId="35" fillId="0" borderId="91" xfId="0" applyNumberFormat="1" applyFont="1" applyFill="1" applyBorder="1"/>
    <xf numFmtId="9" fontId="35" fillId="0" borderId="115" xfId="0" applyNumberFormat="1" applyFont="1" applyFill="1" applyBorder="1"/>
    <xf numFmtId="9" fontId="35" fillId="0" borderId="113" xfId="0" applyNumberFormat="1" applyFont="1" applyFill="1" applyBorder="1"/>
    <xf numFmtId="9" fontId="35" fillId="0" borderId="114" xfId="0" applyNumberFormat="1" applyFont="1" applyFill="1" applyBorder="1"/>
    <xf numFmtId="9" fontId="32" fillId="0" borderId="0" xfId="0" applyNumberFormat="1" applyFont="1" applyFill="1" applyBorder="1"/>
    <xf numFmtId="0" fontId="42" fillId="11" borderId="119" xfId="0" applyFont="1" applyFill="1" applyBorder="1"/>
    <xf numFmtId="0" fontId="42" fillId="11" borderId="117" xfId="0" applyFont="1" applyFill="1" applyBorder="1"/>
    <xf numFmtId="0" fontId="42" fillId="11" borderId="118" xfId="0" applyFont="1" applyFill="1" applyBorder="1"/>
    <xf numFmtId="0" fontId="3" fillId="2" borderId="105" xfId="80" applyFont="1" applyFill="1" applyBorder="1"/>
    <xf numFmtId="3" fontId="35" fillId="0" borderId="115" xfId="0" applyNumberFormat="1" applyFont="1" applyFill="1" applyBorder="1"/>
    <xf numFmtId="3" fontId="35" fillId="0" borderId="113" xfId="0" applyNumberFormat="1" applyFont="1" applyFill="1" applyBorder="1"/>
    <xf numFmtId="3" fontId="35" fillId="0" borderId="114" xfId="0" applyNumberFormat="1" applyFont="1" applyFill="1" applyBorder="1"/>
    <xf numFmtId="0" fontId="35" fillId="0" borderId="119" xfId="0" applyFont="1" applyFill="1" applyBorder="1"/>
    <xf numFmtId="0" fontId="35" fillId="0" borderId="117" xfId="0" applyFont="1" applyFill="1" applyBorder="1"/>
    <xf numFmtId="0" fontId="35" fillId="0" borderId="118" xfId="0" applyFont="1" applyFill="1" applyBorder="1"/>
    <xf numFmtId="3" fontId="35" fillId="0" borderId="111" xfId="0" applyNumberFormat="1" applyFont="1" applyFill="1" applyBorder="1"/>
    <xf numFmtId="3" fontId="35" fillId="0" borderId="101" xfId="0" applyNumberFormat="1" applyFont="1" applyFill="1" applyBorder="1"/>
    <xf numFmtId="3" fontId="35" fillId="0" borderId="109" xfId="0" applyNumberFormat="1" applyFont="1" applyFill="1" applyBorder="1"/>
    <xf numFmtId="0" fontId="3" fillId="2" borderId="141" xfId="79" applyFont="1" applyFill="1" applyBorder="1" applyAlignment="1">
      <alignment horizontal="left"/>
    </xf>
    <xf numFmtId="0" fontId="3" fillId="2" borderId="142" xfId="79" applyFont="1" applyFill="1" applyBorder="1" applyAlignment="1">
      <alignment horizontal="left"/>
    </xf>
    <xf numFmtId="0" fontId="3" fillId="2" borderId="143" xfId="80" applyFont="1" applyFill="1" applyBorder="1" applyAlignment="1">
      <alignment horizontal="left"/>
    </xf>
    <xf numFmtId="0" fontId="3" fillId="2" borderId="143" xfId="79" applyFont="1" applyFill="1" applyBorder="1" applyAlignment="1">
      <alignment horizontal="left"/>
    </xf>
    <xf numFmtId="0" fontId="3" fillId="2" borderId="144" xfId="79" applyFont="1" applyFill="1" applyBorder="1" applyAlignment="1">
      <alignment horizontal="left"/>
    </xf>
    <xf numFmtId="0" fontId="35" fillId="0" borderId="26" xfId="0" applyFont="1" applyFill="1" applyBorder="1"/>
    <xf numFmtId="0" fontId="35" fillId="0" borderId="31" xfId="0" applyFont="1" applyFill="1" applyBorder="1"/>
    <xf numFmtId="0" fontId="35" fillId="0" borderId="31" xfId="0" applyFont="1" applyFill="1" applyBorder="1" applyAlignment="1">
      <alignment horizontal="right"/>
    </xf>
    <xf numFmtId="0" fontId="35" fillId="0" borderId="31" xfId="0" applyFont="1" applyFill="1" applyBorder="1" applyAlignment="1">
      <alignment horizontal="left"/>
    </xf>
    <xf numFmtId="165" fontId="35" fillId="0" borderId="31" xfId="0" applyNumberFormat="1" applyFont="1" applyFill="1" applyBorder="1"/>
    <xf numFmtId="166" fontId="35" fillId="0" borderId="31" xfId="0" applyNumberFormat="1" applyFont="1" applyFill="1" applyBorder="1"/>
    <xf numFmtId="9" fontId="35" fillId="0" borderId="31" xfId="0" applyNumberFormat="1" applyFont="1" applyFill="1" applyBorder="1"/>
    <xf numFmtId="0" fontId="35" fillId="0" borderId="99" xfId="0" applyFont="1" applyFill="1" applyBorder="1" applyAlignment="1">
      <alignment horizontal="right"/>
    </xf>
    <xf numFmtId="0" fontId="35" fillId="0" borderId="99" xfId="0" applyFont="1" applyFill="1" applyBorder="1" applyAlignment="1">
      <alignment horizontal="left"/>
    </xf>
    <xf numFmtId="166" fontId="35" fillId="0" borderId="99" xfId="0" applyNumberFormat="1" applyFont="1" applyFill="1" applyBorder="1"/>
    <xf numFmtId="0" fontId="35" fillId="0" borderId="92" xfId="0" applyFont="1" applyFill="1" applyBorder="1" applyAlignment="1">
      <alignment horizontal="right"/>
    </xf>
    <xf numFmtId="0" fontId="35" fillId="0" borderId="92" xfId="0" applyFont="1" applyFill="1" applyBorder="1" applyAlignment="1">
      <alignment horizontal="left"/>
    </xf>
    <xf numFmtId="166" fontId="35" fillId="0" borderId="92" xfId="0" applyNumberFormat="1" applyFont="1" applyFill="1" applyBorder="1"/>
    <xf numFmtId="0" fontId="42" fillId="2" borderId="55" xfId="0" applyFont="1" applyFill="1" applyBorder="1"/>
    <xf numFmtId="3" fontId="35" fillId="0" borderId="27" xfId="0" applyNumberFormat="1" applyFont="1" applyFill="1" applyBorder="1"/>
    <xf numFmtId="0" fontId="42" fillId="0" borderId="26" xfId="0" applyFont="1" applyFill="1" applyBorder="1"/>
    <xf numFmtId="0" fontId="42" fillId="2" borderId="57" xfId="0" applyFont="1" applyFill="1" applyBorder="1"/>
    <xf numFmtId="165" fontId="34" fillId="2" borderId="55" xfId="53" applyNumberFormat="1" applyFont="1" applyFill="1" applyBorder="1" applyAlignment="1">
      <alignment horizontal="left"/>
    </xf>
    <xf numFmtId="165" fontId="34" fillId="2" borderId="57" xfId="53" applyNumberFormat="1" applyFont="1" applyFill="1" applyBorder="1" applyAlignment="1">
      <alignment horizontal="left"/>
    </xf>
    <xf numFmtId="165" fontId="35" fillId="0" borderId="31" xfId="0" applyNumberFormat="1" applyFont="1" applyFill="1" applyBorder="1" applyAlignment="1">
      <alignment horizontal="right"/>
    </xf>
    <xf numFmtId="174" fontId="42" fillId="4" borderId="145" xfId="0" applyNumberFormat="1" applyFont="1" applyFill="1" applyBorder="1" applyAlignment="1">
      <alignment horizontal="center"/>
    </xf>
    <xf numFmtId="174" fontId="42" fillId="4" borderId="146" xfId="0" applyNumberFormat="1" applyFont="1" applyFill="1" applyBorder="1" applyAlignment="1">
      <alignment horizontal="center"/>
    </xf>
    <xf numFmtId="174" fontId="35" fillId="0" borderId="147" xfId="0" applyNumberFormat="1" applyFont="1" applyBorder="1" applyAlignment="1">
      <alignment horizontal="right"/>
    </xf>
    <xf numFmtId="174" fontId="35" fillId="0" borderId="148" xfId="0" applyNumberFormat="1" applyFont="1" applyBorder="1" applyAlignment="1">
      <alignment horizontal="right"/>
    </xf>
    <xf numFmtId="174" fontId="35" fillId="0" borderId="148" xfId="0" applyNumberFormat="1" applyFont="1" applyBorder="1" applyAlignment="1">
      <alignment horizontal="right" wrapText="1"/>
    </xf>
    <xf numFmtId="176" fontId="35" fillId="0" borderId="147" xfId="0" applyNumberFormat="1" applyFont="1" applyBorder="1" applyAlignment="1">
      <alignment horizontal="right"/>
    </xf>
    <xf numFmtId="176" fontId="35" fillId="0" borderId="148" xfId="0" applyNumberFormat="1" applyFont="1" applyBorder="1" applyAlignment="1">
      <alignment horizontal="right"/>
    </xf>
    <xf numFmtId="174" fontId="35" fillId="0" borderId="149" xfId="0" applyNumberFormat="1" applyFont="1" applyBorder="1" applyAlignment="1">
      <alignment horizontal="right"/>
    </xf>
    <xf numFmtId="174" fontId="35" fillId="0" borderId="150" xfId="0" applyNumberFormat="1" applyFont="1" applyBorder="1" applyAlignment="1">
      <alignment horizontal="right"/>
    </xf>
    <xf numFmtId="0" fontId="42" fillId="2" borderId="60" xfId="0" applyFont="1" applyFill="1" applyBorder="1" applyAlignment="1">
      <alignment horizontal="center" vertical="center"/>
    </xf>
    <xf numFmtId="0" fontId="61" fillId="2" borderId="114" xfId="0" applyFont="1" applyFill="1" applyBorder="1" applyAlignment="1">
      <alignment horizontal="center" vertical="center" wrapText="1"/>
    </xf>
    <xf numFmtId="175" fontId="35" fillId="2" borderId="60" xfId="0" applyNumberFormat="1" applyFont="1" applyFill="1" applyBorder="1" applyAlignment="1"/>
    <xf numFmtId="175" fontId="35" fillId="0" borderId="113" xfId="0" applyNumberFormat="1" applyFont="1" applyBorder="1"/>
    <xf numFmtId="175" fontId="35" fillId="0" borderId="151" xfId="0" applyNumberFormat="1" applyFont="1" applyBorder="1"/>
    <xf numFmtId="174" fontId="42" fillId="4" borderId="60" xfId="0" applyNumberFormat="1" applyFont="1" applyFill="1" applyBorder="1" applyAlignment="1"/>
    <xf numFmtId="174" fontId="35" fillId="0" borderId="113" xfId="0" applyNumberFormat="1" applyFont="1" applyBorder="1"/>
    <xf numFmtId="174" fontId="35" fillId="0" borderId="114" xfId="0" applyNumberFormat="1" applyFont="1" applyBorder="1"/>
    <xf numFmtId="174" fontId="42" fillId="2" borderId="60" xfId="0" applyNumberFormat="1" applyFont="1" applyFill="1" applyBorder="1" applyAlignment="1"/>
    <xf numFmtId="174" fontId="35" fillId="0" borderId="151" xfId="0" applyNumberFormat="1" applyFont="1" applyBorder="1"/>
    <xf numFmtId="174" fontId="35" fillId="0" borderId="60" xfId="0" applyNumberFormat="1" applyFont="1" applyBorder="1"/>
    <xf numFmtId="174" fontId="42" fillId="4" borderId="152" xfId="0" applyNumberFormat="1" applyFont="1" applyFill="1" applyBorder="1" applyAlignment="1">
      <alignment horizontal="center"/>
    </xf>
    <xf numFmtId="174" fontId="35" fillId="0" borderId="153" xfId="0" applyNumberFormat="1" applyFont="1" applyBorder="1" applyAlignment="1">
      <alignment horizontal="right"/>
    </xf>
    <xf numFmtId="176" fontId="35" fillId="0" borderId="153" xfId="0" applyNumberFormat="1" applyFont="1" applyBorder="1" applyAlignment="1">
      <alignment horizontal="right"/>
    </xf>
    <xf numFmtId="174" fontId="35" fillId="0" borderId="154" xfId="0" applyNumberFormat="1" applyFont="1" applyBorder="1" applyAlignment="1">
      <alignment horizontal="right"/>
    </xf>
    <xf numFmtId="0" fontId="0" fillId="0" borderId="17" xfId="0" applyBorder="1"/>
    <xf numFmtId="174" fontId="42" fillId="4" borderId="35" xfId="0" applyNumberFormat="1" applyFont="1" applyFill="1" applyBorder="1" applyAlignment="1">
      <alignment horizontal="center"/>
    </xf>
    <xf numFmtId="174" fontId="35" fillId="0" borderId="96" xfId="0" applyNumberFormat="1" applyFont="1" applyBorder="1" applyAlignment="1">
      <alignment horizontal="right"/>
    </xf>
    <xf numFmtId="176" fontId="35" fillId="0" borderId="96" xfId="0" applyNumberFormat="1" applyFont="1" applyBorder="1" applyAlignment="1">
      <alignment horizontal="right"/>
    </xf>
    <xf numFmtId="174" fontId="35" fillId="0" borderId="107" xfId="0" applyNumberFormat="1" applyFont="1" applyBorder="1" applyAlignment="1">
      <alignment horizontal="right"/>
    </xf>
    <xf numFmtId="0" fontId="35" fillId="2" borderId="70" xfId="0" applyFont="1" applyFill="1" applyBorder="1" applyAlignment="1">
      <alignment vertical="center"/>
    </xf>
    <xf numFmtId="0" fontId="34" fillId="2" borderId="17" xfId="26" applyNumberFormat="1" applyFont="1" applyFill="1" applyBorder="1"/>
    <xf numFmtId="0" fontId="34" fillId="2" borderId="0" xfId="26" applyNumberFormat="1" applyFont="1" applyFill="1" applyBorder="1"/>
    <xf numFmtId="0" fontId="34" fillId="2" borderId="18" xfId="26" applyNumberFormat="1" applyFont="1" applyFill="1" applyBorder="1" applyAlignment="1">
      <alignment horizontal="right"/>
    </xf>
    <xf numFmtId="170" fontId="35" fillId="0" borderId="31" xfId="0" applyNumberFormat="1" applyFont="1" applyFill="1" applyBorder="1"/>
    <xf numFmtId="170" fontId="35" fillId="0" borderId="99" xfId="0" applyNumberFormat="1" applyFont="1" applyFill="1" applyBorder="1"/>
    <xf numFmtId="170" fontId="35" fillId="0" borderId="92" xfId="0" applyNumberFormat="1" applyFont="1" applyFill="1" applyBorder="1"/>
    <xf numFmtId="0" fontId="42" fillId="0" borderId="91" xfId="0" applyFont="1" applyFill="1" applyBorder="1"/>
    <xf numFmtId="0" fontId="66" fillId="0" borderId="0" xfId="0" applyFont="1" applyFill="1"/>
    <xf numFmtId="0" fontId="67" fillId="0" borderId="0" xfId="0" applyFont="1" applyFill="1"/>
    <xf numFmtId="0" fontId="35" fillId="2" borderId="33" xfId="0" applyFont="1" applyFill="1" applyBorder="1" applyAlignment="1">
      <alignment horizontal="center" vertical="top" wrapText="1"/>
    </xf>
    <xf numFmtId="0" fontId="34" fillId="2" borderId="33" xfId="0" applyFont="1" applyFill="1" applyBorder="1" applyAlignment="1">
      <alignment horizontal="center" vertical="top"/>
    </xf>
    <xf numFmtId="49" fontId="34" fillId="2" borderId="33" xfId="0" applyNumberFormat="1" applyFont="1" applyFill="1" applyBorder="1" applyAlignment="1">
      <alignment horizontal="center" vertical="top"/>
    </xf>
    <xf numFmtId="0" fontId="34" fillId="2" borderId="33" xfId="0" applyFont="1" applyFill="1" applyBorder="1" applyAlignment="1">
      <alignment horizontal="center" vertical="center"/>
    </xf>
    <xf numFmtId="3" fontId="34" fillId="2" borderId="17" xfId="0" applyNumberFormat="1" applyFont="1" applyFill="1" applyBorder="1" applyAlignment="1">
      <alignment horizontal="left"/>
    </xf>
    <xf numFmtId="3" fontId="34" fillId="2" borderId="18" xfId="0" applyNumberFormat="1" applyFont="1" applyFill="1" applyBorder="1" applyAlignment="1">
      <alignment horizontal="center"/>
    </xf>
    <xf numFmtId="3" fontId="34" fillId="2" borderId="0" xfId="0" applyNumberFormat="1" applyFont="1" applyFill="1" applyBorder="1" applyAlignment="1">
      <alignment horizontal="center"/>
    </xf>
    <xf numFmtId="9" fontId="46" fillId="2" borderId="18" xfId="0" applyNumberFormat="1" applyFont="1" applyFill="1" applyBorder="1" applyAlignment="1">
      <alignment horizontal="center" vertical="top"/>
    </xf>
    <xf numFmtId="3" fontId="34" fillId="2" borderId="18" xfId="0" applyNumberFormat="1" applyFont="1" applyFill="1" applyBorder="1" applyAlignment="1">
      <alignment horizontal="center" vertical="top"/>
    </xf>
    <xf numFmtId="0" fontId="34" fillId="2" borderId="17" xfId="0" applyNumberFormat="1" applyFont="1" applyFill="1" applyBorder="1" applyAlignment="1">
      <alignment horizontal="left"/>
    </xf>
    <xf numFmtId="0" fontId="34" fillId="2" borderId="18" xfId="0" applyNumberFormat="1" applyFont="1" applyFill="1" applyBorder="1" applyAlignment="1">
      <alignment horizontal="left"/>
    </xf>
    <xf numFmtId="0" fontId="34" fillId="2" borderId="0" xfId="0" applyNumberFormat="1" applyFont="1" applyFill="1" applyBorder="1" applyAlignment="1">
      <alignment horizontal="left"/>
    </xf>
    <xf numFmtId="0" fontId="46" fillId="2" borderId="18" xfId="0" applyNumberFormat="1" applyFont="1" applyFill="1" applyBorder="1" applyAlignment="1">
      <alignment horizontal="center" vertical="top"/>
    </xf>
    <xf numFmtId="3" fontId="12" fillId="0" borderId="140" xfId="0" applyNumberFormat="1" applyFont="1" applyBorder="1" applyAlignment="1">
      <alignment horizontal="right"/>
    </xf>
    <xf numFmtId="167" fontId="12" fillId="0" borderId="140" xfId="0" applyNumberFormat="1" applyFont="1" applyBorder="1" applyAlignment="1">
      <alignment horizontal="right"/>
    </xf>
    <xf numFmtId="167" fontId="12" fillId="0" borderId="103" xfId="0" applyNumberFormat="1" applyFont="1" applyBorder="1" applyAlignment="1">
      <alignment horizontal="right"/>
    </xf>
    <xf numFmtId="3" fontId="5" fillId="0" borderId="140" xfId="0" applyNumberFormat="1" applyFont="1" applyBorder="1" applyAlignment="1">
      <alignment horizontal="right"/>
    </xf>
    <xf numFmtId="167" fontId="5" fillId="0" borderId="140" xfId="0" applyNumberFormat="1" applyFont="1" applyBorder="1" applyAlignment="1">
      <alignment horizontal="right"/>
    </xf>
    <xf numFmtId="167" fontId="5" fillId="0" borderId="103" xfId="0" applyNumberFormat="1" applyFont="1" applyBorder="1" applyAlignment="1">
      <alignment horizontal="right"/>
    </xf>
    <xf numFmtId="178" fontId="5" fillId="0" borderId="140" xfId="0" applyNumberFormat="1" applyFont="1" applyBorder="1" applyAlignment="1">
      <alignment horizontal="right"/>
    </xf>
    <xf numFmtId="4" fontId="5" fillId="0" borderId="140" xfId="0" applyNumberFormat="1" applyFont="1" applyBorder="1" applyAlignment="1">
      <alignment horizontal="right"/>
    </xf>
    <xf numFmtId="3" fontId="5" fillId="0" borderId="140" xfId="0" applyNumberFormat="1" applyFont="1" applyBorder="1"/>
    <xf numFmtId="3" fontId="11" fillId="0" borderId="102" xfId="0" applyNumberFormat="1" applyFont="1" applyBorder="1" applyAlignment="1">
      <alignment horizontal="center"/>
    </xf>
    <xf numFmtId="167" fontId="12" fillId="0" borderId="18" xfId="0" applyNumberFormat="1" applyFont="1" applyBorder="1" applyAlignment="1">
      <alignment horizontal="right"/>
    </xf>
    <xf numFmtId="167" fontId="5" fillId="0" borderId="18" xfId="0" applyNumberFormat="1" applyFont="1" applyBorder="1" applyAlignment="1">
      <alignment horizontal="right"/>
    </xf>
    <xf numFmtId="3" fontId="11" fillId="0" borderId="33" xfId="0" applyNumberFormat="1" applyFont="1" applyBorder="1" applyAlignment="1">
      <alignment horizontal="center"/>
    </xf>
    <xf numFmtId="3" fontId="12" fillId="0" borderId="140" xfId="0" applyNumberFormat="1" applyFont="1" applyBorder="1"/>
    <xf numFmtId="167" fontId="12" fillId="0" borderId="140" xfId="0" applyNumberFormat="1" applyFont="1" applyBorder="1"/>
    <xf numFmtId="167" fontId="12" fillId="0" borderId="103" xfId="0" applyNumberFormat="1" applyFont="1" applyBorder="1"/>
    <xf numFmtId="167" fontId="11" fillId="0" borderId="18" xfId="0" applyNumberFormat="1" applyFont="1" applyBorder="1" applyAlignment="1">
      <alignment horizontal="right"/>
    </xf>
    <xf numFmtId="167" fontId="11" fillId="0" borderId="103" xfId="0" applyNumberFormat="1" applyFont="1" applyBorder="1" applyAlignment="1">
      <alignment horizontal="right"/>
    </xf>
    <xf numFmtId="167" fontId="12" fillId="0" borderId="18" xfId="0" applyNumberFormat="1" applyFont="1" applyBorder="1"/>
    <xf numFmtId="3" fontId="35" fillId="0" borderId="140" xfId="0" applyNumberFormat="1" applyFont="1" applyBorder="1"/>
    <xf numFmtId="167" fontId="35" fillId="0" borderId="140" xfId="0" applyNumberFormat="1" applyFont="1" applyBorder="1"/>
    <xf numFmtId="167" fontId="35" fillId="0" borderId="103" xfId="0" applyNumberFormat="1" applyFont="1" applyBorder="1"/>
    <xf numFmtId="0" fontId="5" fillId="0" borderId="140" xfId="0" applyFont="1" applyBorder="1"/>
    <xf numFmtId="9" fontId="35" fillId="0" borderId="140" xfId="0" applyNumberFormat="1" applyFont="1" applyBorder="1"/>
    <xf numFmtId="167" fontId="35" fillId="0" borderId="18" xfId="0" applyNumberFormat="1" applyFont="1" applyBorder="1"/>
    <xf numFmtId="3" fontId="35" fillId="0" borderId="140" xfId="0" applyNumberFormat="1" applyFont="1" applyBorder="1" applyAlignment="1">
      <alignment horizontal="right"/>
    </xf>
    <xf numFmtId="49" fontId="3" fillId="2" borderId="33" xfId="26" applyNumberFormat="1" applyFont="1" applyFill="1" applyBorder="1" applyAlignment="1">
      <alignment horizontal="left" vertical="top"/>
    </xf>
    <xf numFmtId="169" fontId="3" fillId="2" borderId="17" xfId="26" applyNumberFormat="1" applyFont="1" applyFill="1" applyBorder="1" applyAlignment="1">
      <alignment horizontal="left" vertical="top"/>
    </xf>
    <xf numFmtId="169" fontId="3" fillId="2" borderId="0" xfId="26" applyNumberFormat="1" applyFont="1" applyFill="1" applyBorder="1" applyAlignment="1">
      <alignment horizontal="left" vertical="top"/>
    </xf>
    <xf numFmtId="169" fontId="3" fillId="2" borderId="18" xfId="26" applyNumberFormat="1" applyFont="1" applyFill="1" applyBorder="1" applyAlignment="1">
      <alignment horizontal="left" vertical="top"/>
    </xf>
    <xf numFmtId="169" fontId="3" fillId="2" borderId="33" xfId="26" applyNumberFormat="1" applyFont="1" applyFill="1" applyBorder="1" applyAlignment="1">
      <alignment horizontal="left" vertical="top" wrapText="1"/>
    </xf>
    <xf numFmtId="169" fontId="3" fillId="2" borderId="33" xfId="26" applyNumberFormat="1" applyFont="1" applyFill="1" applyBorder="1" applyAlignment="1">
      <alignment horizontal="left" vertical="top"/>
    </xf>
    <xf numFmtId="169" fontId="3" fillId="2" borderId="33" xfId="26" applyNumberFormat="1" applyFont="1" applyFill="1" applyBorder="1" applyAlignment="1">
      <alignment horizontal="left" vertical="top"/>
    </xf>
    <xf numFmtId="3" fontId="3" fillId="2" borderId="33" xfId="26" applyNumberFormat="1" applyFont="1" applyFill="1" applyBorder="1" applyAlignment="1">
      <alignment horizontal="center" vertical="top"/>
    </xf>
    <xf numFmtId="3" fontId="3" fillId="2" borderId="17" xfId="26" applyNumberFormat="1" applyFont="1" applyFill="1" applyBorder="1" applyAlignment="1">
      <alignment horizontal="left" vertical="center"/>
    </xf>
    <xf numFmtId="3" fontId="3" fillId="2" borderId="18" xfId="26" applyNumberFormat="1" applyFont="1" applyFill="1" applyBorder="1" applyAlignment="1">
      <alignment horizontal="left" vertical="center"/>
    </xf>
    <xf numFmtId="169" fontId="3" fillId="2" borderId="17" xfId="24" applyNumberFormat="1" applyFont="1" applyFill="1" applyBorder="1" applyAlignment="1">
      <alignment horizontal="left" vertical="center" wrapText="1"/>
    </xf>
    <xf numFmtId="169" fontId="3" fillId="2" borderId="0" xfId="24" applyNumberFormat="1" applyFont="1" applyFill="1" applyBorder="1" applyAlignment="1">
      <alignment horizontal="left" vertical="center" wrapText="1"/>
    </xf>
    <xf numFmtId="9" fontId="3" fillId="2" borderId="18" xfId="24" applyNumberFormat="1" applyFont="1" applyFill="1" applyBorder="1" applyAlignment="1">
      <alignment horizontal="left" vertical="center" wrapText="1"/>
    </xf>
    <xf numFmtId="167" fontId="3" fillId="2" borderId="18" xfId="24" applyNumberFormat="1" applyFont="1" applyFill="1" applyBorder="1" applyAlignment="1">
      <alignment horizontal="left" vertical="center" wrapText="1"/>
    </xf>
    <xf numFmtId="3" fontId="35" fillId="0" borderId="52" xfId="0" applyNumberFormat="1" applyFont="1" applyBorder="1"/>
    <xf numFmtId="167" fontId="35" fillId="0" borderId="52" xfId="0" applyNumberFormat="1" applyFont="1" applyBorder="1"/>
    <xf numFmtId="167" fontId="35" fillId="0" borderId="53" xfId="0" applyNumberFormat="1" applyFont="1" applyBorder="1"/>
    <xf numFmtId="3" fontId="12" fillId="0" borderId="52" xfId="0" applyNumberFormat="1" applyFont="1" applyBorder="1" applyAlignment="1">
      <alignment horizontal="right"/>
    </xf>
    <xf numFmtId="167" fontId="12" fillId="0" borderId="52" xfId="0" applyNumberFormat="1" applyFont="1" applyBorder="1" applyAlignment="1">
      <alignment horizontal="right"/>
    </xf>
    <xf numFmtId="167" fontId="12" fillId="0" borderId="53" xfId="0" applyNumberFormat="1" applyFont="1" applyBorder="1" applyAlignment="1">
      <alignment horizontal="right"/>
    </xf>
    <xf numFmtId="3" fontId="5" fillId="0" borderId="52" xfId="0" applyNumberFormat="1" applyFont="1" applyBorder="1" applyAlignment="1">
      <alignment horizontal="right"/>
    </xf>
    <xf numFmtId="167" fontId="5" fillId="0" borderId="52" xfId="0" applyNumberFormat="1" applyFont="1" applyBorder="1" applyAlignment="1">
      <alignment horizontal="right"/>
    </xf>
    <xf numFmtId="167" fontId="5" fillId="0" borderId="53" xfId="0" applyNumberFormat="1" applyFont="1" applyBorder="1" applyAlignment="1">
      <alignment horizontal="right"/>
    </xf>
    <xf numFmtId="178" fontId="5" fillId="0" borderId="52" xfId="0" applyNumberFormat="1" applyFont="1" applyBorder="1" applyAlignment="1">
      <alignment horizontal="right"/>
    </xf>
    <xf numFmtId="4" fontId="5" fillId="0" borderId="52" xfId="0" applyNumberFormat="1" applyFont="1" applyBorder="1" applyAlignment="1">
      <alignment horizontal="right"/>
    </xf>
    <xf numFmtId="0" fontId="5" fillId="0" borderId="52" xfId="0" applyFont="1" applyBorder="1"/>
    <xf numFmtId="3" fontId="5" fillId="0" borderId="52" xfId="0" applyNumberFormat="1" applyFont="1" applyBorder="1"/>
    <xf numFmtId="9" fontId="35" fillId="0" borderId="52" xfId="0" applyNumberFormat="1" applyFont="1" applyBorder="1"/>
    <xf numFmtId="3" fontId="11" fillId="0" borderId="32" xfId="0" applyNumberFormat="1" applyFont="1" applyBorder="1" applyAlignment="1">
      <alignment horizontal="center"/>
    </xf>
    <xf numFmtId="3" fontId="35" fillId="0" borderId="0" xfId="0" applyNumberFormat="1" applyFont="1" applyBorder="1"/>
    <xf numFmtId="167" fontId="35" fillId="0" borderId="0" xfId="0" applyNumberFormat="1" applyFont="1" applyBorder="1"/>
    <xf numFmtId="3" fontId="12" fillId="0" borderId="0" xfId="0" applyNumberFormat="1" applyFont="1" applyBorder="1" applyAlignment="1">
      <alignment horizontal="right"/>
    </xf>
    <xf numFmtId="167" fontId="12" fillId="0" borderId="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167" fontId="5" fillId="0" borderId="0" xfId="0" applyNumberFormat="1" applyFont="1" applyBorder="1" applyAlignment="1">
      <alignment horizontal="right"/>
    </xf>
    <xf numFmtId="178" fontId="5" fillId="0" borderId="0" xfId="0" applyNumberFormat="1" applyFont="1" applyBorder="1" applyAlignment="1">
      <alignment horizontal="right"/>
    </xf>
    <xf numFmtId="4" fontId="5" fillId="0" borderId="0" xfId="0" applyNumberFormat="1" applyFont="1" applyBorder="1" applyAlignment="1">
      <alignment horizontal="right"/>
    </xf>
    <xf numFmtId="0" fontId="5" fillId="0" borderId="0" xfId="0" applyFont="1" applyBorder="1"/>
    <xf numFmtId="3" fontId="5" fillId="0" borderId="0" xfId="0" applyNumberFormat="1" applyFont="1" applyBorder="1"/>
    <xf numFmtId="9" fontId="35" fillId="0" borderId="0" xfId="0" applyNumberFormat="1" applyFont="1" applyBorder="1"/>
    <xf numFmtId="3" fontId="35" fillId="0" borderId="0" xfId="0" applyNumberFormat="1" applyFont="1" applyBorder="1" applyAlignment="1">
      <alignment horizontal="right"/>
    </xf>
    <xf numFmtId="3" fontId="12" fillId="0" borderId="0" xfId="0" applyNumberFormat="1" applyFont="1" applyBorder="1"/>
    <xf numFmtId="167" fontId="12" fillId="0" borderId="0" xfId="0" applyNumberFormat="1" applyFont="1" applyBorder="1"/>
    <xf numFmtId="49" fontId="3" fillId="0" borderId="32" xfId="0" applyNumberFormat="1" applyFont="1" applyBorder="1" applyAlignment="1">
      <alignment horizontal="center"/>
    </xf>
    <xf numFmtId="49" fontId="3" fillId="0" borderId="102" xfId="0" applyNumberFormat="1" applyFont="1" applyBorder="1" applyAlignment="1">
      <alignment horizontal="center"/>
    </xf>
    <xf numFmtId="49" fontId="3" fillId="0" borderId="33" xfId="0" applyNumberFormat="1" applyFont="1" applyBorder="1" applyAlignment="1">
      <alignment horizontal="center"/>
    </xf>
    <xf numFmtId="49" fontId="3" fillId="0" borderId="65" xfId="0" applyNumberFormat="1" applyFont="1" applyBorder="1" applyAlignment="1">
      <alignment horizontal="center"/>
    </xf>
    <xf numFmtId="3" fontId="35" fillId="0" borderId="2" xfId="0" applyNumberFormat="1" applyFont="1" applyBorder="1"/>
    <xf numFmtId="167" fontId="35" fillId="0" borderId="2" xfId="0" applyNumberFormat="1" applyFont="1" applyBorder="1"/>
    <xf numFmtId="167" fontId="35" fillId="0" borderId="3" xfId="0" applyNumberFormat="1" applyFont="1" applyBorder="1"/>
    <xf numFmtId="3" fontId="35" fillId="0" borderId="2" xfId="0" applyNumberFormat="1" applyFont="1" applyBorder="1" applyAlignment="1">
      <alignment horizontal="right"/>
    </xf>
    <xf numFmtId="167" fontId="5" fillId="0" borderId="2" xfId="0" applyNumberFormat="1" applyFont="1" applyBorder="1" applyAlignment="1">
      <alignment horizontal="right"/>
    </xf>
    <xf numFmtId="167" fontId="5" fillId="0" borderId="3" xfId="0" applyNumberFormat="1" applyFont="1" applyBorder="1" applyAlignment="1">
      <alignment horizontal="right"/>
    </xf>
    <xf numFmtId="3" fontId="12" fillId="0" borderId="2" xfId="0" applyNumberFormat="1" applyFont="1" applyBorder="1" applyAlignment="1">
      <alignment horizontal="right"/>
    </xf>
    <xf numFmtId="167" fontId="12" fillId="0" borderId="2" xfId="0" applyNumberFormat="1" applyFont="1" applyBorder="1" applyAlignment="1">
      <alignment horizontal="right"/>
    </xf>
    <xf numFmtId="167" fontId="12" fillId="0" borderId="3" xfId="0" applyNumberFormat="1" applyFont="1" applyBorder="1" applyAlignment="1">
      <alignment horizontal="right"/>
    </xf>
    <xf numFmtId="178" fontId="5" fillId="0" borderId="2" xfId="0" applyNumberFormat="1" applyFont="1" applyBorder="1" applyAlignment="1">
      <alignment horizontal="right"/>
    </xf>
    <xf numFmtId="3" fontId="5" fillId="0" borderId="2" xfId="0" applyNumberFormat="1" applyFont="1" applyBorder="1" applyAlignment="1">
      <alignment horizontal="right"/>
    </xf>
    <xf numFmtId="4" fontId="5" fillId="0" borderId="2" xfId="0" applyNumberFormat="1" applyFont="1" applyBorder="1" applyAlignment="1">
      <alignment horizontal="right"/>
    </xf>
    <xf numFmtId="0" fontId="5" fillId="0" borderId="2" xfId="0" applyFont="1" applyBorder="1"/>
    <xf numFmtId="3" fontId="5" fillId="0" borderId="2" xfId="0" applyNumberFormat="1" applyFont="1" applyBorder="1"/>
    <xf numFmtId="9" fontId="35" fillId="0" borderId="2" xfId="0" applyNumberFormat="1" applyFont="1" applyBorder="1"/>
    <xf numFmtId="3" fontId="11" fillId="0" borderId="65" xfId="0" applyNumberFormat="1" applyFont="1" applyBorder="1" applyAlignment="1">
      <alignment horizontal="center"/>
    </xf>
    <xf numFmtId="0" fontId="32" fillId="2" borderId="33" xfId="0" applyFont="1" applyFill="1" applyBorder="1" applyAlignment="1">
      <alignment vertical="center" wrapText="1"/>
    </xf>
    <xf numFmtId="0" fontId="34" fillId="2" borderId="17" xfId="26" applyNumberFormat="1" applyFont="1" applyFill="1" applyBorder="1" applyAlignment="1">
      <alignment horizontal="right"/>
    </xf>
    <xf numFmtId="0" fontId="34" fillId="2" borderId="0" xfId="26" applyNumberFormat="1" applyFont="1" applyFill="1" applyBorder="1" applyAlignment="1">
      <alignment horizontal="right"/>
    </xf>
    <xf numFmtId="3" fontId="34" fillId="2" borderId="82" xfId="76" applyNumberFormat="1" applyFont="1" applyFill="1" applyBorder="1" applyAlignment="1">
      <alignment horizontal="center" vertical="center"/>
    </xf>
    <xf numFmtId="3" fontId="34" fillId="2" borderId="62" xfId="76" applyNumberFormat="1" applyFont="1" applyFill="1" applyBorder="1" applyAlignment="1">
      <alignment horizontal="center" vertical="center"/>
    </xf>
    <xf numFmtId="0" fontId="32" fillId="0" borderId="21" xfId="76" applyFont="1" applyFill="1" applyBorder="1"/>
    <xf numFmtId="0" fontId="32" fillId="0" borderId="54" xfId="76" applyFont="1" applyFill="1" applyBorder="1"/>
    <xf numFmtId="0" fontId="34" fillId="2" borderId="105" xfId="76" applyNumberFormat="1" applyFont="1" applyFill="1" applyBorder="1" applyAlignment="1">
      <alignment horizontal="left"/>
    </xf>
    <xf numFmtId="0" fontId="34" fillId="2" borderId="155" xfId="76" applyNumberFormat="1" applyFont="1" applyFill="1" applyBorder="1" applyAlignment="1">
      <alignment horizontal="left"/>
    </xf>
    <xf numFmtId="3" fontId="32" fillId="0" borderId="21" xfId="76" applyNumberFormat="1" applyFont="1" applyFill="1" applyBorder="1"/>
    <xf numFmtId="3" fontId="32" fillId="0" borderId="29" xfId="76" applyNumberFormat="1" applyFont="1" applyFill="1" applyBorder="1"/>
    <xf numFmtId="9" fontId="32" fillId="0" borderId="54" xfId="76" applyNumberFormat="1" applyFont="1" applyFill="1" applyBorder="1"/>
    <xf numFmtId="0" fontId="34" fillId="2" borderId="104" xfId="76" applyNumberFormat="1" applyFont="1" applyFill="1" applyBorder="1" applyAlignment="1">
      <alignment horizontal="left"/>
    </xf>
    <xf numFmtId="0" fontId="34" fillId="2" borderId="106" xfId="76" applyNumberFormat="1" applyFont="1" applyFill="1" applyBorder="1" applyAlignment="1">
      <alignment horizontal="left"/>
    </xf>
    <xf numFmtId="3" fontId="32" fillId="0" borderId="22" xfId="76" applyNumberFormat="1" applyFont="1" applyFill="1" applyBorder="1"/>
  </cellXfs>
  <cellStyles count="99">
    <cellStyle name="Hypertextový odkaz" xfId="1" builtinId="8"/>
    <cellStyle name="Měna 10" xfId="2"/>
    <cellStyle name="Měna 11" xfId="3"/>
    <cellStyle name="Měna 12" xfId="4"/>
    <cellStyle name="Měna 13" xfId="5"/>
    <cellStyle name="Měna 2" xfId="6"/>
    <cellStyle name="Měna 3" xfId="7"/>
    <cellStyle name="Měna 4" xfId="8"/>
    <cellStyle name="Měna 5" xfId="9"/>
    <cellStyle name="Měna 6" xfId="10"/>
    <cellStyle name="Měna 7" xfId="11"/>
    <cellStyle name="Měna 8" xfId="12"/>
    <cellStyle name="Měna 9" xfId="13"/>
    <cellStyle name="Normální" xfId="0" builtinId="0"/>
    <cellStyle name="Normální 10" xfId="14"/>
    <cellStyle name="Normální 11" xfId="15"/>
    <cellStyle name="Normální 12" xfId="16"/>
    <cellStyle name="Normální 13" xfId="17"/>
    <cellStyle name="Normální 14" xfId="18"/>
    <cellStyle name="Normální 15" xfId="19"/>
    <cellStyle name="Normální 16" xfId="20"/>
    <cellStyle name="Normální 17" xfId="21"/>
    <cellStyle name="Normální 18" xfId="22"/>
    <cellStyle name="Normální 19" xfId="23"/>
    <cellStyle name="normální 2" xfId="24"/>
    <cellStyle name="Normální 2 10" xfId="25"/>
    <cellStyle name="Normální 2 10 2" xfId="26"/>
    <cellStyle name="normální 2 11" xfId="27"/>
    <cellStyle name="normální 2 12" xfId="28"/>
    <cellStyle name="Normální 2 13" xfId="29"/>
    <cellStyle name="normální 2 2" xfId="30"/>
    <cellStyle name="normální 2 3" xfId="31"/>
    <cellStyle name="Normální 2 4" xfId="32"/>
    <cellStyle name="Normální 2 4 2" xfId="33"/>
    <cellStyle name="Normální 2 5" xfId="34"/>
    <cellStyle name="Normální 2 5 2" xfId="35"/>
    <cellStyle name="Normální 2 6" xfId="36"/>
    <cellStyle name="Normální 2 6 2" xfId="37"/>
    <cellStyle name="Normální 2 7" xfId="38"/>
    <cellStyle name="Normální 2 7 2" xfId="39"/>
    <cellStyle name="Normální 2 8" xfId="40"/>
    <cellStyle name="Normální 2 8 2" xfId="41"/>
    <cellStyle name="Normální 2 9" xfId="42"/>
    <cellStyle name="Normální 2 9 2" xfId="43"/>
    <cellStyle name="normální 2_Hodiny_Plan" xfId="44"/>
    <cellStyle name="Normální 20" xfId="45"/>
    <cellStyle name="Normální 21" xfId="46"/>
    <cellStyle name="Normální 22" xfId="47"/>
    <cellStyle name="normální 3" xfId="48"/>
    <cellStyle name="Normální 3 10" xfId="49"/>
    <cellStyle name="normální 3 11" xfId="50"/>
    <cellStyle name="normální 3 12" xfId="51"/>
    <cellStyle name="Normální 3 13" xfId="98"/>
    <cellStyle name="normální 3 2" xfId="52"/>
    <cellStyle name="Normální 3 3" xfId="53"/>
    <cellStyle name="Normální 3 3 2" xfId="54"/>
    <cellStyle name="Normální 3 4" xfId="55"/>
    <cellStyle name="Normální 3 5" xfId="56"/>
    <cellStyle name="Normální 3 6" xfId="57"/>
    <cellStyle name="Normální 3 7" xfId="58"/>
    <cellStyle name="Normální 3 8" xfId="59"/>
    <cellStyle name="Normální 3 9" xfId="60"/>
    <cellStyle name="normální 3_Hodiny_" xfId="61"/>
    <cellStyle name="normální 4" xfId="62"/>
    <cellStyle name="normální 4 2" xfId="63"/>
    <cellStyle name="normální 4 2 2" xfId="64"/>
    <cellStyle name="normální 4 2_Hodiny_" xfId="65"/>
    <cellStyle name="normální 4 3" xfId="66"/>
    <cellStyle name="normální 4 4" xfId="67"/>
    <cellStyle name="normální 4 5" xfId="68"/>
    <cellStyle name="normální 4 6" xfId="69"/>
    <cellStyle name="normální 4_Hodiny_" xfId="70"/>
    <cellStyle name="normální 5" xfId="71"/>
    <cellStyle name="normální 6" xfId="72"/>
    <cellStyle name="normální 7" xfId="73"/>
    <cellStyle name="Normální 8" xfId="74"/>
    <cellStyle name="Normální 8 2" xfId="75"/>
    <cellStyle name="Normální 9" xfId="76"/>
    <cellStyle name="Normální 9 2" xfId="77"/>
    <cellStyle name="normální_LEK_01" xfId="78"/>
    <cellStyle name="normální_LEK_FNOL" xfId="79"/>
    <cellStyle name="normální_LEK_FNOL 2" xfId="80"/>
    <cellStyle name="normální_Manažerské tabulky" xfId="81"/>
    <cellStyle name="normální_Sestava hospodaření" xfId="82"/>
    <cellStyle name="Procenta" xfId="83" builtinId="5"/>
    <cellStyle name="Procenta 10" xfId="84"/>
    <cellStyle name="Procenta 11" xfId="85"/>
    <cellStyle name="Procenta 2" xfId="86"/>
    <cellStyle name="Procenta 2 2" xfId="87"/>
    <cellStyle name="Procenta 2 2 2" xfId="88"/>
    <cellStyle name="Procenta 2 3" xfId="89"/>
    <cellStyle name="Procenta 3" xfId="90"/>
    <cellStyle name="Procenta 3 2" xfId="91"/>
    <cellStyle name="Procenta 4" xfId="92"/>
    <cellStyle name="Procenta 5" xfId="93"/>
    <cellStyle name="Procenta 6" xfId="94"/>
    <cellStyle name="Procenta 7" xfId="95"/>
    <cellStyle name="Procenta 8" xfId="96"/>
    <cellStyle name="Procenta 9" xfId="97"/>
  </cellStyles>
  <dxfs count="84"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</dxfs>
  <tableStyles count="0" defaultTableStyle="TableStyleMedium2" defaultPivotStyle="PivotStyleLight16"/>
  <colors>
    <mruColors>
      <color rgb="FFFFFFCC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2583651458138416E-2"/>
          <c:y val="3.4767428804019819E-2"/>
          <c:w val="0.91156653987202163"/>
          <c:h val="0.86030341628419438"/>
        </c:manualLayout>
      </c:layout>
      <c:lineChart>
        <c:grouping val="standard"/>
        <c:varyColors val="0"/>
        <c:ser>
          <c:idx val="1"/>
          <c:order val="0"/>
          <c:tx>
            <c:strRef>
              <c:f>'HI Graf'!$A$4</c:f>
              <c:strCache>
                <c:ptCount val="1"/>
                <c:pt idx="0">
                  <c:v>Hospodářský index (Výnosy / Náklady)</c:v>
                </c:pt>
              </c:strCache>
            </c:strRef>
          </c:tx>
          <c:dLbls>
            <c:numFmt formatCode="0.000" sourceLinked="0"/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'HI Graf'!$B$3:$M$3</c:f>
              <c:strCache>
                <c:ptCount val="12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</c:strCache>
            </c:strRef>
          </c:cat>
          <c:val>
            <c:numRef>
              <c:f>'HI Graf'!$B$4:$H$4</c:f>
              <c:numCache>
                <c:formatCode>General</c:formatCode>
                <c:ptCount val="7"/>
                <c:pt idx="0">
                  <c:v>0.52492573573527357</c:v>
                </c:pt>
                <c:pt idx="1">
                  <c:v>0.57541772375500611</c:v>
                </c:pt>
                <c:pt idx="2">
                  <c:v>0.6188489377326386</c:v>
                </c:pt>
                <c:pt idx="3">
                  <c:v>0.60663838589445185</c:v>
                </c:pt>
                <c:pt idx="4">
                  <c:v>0.60060401080774684</c:v>
                </c:pt>
                <c:pt idx="5">
                  <c:v>0.61351631162358022</c:v>
                </c:pt>
                <c:pt idx="6">
                  <c:v>0.58903877292974915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27624960"/>
        <c:axId val="1027627264"/>
      </c:lineChart>
      <c:scatterChart>
        <c:scatterStyle val="smoothMarker"/>
        <c:varyColors val="0"/>
        <c:ser>
          <c:idx val="0"/>
          <c:order val="1"/>
          <c:tx>
            <c:strRef>
              <c:f>'HI Graf'!$B$11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xVal>
            <c:numRef>
              <c:f>'HI Graf'!$A$12:$A$13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'HI Graf'!$B$12:$B$13</c:f>
              <c:numCache>
                <c:formatCode>General</c:formatCode>
                <c:ptCount val="2"/>
                <c:pt idx="0">
                  <c:v>0.5291068831033291</c:v>
                </c:pt>
                <c:pt idx="1">
                  <c:v>0.5291068831033291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32175616"/>
        <c:axId val="1032177536"/>
      </c:scatterChart>
      <c:catAx>
        <c:axId val="10276249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0276272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2762726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027624960"/>
        <c:crosses val="autoZero"/>
        <c:crossBetween val="between"/>
      </c:valAx>
      <c:valAx>
        <c:axId val="1032175616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1032177536"/>
        <c:crosses val="max"/>
        <c:crossBetween val="midCat"/>
      </c:valAx>
      <c:valAx>
        <c:axId val="1032177536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1032175616"/>
        <c:crosses val="max"/>
        <c:crossBetween val="midCat"/>
      </c:valAx>
      <c:spPr>
        <a:solidFill>
          <a:schemeClr val="bg1"/>
        </a:solidFill>
        <a:ln w="12700">
          <a:noFill/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186982254294491E-3"/>
          <c:y val="5.0152439238661207E-3"/>
          <c:w val="0.98971349332984049"/>
          <c:h val="0.90199495667231877"/>
        </c:manualLayout>
      </c:layout>
      <c:lineChart>
        <c:grouping val="standard"/>
        <c:varyColors val="0"/>
        <c:ser>
          <c:idx val="1"/>
          <c:order val="0"/>
          <c:tx>
            <c:strRef>
              <c:f>ALOS!$E$32</c:f>
              <c:strCache>
                <c:ptCount val="1"/>
                <c:pt idx="0">
                  <c:v>%</c:v>
                </c:pt>
              </c:strCache>
            </c:strRef>
          </c:tx>
          <c:dLbls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ALOS!$A$33:$A$45</c:f>
              <c:strCache>
                <c:ptCount val="13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  <c:pt idx="12">
                  <c:v>1-13</c:v>
                </c:pt>
              </c:strCache>
            </c:strRef>
          </c:cat>
          <c:val>
            <c:numRef>
              <c:f>ALOS!$E$33:$E$39</c:f>
              <c:numCache>
                <c:formatCode>0%</c:formatCode>
                <c:ptCount val="7"/>
                <c:pt idx="0">
                  <c:v>0.80860326580188191</c:v>
                </c:pt>
                <c:pt idx="1">
                  <c:v>0.9125477698919543</c:v>
                </c:pt>
                <c:pt idx="2">
                  <c:v>0.9092205379670375</c:v>
                </c:pt>
                <c:pt idx="3">
                  <c:v>0.9140831871170032</c:v>
                </c:pt>
                <c:pt idx="4">
                  <c:v>0.91770321617090445</c:v>
                </c:pt>
                <c:pt idx="5">
                  <c:v>0.92868223980246589</c:v>
                </c:pt>
                <c:pt idx="6">
                  <c:v>0.91693062259867564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6429568"/>
        <c:axId val="1076431488"/>
      </c:lineChart>
      <c:scatterChart>
        <c:scatterStyle val="smoothMarker"/>
        <c:varyColors val="0"/>
        <c:ser>
          <c:idx val="0"/>
          <c:order val="1"/>
          <c:tx>
            <c:strRef>
              <c:f>ALOS!$H$32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xVal>
            <c:numRef>
              <c:f>ALOS!$G$33:$G$34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ALOS!$H$33:$H$34</c:f>
              <c:numCache>
                <c:formatCode>0%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7609600"/>
        <c:axId val="1077611520"/>
      </c:scatterChart>
      <c:catAx>
        <c:axId val="10764295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0764314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76431488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1076429568"/>
        <c:crosses val="autoZero"/>
        <c:crossBetween val="between"/>
      </c:valAx>
      <c:valAx>
        <c:axId val="1077609600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1077611520"/>
        <c:crosses val="max"/>
        <c:crossBetween val="midCat"/>
      </c:valAx>
      <c:valAx>
        <c:axId val="1077611520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1077609600"/>
        <c:crosses val="max"/>
        <c:crossBetween val="midCat"/>
      </c:valAx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601980</xdr:colOff>
      <xdr:row>25</xdr:row>
      <xdr:rowOff>175260</xdr:rowOff>
    </xdr:to>
    <xdr:graphicFrame macro="">
      <xdr:nvGraphicFramePr>
        <xdr:cNvPr id="600161" name="Graf_Index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1333500</xdr:colOff>
      <xdr:row>28</xdr:row>
      <xdr:rowOff>163285</xdr:rowOff>
    </xdr:to>
    <xdr:graphicFrame macro="">
      <xdr:nvGraphicFramePr>
        <xdr:cNvPr id="638038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iv systému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6">
    <tabColor rgb="FF00B050"/>
    <pageSetUpPr fitToPage="1"/>
  </sheetPr>
  <dimension ref="A1:C35"/>
  <sheetViews>
    <sheetView showGridLines="0" showRowColHeaders="0" tabSelected="1" zoomScaleNormal="100" workbookViewId="0">
      <selection sqref="A1:B1"/>
    </sheetView>
  </sheetViews>
  <sheetFormatPr defaultRowHeight="14.4" customHeight="1" x14ac:dyDescent="0.3"/>
  <cols>
    <col min="1" max="1" width="17.88671875" style="254" bestFit="1" customWidth="1"/>
    <col min="2" max="2" width="102.21875" style="254" bestFit="1" customWidth="1"/>
    <col min="3" max="3" width="16.109375" style="51" hidden="1" customWidth="1"/>
    <col min="4" max="16384" width="8.88671875" style="254"/>
  </cols>
  <sheetData>
    <row r="1" spans="1:3" ht="18.600000000000001" customHeight="1" thickBot="1" x14ac:dyDescent="0.4">
      <c r="A1" s="471" t="s">
        <v>133</v>
      </c>
      <c r="B1" s="471"/>
    </row>
    <row r="2" spans="1:3" ht="14.4" customHeight="1" thickBot="1" x14ac:dyDescent="0.35">
      <c r="A2" s="383" t="s">
        <v>332</v>
      </c>
      <c r="B2" s="50"/>
    </row>
    <row r="3" spans="1:3" ht="14.4" customHeight="1" thickBot="1" x14ac:dyDescent="0.35">
      <c r="A3" s="467" t="s">
        <v>183</v>
      </c>
      <c r="B3" s="468"/>
    </row>
    <row r="4" spans="1:3" ht="14.4" customHeight="1" x14ac:dyDescent="0.3">
      <c r="A4" s="271" t="str">
        <f t="shared" ref="A4:A8" si="0">HYPERLINK("#'"&amp;C4&amp;"'!A1",C4)</f>
        <v>Motivace</v>
      </c>
      <c r="B4" s="182" t="s">
        <v>152</v>
      </c>
      <c r="C4" s="51" t="s">
        <v>153</v>
      </c>
    </row>
    <row r="5" spans="1:3" ht="14.4" customHeight="1" x14ac:dyDescent="0.3">
      <c r="A5" s="272" t="str">
        <f t="shared" si="0"/>
        <v>HI</v>
      </c>
      <c r="B5" s="183" t="s">
        <v>176</v>
      </c>
      <c r="C5" s="51" t="s">
        <v>137</v>
      </c>
    </row>
    <row r="6" spans="1:3" ht="14.4" customHeight="1" x14ac:dyDescent="0.3">
      <c r="A6" s="273" t="str">
        <f t="shared" si="0"/>
        <v>HI Graf</v>
      </c>
      <c r="B6" s="184" t="s">
        <v>129</v>
      </c>
      <c r="C6" s="51" t="s">
        <v>138</v>
      </c>
    </row>
    <row r="7" spans="1:3" ht="14.4" customHeight="1" x14ac:dyDescent="0.3">
      <c r="A7" s="273" t="str">
        <f t="shared" si="0"/>
        <v>Man Tab</v>
      </c>
      <c r="B7" s="184" t="s">
        <v>334</v>
      </c>
      <c r="C7" s="51" t="s">
        <v>139</v>
      </c>
    </row>
    <row r="8" spans="1:3" ht="14.4" customHeight="1" thickBot="1" x14ac:dyDescent="0.35">
      <c r="A8" s="274" t="str">
        <f t="shared" si="0"/>
        <v>HV</v>
      </c>
      <c r="B8" s="185" t="s">
        <v>61</v>
      </c>
      <c r="C8" s="51" t="s">
        <v>66</v>
      </c>
    </row>
    <row r="9" spans="1:3" ht="14.4" customHeight="1" thickBot="1" x14ac:dyDescent="0.35">
      <c r="A9" s="186"/>
      <c r="B9" s="186"/>
    </row>
    <row r="10" spans="1:3" ht="14.4" customHeight="1" thickBot="1" x14ac:dyDescent="0.35">
      <c r="A10" s="469" t="s">
        <v>134</v>
      </c>
      <c r="B10" s="468"/>
    </row>
    <row r="11" spans="1:3" ht="14.4" customHeight="1" x14ac:dyDescent="0.3">
      <c r="A11" s="275" t="str">
        <f t="shared" ref="A11" si="1">HYPERLINK("#'"&amp;C11&amp;"'!A1",C11)</f>
        <v>Léky Žádanky</v>
      </c>
      <c r="B11" s="183" t="s">
        <v>177</v>
      </c>
      <c r="C11" s="51" t="s">
        <v>140</v>
      </c>
    </row>
    <row r="12" spans="1:3" ht="14.4" customHeight="1" x14ac:dyDescent="0.3">
      <c r="A12" s="273" t="str">
        <f t="shared" ref="A12:A23" si="2">HYPERLINK("#'"&amp;C12&amp;"'!A1",C12)</f>
        <v>LŽ Detail</v>
      </c>
      <c r="B12" s="184" t="s">
        <v>207</v>
      </c>
      <c r="C12" s="51" t="s">
        <v>141</v>
      </c>
    </row>
    <row r="13" spans="1:3" ht="28.8" customHeight="1" x14ac:dyDescent="0.3">
      <c r="A13" s="273" t="str">
        <f t="shared" si="2"/>
        <v>LŽ PL</v>
      </c>
      <c r="B13" s="678" t="s">
        <v>208</v>
      </c>
      <c r="C13" s="51" t="s">
        <v>187</v>
      </c>
    </row>
    <row r="14" spans="1:3" ht="14.4" customHeight="1" x14ac:dyDescent="0.3">
      <c r="A14" s="273" t="str">
        <f t="shared" si="2"/>
        <v>LŽ PL Detail</v>
      </c>
      <c r="B14" s="184" t="s">
        <v>3896</v>
      </c>
      <c r="C14" s="51" t="s">
        <v>189</v>
      </c>
    </row>
    <row r="15" spans="1:3" ht="14.4" customHeight="1" x14ac:dyDescent="0.3">
      <c r="A15" s="273" t="str">
        <f t="shared" si="2"/>
        <v>LŽ Statim</v>
      </c>
      <c r="B15" s="462" t="s">
        <v>320</v>
      </c>
      <c r="C15" s="51" t="s">
        <v>330</v>
      </c>
    </row>
    <row r="16" spans="1:3" ht="14.4" customHeight="1" x14ac:dyDescent="0.3">
      <c r="A16" s="273" t="str">
        <f t="shared" si="2"/>
        <v>Léky Recepty</v>
      </c>
      <c r="B16" s="184" t="s">
        <v>178</v>
      </c>
      <c r="C16" s="51" t="s">
        <v>142</v>
      </c>
    </row>
    <row r="17" spans="1:3" ht="14.4" customHeight="1" x14ac:dyDescent="0.3">
      <c r="A17" s="273" t="str">
        <f t="shared" si="2"/>
        <v>LRp Lékaři</v>
      </c>
      <c r="B17" s="184" t="s">
        <v>192</v>
      </c>
      <c r="C17" s="51" t="s">
        <v>193</v>
      </c>
    </row>
    <row r="18" spans="1:3" ht="14.4" customHeight="1" x14ac:dyDescent="0.3">
      <c r="A18" s="273" t="str">
        <f t="shared" si="2"/>
        <v>LRp Detail</v>
      </c>
      <c r="B18" s="184" t="s">
        <v>5951</v>
      </c>
      <c r="C18" s="51" t="s">
        <v>143</v>
      </c>
    </row>
    <row r="19" spans="1:3" ht="28.8" customHeight="1" x14ac:dyDescent="0.3">
      <c r="A19" s="273" t="str">
        <f t="shared" si="2"/>
        <v>LRp PL</v>
      </c>
      <c r="B19" s="678" t="s">
        <v>5952</v>
      </c>
      <c r="C19" s="51" t="s">
        <v>188</v>
      </c>
    </row>
    <row r="20" spans="1:3" ht="14.4" customHeight="1" x14ac:dyDescent="0.3">
      <c r="A20" s="273" t="str">
        <f>HYPERLINK("#'"&amp;C20&amp;"'!A1",C20)</f>
        <v>LRp PL Detail</v>
      </c>
      <c r="B20" s="184" t="s">
        <v>5995</v>
      </c>
      <c r="C20" s="51" t="s">
        <v>190</v>
      </c>
    </row>
    <row r="21" spans="1:3" ht="14.4" customHeight="1" x14ac:dyDescent="0.3">
      <c r="A21" s="275" t="str">
        <f t="shared" ref="A21" si="3">HYPERLINK("#'"&amp;C21&amp;"'!A1",C21)</f>
        <v>Materiál Žádanky</v>
      </c>
      <c r="B21" s="184" t="s">
        <v>179</v>
      </c>
      <c r="C21" s="51" t="s">
        <v>144</v>
      </c>
    </row>
    <row r="22" spans="1:3" ht="14.4" customHeight="1" x14ac:dyDescent="0.3">
      <c r="A22" s="273" t="str">
        <f t="shared" si="2"/>
        <v>MŽ Detail</v>
      </c>
      <c r="B22" s="184" t="s">
        <v>6414</v>
      </c>
      <c r="C22" s="51" t="s">
        <v>145</v>
      </c>
    </row>
    <row r="23" spans="1:3" ht="14.4" customHeight="1" thickBot="1" x14ac:dyDescent="0.35">
      <c r="A23" s="275" t="str">
        <f t="shared" si="2"/>
        <v>Osobní náklady</v>
      </c>
      <c r="B23" s="184" t="s">
        <v>131</v>
      </c>
      <c r="C23" s="51" t="s">
        <v>146</v>
      </c>
    </row>
    <row r="24" spans="1:3" ht="14.4" customHeight="1" thickBot="1" x14ac:dyDescent="0.35">
      <c r="A24" s="187"/>
      <c r="B24" s="187"/>
    </row>
    <row r="25" spans="1:3" ht="14.4" customHeight="1" thickBot="1" x14ac:dyDescent="0.35">
      <c r="A25" s="470" t="s">
        <v>135</v>
      </c>
      <c r="B25" s="468"/>
    </row>
    <row r="26" spans="1:3" ht="14.4" customHeight="1" x14ac:dyDescent="0.3">
      <c r="A26" s="276" t="str">
        <f t="shared" ref="A26:A35" si="4">HYPERLINK("#'"&amp;C26&amp;"'!A1",C26)</f>
        <v>ZV Vykáz.-A</v>
      </c>
      <c r="B26" s="183" t="s">
        <v>6421</v>
      </c>
      <c r="C26" s="51" t="s">
        <v>154</v>
      </c>
    </row>
    <row r="27" spans="1:3" ht="14.4" customHeight="1" x14ac:dyDescent="0.3">
      <c r="A27" s="273" t="str">
        <f t="shared" si="4"/>
        <v>ZV Vykáz.-A Detail</v>
      </c>
      <c r="B27" s="184" t="s">
        <v>6824</v>
      </c>
      <c r="C27" s="51" t="s">
        <v>155</v>
      </c>
    </row>
    <row r="28" spans="1:3" ht="14.4" customHeight="1" x14ac:dyDescent="0.3">
      <c r="A28" s="273" t="str">
        <f t="shared" si="4"/>
        <v>ZV Vykáz.-H</v>
      </c>
      <c r="B28" s="184" t="s">
        <v>158</v>
      </c>
      <c r="C28" s="51" t="s">
        <v>156</v>
      </c>
    </row>
    <row r="29" spans="1:3" ht="14.4" customHeight="1" x14ac:dyDescent="0.3">
      <c r="A29" s="273" t="str">
        <f t="shared" si="4"/>
        <v>ZV Vykáz.-H Detail</v>
      </c>
      <c r="B29" s="184" t="s">
        <v>6944</v>
      </c>
      <c r="C29" s="51" t="s">
        <v>157</v>
      </c>
    </row>
    <row r="30" spans="1:3" ht="14.4" customHeight="1" x14ac:dyDescent="0.3">
      <c r="A30" s="276" t="str">
        <f t="shared" si="4"/>
        <v>CaseMix</v>
      </c>
      <c r="B30" s="184" t="s">
        <v>136</v>
      </c>
      <c r="C30" s="51" t="s">
        <v>147</v>
      </c>
    </row>
    <row r="31" spans="1:3" ht="14.4" customHeight="1" x14ac:dyDescent="0.3">
      <c r="A31" s="273" t="str">
        <f t="shared" si="4"/>
        <v>ALOS</v>
      </c>
      <c r="B31" s="184" t="s">
        <v>115</v>
      </c>
      <c r="C31" s="51" t="s">
        <v>86</v>
      </c>
    </row>
    <row r="32" spans="1:3" ht="14.4" customHeight="1" x14ac:dyDescent="0.3">
      <c r="A32" s="273" t="str">
        <f t="shared" si="4"/>
        <v>Total</v>
      </c>
      <c r="B32" s="184" t="s">
        <v>7152</v>
      </c>
      <c r="C32" s="51" t="s">
        <v>148</v>
      </c>
    </row>
    <row r="33" spans="1:3" ht="14.4" customHeight="1" x14ac:dyDescent="0.3">
      <c r="A33" s="273" t="str">
        <f t="shared" si="4"/>
        <v>ZV Vyžád.</v>
      </c>
      <c r="B33" s="184" t="s">
        <v>159</v>
      </c>
      <c r="C33" s="51" t="s">
        <v>151</v>
      </c>
    </row>
    <row r="34" spans="1:3" ht="14.4" customHeight="1" x14ac:dyDescent="0.3">
      <c r="A34" s="273" t="str">
        <f t="shared" si="4"/>
        <v>ZV Vyžád. Detail</v>
      </c>
      <c r="B34" s="184" t="s">
        <v>7887</v>
      </c>
      <c r="C34" s="51" t="s">
        <v>150</v>
      </c>
    </row>
    <row r="35" spans="1:3" ht="14.4" customHeight="1" thickBot="1" x14ac:dyDescent="0.35">
      <c r="A35" s="274" t="str">
        <f t="shared" si="4"/>
        <v>OD TISS</v>
      </c>
      <c r="B35" s="185" t="s">
        <v>182</v>
      </c>
      <c r="C35" s="51" t="s">
        <v>149</v>
      </c>
    </row>
  </sheetData>
  <mergeCells count="4">
    <mergeCell ref="A3:B3"/>
    <mergeCell ref="A10:B10"/>
    <mergeCell ref="A25:B25"/>
    <mergeCell ref="A1:B1"/>
  </mergeCells>
  <hyperlinks>
    <hyperlink ref="A2" location="Obsah!A1" display="Zpět na Obsah  KL 01  1.-4.měsíc"/>
  </hyperlinks>
  <pageMargins left="0.25" right="0.25" top="0.75" bottom="0.75" header="0.3" footer="0.3"/>
  <pageSetup paperSize="9" scale="93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7">
    <tabColor theme="0" tint="-0.249977111117893"/>
    <pageSetUpPr fitToPage="1"/>
  </sheetPr>
  <dimension ref="A1:M362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5.77734375" style="254" bestFit="1" customWidth="1"/>
    <col min="2" max="2" width="8.88671875" style="254" bestFit="1" customWidth="1"/>
    <col min="3" max="3" width="7" style="254" bestFit="1" customWidth="1"/>
    <col min="4" max="4" width="53.44140625" style="254" bestFit="1" customWidth="1"/>
    <col min="5" max="5" width="28.44140625" style="254" bestFit="1" customWidth="1"/>
    <col min="6" max="6" width="6.6640625" style="337" customWidth="1"/>
    <col min="7" max="7" width="10" style="337" customWidth="1"/>
    <col min="8" max="8" width="6.77734375" style="340" bestFit="1" customWidth="1"/>
    <col min="9" max="9" width="6.6640625" style="337" customWidth="1"/>
    <col min="10" max="10" width="10" style="337" customWidth="1"/>
    <col min="11" max="11" width="6.77734375" style="340" bestFit="1" customWidth="1"/>
    <col min="12" max="12" width="6.6640625" style="337" customWidth="1"/>
    <col min="13" max="13" width="10" style="337" customWidth="1"/>
    <col min="14" max="16384" width="8.88671875" style="254"/>
  </cols>
  <sheetData>
    <row r="1" spans="1:13" ht="18.600000000000001" customHeight="1" thickBot="1" x14ac:dyDescent="0.4">
      <c r="A1" s="509" t="s">
        <v>3896</v>
      </c>
      <c r="B1" s="509"/>
      <c r="C1" s="509"/>
      <c r="D1" s="509"/>
      <c r="E1" s="509"/>
      <c r="F1" s="509"/>
      <c r="G1" s="509"/>
      <c r="H1" s="509"/>
      <c r="I1" s="509"/>
      <c r="J1" s="509"/>
      <c r="K1" s="509"/>
      <c r="L1" s="471"/>
      <c r="M1" s="471"/>
    </row>
    <row r="2" spans="1:13" ht="14.4" customHeight="1" thickBot="1" x14ac:dyDescent="0.35">
      <c r="A2" s="383" t="s">
        <v>332</v>
      </c>
      <c r="B2" s="336"/>
      <c r="C2" s="336"/>
      <c r="D2" s="336"/>
      <c r="E2" s="336"/>
      <c r="F2" s="344"/>
      <c r="G2" s="344"/>
      <c r="H2" s="345"/>
      <c r="I2" s="344"/>
      <c r="J2" s="344"/>
      <c r="K2" s="345"/>
      <c r="L2" s="344"/>
    </row>
    <row r="3" spans="1:13" ht="14.4" customHeight="1" thickBot="1" x14ac:dyDescent="0.35">
      <c r="E3" s="104" t="s">
        <v>160</v>
      </c>
      <c r="F3" s="47">
        <f>SUBTOTAL(9,F6:F1048576)</f>
        <v>621.38350779999996</v>
      </c>
      <c r="G3" s="47">
        <f>SUBTOTAL(9,G6:G1048576)</f>
        <v>726336.72355503018</v>
      </c>
      <c r="H3" s="48">
        <f>IF(M3=0,0,G3/M3)</f>
        <v>2.4863730994372873E-2</v>
      </c>
      <c r="I3" s="47">
        <f>SUBTOTAL(9,I6:I1048576)</f>
        <v>7438.2674210999994</v>
      </c>
      <c r="J3" s="47">
        <f>SUBTOTAL(9,J6:J1048576)</f>
        <v>28486363.643876303</v>
      </c>
      <c r="K3" s="48">
        <f>IF(M3=0,0,J3/M3)</f>
        <v>0.97513626900562722</v>
      </c>
      <c r="L3" s="47">
        <f>SUBTOTAL(9,L6:L1048576)</f>
        <v>8059.6509288999987</v>
      </c>
      <c r="M3" s="49">
        <f>SUBTOTAL(9,M6:M1048576)</f>
        <v>29212700.367431331</v>
      </c>
    </row>
    <row r="4" spans="1:13" ht="14.4" customHeight="1" thickBot="1" x14ac:dyDescent="0.35">
      <c r="A4" s="45"/>
      <c r="B4" s="45"/>
      <c r="C4" s="45"/>
      <c r="D4" s="45"/>
      <c r="E4" s="46"/>
      <c r="F4" s="513" t="s">
        <v>162</v>
      </c>
      <c r="G4" s="514"/>
      <c r="H4" s="515"/>
      <c r="I4" s="516" t="s">
        <v>161</v>
      </c>
      <c r="J4" s="514"/>
      <c r="K4" s="515"/>
      <c r="L4" s="517" t="s">
        <v>3</v>
      </c>
      <c r="M4" s="518"/>
    </row>
    <row r="5" spans="1:13" ht="14.4" customHeight="1" thickBot="1" x14ac:dyDescent="0.35">
      <c r="A5" s="661" t="s">
        <v>163</v>
      </c>
      <c r="B5" s="679" t="s">
        <v>164</v>
      </c>
      <c r="C5" s="679" t="s">
        <v>90</v>
      </c>
      <c r="D5" s="679" t="s">
        <v>165</v>
      </c>
      <c r="E5" s="679" t="s">
        <v>166</v>
      </c>
      <c r="F5" s="680" t="s">
        <v>28</v>
      </c>
      <c r="G5" s="680" t="s">
        <v>14</v>
      </c>
      <c r="H5" s="663" t="s">
        <v>167</v>
      </c>
      <c r="I5" s="662" t="s">
        <v>28</v>
      </c>
      <c r="J5" s="680" t="s">
        <v>14</v>
      </c>
      <c r="K5" s="663" t="s">
        <v>167</v>
      </c>
      <c r="L5" s="662" t="s">
        <v>28</v>
      </c>
      <c r="M5" s="681" t="s">
        <v>14</v>
      </c>
    </row>
    <row r="6" spans="1:13" ht="14.4" customHeight="1" x14ac:dyDescent="0.3">
      <c r="A6" s="643" t="s">
        <v>586</v>
      </c>
      <c r="B6" s="644" t="s">
        <v>3672</v>
      </c>
      <c r="C6" s="644" t="s">
        <v>2087</v>
      </c>
      <c r="D6" s="644" t="s">
        <v>3673</v>
      </c>
      <c r="E6" s="644" t="s">
        <v>3674</v>
      </c>
      <c r="F6" s="647"/>
      <c r="G6" s="647"/>
      <c r="H6" s="665">
        <v>0</v>
      </c>
      <c r="I6" s="647">
        <v>11</v>
      </c>
      <c r="J6" s="647">
        <v>519.19093701608131</v>
      </c>
      <c r="K6" s="665">
        <v>1</v>
      </c>
      <c r="L6" s="647">
        <v>11</v>
      </c>
      <c r="M6" s="648">
        <v>519.19093701608131</v>
      </c>
    </row>
    <row r="7" spans="1:13" ht="14.4" customHeight="1" x14ac:dyDescent="0.3">
      <c r="A7" s="649" t="s">
        <v>586</v>
      </c>
      <c r="B7" s="650" t="s">
        <v>3672</v>
      </c>
      <c r="C7" s="650" t="s">
        <v>2099</v>
      </c>
      <c r="D7" s="650" t="s">
        <v>3675</v>
      </c>
      <c r="E7" s="650" t="s">
        <v>3676</v>
      </c>
      <c r="F7" s="653"/>
      <c r="G7" s="653"/>
      <c r="H7" s="666">
        <v>0</v>
      </c>
      <c r="I7" s="653">
        <v>8</v>
      </c>
      <c r="J7" s="653">
        <v>571.17999999999995</v>
      </c>
      <c r="K7" s="666">
        <v>1</v>
      </c>
      <c r="L7" s="653">
        <v>8</v>
      </c>
      <c r="M7" s="654">
        <v>571.17999999999995</v>
      </c>
    </row>
    <row r="8" spans="1:13" ht="14.4" customHeight="1" x14ac:dyDescent="0.3">
      <c r="A8" s="649" t="s">
        <v>586</v>
      </c>
      <c r="B8" s="650" t="s">
        <v>3672</v>
      </c>
      <c r="C8" s="650" t="s">
        <v>615</v>
      </c>
      <c r="D8" s="650" t="s">
        <v>3677</v>
      </c>
      <c r="E8" s="650" t="s">
        <v>3674</v>
      </c>
      <c r="F8" s="653">
        <v>3</v>
      </c>
      <c r="G8" s="653">
        <v>98.639999999999986</v>
      </c>
      <c r="H8" s="666">
        <v>1</v>
      </c>
      <c r="I8" s="653"/>
      <c r="J8" s="653"/>
      <c r="K8" s="666">
        <v>0</v>
      </c>
      <c r="L8" s="653">
        <v>3</v>
      </c>
      <c r="M8" s="654">
        <v>98.639999999999986</v>
      </c>
    </row>
    <row r="9" spans="1:13" ht="14.4" customHeight="1" x14ac:dyDescent="0.3">
      <c r="A9" s="649" t="s">
        <v>586</v>
      </c>
      <c r="B9" s="650" t="s">
        <v>3678</v>
      </c>
      <c r="C9" s="650" t="s">
        <v>936</v>
      </c>
      <c r="D9" s="650" t="s">
        <v>937</v>
      </c>
      <c r="E9" s="650" t="s">
        <v>938</v>
      </c>
      <c r="F9" s="653"/>
      <c r="G9" s="653"/>
      <c r="H9" s="666">
        <v>0</v>
      </c>
      <c r="I9" s="653">
        <v>11</v>
      </c>
      <c r="J9" s="653">
        <v>1846.4007121628943</v>
      </c>
      <c r="K9" s="666">
        <v>1</v>
      </c>
      <c r="L9" s="653">
        <v>11</v>
      </c>
      <c r="M9" s="654">
        <v>1846.4007121628943</v>
      </c>
    </row>
    <row r="10" spans="1:13" ht="14.4" customHeight="1" x14ac:dyDescent="0.3">
      <c r="A10" s="649" t="s">
        <v>586</v>
      </c>
      <c r="B10" s="650" t="s">
        <v>3679</v>
      </c>
      <c r="C10" s="650" t="s">
        <v>2035</v>
      </c>
      <c r="D10" s="650" t="s">
        <v>2036</v>
      </c>
      <c r="E10" s="650" t="s">
        <v>3680</v>
      </c>
      <c r="F10" s="653"/>
      <c r="G10" s="653"/>
      <c r="H10" s="666">
        <v>0</v>
      </c>
      <c r="I10" s="653">
        <v>3</v>
      </c>
      <c r="J10" s="653">
        <v>220.45952944700471</v>
      </c>
      <c r="K10" s="666">
        <v>1</v>
      </c>
      <c r="L10" s="653">
        <v>3</v>
      </c>
      <c r="M10" s="654">
        <v>220.45952944700471</v>
      </c>
    </row>
    <row r="11" spans="1:13" ht="14.4" customHeight="1" x14ac:dyDescent="0.3">
      <c r="A11" s="649" t="s">
        <v>586</v>
      </c>
      <c r="B11" s="650" t="s">
        <v>3679</v>
      </c>
      <c r="C11" s="650" t="s">
        <v>2137</v>
      </c>
      <c r="D11" s="650" t="s">
        <v>2138</v>
      </c>
      <c r="E11" s="650" t="s">
        <v>2139</v>
      </c>
      <c r="F11" s="653"/>
      <c r="G11" s="653"/>
      <c r="H11" s="666">
        <v>0</v>
      </c>
      <c r="I11" s="653">
        <v>118</v>
      </c>
      <c r="J11" s="653">
        <v>8371.2937678806211</v>
      </c>
      <c r="K11" s="666">
        <v>1</v>
      </c>
      <c r="L11" s="653">
        <v>118</v>
      </c>
      <c r="M11" s="654">
        <v>8371.2937678806211</v>
      </c>
    </row>
    <row r="12" spans="1:13" ht="14.4" customHeight="1" x14ac:dyDescent="0.3">
      <c r="A12" s="649" t="s">
        <v>586</v>
      </c>
      <c r="B12" s="650" t="s">
        <v>3681</v>
      </c>
      <c r="C12" s="650" t="s">
        <v>1986</v>
      </c>
      <c r="D12" s="650" t="s">
        <v>3682</v>
      </c>
      <c r="E12" s="650" t="s">
        <v>3683</v>
      </c>
      <c r="F12" s="653"/>
      <c r="G12" s="653"/>
      <c r="H12" s="666">
        <v>0</v>
      </c>
      <c r="I12" s="653">
        <v>1</v>
      </c>
      <c r="J12" s="653">
        <v>100.71000000000002</v>
      </c>
      <c r="K12" s="666">
        <v>1</v>
      </c>
      <c r="L12" s="653">
        <v>1</v>
      </c>
      <c r="M12" s="654">
        <v>100.71000000000002</v>
      </c>
    </row>
    <row r="13" spans="1:13" ht="14.4" customHeight="1" x14ac:dyDescent="0.3">
      <c r="A13" s="649" t="s">
        <v>586</v>
      </c>
      <c r="B13" s="650" t="s">
        <v>3681</v>
      </c>
      <c r="C13" s="650" t="s">
        <v>2043</v>
      </c>
      <c r="D13" s="650" t="s">
        <v>3682</v>
      </c>
      <c r="E13" s="650" t="s">
        <v>3684</v>
      </c>
      <c r="F13" s="653"/>
      <c r="G13" s="653"/>
      <c r="H13" s="666">
        <v>0</v>
      </c>
      <c r="I13" s="653">
        <v>1</v>
      </c>
      <c r="J13" s="653">
        <v>66.840000000000018</v>
      </c>
      <c r="K13" s="666">
        <v>1</v>
      </c>
      <c r="L13" s="653">
        <v>1</v>
      </c>
      <c r="M13" s="654">
        <v>66.840000000000018</v>
      </c>
    </row>
    <row r="14" spans="1:13" ht="14.4" customHeight="1" x14ac:dyDescent="0.3">
      <c r="A14" s="649" t="s">
        <v>586</v>
      </c>
      <c r="B14" s="650" t="s">
        <v>3685</v>
      </c>
      <c r="C14" s="650" t="s">
        <v>2182</v>
      </c>
      <c r="D14" s="650" t="s">
        <v>2183</v>
      </c>
      <c r="E14" s="650" t="s">
        <v>2184</v>
      </c>
      <c r="F14" s="653"/>
      <c r="G14" s="653"/>
      <c r="H14" s="666">
        <v>0</v>
      </c>
      <c r="I14" s="653">
        <v>113</v>
      </c>
      <c r="J14" s="653">
        <v>43024.649094271714</v>
      </c>
      <c r="K14" s="666">
        <v>1</v>
      </c>
      <c r="L14" s="653">
        <v>113</v>
      </c>
      <c r="M14" s="654">
        <v>43024.649094271714</v>
      </c>
    </row>
    <row r="15" spans="1:13" ht="14.4" customHeight="1" x14ac:dyDescent="0.3">
      <c r="A15" s="649" t="s">
        <v>586</v>
      </c>
      <c r="B15" s="650" t="s">
        <v>3685</v>
      </c>
      <c r="C15" s="650" t="s">
        <v>2200</v>
      </c>
      <c r="D15" s="650" t="s">
        <v>2201</v>
      </c>
      <c r="E15" s="650" t="s">
        <v>3686</v>
      </c>
      <c r="F15" s="653"/>
      <c r="G15" s="653"/>
      <c r="H15" s="666">
        <v>0</v>
      </c>
      <c r="I15" s="653">
        <v>3</v>
      </c>
      <c r="J15" s="653">
        <v>1645.5</v>
      </c>
      <c r="K15" s="666">
        <v>1</v>
      </c>
      <c r="L15" s="653">
        <v>3</v>
      </c>
      <c r="M15" s="654">
        <v>1645.5</v>
      </c>
    </row>
    <row r="16" spans="1:13" ht="14.4" customHeight="1" x14ac:dyDescent="0.3">
      <c r="A16" s="649" t="s">
        <v>586</v>
      </c>
      <c r="B16" s="650" t="s">
        <v>3687</v>
      </c>
      <c r="C16" s="650" t="s">
        <v>2225</v>
      </c>
      <c r="D16" s="650" t="s">
        <v>2226</v>
      </c>
      <c r="E16" s="650" t="s">
        <v>3688</v>
      </c>
      <c r="F16" s="653"/>
      <c r="G16" s="653"/>
      <c r="H16" s="666">
        <v>0</v>
      </c>
      <c r="I16" s="653">
        <v>2</v>
      </c>
      <c r="J16" s="653">
        <v>1057.52</v>
      </c>
      <c r="K16" s="666">
        <v>1</v>
      </c>
      <c r="L16" s="653">
        <v>2</v>
      </c>
      <c r="M16" s="654">
        <v>1057.52</v>
      </c>
    </row>
    <row r="17" spans="1:13" ht="14.4" customHeight="1" x14ac:dyDescent="0.3">
      <c r="A17" s="649" t="s">
        <v>586</v>
      </c>
      <c r="B17" s="650" t="s">
        <v>3689</v>
      </c>
      <c r="C17" s="650" t="s">
        <v>2134</v>
      </c>
      <c r="D17" s="650" t="s">
        <v>2022</v>
      </c>
      <c r="E17" s="650" t="s">
        <v>2135</v>
      </c>
      <c r="F17" s="653"/>
      <c r="G17" s="653"/>
      <c r="H17" s="666">
        <v>0</v>
      </c>
      <c r="I17" s="653">
        <v>33</v>
      </c>
      <c r="J17" s="653">
        <v>2441.3209008819163</v>
      </c>
      <c r="K17" s="666">
        <v>1</v>
      </c>
      <c r="L17" s="653">
        <v>33</v>
      </c>
      <c r="M17" s="654">
        <v>2441.3209008819163</v>
      </c>
    </row>
    <row r="18" spans="1:13" ht="14.4" customHeight="1" x14ac:dyDescent="0.3">
      <c r="A18" s="649" t="s">
        <v>586</v>
      </c>
      <c r="B18" s="650" t="s">
        <v>3689</v>
      </c>
      <c r="C18" s="650" t="s">
        <v>2021</v>
      </c>
      <c r="D18" s="650" t="s">
        <v>2022</v>
      </c>
      <c r="E18" s="650" t="s">
        <v>2023</v>
      </c>
      <c r="F18" s="653"/>
      <c r="G18" s="653"/>
      <c r="H18" s="666">
        <v>0</v>
      </c>
      <c r="I18" s="653">
        <v>1</v>
      </c>
      <c r="J18" s="653">
        <v>112.75107988603779</v>
      </c>
      <c r="K18" s="666">
        <v>1</v>
      </c>
      <c r="L18" s="653">
        <v>1</v>
      </c>
      <c r="M18" s="654">
        <v>112.75107988603779</v>
      </c>
    </row>
    <row r="19" spans="1:13" ht="14.4" customHeight="1" x14ac:dyDescent="0.3">
      <c r="A19" s="649" t="s">
        <v>586</v>
      </c>
      <c r="B19" s="650" t="s">
        <v>3690</v>
      </c>
      <c r="C19" s="650" t="s">
        <v>2217</v>
      </c>
      <c r="D19" s="650" t="s">
        <v>2218</v>
      </c>
      <c r="E19" s="650" t="s">
        <v>1962</v>
      </c>
      <c r="F19" s="653"/>
      <c r="G19" s="653"/>
      <c r="H19" s="666">
        <v>0</v>
      </c>
      <c r="I19" s="653">
        <v>7</v>
      </c>
      <c r="J19" s="653">
        <v>578.95089536942112</v>
      </c>
      <c r="K19" s="666">
        <v>1</v>
      </c>
      <c r="L19" s="653">
        <v>7</v>
      </c>
      <c r="M19" s="654">
        <v>578.95089536942112</v>
      </c>
    </row>
    <row r="20" spans="1:13" ht="14.4" customHeight="1" x14ac:dyDescent="0.3">
      <c r="A20" s="649" t="s">
        <v>586</v>
      </c>
      <c r="B20" s="650" t="s">
        <v>3691</v>
      </c>
      <c r="C20" s="650" t="s">
        <v>2172</v>
      </c>
      <c r="D20" s="650" t="s">
        <v>3692</v>
      </c>
      <c r="E20" s="650" t="s">
        <v>2174</v>
      </c>
      <c r="F20" s="653"/>
      <c r="G20" s="653"/>
      <c r="H20" s="666">
        <v>0</v>
      </c>
      <c r="I20" s="653">
        <v>1</v>
      </c>
      <c r="J20" s="653">
        <v>653.2567680139955</v>
      </c>
      <c r="K20" s="666">
        <v>1</v>
      </c>
      <c r="L20" s="653">
        <v>1</v>
      </c>
      <c r="M20" s="654">
        <v>653.2567680139955</v>
      </c>
    </row>
    <row r="21" spans="1:13" ht="14.4" customHeight="1" x14ac:dyDescent="0.3">
      <c r="A21" s="649" t="s">
        <v>586</v>
      </c>
      <c r="B21" s="650" t="s">
        <v>3693</v>
      </c>
      <c r="C21" s="650" t="s">
        <v>2276</v>
      </c>
      <c r="D21" s="650" t="s">
        <v>1991</v>
      </c>
      <c r="E21" s="650" t="s">
        <v>2277</v>
      </c>
      <c r="F21" s="653"/>
      <c r="G21" s="653"/>
      <c r="H21" s="666">
        <v>0</v>
      </c>
      <c r="I21" s="653">
        <v>4</v>
      </c>
      <c r="J21" s="653">
        <v>394.75</v>
      </c>
      <c r="K21" s="666">
        <v>1</v>
      </c>
      <c r="L21" s="653">
        <v>4</v>
      </c>
      <c r="M21" s="654">
        <v>394.75</v>
      </c>
    </row>
    <row r="22" spans="1:13" ht="14.4" customHeight="1" x14ac:dyDescent="0.3">
      <c r="A22" s="649" t="s">
        <v>586</v>
      </c>
      <c r="B22" s="650" t="s">
        <v>3693</v>
      </c>
      <c r="C22" s="650" t="s">
        <v>2046</v>
      </c>
      <c r="D22" s="650" t="s">
        <v>2047</v>
      </c>
      <c r="E22" s="650" t="s">
        <v>3694</v>
      </c>
      <c r="F22" s="653"/>
      <c r="G22" s="653"/>
      <c r="H22" s="666">
        <v>0</v>
      </c>
      <c r="I22" s="653">
        <v>1</v>
      </c>
      <c r="J22" s="653">
        <v>51.569999999999993</v>
      </c>
      <c r="K22" s="666">
        <v>1</v>
      </c>
      <c r="L22" s="653">
        <v>1</v>
      </c>
      <c r="M22" s="654">
        <v>51.569999999999993</v>
      </c>
    </row>
    <row r="23" spans="1:13" ht="14.4" customHeight="1" x14ac:dyDescent="0.3">
      <c r="A23" s="649" t="s">
        <v>586</v>
      </c>
      <c r="B23" s="650" t="s">
        <v>3695</v>
      </c>
      <c r="C23" s="650" t="s">
        <v>2112</v>
      </c>
      <c r="D23" s="650" t="s">
        <v>2113</v>
      </c>
      <c r="E23" s="650" t="s">
        <v>2114</v>
      </c>
      <c r="F23" s="653"/>
      <c r="G23" s="653"/>
      <c r="H23" s="666">
        <v>0</v>
      </c>
      <c r="I23" s="653">
        <v>2</v>
      </c>
      <c r="J23" s="653">
        <v>47.890037734111459</v>
      </c>
      <c r="K23" s="666">
        <v>1</v>
      </c>
      <c r="L23" s="653">
        <v>2</v>
      </c>
      <c r="M23" s="654">
        <v>47.890037734111459</v>
      </c>
    </row>
    <row r="24" spans="1:13" ht="14.4" customHeight="1" x14ac:dyDescent="0.3">
      <c r="A24" s="649" t="s">
        <v>586</v>
      </c>
      <c r="B24" s="650" t="s">
        <v>3695</v>
      </c>
      <c r="C24" s="650" t="s">
        <v>2108</v>
      </c>
      <c r="D24" s="650" t="s">
        <v>2109</v>
      </c>
      <c r="E24" s="650" t="s">
        <v>2110</v>
      </c>
      <c r="F24" s="653"/>
      <c r="G24" s="653"/>
      <c r="H24" s="666">
        <v>0</v>
      </c>
      <c r="I24" s="653">
        <v>3</v>
      </c>
      <c r="J24" s="653">
        <v>91.890162276780174</v>
      </c>
      <c r="K24" s="666">
        <v>1</v>
      </c>
      <c r="L24" s="653">
        <v>3</v>
      </c>
      <c r="M24" s="654">
        <v>91.890162276780174</v>
      </c>
    </row>
    <row r="25" spans="1:13" ht="14.4" customHeight="1" x14ac:dyDescent="0.3">
      <c r="A25" s="649" t="s">
        <v>586</v>
      </c>
      <c r="B25" s="650" t="s">
        <v>3696</v>
      </c>
      <c r="C25" s="650" t="s">
        <v>2176</v>
      </c>
      <c r="D25" s="650" t="s">
        <v>1999</v>
      </c>
      <c r="E25" s="650" t="s">
        <v>2177</v>
      </c>
      <c r="F25" s="653"/>
      <c r="G25" s="653"/>
      <c r="H25" s="666">
        <v>0</v>
      </c>
      <c r="I25" s="653">
        <v>2</v>
      </c>
      <c r="J25" s="653">
        <v>712.99996314394082</v>
      </c>
      <c r="K25" s="666">
        <v>1</v>
      </c>
      <c r="L25" s="653">
        <v>2</v>
      </c>
      <c r="M25" s="654">
        <v>712.99996314394082</v>
      </c>
    </row>
    <row r="26" spans="1:13" ht="14.4" customHeight="1" x14ac:dyDescent="0.3">
      <c r="A26" s="649" t="s">
        <v>586</v>
      </c>
      <c r="B26" s="650" t="s">
        <v>3696</v>
      </c>
      <c r="C26" s="650" t="s">
        <v>2179</v>
      </c>
      <c r="D26" s="650" t="s">
        <v>1999</v>
      </c>
      <c r="E26" s="650" t="s">
        <v>2180</v>
      </c>
      <c r="F26" s="653"/>
      <c r="G26" s="653"/>
      <c r="H26" s="666">
        <v>0</v>
      </c>
      <c r="I26" s="653">
        <v>2</v>
      </c>
      <c r="J26" s="653">
        <v>827.99999999999977</v>
      </c>
      <c r="K26" s="666">
        <v>1</v>
      </c>
      <c r="L26" s="653">
        <v>2</v>
      </c>
      <c r="M26" s="654">
        <v>827.99999999999977</v>
      </c>
    </row>
    <row r="27" spans="1:13" ht="14.4" customHeight="1" x14ac:dyDescent="0.3">
      <c r="A27" s="649" t="s">
        <v>586</v>
      </c>
      <c r="B27" s="650" t="s">
        <v>3696</v>
      </c>
      <c r="C27" s="650" t="s">
        <v>1998</v>
      </c>
      <c r="D27" s="650" t="s">
        <v>1999</v>
      </c>
      <c r="E27" s="650" t="s">
        <v>2000</v>
      </c>
      <c r="F27" s="653"/>
      <c r="G27" s="653"/>
      <c r="H27" s="666">
        <v>0</v>
      </c>
      <c r="I27" s="653">
        <v>1</v>
      </c>
      <c r="J27" s="653">
        <v>492.19999999999987</v>
      </c>
      <c r="K27" s="666">
        <v>1</v>
      </c>
      <c r="L27" s="653">
        <v>1</v>
      </c>
      <c r="M27" s="654">
        <v>492.19999999999987</v>
      </c>
    </row>
    <row r="28" spans="1:13" ht="14.4" customHeight="1" x14ac:dyDescent="0.3">
      <c r="A28" s="649" t="s">
        <v>586</v>
      </c>
      <c r="B28" s="650" t="s">
        <v>3696</v>
      </c>
      <c r="C28" s="650" t="s">
        <v>2002</v>
      </c>
      <c r="D28" s="650" t="s">
        <v>1999</v>
      </c>
      <c r="E28" s="650" t="s">
        <v>2003</v>
      </c>
      <c r="F28" s="653"/>
      <c r="G28" s="653"/>
      <c r="H28" s="666">
        <v>0</v>
      </c>
      <c r="I28" s="653">
        <v>2</v>
      </c>
      <c r="J28" s="653">
        <v>1886.0044766234623</v>
      </c>
      <c r="K28" s="666">
        <v>1</v>
      </c>
      <c r="L28" s="653">
        <v>2</v>
      </c>
      <c r="M28" s="654">
        <v>1886.0044766234623</v>
      </c>
    </row>
    <row r="29" spans="1:13" ht="14.4" customHeight="1" x14ac:dyDescent="0.3">
      <c r="A29" s="649" t="s">
        <v>586</v>
      </c>
      <c r="B29" s="650" t="s">
        <v>3696</v>
      </c>
      <c r="C29" s="650" t="s">
        <v>2039</v>
      </c>
      <c r="D29" s="650" t="s">
        <v>2040</v>
      </c>
      <c r="E29" s="650" t="s">
        <v>3697</v>
      </c>
      <c r="F29" s="653"/>
      <c r="G29" s="653"/>
      <c r="H29" s="666">
        <v>0</v>
      </c>
      <c r="I29" s="653">
        <v>8</v>
      </c>
      <c r="J29" s="653">
        <v>31545.939999999995</v>
      </c>
      <c r="K29" s="666">
        <v>1</v>
      </c>
      <c r="L29" s="653">
        <v>8</v>
      </c>
      <c r="M29" s="654">
        <v>31545.939999999995</v>
      </c>
    </row>
    <row r="30" spans="1:13" ht="14.4" customHeight="1" x14ac:dyDescent="0.3">
      <c r="A30" s="649" t="s">
        <v>586</v>
      </c>
      <c r="B30" s="650" t="s">
        <v>3696</v>
      </c>
      <c r="C30" s="650" t="s">
        <v>2061</v>
      </c>
      <c r="D30" s="650" t="s">
        <v>2062</v>
      </c>
      <c r="E30" s="650" t="s">
        <v>2000</v>
      </c>
      <c r="F30" s="653"/>
      <c r="G30" s="653"/>
      <c r="H30" s="666">
        <v>0</v>
      </c>
      <c r="I30" s="653">
        <v>6</v>
      </c>
      <c r="J30" s="653">
        <v>8712.3717078682294</v>
      </c>
      <c r="K30" s="666">
        <v>1</v>
      </c>
      <c r="L30" s="653">
        <v>6</v>
      </c>
      <c r="M30" s="654">
        <v>8712.3717078682294</v>
      </c>
    </row>
    <row r="31" spans="1:13" ht="14.4" customHeight="1" x14ac:dyDescent="0.3">
      <c r="A31" s="649" t="s">
        <v>586</v>
      </c>
      <c r="B31" s="650" t="s">
        <v>3696</v>
      </c>
      <c r="C31" s="650" t="s">
        <v>2065</v>
      </c>
      <c r="D31" s="650" t="s">
        <v>2062</v>
      </c>
      <c r="E31" s="650" t="s">
        <v>2003</v>
      </c>
      <c r="F31" s="653"/>
      <c r="G31" s="653"/>
      <c r="H31" s="666">
        <v>0</v>
      </c>
      <c r="I31" s="653">
        <v>2</v>
      </c>
      <c r="J31" s="653">
        <v>3928.0000000000005</v>
      </c>
      <c r="K31" s="666">
        <v>1</v>
      </c>
      <c r="L31" s="653">
        <v>2</v>
      </c>
      <c r="M31" s="654">
        <v>3928.0000000000005</v>
      </c>
    </row>
    <row r="32" spans="1:13" ht="14.4" customHeight="1" x14ac:dyDescent="0.3">
      <c r="A32" s="649" t="s">
        <v>586</v>
      </c>
      <c r="B32" s="650" t="s">
        <v>3696</v>
      </c>
      <c r="C32" s="650" t="s">
        <v>2068</v>
      </c>
      <c r="D32" s="650" t="s">
        <v>2062</v>
      </c>
      <c r="E32" s="650" t="s">
        <v>3115</v>
      </c>
      <c r="F32" s="653"/>
      <c r="G32" s="653"/>
      <c r="H32" s="666">
        <v>0</v>
      </c>
      <c r="I32" s="653">
        <v>3</v>
      </c>
      <c r="J32" s="653">
        <v>7427.8499999999995</v>
      </c>
      <c r="K32" s="666">
        <v>1</v>
      </c>
      <c r="L32" s="653">
        <v>3</v>
      </c>
      <c r="M32" s="654">
        <v>7427.8499999999995</v>
      </c>
    </row>
    <row r="33" spans="1:13" ht="14.4" customHeight="1" x14ac:dyDescent="0.3">
      <c r="A33" s="649" t="s">
        <v>586</v>
      </c>
      <c r="B33" s="650" t="s">
        <v>3698</v>
      </c>
      <c r="C33" s="650" t="s">
        <v>2029</v>
      </c>
      <c r="D33" s="650" t="s">
        <v>2030</v>
      </c>
      <c r="E33" s="650" t="s">
        <v>1068</v>
      </c>
      <c r="F33" s="653"/>
      <c r="G33" s="653"/>
      <c r="H33" s="666">
        <v>0</v>
      </c>
      <c r="I33" s="653">
        <v>3</v>
      </c>
      <c r="J33" s="653">
        <v>136.91997070344783</v>
      </c>
      <c r="K33" s="666">
        <v>1</v>
      </c>
      <c r="L33" s="653">
        <v>3</v>
      </c>
      <c r="M33" s="654">
        <v>136.91997070344783</v>
      </c>
    </row>
    <row r="34" spans="1:13" ht="14.4" customHeight="1" x14ac:dyDescent="0.3">
      <c r="A34" s="649" t="s">
        <v>586</v>
      </c>
      <c r="B34" s="650" t="s">
        <v>3698</v>
      </c>
      <c r="C34" s="650" t="s">
        <v>2032</v>
      </c>
      <c r="D34" s="650" t="s">
        <v>2033</v>
      </c>
      <c r="E34" s="650" t="s">
        <v>922</v>
      </c>
      <c r="F34" s="653"/>
      <c r="G34" s="653"/>
      <c r="H34" s="666">
        <v>0</v>
      </c>
      <c r="I34" s="653">
        <v>4</v>
      </c>
      <c r="J34" s="653">
        <v>220.45999999999998</v>
      </c>
      <c r="K34" s="666">
        <v>1</v>
      </c>
      <c r="L34" s="653">
        <v>4</v>
      </c>
      <c r="M34" s="654">
        <v>220.45999999999998</v>
      </c>
    </row>
    <row r="35" spans="1:13" ht="14.4" customHeight="1" x14ac:dyDescent="0.3">
      <c r="A35" s="649" t="s">
        <v>586</v>
      </c>
      <c r="B35" s="650" t="s">
        <v>3699</v>
      </c>
      <c r="C35" s="650" t="s">
        <v>1131</v>
      </c>
      <c r="D35" s="650" t="s">
        <v>1132</v>
      </c>
      <c r="E35" s="650" t="s">
        <v>1133</v>
      </c>
      <c r="F35" s="653"/>
      <c r="G35" s="653"/>
      <c r="H35" s="666">
        <v>0</v>
      </c>
      <c r="I35" s="653">
        <v>4</v>
      </c>
      <c r="J35" s="653">
        <v>258.2698881866628</v>
      </c>
      <c r="K35" s="666">
        <v>1</v>
      </c>
      <c r="L35" s="653">
        <v>4</v>
      </c>
      <c r="M35" s="654">
        <v>258.2698881866628</v>
      </c>
    </row>
    <row r="36" spans="1:13" ht="14.4" customHeight="1" x14ac:dyDescent="0.3">
      <c r="A36" s="649" t="s">
        <v>586</v>
      </c>
      <c r="B36" s="650" t="s">
        <v>3699</v>
      </c>
      <c r="C36" s="650" t="s">
        <v>1127</v>
      </c>
      <c r="D36" s="650" t="s">
        <v>1128</v>
      </c>
      <c r="E36" s="650" t="s">
        <v>1129</v>
      </c>
      <c r="F36" s="653"/>
      <c r="G36" s="653"/>
      <c r="H36" s="666">
        <v>0</v>
      </c>
      <c r="I36" s="653">
        <v>5</v>
      </c>
      <c r="J36" s="653">
        <v>181.3897571958409</v>
      </c>
      <c r="K36" s="666">
        <v>1</v>
      </c>
      <c r="L36" s="653">
        <v>5</v>
      </c>
      <c r="M36" s="654">
        <v>181.3897571958409</v>
      </c>
    </row>
    <row r="37" spans="1:13" ht="14.4" customHeight="1" x14ac:dyDescent="0.3">
      <c r="A37" s="649" t="s">
        <v>586</v>
      </c>
      <c r="B37" s="650" t="s">
        <v>3700</v>
      </c>
      <c r="C37" s="650" t="s">
        <v>2162</v>
      </c>
      <c r="D37" s="650" t="s">
        <v>2163</v>
      </c>
      <c r="E37" s="650" t="s">
        <v>2164</v>
      </c>
      <c r="F37" s="653"/>
      <c r="G37" s="653"/>
      <c r="H37" s="666">
        <v>0</v>
      </c>
      <c r="I37" s="653">
        <v>7</v>
      </c>
      <c r="J37" s="653">
        <v>290.88008787808707</v>
      </c>
      <c r="K37" s="666">
        <v>1</v>
      </c>
      <c r="L37" s="653">
        <v>7</v>
      </c>
      <c r="M37" s="654">
        <v>290.88008787808707</v>
      </c>
    </row>
    <row r="38" spans="1:13" ht="14.4" customHeight="1" x14ac:dyDescent="0.3">
      <c r="A38" s="649" t="s">
        <v>586</v>
      </c>
      <c r="B38" s="650" t="s">
        <v>3701</v>
      </c>
      <c r="C38" s="650" t="s">
        <v>1813</v>
      </c>
      <c r="D38" s="650" t="s">
        <v>1814</v>
      </c>
      <c r="E38" s="650" t="s">
        <v>1815</v>
      </c>
      <c r="F38" s="653"/>
      <c r="G38" s="653"/>
      <c r="H38" s="666">
        <v>0</v>
      </c>
      <c r="I38" s="653">
        <v>1</v>
      </c>
      <c r="J38" s="653">
        <v>128.96</v>
      </c>
      <c r="K38" s="666">
        <v>1</v>
      </c>
      <c r="L38" s="653">
        <v>1</v>
      </c>
      <c r="M38" s="654">
        <v>128.96</v>
      </c>
    </row>
    <row r="39" spans="1:13" ht="14.4" customHeight="1" x14ac:dyDescent="0.3">
      <c r="A39" s="649" t="s">
        <v>586</v>
      </c>
      <c r="B39" s="650" t="s">
        <v>3702</v>
      </c>
      <c r="C39" s="650" t="s">
        <v>2141</v>
      </c>
      <c r="D39" s="650" t="s">
        <v>3703</v>
      </c>
      <c r="E39" s="650" t="s">
        <v>2730</v>
      </c>
      <c r="F39" s="653"/>
      <c r="G39" s="653"/>
      <c r="H39" s="666">
        <v>0</v>
      </c>
      <c r="I39" s="653">
        <v>1</v>
      </c>
      <c r="J39" s="653">
        <v>18.89</v>
      </c>
      <c r="K39" s="666">
        <v>1</v>
      </c>
      <c r="L39" s="653">
        <v>1</v>
      </c>
      <c r="M39" s="654">
        <v>18.89</v>
      </c>
    </row>
    <row r="40" spans="1:13" ht="14.4" customHeight="1" x14ac:dyDescent="0.3">
      <c r="A40" s="649" t="s">
        <v>586</v>
      </c>
      <c r="B40" s="650" t="s">
        <v>3704</v>
      </c>
      <c r="C40" s="650" t="s">
        <v>2116</v>
      </c>
      <c r="D40" s="650" t="s">
        <v>2117</v>
      </c>
      <c r="E40" s="650" t="s">
        <v>2118</v>
      </c>
      <c r="F40" s="653"/>
      <c r="G40" s="653"/>
      <c r="H40" s="666">
        <v>0</v>
      </c>
      <c r="I40" s="653">
        <v>9</v>
      </c>
      <c r="J40" s="653">
        <v>589.74104847279091</v>
      </c>
      <c r="K40" s="666">
        <v>1</v>
      </c>
      <c r="L40" s="653">
        <v>9</v>
      </c>
      <c r="M40" s="654">
        <v>589.74104847279091</v>
      </c>
    </row>
    <row r="41" spans="1:13" ht="14.4" customHeight="1" x14ac:dyDescent="0.3">
      <c r="A41" s="649" t="s">
        <v>586</v>
      </c>
      <c r="B41" s="650" t="s">
        <v>3705</v>
      </c>
      <c r="C41" s="650" t="s">
        <v>1983</v>
      </c>
      <c r="D41" s="650" t="s">
        <v>3706</v>
      </c>
      <c r="E41" s="650" t="s">
        <v>1133</v>
      </c>
      <c r="F41" s="653"/>
      <c r="G41" s="653"/>
      <c r="H41" s="666">
        <v>0</v>
      </c>
      <c r="I41" s="653">
        <v>1</v>
      </c>
      <c r="J41" s="653">
        <v>75.8</v>
      </c>
      <c r="K41" s="666">
        <v>1</v>
      </c>
      <c r="L41" s="653">
        <v>1</v>
      </c>
      <c r="M41" s="654">
        <v>75.8</v>
      </c>
    </row>
    <row r="42" spans="1:13" ht="14.4" customHeight="1" x14ac:dyDescent="0.3">
      <c r="A42" s="649" t="s">
        <v>586</v>
      </c>
      <c r="B42" s="650" t="s">
        <v>3705</v>
      </c>
      <c r="C42" s="650" t="s">
        <v>1960</v>
      </c>
      <c r="D42" s="650" t="s">
        <v>1961</v>
      </c>
      <c r="E42" s="650" t="s">
        <v>1962</v>
      </c>
      <c r="F42" s="653"/>
      <c r="G42" s="653"/>
      <c r="H42" s="666">
        <v>0</v>
      </c>
      <c r="I42" s="653">
        <v>1</v>
      </c>
      <c r="J42" s="653">
        <v>24.349999999999994</v>
      </c>
      <c r="K42" s="666">
        <v>1</v>
      </c>
      <c r="L42" s="653">
        <v>1</v>
      </c>
      <c r="M42" s="654">
        <v>24.349999999999994</v>
      </c>
    </row>
    <row r="43" spans="1:13" ht="14.4" customHeight="1" x14ac:dyDescent="0.3">
      <c r="A43" s="649" t="s">
        <v>586</v>
      </c>
      <c r="B43" s="650" t="s">
        <v>3705</v>
      </c>
      <c r="C43" s="650" t="s">
        <v>2050</v>
      </c>
      <c r="D43" s="650" t="s">
        <v>3707</v>
      </c>
      <c r="E43" s="650" t="s">
        <v>1129</v>
      </c>
      <c r="F43" s="653"/>
      <c r="G43" s="653"/>
      <c r="H43" s="666">
        <v>0</v>
      </c>
      <c r="I43" s="653">
        <v>1</v>
      </c>
      <c r="J43" s="653">
        <v>37.820000000000007</v>
      </c>
      <c r="K43" s="666">
        <v>1</v>
      </c>
      <c r="L43" s="653">
        <v>1</v>
      </c>
      <c r="M43" s="654">
        <v>37.820000000000007</v>
      </c>
    </row>
    <row r="44" spans="1:13" ht="14.4" customHeight="1" x14ac:dyDescent="0.3">
      <c r="A44" s="649" t="s">
        <v>586</v>
      </c>
      <c r="B44" s="650" t="s">
        <v>3708</v>
      </c>
      <c r="C44" s="650" t="s">
        <v>2237</v>
      </c>
      <c r="D44" s="650" t="s">
        <v>2238</v>
      </c>
      <c r="E44" s="650" t="s">
        <v>945</v>
      </c>
      <c r="F44" s="653"/>
      <c r="G44" s="653"/>
      <c r="H44" s="666">
        <v>0</v>
      </c>
      <c r="I44" s="653">
        <v>2</v>
      </c>
      <c r="J44" s="653">
        <v>203.28000000000003</v>
      </c>
      <c r="K44" s="666">
        <v>1</v>
      </c>
      <c r="L44" s="653">
        <v>2</v>
      </c>
      <c r="M44" s="654">
        <v>203.28000000000003</v>
      </c>
    </row>
    <row r="45" spans="1:13" ht="14.4" customHeight="1" x14ac:dyDescent="0.3">
      <c r="A45" s="649" t="s">
        <v>586</v>
      </c>
      <c r="B45" s="650" t="s">
        <v>3709</v>
      </c>
      <c r="C45" s="650" t="s">
        <v>2105</v>
      </c>
      <c r="D45" s="650" t="s">
        <v>2106</v>
      </c>
      <c r="E45" s="650" t="s">
        <v>945</v>
      </c>
      <c r="F45" s="653"/>
      <c r="G45" s="653"/>
      <c r="H45" s="666">
        <v>0</v>
      </c>
      <c r="I45" s="653">
        <v>1</v>
      </c>
      <c r="J45" s="653">
        <v>82.26</v>
      </c>
      <c r="K45" s="666">
        <v>1</v>
      </c>
      <c r="L45" s="653">
        <v>1</v>
      </c>
      <c r="M45" s="654">
        <v>82.26</v>
      </c>
    </row>
    <row r="46" spans="1:13" ht="14.4" customHeight="1" x14ac:dyDescent="0.3">
      <c r="A46" s="649" t="s">
        <v>586</v>
      </c>
      <c r="B46" s="650" t="s">
        <v>3709</v>
      </c>
      <c r="C46" s="650" t="s">
        <v>2245</v>
      </c>
      <c r="D46" s="650" t="s">
        <v>2246</v>
      </c>
      <c r="E46" s="650" t="s">
        <v>945</v>
      </c>
      <c r="F46" s="653"/>
      <c r="G46" s="653"/>
      <c r="H46" s="666">
        <v>0</v>
      </c>
      <c r="I46" s="653">
        <v>1</v>
      </c>
      <c r="J46" s="653">
        <v>164.21050530617595</v>
      </c>
      <c r="K46" s="666">
        <v>1</v>
      </c>
      <c r="L46" s="653">
        <v>1</v>
      </c>
      <c r="M46" s="654">
        <v>164.21050530617595</v>
      </c>
    </row>
    <row r="47" spans="1:13" ht="14.4" customHeight="1" x14ac:dyDescent="0.3">
      <c r="A47" s="649" t="s">
        <v>586</v>
      </c>
      <c r="B47" s="650" t="s">
        <v>3710</v>
      </c>
      <c r="C47" s="650" t="s">
        <v>2081</v>
      </c>
      <c r="D47" s="650" t="s">
        <v>2082</v>
      </c>
      <c r="E47" s="650" t="s">
        <v>945</v>
      </c>
      <c r="F47" s="653"/>
      <c r="G47" s="653"/>
      <c r="H47" s="666">
        <v>0</v>
      </c>
      <c r="I47" s="653">
        <v>1</v>
      </c>
      <c r="J47" s="653">
        <v>156.10716390523942</v>
      </c>
      <c r="K47" s="666">
        <v>1</v>
      </c>
      <c r="L47" s="653">
        <v>1</v>
      </c>
      <c r="M47" s="654">
        <v>156.10716390523942</v>
      </c>
    </row>
    <row r="48" spans="1:13" ht="14.4" customHeight="1" x14ac:dyDescent="0.3">
      <c r="A48" s="649" t="s">
        <v>586</v>
      </c>
      <c r="B48" s="650" t="s">
        <v>3711</v>
      </c>
      <c r="C48" s="650" t="s">
        <v>2102</v>
      </c>
      <c r="D48" s="650" t="s">
        <v>2103</v>
      </c>
      <c r="E48" s="650" t="s">
        <v>1854</v>
      </c>
      <c r="F48" s="653"/>
      <c r="G48" s="653"/>
      <c r="H48" s="666">
        <v>0</v>
      </c>
      <c r="I48" s="653">
        <v>4</v>
      </c>
      <c r="J48" s="653">
        <v>212.4099958512715</v>
      </c>
      <c r="K48" s="666">
        <v>1</v>
      </c>
      <c r="L48" s="653">
        <v>4</v>
      </c>
      <c r="M48" s="654">
        <v>212.4099958512715</v>
      </c>
    </row>
    <row r="49" spans="1:13" ht="14.4" customHeight="1" x14ac:dyDescent="0.3">
      <c r="A49" s="649" t="s">
        <v>586</v>
      </c>
      <c r="B49" s="650" t="s">
        <v>3711</v>
      </c>
      <c r="C49" s="650" t="s">
        <v>2279</v>
      </c>
      <c r="D49" s="650" t="s">
        <v>2280</v>
      </c>
      <c r="E49" s="650" t="s">
        <v>3712</v>
      </c>
      <c r="F49" s="653"/>
      <c r="G49" s="653"/>
      <c r="H49" s="666">
        <v>0</v>
      </c>
      <c r="I49" s="653">
        <v>1</v>
      </c>
      <c r="J49" s="653">
        <v>129.70975253798329</v>
      </c>
      <c r="K49" s="666">
        <v>1</v>
      </c>
      <c r="L49" s="653">
        <v>1</v>
      </c>
      <c r="M49" s="654">
        <v>129.70975253798329</v>
      </c>
    </row>
    <row r="50" spans="1:13" ht="14.4" customHeight="1" x14ac:dyDescent="0.3">
      <c r="A50" s="649" t="s">
        <v>586</v>
      </c>
      <c r="B50" s="650" t="s">
        <v>3713</v>
      </c>
      <c r="C50" s="650" t="s">
        <v>2144</v>
      </c>
      <c r="D50" s="650" t="s">
        <v>2145</v>
      </c>
      <c r="E50" s="650" t="s">
        <v>2146</v>
      </c>
      <c r="F50" s="653"/>
      <c r="G50" s="653"/>
      <c r="H50" s="666">
        <v>0</v>
      </c>
      <c r="I50" s="653">
        <v>1</v>
      </c>
      <c r="J50" s="653">
        <v>107.71999999999996</v>
      </c>
      <c r="K50" s="666">
        <v>1</v>
      </c>
      <c r="L50" s="653">
        <v>1</v>
      </c>
      <c r="M50" s="654">
        <v>107.71999999999996</v>
      </c>
    </row>
    <row r="51" spans="1:13" ht="14.4" customHeight="1" x14ac:dyDescent="0.3">
      <c r="A51" s="649" t="s">
        <v>586</v>
      </c>
      <c r="B51" s="650" t="s">
        <v>3714</v>
      </c>
      <c r="C51" s="650" t="s">
        <v>1980</v>
      </c>
      <c r="D51" s="650" t="s">
        <v>1981</v>
      </c>
      <c r="E51" s="650" t="s">
        <v>1276</v>
      </c>
      <c r="F51" s="653"/>
      <c r="G51" s="653"/>
      <c r="H51" s="666">
        <v>0</v>
      </c>
      <c r="I51" s="653">
        <v>2</v>
      </c>
      <c r="J51" s="653">
        <v>134.01009951752243</v>
      </c>
      <c r="K51" s="666">
        <v>1</v>
      </c>
      <c r="L51" s="653">
        <v>2</v>
      </c>
      <c r="M51" s="654">
        <v>134.01009951752243</v>
      </c>
    </row>
    <row r="52" spans="1:13" ht="14.4" customHeight="1" x14ac:dyDescent="0.3">
      <c r="A52" s="649" t="s">
        <v>586</v>
      </c>
      <c r="B52" s="650" t="s">
        <v>3715</v>
      </c>
      <c r="C52" s="650" t="s">
        <v>2126</v>
      </c>
      <c r="D52" s="650" t="s">
        <v>2127</v>
      </c>
      <c r="E52" s="650" t="s">
        <v>2128</v>
      </c>
      <c r="F52" s="653"/>
      <c r="G52" s="653"/>
      <c r="H52" s="666">
        <v>0</v>
      </c>
      <c r="I52" s="653">
        <v>1</v>
      </c>
      <c r="J52" s="653">
        <v>113.03</v>
      </c>
      <c r="K52" s="666">
        <v>1</v>
      </c>
      <c r="L52" s="653">
        <v>1</v>
      </c>
      <c r="M52" s="654">
        <v>113.03</v>
      </c>
    </row>
    <row r="53" spans="1:13" ht="14.4" customHeight="1" x14ac:dyDescent="0.3">
      <c r="A53" s="649" t="s">
        <v>586</v>
      </c>
      <c r="B53" s="650" t="s">
        <v>3716</v>
      </c>
      <c r="C53" s="650" t="s">
        <v>2091</v>
      </c>
      <c r="D53" s="650" t="s">
        <v>2096</v>
      </c>
      <c r="E53" s="650" t="s">
        <v>613</v>
      </c>
      <c r="F53" s="653"/>
      <c r="G53" s="653"/>
      <c r="H53" s="666">
        <v>0</v>
      </c>
      <c r="I53" s="653">
        <v>3</v>
      </c>
      <c r="J53" s="653">
        <v>294.20999999999992</v>
      </c>
      <c r="K53" s="666">
        <v>1</v>
      </c>
      <c r="L53" s="653">
        <v>3</v>
      </c>
      <c r="M53" s="654">
        <v>294.20999999999992</v>
      </c>
    </row>
    <row r="54" spans="1:13" ht="14.4" customHeight="1" x14ac:dyDescent="0.3">
      <c r="A54" s="649" t="s">
        <v>586</v>
      </c>
      <c r="B54" s="650" t="s">
        <v>3716</v>
      </c>
      <c r="C54" s="650" t="s">
        <v>2095</v>
      </c>
      <c r="D54" s="650" t="s">
        <v>2096</v>
      </c>
      <c r="E54" s="650" t="s">
        <v>3717</v>
      </c>
      <c r="F54" s="653"/>
      <c r="G54" s="653"/>
      <c r="H54" s="666">
        <v>0</v>
      </c>
      <c r="I54" s="653">
        <v>1</v>
      </c>
      <c r="J54" s="653">
        <v>330.79897746539137</v>
      </c>
      <c r="K54" s="666">
        <v>1</v>
      </c>
      <c r="L54" s="653">
        <v>1</v>
      </c>
      <c r="M54" s="654">
        <v>330.79897746539137</v>
      </c>
    </row>
    <row r="55" spans="1:13" ht="14.4" customHeight="1" x14ac:dyDescent="0.3">
      <c r="A55" s="649" t="s">
        <v>586</v>
      </c>
      <c r="B55" s="650" t="s">
        <v>3718</v>
      </c>
      <c r="C55" s="650" t="s">
        <v>2156</v>
      </c>
      <c r="D55" s="650" t="s">
        <v>2157</v>
      </c>
      <c r="E55" s="650" t="s">
        <v>922</v>
      </c>
      <c r="F55" s="653"/>
      <c r="G55" s="653"/>
      <c r="H55" s="666">
        <v>0</v>
      </c>
      <c r="I55" s="653">
        <v>1</v>
      </c>
      <c r="J55" s="653">
        <v>98.08</v>
      </c>
      <c r="K55" s="666">
        <v>1</v>
      </c>
      <c r="L55" s="653">
        <v>1</v>
      </c>
      <c r="M55" s="654">
        <v>98.08</v>
      </c>
    </row>
    <row r="56" spans="1:13" ht="14.4" customHeight="1" x14ac:dyDescent="0.3">
      <c r="A56" s="649" t="s">
        <v>586</v>
      </c>
      <c r="B56" s="650" t="s">
        <v>3719</v>
      </c>
      <c r="C56" s="650" t="s">
        <v>2221</v>
      </c>
      <c r="D56" s="650" t="s">
        <v>2222</v>
      </c>
      <c r="E56" s="650" t="s">
        <v>2223</v>
      </c>
      <c r="F56" s="653"/>
      <c r="G56" s="653"/>
      <c r="H56" s="666">
        <v>0</v>
      </c>
      <c r="I56" s="653">
        <v>3</v>
      </c>
      <c r="J56" s="653">
        <v>383.19000000000011</v>
      </c>
      <c r="K56" s="666">
        <v>1</v>
      </c>
      <c r="L56" s="653">
        <v>3</v>
      </c>
      <c r="M56" s="654">
        <v>383.19000000000011</v>
      </c>
    </row>
    <row r="57" spans="1:13" ht="14.4" customHeight="1" x14ac:dyDescent="0.3">
      <c r="A57" s="649" t="s">
        <v>586</v>
      </c>
      <c r="B57" s="650" t="s">
        <v>3720</v>
      </c>
      <c r="C57" s="650" t="s">
        <v>1972</v>
      </c>
      <c r="D57" s="650" t="s">
        <v>1973</v>
      </c>
      <c r="E57" s="650" t="s">
        <v>3721</v>
      </c>
      <c r="F57" s="653"/>
      <c r="G57" s="653"/>
      <c r="H57" s="666">
        <v>0</v>
      </c>
      <c r="I57" s="653">
        <v>10</v>
      </c>
      <c r="J57" s="653">
        <v>1231.6996490299414</v>
      </c>
      <c r="K57" s="666">
        <v>1</v>
      </c>
      <c r="L57" s="653">
        <v>10</v>
      </c>
      <c r="M57" s="654">
        <v>1231.6996490299414</v>
      </c>
    </row>
    <row r="58" spans="1:13" ht="14.4" customHeight="1" x14ac:dyDescent="0.3">
      <c r="A58" s="649" t="s">
        <v>586</v>
      </c>
      <c r="B58" s="650" t="s">
        <v>3722</v>
      </c>
      <c r="C58" s="650" t="s">
        <v>2213</v>
      </c>
      <c r="D58" s="650" t="s">
        <v>2214</v>
      </c>
      <c r="E58" s="650" t="s">
        <v>2215</v>
      </c>
      <c r="F58" s="653"/>
      <c r="G58" s="653"/>
      <c r="H58" s="666">
        <v>0</v>
      </c>
      <c r="I58" s="653">
        <v>1</v>
      </c>
      <c r="J58" s="653">
        <v>549.54000000000008</v>
      </c>
      <c r="K58" s="666">
        <v>1</v>
      </c>
      <c r="L58" s="653">
        <v>1</v>
      </c>
      <c r="M58" s="654">
        <v>549.54000000000008</v>
      </c>
    </row>
    <row r="59" spans="1:13" ht="14.4" customHeight="1" x14ac:dyDescent="0.3">
      <c r="A59" s="649" t="s">
        <v>586</v>
      </c>
      <c r="B59" s="650" t="s">
        <v>3723</v>
      </c>
      <c r="C59" s="650" t="s">
        <v>631</v>
      </c>
      <c r="D59" s="650" t="s">
        <v>632</v>
      </c>
      <c r="E59" s="650" t="s">
        <v>633</v>
      </c>
      <c r="F59" s="653">
        <v>1</v>
      </c>
      <c r="G59" s="653">
        <v>31059.463333333333</v>
      </c>
      <c r="H59" s="666">
        <v>1</v>
      </c>
      <c r="I59" s="653"/>
      <c r="J59" s="653"/>
      <c r="K59" s="666">
        <v>0</v>
      </c>
      <c r="L59" s="653">
        <v>1</v>
      </c>
      <c r="M59" s="654">
        <v>31059.463333333333</v>
      </c>
    </row>
    <row r="60" spans="1:13" ht="14.4" customHeight="1" x14ac:dyDescent="0.3">
      <c r="A60" s="649" t="s">
        <v>586</v>
      </c>
      <c r="B60" s="650" t="s">
        <v>3724</v>
      </c>
      <c r="C60" s="650" t="s">
        <v>2017</v>
      </c>
      <c r="D60" s="650" t="s">
        <v>2018</v>
      </c>
      <c r="E60" s="650" t="s">
        <v>2118</v>
      </c>
      <c r="F60" s="653"/>
      <c r="G60" s="653"/>
      <c r="H60" s="666">
        <v>0</v>
      </c>
      <c r="I60" s="653">
        <v>1</v>
      </c>
      <c r="J60" s="653">
        <v>48.939686426149343</v>
      </c>
      <c r="K60" s="666">
        <v>1</v>
      </c>
      <c r="L60" s="653">
        <v>1</v>
      </c>
      <c r="M60" s="654">
        <v>48.939686426149343</v>
      </c>
    </row>
    <row r="61" spans="1:13" ht="14.4" customHeight="1" x14ac:dyDescent="0.3">
      <c r="A61" s="649" t="s">
        <v>586</v>
      </c>
      <c r="B61" s="650" t="s">
        <v>3725</v>
      </c>
      <c r="C61" s="650" t="s">
        <v>618</v>
      </c>
      <c r="D61" s="650" t="s">
        <v>619</v>
      </c>
      <c r="E61" s="650" t="s">
        <v>620</v>
      </c>
      <c r="F61" s="653">
        <v>1</v>
      </c>
      <c r="G61" s="653">
        <v>64.730000000000018</v>
      </c>
      <c r="H61" s="666">
        <v>1</v>
      </c>
      <c r="I61" s="653"/>
      <c r="J61" s="653"/>
      <c r="K61" s="666">
        <v>0</v>
      </c>
      <c r="L61" s="653">
        <v>1</v>
      </c>
      <c r="M61" s="654">
        <v>64.730000000000018</v>
      </c>
    </row>
    <row r="62" spans="1:13" ht="14.4" customHeight="1" x14ac:dyDescent="0.3">
      <c r="A62" s="649" t="s">
        <v>586</v>
      </c>
      <c r="B62" s="650" t="s">
        <v>3726</v>
      </c>
      <c r="C62" s="650" t="s">
        <v>2445</v>
      </c>
      <c r="D62" s="650" t="s">
        <v>2446</v>
      </c>
      <c r="E62" s="650" t="s">
        <v>2447</v>
      </c>
      <c r="F62" s="653"/>
      <c r="G62" s="653"/>
      <c r="H62" s="666">
        <v>0</v>
      </c>
      <c r="I62" s="653">
        <v>3</v>
      </c>
      <c r="J62" s="653">
        <v>37777.47</v>
      </c>
      <c r="K62" s="666">
        <v>1</v>
      </c>
      <c r="L62" s="653">
        <v>3</v>
      </c>
      <c r="M62" s="654">
        <v>37777.47</v>
      </c>
    </row>
    <row r="63" spans="1:13" ht="14.4" customHeight="1" x14ac:dyDescent="0.3">
      <c r="A63" s="649" t="s">
        <v>586</v>
      </c>
      <c r="B63" s="650" t="s">
        <v>3727</v>
      </c>
      <c r="C63" s="650" t="s">
        <v>2335</v>
      </c>
      <c r="D63" s="650" t="s">
        <v>3728</v>
      </c>
      <c r="E63" s="650" t="s">
        <v>3729</v>
      </c>
      <c r="F63" s="653"/>
      <c r="G63" s="653"/>
      <c r="H63" s="666">
        <v>0</v>
      </c>
      <c r="I63" s="653">
        <v>17</v>
      </c>
      <c r="J63" s="653">
        <v>2251.7165194242398</v>
      </c>
      <c r="K63" s="666">
        <v>1</v>
      </c>
      <c r="L63" s="653">
        <v>17</v>
      </c>
      <c r="M63" s="654">
        <v>2251.7165194242398</v>
      </c>
    </row>
    <row r="64" spans="1:13" ht="14.4" customHeight="1" x14ac:dyDescent="0.3">
      <c r="A64" s="649" t="s">
        <v>586</v>
      </c>
      <c r="B64" s="650" t="s">
        <v>3727</v>
      </c>
      <c r="C64" s="650" t="s">
        <v>2354</v>
      </c>
      <c r="D64" s="650" t="s">
        <v>3730</v>
      </c>
      <c r="E64" s="650" t="s">
        <v>3731</v>
      </c>
      <c r="F64" s="653"/>
      <c r="G64" s="653"/>
      <c r="H64" s="666">
        <v>0</v>
      </c>
      <c r="I64" s="653">
        <v>62.999999999999993</v>
      </c>
      <c r="J64" s="653">
        <v>5795.9990347114363</v>
      </c>
      <c r="K64" s="666">
        <v>1</v>
      </c>
      <c r="L64" s="653">
        <v>62.999999999999993</v>
      </c>
      <c r="M64" s="654">
        <v>5795.9990347114363</v>
      </c>
    </row>
    <row r="65" spans="1:13" ht="14.4" customHeight="1" x14ac:dyDescent="0.3">
      <c r="A65" s="649" t="s">
        <v>586</v>
      </c>
      <c r="B65" s="650" t="s">
        <v>3732</v>
      </c>
      <c r="C65" s="650" t="s">
        <v>2437</v>
      </c>
      <c r="D65" s="650" t="s">
        <v>2438</v>
      </c>
      <c r="E65" s="650" t="s">
        <v>1938</v>
      </c>
      <c r="F65" s="653"/>
      <c r="G65" s="653"/>
      <c r="H65" s="666">
        <v>0</v>
      </c>
      <c r="I65" s="653">
        <v>2</v>
      </c>
      <c r="J65" s="653">
        <v>167.13999999999993</v>
      </c>
      <c r="K65" s="666">
        <v>1</v>
      </c>
      <c r="L65" s="653">
        <v>2</v>
      </c>
      <c r="M65" s="654">
        <v>167.13999999999993</v>
      </c>
    </row>
    <row r="66" spans="1:13" ht="14.4" customHeight="1" x14ac:dyDescent="0.3">
      <c r="A66" s="649" t="s">
        <v>586</v>
      </c>
      <c r="B66" s="650" t="s">
        <v>3732</v>
      </c>
      <c r="C66" s="650" t="s">
        <v>2417</v>
      </c>
      <c r="D66" s="650" t="s">
        <v>2418</v>
      </c>
      <c r="E66" s="650" t="s">
        <v>3733</v>
      </c>
      <c r="F66" s="653"/>
      <c r="G66" s="653"/>
      <c r="H66" s="666">
        <v>0</v>
      </c>
      <c r="I66" s="653">
        <v>1</v>
      </c>
      <c r="J66" s="653">
        <v>138.36000000000007</v>
      </c>
      <c r="K66" s="666">
        <v>1</v>
      </c>
      <c r="L66" s="653">
        <v>1</v>
      </c>
      <c r="M66" s="654">
        <v>138.36000000000007</v>
      </c>
    </row>
    <row r="67" spans="1:13" ht="14.4" customHeight="1" x14ac:dyDescent="0.3">
      <c r="A67" s="649" t="s">
        <v>586</v>
      </c>
      <c r="B67" s="650" t="s">
        <v>3734</v>
      </c>
      <c r="C67" s="650" t="s">
        <v>2421</v>
      </c>
      <c r="D67" s="650" t="s">
        <v>2422</v>
      </c>
      <c r="E67" s="650" t="s">
        <v>3735</v>
      </c>
      <c r="F67" s="653"/>
      <c r="G67" s="653"/>
      <c r="H67" s="666">
        <v>0</v>
      </c>
      <c r="I67" s="653">
        <v>1</v>
      </c>
      <c r="J67" s="653">
        <v>149.27000000000001</v>
      </c>
      <c r="K67" s="666">
        <v>1</v>
      </c>
      <c r="L67" s="653">
        <v>1</v>
      </c>
      <c r="M67" s="654">
        <v>149.27000000000001</v>
      </c>
    </row>
    <row r="68" spans="1:13" ht="14.4" customHeight="1" x14ac:dyDescent="0.3">
      <c r="A68" s="649" t="s">
        <v>586</v>
      </c>
      <c r="B68" s="650" t="s">
        <v>3734</v>
      </c>
      <c r="C68" s="650" t="s">
        <v>2433</v>
      </c>
      <c r="D68" s="650" t="s">
        <v>2434</v>
      </c>
      <c r="E68" s="650" t="s">
        <v>3425</v>
      </c>
      <c r="F68" s="653"/>
      <c r="G68" s="653"/>
      <c r="H68" s="666">
        <v>0</v>
      </c>
      <c r="I68" s="653">
        <v>20</v>
      </c>
      <c r="J68" s="653">
        <v>5221</v>
      </c>
      <c r="K68" s="666">
        <v>1</v>
      </c>
      <c r="L68" s="653">
        <v>20</v>
      </c>
      <c r="M68" s="654">
        <v>5221</v>
      </c>
    </row>
    <row r="69" spans="1:13" ht="14.4" customHeight="1" x14ac:dyDescent="0.3">
      <c r="A69" s="649" t="s">
        <v>586</v>
      </c>
      <c r="B69" s="650" t="s">
        <v>3736</v>
      </c>
      <c r="C69" s="650" t="s">
        <v>2441</v>
      </c>
      <c r="D69" s="650" t="s">
        <v>2442</v>
      </c>
      <c r="E69" s="650" t="s">
        <v>2443</v>
      </c>
      <c r="F69" s="653"/>
      <c r="G69" s="653"/>
      <c r="H69" s="666">
        <v>0</v>
      </c>
      <c r="I69" s="653">
        <v>2</v>
      </c>
      <c r="J69" s="653">
        <v>118.41954848229511</v>
      </c>
      <c r="K69" s="666">
        <v>1</v>
      </c>
      <c r="L69" s="653">
        <v>2</v>
      </c>
      <c r="M69" s="654">
        <v>118.41954848229511</v>
      </c>
    </row>
    <row r="70" spans="1:13" ht="14.4" customHeight="1" x14ac:dyDescent="0.3">
      <c r="A70" s="649" t="s">
        <v>586</v>
      </c>
      <c r="B70" s="650" t="s">
        <v>3737</v>
      </c>
      <c r="C70" s="650" t="s">
        <v>2429</v>
      </c>
      <c r="D70" s="650" t="s">
        <v>2430</v>
      </c>
      <c r="E70" s="650" t="s">
        <v>3738</v>
      </c>
      <c r="F70" s="653"/>
      <c r="G70" s="653"/>
      <c r="H70" s="666">
        <v>0</v>
      </c>
      <c r="I70" s="653">
        <v>2</v>
      </c>
      <c r="J70" s="653">
        <v>111.10003588636907</v>
      </c>
      <c r="K70" s="666">
        <v>1</v>
      </c>
      <c r="L70" s="653">
        <v>2</v>
      </c>
      <c r="M70" s="654">
        <v>111.10003588636907</v>
      </c>
    </row>
    <row r="71" spans="1:13" ht="14.4" customHeight="1" x14ac:dyDescent="0.3">
      <c r="A71" s="649" t="s">
        <v>586</v>
      </c>
      <c r="B71" s="650" t="s">
        <v>3739</v>
      </c>
      <c r="C71" s="650" t="s">
        <v>2425</v>
      </c>
      <c r="D71" s="650" t="s">
        <v>3740</v>
      </c>
      <c r="E71" s="650" t="s">
        <v>3741</v>
      </c>
      <c r="F71" s="653"/>
      <c r="G71" s="653"/>
      <c r="H71" s="666">
        <v>0</v>
      </c>
      <c r="I71" s="653">
        <v>28</v>
      </c>
      <c r="J71" s="653">
        <v>2091.5999999999995</v>
      </c>
      <c r="K71" s="666">
        <v>1</v>
      </c>
      <c r="L71" s="653">
        <v>28</v>
      </c>
      <c r="M71" s="654">
        <v>2091.5999999999995</v>
      </c>
    </row>
    <row r="72" spans="1:13" ht="14.4" customHeight="1" x14ac:dyDescent="0.3">
      <c r="A72" s="649" t="s">
        <v>586</v>
      </c>
      <c r="B72" s="650" t="s">
        <v>3742</v>
      </c>
      <c r="C72" s="650" t="s">
        <v>2366</v>
      </c>
      <c r="D72" s="650" t="s">
        <v>3743</v>
      </c>
      <c r="E72" s="650" t="s">
        <v>3425</v>
      </c>
      <c r="F72" s="653"/>
      <c r="G72" s="653"/>
      <c r="H72" s="666">
        <v>0</v>
      </c>
      <c r="I72" s="653">
        <v>15</v>
      </c>
      <c r="J72" s="653">
        <v>2428.7985064616551</v>
      </c>
      <c r="K72" s="666">
        <v>1</v>
      </c>
      <c r="L72" s="653">
        <v>15</v>
      </c>
      <c r="M72" s="654">
        <v>2428.7985064616551</v>
      </c>
    </row>
    <row r="73" spans="1:13" ht="14.4" customHeight="1" x14ac:dyDescent="0.3">
      <c r="A73" s="649" t="s">
        <v>586</v>
      </c>
      <c r="B73" s="650" t="s">
        <v>3742</v>
      </c>
      <c r="C73" s="650" t="s">
        <v>2370</v>
      </c>
      <c r="D73" s="650" t="s">
        <v>3744</v>
      </c>
      <c r="E73" s="650" t="s">
        <v>3745</v>
      </c>
      <c r="F73" s="653"/>
      <c r="G73" s="653"/>
      <c r="H73" s="666">
        <v>0</v>
      </c>
      <c r="I73" s="653">
        <v>12</v>
      </c>
      <c r="J73" s="653">
        <v>973.19999999999993</v>
      </c>
      <c r="K73" s="666">
        <v>1</v>
      </c>
      <c r="L73" s="653">
        <v>12</v>
      </c>
      <c r="M73" s="654">
        <v>973.19999999999993</v>
      </c>
    </row>
    <row r="74" spans="1:13" ht="14.4" customHeight="1" x14ac:dyDescent="0.3">
      <c r="A74" s="649" t="s">
        <v>586</v>
      </c>
      <c r="B74" s="650" t="s">
        <v>3746</v>
      </c>
      <c r="C74" s="650" t="s">
        <v>2480</v>
      </c>
      <c r="D74" s="650" t="s">
        <v>3747</v>
      </c>
      <c r="E74" s="650" t="s">
        <v>3748</v>
      </c>
      <c r="F74" s="653"/>
      <c r="G74" s="653"/>
      <c r="H74" s="666">
        <v>0</v>
      </c>
      <c r="I74" s="653">
        <v>20</v>
      </c>
      <c r="J74" s="653">
        <v>631.79999999999995</v>
      </c>
      <c r="K74" s="666">
        <v>1</v>
      </c>
      <c r="L74" s="653">
        <v>20</v>
      </c>
      <c r="M74" s="654">
        <v>631.79999999999995</v>
      </c>
    </row>
    <row r="75" spans="1:13" ht="14.4" customHeight="1" x14ac:dyDescent="0.3">
      <c r="A75" s="649" t="s">
        <v>586</v>
      </c>
      <c r="B75" s="650" t="s">
        <v>3749</v>
      </c>
      <c r="C75" s="650" t="s">
        <v>2483</v>
      </c>
      <c r="D75" s="650" t="s">
        <v>2484</v>
      </c>
      <c r="E75" s="650" t="s">
        <v>3750</v>
      </c>
      <c r="F75" s="653"/>
      <c r="G75" s="653"/>
      <c r="H75" s="666">
        <v>0</v>
      </c>
      <c r="I75" s="653">
        <v>2</v>
      </c>
      <c r="J75" s="653">
        <v>31254.34</v>
      </c>
      <c r="K75" s="666">
        <v>1</v>
      </c>
      <c r="L75" s="653">
        <v>2</v>
      </c>
      <c r="M75" s="654">
        <v>31254.34</v>
      </c>
    </row>
    <row r="76" spans="1:13" ht="14.4" customHeight="1" x14ac:dyDescent="0.3">
      <c r="A76" s="649" t="s">
        <v>586</v>
      </c>
      <c r="B76" s="650" t="s">
        <v>3751</v>
      </c>
      <c r="C76" s="650" t="s">
        <v>2254</v>
      </c>
      <c r="D76" s="650" t="s">
        <v>2255</v>
      </c>
      <c r="E76" s="650" t="s">
        <v>2256</v>
      </c>
      <c r="F76" s="653"/>
      <c r="G76" s="653"/>
      <c r="H76" s="666">
        <v>0</v>
      </c>
      <c r="I76" s="653">
        <v>5.2609136000000003</v>
      </c>
      <c r="J76" s="653">
        <v>14217.996243008</v>
      </c>
      <c r="K76" s="666">
        <v>1</v>
      </c>
      <c r="L76" s="653">
        <v>5.2609136000000003</v>
      </c>
      <c r="M76" s="654">
        <v>14217.996243008</v>
      </c>
    </row>
    <row r="77" spans="1:13" ht="14.4" customHeight="1" x14ac:dyDescent="0.3">
      <c r="A77" s="649" t="s">
        <v>586</v>
      </c>
      <c r="B77" s="650" t="s">
        <v>3752</v>
      </c>
      <c r="C77" s="650" t="s">
        <v>1653</v>
      </c>
      <c r="D77" s="650" t="s">
        <v>1654</v>
      </c>
      <c r="E77" s="650" t="s">
        <v>1655</v>
      </c>
      <c r="F77" s="653">
        <v>2.1320000000000001</v>
      </c>
      <c r="G77" s="653">
        <v>256.52305256394664</v>
      </c>
      <c r="H77" s="666">
        <v>1</v>
      </c>
      <c r="I77" s="653"/>
      <c r="J77" s="653"/>
      <c r="K77" s="666">
        <v>0</v>
      </c>
      <c r="L77" s="653">
        <v>2.1320000000000001</v>
      </c>
      <c r="M77" s="654">
        <v>256.52305256394664</v>
      </c>
    </row>
    <row r="78" spans="1:13" ht="14.4" customHeight="1" x14ac:dyDescent="0.3">
      <c r="A78" s="649" t="s">
        <v>586</v>
      </c>
      <c r="B78" s="650" t="s">
        <v>3753</v>
      </c>
      <c r="C78" s="650" t="s">
        <v>1759</v>
      </c>
      <c r="D78" s="650" t="s">
        <v>1760</v>
      </c>
      <c r="E78" s="650" t="s">
        <v>1761</v>
      </c>
      <c r="F78" s="653"/>
      <c r="G78" s="653"/>
      <c r="H78" s="666">
        <v>0</v>
      </c>
      <c r="I78" s="653">
        <v>97.543020499999983</v>
      </c>
      <c r="J78" s="653">
        <v>4554.3013009718197</v>
      </c>
      <c r="K78" s="666">
        <v>1</v>
      </c>
      <c r="L78" s="653">
        <v>97.543020499999983</v>
      </c>
      <c r="M78" s="654">
        <v>4554.3013009718197</v>
      </c>
    </row>
    <row r="79" spans="1:13" ht="14.4" customHeight="1" x14ac:dyDescent="0.3">
      <c r="A79" s="649" t="s">
        <v>586</v>
      </c>
      <c r="B79" s="650" t="s">
        <v>3753</v>
      </c>
      <c r="C79" s="650" t="s">
        <v>1762</v>
      </c>
      <c r="D79" s="650" t="s">
        <v>1760</v>
      </c>
      <c r="E79" s="650" t="s">
        <v>1763</v>
      </c>
      <c r="F79" s="653"/>
      <c r="G79" s="653"/>
      <c r="H79" s="666">
        <v>0</v>
      </c>
      <c r="I79" s="653">
        <v>105.48209490000001</v>
      </c>
      <c r="J79" s="653">
        <v>7559.9835857360968</v>
      </c>
      <c r="K79" s="666">
        <v>1</v>
      </c>
      <c r="L79" s="653">
        <v>105.48209490000001</v>
      </c>
      <c r="M79" s="654">
        <v>7559.9835857360968</v>
      </c>
    </row>
    <row r="80" spans="1:13" ht="14.4" customHeight="1" x14ac:dyDescent="0.3">
      <c r="A80" s="649" t="s">
        <v>586</v>
      </c>
      <c r="B80" s="650" t="s">
        <v>3753</v>
      </c>
      <c r="C80" s="650" t="s">
        <v>1764</v>
      </c>
      <c r="D80" s="650" t="s">
        <v>1760</v>
      </c>
      <c r="E80" s="650" t="s">
        <v>1765</v>
      </c>
      <c r="F80" s="653"/>
      <c r="G80" s="653"/>
      <c r="H80" s="666">
        <v>0</v>
      </c>
      <c r="I80" s="653">
        <v>39.334044900000038</v>
      </c>
      <c r="J80" s="653">
        <v>12392.098595826334</v>
      </c>
      <c r="K80" s="666">
        <v>1</v>
      </c>
      <c r="L80" s="653">
        <v>39.334044900000038</v>
      </c>
      <c r="M80" s="654">
        <v>12392.098595826334</v>
      </c>
    </row>
    <row r="81" spans="1:13" ht="14.4" customHeight="1" x14ac:dyDescent="0.3">
      <c r="A81" s="649" t="s">
        <v>586</v>
      </c>
      <c r="B81" s="650" t="s">
        <v>3754</v>
      </c>
      <c r="C81" s="650" t="s">
        <v>1678</v>
      </c>
      <c r="D81" s="650" t="s">
        <v>3755</v>
      </c>
      <c r="E81" s="650" t="s">
        <v>3756</v>
      </c>
      <c r="F81" s="653"/>
      <c r="G81" s="653"/>
      <c r="H81" s="666">
        <v>0</v>
      </c>
      <c r="I81" s="653">
        <v>8.0841110999999994</v>
      </c>
      <c r="J81" s="653">
        <v>795.87516974351865</v>
      </c>
      <c r="K81" s="666">
        <v>1</v>
      </c>
      <c r="L81" s="653">
        <v>8.0841110999999994</v>
      </c>
      <c r="M81" s="654">
        <v>795.87516974351865</v>
      </c>
    </row>
    <row r="82" spans="1:13" ht="14.4" customHeight="1" x14ac:dyDescent="0.3">
      <c r="A82" s="649" t="s">
        <v>586</v>
      </c>
      <c r="B82" s="650" t="s">
        <v>3754</v>
      </c>
      <c r="C82" s="650" t="s">
        <v>1708</v>
      </c>
      <c r="D82" s="650" t="s">
        <v>3755</v>
      </c>
      <c r="E82" s="650" t="s">
        <v>3757</v>
      </c>
      <c r="F82" s="653"/>
      <c r="G82" s="653"/>
      <c r="H82" s="666">
        <v>0</v>
      </c>
      <c r="I82" s="653">
        <v>13.7298799</v>
      </c>
      <c r="J82" s="653">
        <v>21351.585304164561</v>
      </c>
      <c r="K82" s="666">
        <v>1</v>
      </c>
      <c r="L82" s="653">
        <v>13.7298799</v>
      </c>
      <c r="M82" s="654">
        <v>21351.585304164561</v>
      </c>
    </row>
    <row r="83" spans="1:13" ht="14.4" customHeight="1" x14ac:dyDescent="0.3">
      <c r="A83" s="649" t="s">
        <v>586</v>
      </c>
      <c r="B83" s="650" t="s">
        <v>3754</v>
      </c>
      <c r="C83" s="650" t="s">
        <v>1695</v>
      </c>
      <c r="D83" s="650" t="s">
        <v>3755</v>
      </c>
      <c r="E83" s="650" t="s">
        <v>3758</v>
      </c>
      <c r="F83" s="653"/>
      <c r="G83" s="653"/>
      <c r="H83" s="666">
        <v>0</v>
      </c>
      <c r="I83" s="653">
        <v>6.3695805999999999</v>
      </c>
      <c r="J83" s="653">
        <v>8124.9739784634212</v>
      </c>
      <c r="K83" s="666">
        <v>1</v>
      </c>
      <c r="L83" s="653">
        <v>6.3695805999999999</v>
      </c>
      <c r="M83" s="654">
        <v>8124.9739784634212</v>
      </c>
    </row>
    <row r="84" spans="1:13" ht="14.4" customHeight="1" x14ac:dyDescent="0.3">
      <c r="A84" s="649" t="s">
        <v>586</v>
      </c>
      <c r="B84" s="650" t="s">
        <v>3759</v>
      </c>
      <c r="C84" s="650" t="s">
        <v>2203</v>
      </c>
      <c r="D84" s="650" t="s">
        <v>2204</v>
      </c>
      <c r="E84" s="650" t="s">
        <v>2205</v>
      </c>
      <c r="F84" s="653"/>
      <c r="G84" s="653"/>
      <c r="H84" s="666">
        <v>0</v>
      </c>
      <c r="I84" s="653">
        <v>19.7974791</v>
      </c>
      <c r="J84" s="653">
        <v>1902.1139974116222</v>
      </c>
      <c r="K84" s="666">
        <v>1</v>
      </c>
      <c r="L84" s="653">
        <v>19.7974791</v>
      </c>
      <c r="M84" s="654">
        <v>1902.1139974116222</v>
      </c>
    </row>
    <row r="85" spans="1:13" ht="14.4" customHeight="1" x14ac:dyDescent="0.3">
      <c r="A85" s="649" t="s">
        <v>586</v>
      </c>
      <c r="B85" s="650" t="s">
        <v>3759</v>
      </c>
      <c r="C85" s="650" t="s">
        <v>2207</v>
      </c>
      <c r="D85" s="650" t="s">
        <v>2204</v>
      </c>
      <c r="E85" s="650" t="s">
        <v>3760</v>
      </c>
      <c r="F85" s="653"/>
      <c r="G85" s="653"/>
      <c r="H85" s="666">
        <v>0</v>
      </c>
      <c r="I85" s="653">
        <v>74.938174900000007</v>
      </c>
      <c r="J85" s="653">
        <v>17871.085481725677</v>
      </c>
      <c r="K85" s="666">
        <v>1</v>
      </c>
      <c r="L85" s="653">
        <v>74.938174900000007</v>
      </c>
      <c r="M85" s="654">
        <v>17871.085481725677</v>
      </c>
    </row>
    <row r="86" spans="1:13" ht="14.4" customHeight="1" x14ac:dyDescent="0.3">
      <c r="A86" s="649" t="s">
        <v>586</v>
      </c>
      <c r="B86" s="650" t="s">
        <v>3761</v>
      </c>
      <c r="C86" s="650" t="s">
        <v>629</v>
      </c>
      <c r="D86" s="650" t="s">
        <v>625</v>
      </c>
      <c r="E86" s="650" t="s">
        <v>630</v>
      </c>
      <c r="F86" s="653">
        <v>3.49</v>
      </c>
      <c r="G86" s="653">
        <v>516.25825000000009</v>
      </c>
      <c r="H86" s="666">
        <v>1</v>
      </c>
      <c r="I86" s="653"/>
      <c r="J86" s="653"/>
      <c r="K86" s="666">
        <v>0</v>
      </c>
      <c r="L86" s="653">
        <v>3.49</v>
      </c>
      <c r="M86" s="654">
        <v>516.25825000000009</v>
      </c>
    </row>
    <row r="87" spans="1:13" ht="14.4" customHeight="1" x14ac:dyDescent="0.3">
      <c r="A87" s="649" t="s">
        <v>586</v>
      </c>
      <c r="B87" s="650" t="s">
        <v>3761</v>
      </c>
      <c r="C87" s="650" t="s">
        <v>2264</v>
      </c>
      <c r="D87" s="650" t="s">
        <v>2265</v>
      </c>
      <c r="E87" s="650" t="s">
        <v>2266</v>
      </c>
      <c r="F87" s="653"/>
      <c r="G87" s="653"/>
      <c r="H87" s="666">
        <v>0</v>
      </c>
      <c r="I87" s="653">
        <v>44</v>
      </c>
      <c r="J87" s="653">
        <v>11936.459180845486</v>
      </c>
      <c r="K87" s="666">
        <v>1</v>
      </c>
      <c r="L87" s="653">
        <v>44</v>
      </c>
      <c r="M87" s="654">
        <v>11936.459180845486</v>
      </c>
    </row>
    <row r="88" spans="1:13" ht="14.4" customHeight="1" x14ac:dyDescent="0.3">
      <c r="A88" s="649" t="s">
        <v>586</v>
      </c>
      <c r="B88" s="650" t="s">
        <v>3761</v>
      </c>
      <c r="C88" s="650" t="s">
        <v>2267</v>
      </c>
      <c r="D88" s="650" t="s">
        <v>2265</v>
      </c>
      <c r="E88" s="650" t="s">
        <v>2268</v>
      </c>
      <c r="F88" s="653"/>
      <c r="G88" s="653"/>
      <c r="H88" s="666">
        <v>0</v>
      </c>
      <c r="I88" s="653">
        <v>17</v>
      </c>
      <c r="J88" s="653">
        <v>22943.785901390358</v>
      </c>
      <c r="K88" s="666">
        <v>1</v>
      </c>
      <c r="L88" s="653">
        <v>17</v>
      </c>
      <c r="M88" s="654">
        <v>22943.785901390358</v>
      </c>
    </row>
    <row r="89" spans="1:13" ht="14.4" customHeight="1" x14ac:dyDescent="0.3">
      <c r="A89" s="649" t="s">
        <v>586</v>
      </c>
      <c r="B89" s="650" t="s">
        <v>3761</v>
      </c>
      <c r="C89" s="650" t="s">
        <v>624</v>
      </c>
      <c r="D89" s="650" t="s">
        <v>625</v>
      </c>
      <c r="E89" s="650" t="s">
        <v>626</v>
      </c>
      <c r="F89" s="653">
        <v>6</v>
      </c>
      <c r="G89" s="653">
        <v>4504.7476036864755</v>
      </c>
      <c r="H89" s="666">
        <v>1</v>
      </c>
      <c r="I89" s="653"/>
      <c r="J89" s="653"/>
      <c r="K89" s="666">
        <v>0</v>
      </c>
      <c r="L89" s="653">
        <v>6</v>
      </c>
      <c r="M89" s="654">
        <v>4504.7476036864755</v>
      </c>
    </row>
    <row r="90" spans="1:13" ht="14.4" customHeight="1" x14ac:dyDescent="0.3">
      <c r="A90" s="649" t="s">
        <v>586</v>
      </c>
      <c r="B90" s="650" t="s">
        <v>3761</v>
      </c>
      <c r="C90" s="650" t="s">
        <v>627</v>
      </c>
      <c r="D90" s="650" t="s">
        <v>625</v>
      </c>
      <c r="E90" s="650" t="s">
        <v>628</v>
      </c>
      <c r="F90" s="653">
        <v>3.1110000000000007</v>
      </c>
      <c r="G90" s="653">
        <v>736.28037000000006</v>
      </c>
      <c r="H90" s="666">
        <v>1</v>
      </c>
      <c r="I90" s="653"/>
      <c r="J90" s="653"/>
      <c r="K90" s="666">
        <v>0</v>
      </c>
      <c r="L90" s="653">
        <v>3.1110000000000007</v>
      </c>
      <c r="M90" s="654">
        <v>736.28037000000006</v>
      </c>
    </row>
    <row r="91" spans="1:13" ht="14.4" customHeight="1" x14ac:dyDescent="0.3">
      <c r="A91" s="649" t="s">
        <v>586</v>
      </c>
      <c r="B91" s="650" t="s">
        <v>3762</v>
      </c>
      <c r="C91" s="650" t="s">
        <v>2209</v>
      </c>
      <c r="D91" s="650" t="s">
        <v>2210</v>
      </c>
      <c r="E91" s="650" t="s">
        <v>2211</v>
      </c>
      <c r="F91" s="653"/>
      <c r="G91" s="653"/>
      <c r="H91" s="666">
        <v>0</v>
      </c>
      <c r="I91" s="653">
        <v>38.917750800000007</v>
      </c>
      <c r="J91" s="653">
        <v>24250.912533381306</v>
      </c>
      <c r="K91" s="666">
        <v>1</v>
      </c>
      <c r="L91" s="653">
        <v>38.917750800000007</v>
      </c>
      <c r="M91" s="654">
        <v>24250.912533381306</v>
      </c>
    </row>
    <row r="92" spans="1:13" ht="14.4" customHeight="1" x14ac:dyDescent="0.3">
      <c r="A92" s="649" t="s">
        <v>586</v>
      </c>
      <c r="B92" s="650" t="s">
        <v>3762</v>
      </c>
      <c r="C92" s="650" t="s">
        <v>2239</v>
      </c>
      <c r="D92" s="650" t="s">
        <v>2240</v>
      </c>
      <c r="E92" s="650" t="s">
        <v>2241</v>
      </c>
      <c r="F92" s="653"/>
      <c r="G92" s="653"/>
      <c r="H92" s="666">
        <v>0</v>
      </c>
      <c r="I92" s="653">
        <v>14.891290600000001</v>
      </c>
      <c r="J92" s="653">
        <v>10226.138023116844</v>
      </c>
      <c r="K92" s="666">
        <v>1</v>
      </c>
      <c r="L92" s="653">
        <v>14.891290600000001</v>
      </c>
      <c r="M92" s="654">
        <v>10226.138023116844</v>
      </c>
    </row>
    <row r="93" spans="1:13" ht="14.4" customHeight="1" x14ac:dyDescent="0.3">
      <c r="A93" s="649" t="s">
        <v>586</v>
      </c>
      <c r="B93" s="650" t="s">
        <v>3762</v>
      </c>
      <c r="C93" s="650" t="s">
        <v>2242</v>
      </c>
      <c r="D93" s="650" t="s">
        <v>2243</v>
      </c>
      <c r="E93" s="650" t="s">
        <v>2244</v>
      </c>
      <c r="F93" s="653"/>
      <c r="G93" s="653"/>
      <c r="H93" s="666">
        <v>0</v>
      </c>
      <c r="I93" s="653">
        <v>193.05774170000001</v>
      </c>
      <c r="J93" s="653">
        <v>50553.062967371414</v>
      </c>
      <c r="K93" s="666">
        <v>1</v>
      </c>
      <c r="L93" s="653">
        <v>193.05774170000001</v>
      </c>
      <c r="M93" s="654">
        <v>50553.062967371414</v>
      </c>
    </row>
    <row r="94" spans="1:13" ht="14.4" customHeight="1" x14ac:dyDescent="0.3">
      <c r="A94" s="649" t="s">
        <v>586</v>
      </c>
      <c r="B94" s="650" t="s">
        <v>3763</v>
      </c>
      <c r="C94" s="650" t="s">
        <v>1736</v>
      </c>
      <c r="D94" s="650" t="s">
        <v>3764</v>
      </c>
      <c r="E94" s="650" t="s">
        <v>1738</v>
      </c>
      <c r="F94" s="653"/>
      <c r="G94" s="653"/>
      <c r="H94" s="666">
        <v>0</v>
      </c>
      <c r="I94" s="653">
        <v>9.0398798000000014</v>
      </c>
      <c r="J94" s="653">
        <v>6762.4049797839471</v>
      </c>
      <c r="K94" s="666">
        <v>1</v>
      </c>
      <c r="L94" s="653">
        <v>9.0398798000000014</v>
      </c>
      <c r="M94" s="654">
        <v>6762.4049797839471</v>
      </c>
    </row>
    <row r="95" spans="1:13" ht="14.4" customHeight="1" x14ac:dyDescent="0.3">
      <c r="A95" s="649" t="s">
        <v>586</v>
      </c>
      <c r="B95" s="650" t="s">
        <v>3763</v>
      </c>
      <c r="C95" s="650" t="s">
        <v>1786</v>
      </c>
      <c r="D95" s="650" t="s">
        <v>3764</v>
      </c>
      <c r="E95" s="650" t="s">
        <v>1788</v>
      </c>
      <c r="F95" s="653"/>
      <c r="G95" s="653"/>
      <c r="H95" s="666">
        <v>0</v>
      </c>
      <c r="I95" s="653">
        <v>22.267320400000003</v>
      </c>
      <c r="J95" s="653">
        <v>11330.791387717401</v>
      </c>
      <c r="K95" s="666">
        <v>1</v>
      </c>
      <c r="L95" s="653">
        <v>22.267320400000003</v>
      </c>
      <c r="M95" s="654">
        <v>11330.791387717401</v>
      </c>
    </row>
    <row r="96" spans="1:13" ht="14.4" customHeight="1" x14ac:dyDescent="0.3">
      <c r="A96" s="649" t="s">
        <v>586</v>
      </c>
      <c r="B96" s="650" t="s">
        <v>3763</v>
      </c>
      <c r="C96" s="650" t="s">
        <v>1897</v>
      </c>
      <c r="D96" s="650" t="s">
        <v>1898</v>
      </c>
      <c r="E96" s="650" t="s">
        <v>1899</v>
      </c>
      <c r="F96" s="653">
        <v>8.5119999999999987</v>
      </c>
      <c r="G96" s="653">
        <v>1057.1904000000002</v>
      </c>
      <c r="H96" s="666">
        <v>1</v>
      </c>
      <c r="I96" s="653"/>
      <c r="J96" s="653"/>
      <c r="K96" s="666">
        <v>0</v>
      </c>
      <c r="L96" s="653">
        <v>8.5119999999999987</v>
      </c>
      <c r="M96" s="654">
        <v>1057.1904000000002</v>
      </c>
    </row>
    <row r="97" spans="1:13" ht="14.4" customHeight="1" x14ac:dyDescent="0.3">
      <c r="A97" s="649" t="s">
        <v>586</v>
      </c>
      <c r="B97" s="650" t="s">
        <v>3763</v>
      </c>
      <c r="C97" s="650" t="s">
        <v>1900</v>
      </c>
      <c r="D97" s="650" t="s">
        <v>1898</v>
      </c>
      <c r="E97" s="650" t="s">
        <v>1901</v>
      </c>
      <c r="F97" s="653">
        <v>19.454000000000001</v>
      </c>
      <c r="G97" s="653">
        <v>4228.3269</v>
      </c>
      <c r="H97" s="666">
        <v>1</v>
      </c>
      <c r="I97" s="653"/>
      <c r="J97" s="653"/>
      <c r="K97" s="666">
        <v>0</v>
      </c>
      <c r="L97" s="653">
        <v>19.454000000000001</v>
      </c>
      <c r="M97" s="654">
        <v>4228.3269</v>
      </c>
    </row>
    <row r="98" spans="1:13" ht="14.4" customHeight="1" x14ac:dyDescent="0.3">
      <c r="A98" s="649" t="s">
        <v>586</v>
      </c>
      <c r="B98" s="650" t="s">
        <v>3765</v>
      </c>
      <c r="C98" s="650" t="s">
        <v>2229</v>
      </c>
      <c r="D98" s="650" t="s">
        <v>3766</v>
      </c>
      <c r="E98" s="650" t="s">
        <v>2231</v>
      </c>
      <c r="F98" s="653"/>
      <c r="G98" s="653"/>
      <c r="H98" s="666">
        <v>0</v>
      </c>
      <c r="I98" s="653">
        <v>29.617999999999999</v>
      </c>
      <c r="J98" s="653">
        <v>16523.603272114167</v>
      </c>
      <c r="K98" s="666">
        <v>1</v>
      </c>
      <c r="L98" s="653">
        <v>29.617999999999999</v>
      </c>
      <c r="M98" s="654">
        <v>16523.603272114167</v>
      </c>
    </row>
    <row r="99" spans="1:13" ht="14.4" customHeight="1" x14ac:dyDescent="0.3">
      <c r="A99" s="649" t="s">
        <v>586</v>
      </c>
      <c r="B99" s="650" t="s">
        <v>3765</v>
      </c>
      <c r="C99" s="650" t="s">
        <v>2258</v>
      </c>
      <c r="D99" s="650" t="s">
        <v>3766</v>
      </c>
      <c r="E99" s="650" t="s">
        <v>2205</v>
      </c>
      <c r="F99" s="653"/>
      <c r="G99" s="653"/>
      <c r="H99" s="666">
        <v>0</v>
      </c>
      <c r="I99" s="653">
        <v>19.788</v>
      </c>
      <c r="J99" s="653">
        <v>13436.96091402019</v>
      </c>
      <c r="K99" s="666">
        <v>1</v>
      </c>
      <c r="L99" s="653">
        <v>19.788</v>
      </c>
      <c r="M99" s="654">
        <v>13436.96091402019</v>
      </c>
    </row>
    <row r="100" spans="1:13" ht="14.4" customHeight="1" x14ac:dyDescent="0.3">
      <c r="A100" s="649" t="s">
        <v>586</v>
      </c>
      <c r="B100" s="650" t="s">
        <v>3765</v>
      </c>
      <c r="C100" s="650" t="s">
        <v>2261</v>
      </c>
      <c r="D100" s="650" t="s">
        <v>3766</v>
      </c>
      <c r="E100" s="650" t="s">
        <v>2263</v>
      </c>
      <c r="F100" s="653"/>
      <c r="G100" s="653"/>
      <c r="H100" s="666">
        <v>0</v>
      </c>
      <c r="I100" s="653">
        <v>34.696999999999996</v>
      </c>
      <c r="J100" s="653">
        <v>52240.943974455346</v>
      </c>
      <c r="K100" s="666">
        <v>1</v>
      </c>
      <c r="L100" s="653">
        <v>34.696999999999996</v>
      </c>
      <c r="M100" s="654">
        <v>52240.943974455346</v>
      </c>
    </row>
    <row r="101" spans="1:13" ht="14.4" customHeight="1" x14ac:dyDescent="0.3">
      <c r="A101" s="649" t="s">
        <v>586</v>
      </c>
      <c r="B101" s="650" t="s">
        <v>3765</v>
      </c>
      <c r="C101" s="650" t="s">
        <v>621</v>
      </c>
      <c r="D101" s="650" t="s">
        <v>622</v>
      </c>
      <c r="E101" s="650" t="s">
        <v>3767</v>
      </c>
      <c r="F101" s="653">
        <v>2.762</v>
      </c>
      <c r="G101" s="653">
        <v>481.19888995480085</v>
      </c>
      <c r="H101" s="666">
        <v>1</v>
      </c>
      <c r="I101" s="653"/>
      <c r="J101" s="653"/>
      <c r="K101" s="666">
        <v>0</v>
      </c>
      <c r="L101" s="653">
        <v>2.762</v>
      </c>
      <c r="M101" s="654">
        <v>481.19888995480085</v>
      </c>
    </row>
    <row r="102" spans="1:13" ht="14.4" customHeight="1" x14ac:dyDescent="0.3">
      <c r="A102" s="649" t="s">
        <v>586</v>
      </c>
      <c r="B102" s="650" t="s">
        <v>3768</v>
      </c>
      <c r="C102" s="650" t="s">
        <v>2270</v>
      </c>
      <c r="D102" s="650" t="s">
        <v>2271</v>
      </c>
      <c r="E102" s="650" t="s">
        <v>1586</v>
      </c>
      <c r="F102" s="653"/>
      <c r="G102" s="653"/>
      <c r="H102" s="666">
        <v>0</v>
      </c>
      <c r="I102" s="653">
        <v>1</v>
      </c>
      <c r="J102" s="653">
        <v>925.88999999999987</v>
      </c>
      <c r="K102" s="666">
        <v>1</v>
      </c>
      <c r="L102" s="653">
        <v>1</v>
      </c>
      <c r="M102" s="654">
        <v>925.88999999999987</v>
      </c>
    </row>
    <row r="103" spans="1:13" ht="14.4" customHeight="1" x14ac:dyDescent="0.3">
      <c r="A103" s="649" t="s">
        <v>586</v>
      </c>
      <c r="B103" s="650" t="s">
        <v>3769</v>
      </c>
      <c r="C103" s="650" t="s">
        <v>2273</v>
      </c>
      <c r="D103" s="650" t="s">
        <v>2274</v>
      </c>
      <c r="E103" s="650" t="s">
        <v>3770</v>
      </c>
      <c r="F103" s="653"/>
      <c r="G103" s="653"/>
      <c r="H103" s="666">
        <v>0</v>
      </c>
      <c r="I103" s="653">
        <v>2</v>
      </c>
      <c r="J103" s="653">
        <v>892.72</v>
      </c>
      <c r="K103" s="666">
        <v>1</v>
      </c>
      <c r="L103" s="653">
        <v>2</v>
      </c>
      <c r="M103" s="654">
        <v>892.72</v>
      </c>
    </row>
    <row r="104" spans="1:13" ht="14.4" customHeight="1" x14ac:dyDescent="0.3">
      <c r="A104" s="649" t="s">
        <v>586</v>
      </c>
      <c r="B104" s="650" t="s">
        <v>3771</v>
      </c>
      <c r="C104" s="650" t="s">
        <v>1523</v>
      </c>
      <c r="D104" s="650" t="s">
        <v>1524</v>
      </c>
      <c r="E104" s="650" t="s">
        <v>1525</v>
      </c>
      <c r="F104" s="653"/>
      <c r="G104" s="653"/>
      <c r="H104" s="666">
        <v>0</v>
      </c>
      <c r="I104" s="653">
        <v>1</v>
      </c>
      <c r="J104" s="653">
        <v>7061.99</v>
      </c>
      <c r="K104" s="666">
        <v>1</v>
      </c>
      <c r="L104" s="653">
        <v>1</v>
      </c>
      <c r="M104" s="654">
        <v>7061.99</v>
      </c>
    </row>
    <row r="105" spans="1:13" ht="14.4" customHeight="1" x14ac:dyDescent="0.3">
      <c r="A105" s="649" t="s">
        <v>586</v>
      </c>
      <c r="B105" s="650" t="s">
        <v>3772</v>
      </c>
      <c r="C105" s="650" t="s">
        <v>2120</v>
      </c>
      <c r="D105" s="650" t="s">
        <v>1969</v>
      </c>
      <c r="E105" s="650" t="s">
        <v>3773</v>
      </c>
      <c r="F105" s="653"/>
      <c r="G105" s="653"/>
      <c r="H105" s="666">
        <v>0</v>
      </c>
      <c r="I105" s="653">
        <v>2</v>
      </c>
      <c r="J105" s="653">
        <v>137.57</v>
      </c>
      <c r="K105" s="666">
        <v>1</v>
      </c>
      <c r="L105" s="653">
        <v>2</v>
      </c>
      <c r="M105" s="654">
        <v>137.57</v>
      </c>
    </row>
    <row r="106" spans="1:13" ht="14.4" customHeight="1" x14ac:dyDescent="0.3">
      <c r="A106" s="649" t="s">
        <v>586</v>
      </c>
      <c r="B106" s="650" t="s">
        <v>3772</v>
      </c>
      <c r="C106" s="650" t="s">
        <v>1968</v>
      </c>
      <c r="D106" s="650" t="s">
        <v>1969</v>
      </c>
      <c r="E106" s="650" t="s">
        <v>1872</v>
      </c>
      <c r="F106" s="653"/>
      <c r="G106" s="653"/>
      <c r="H106" s="666">
        <v>0</v>
      </c>
      <c r="I106" s="653">
        <v>5</v>
      </c>
      <c r="J106" s="653">
        <v>621.78300008067663</v>
      </c>
      <c r="K106" s="666">
        <v>1</v>
      </c>
      <c r="L106" s="653">
        <v>5</v>
      </c>
      <c r="M106" s="654">
        <v>621.78300008067663</v>
      </c>
    </row>
    <row r="107" spans="1:13" ht="14.4" customHeight="1" x14ac:dyDescent="0.3">
      <c r="A107" s="649" t="s">
        <v>586</v>
      </c>
      <c r="B107" s="650" t="s">
        <v>3774</v>
      </c>
      <c r="C107" s="650" t="s">
        <v>1097</v>
      </c>
      <c r="D107" s="650" t="s">
        <v>1098</v>
      </c>
      <c r="E107" s="650" t="s">
        <v>1099</v>
      </c>
      <c r="F107" s="653"/>
      <c r="G107" s="653"/>
      <c r="H107" s="666">
        <v>0</v>
      </c>
      <c r="I107" s="653">
        <v>2</v>
      </c>
      <c r="J107" s="653">
        <v>143.47999999999999</v>
      </c>
      <c r="K107" s="666">
        <v>1</v>
      </c>
      <c r="L107" s="653">
        <v>2</v>
      </c>
      <c r="M107" s="654">
        <v>143.47999999999999</v>
      </c>
    </row>
    <row r="108" spans="1:13" ht="14.4" customHeight="1" x14ac:dyDescent="0.3">
      <c r="A108" s="649" t="s">
        <v>586</v>
      </c>
      <c r="B108" s="650" t="s">
        <v>3775</v>
      </c>
      <c r="C108" s="650" t="s">
        <v>1510</v>
      </c>
      <c r="D108" s="650" t="s">
        <v>3776</v>
      </c>
      <c r="E108" s="650" t="s">
        <v>3406</v>
      </c>
      <c r="F108" s="653"/>
      <c r="G108" s="653"/>
      <c r="H108" s="666">
        <v>0</v>
      </c>
      <c r="I108" s="653">
        <v>1</v>
      </c>
      <c r="J108" s="653">
        <v>5967.75</v>
      </c>
      <c r="K108" s="666">
        <v>1</v>
      </c>
      <c r="L108" s="653">
        <v>1</v>
      </c>
      <c r="M108" s="654">
        <v>5967.75</v>
      </c>
    </row>
    <row r="109" spans="1:13" ht="14.4" customHeight="1" x14ac:dyDescent="0.3">
      <c r="A109" s="649" t="s">
        <v>586</v>
      </c>
      <c r="B109" s="650" t="s">
        <v>3777</v>
      </c>
      <c r="C109" s="650" t="s">
        <v>2193</v>
      </c>
      <c r="D109" s="650" t="s">
        <v>2194</v>
      </c>
      <c r="E109" s="650" t="s">
        <v>3778</v>
      </c>
      <c r="F109" s="653"/>
      <c r="G109" s="653"/>
      <c r="H109" s="666">
        <v>0</v>
      </c>
      <c r="I109" s="653">
        <v>9</v>
      </c>
      <c r="J109" s="653">
        <v>266.0694698668425</v>
      </c>
      <c r="K109" s="666">
        <v>1</v>
      </c>
      <c r="L109" s="653">
        <v>9</v>
      </c>
      <c r="M109" s="654">
        <v>266.0694698668425</v>
      </c>
    </row>
    <row r="110" spans="1:13" ht="14.4" customHeight="1" x14ac:dyDescent="0.3">
      <c r="A110" s="649" t="s">
        <v>586</v>
      </c>
      <c r="B110" s="650" t="s">
        <v>3777</v>
      </c>
      <c r="C110" s="650" t="s">
        <v>2005</v>
      </c>
      <c r="D110" s="650" t="s">
        <v>2006</v>
      </c>
      <c r="E110" s="650" t="s">
        <v>2007</v>
      </c>
      <c r="F110" s="653"/>
      <c r="G110" s="653"/>
      <c r="H110" s="666">
        <v>0</v>
      </c>
      <c r="I110" s="653">
        <v>12</v>
      </c>
      <c r="J110" s="653">
        <v>483.96037482227536</v>
      </c>
      <c r="K110" s="666">
        <v>1</v>
      </c>
      <c r="L110" s="653">
        <v>12</v>
      </c>
      <c r="M110" s="654">
        <v>483.96037482227536</v>
      </c>
    </row>
    <row r="111" spans="1:13" ht="14.4" customHeight="1" x14ac:dyDescent="0.3">
      <c r="A111" s="649" t="s">
        <v>586</v>
      </c>
      <c r="B111" s="650" t="s">
        <v>3777</v>
      </c>
      <c r="C111" s="650" t="s">
        <v>2009</v>
      </c>
      <c r="D111" s="650" t="s">
        <v>2010</v>
      </c>
      <c r="E111" s="650" t="s">
        <v>2011</v>
      </c>
      <c r="F111" s="653"/>
      <c r="G111" s="653"/>
      <c r="H111" s="666">
        <v>0</v>
      </c>
      <c r="I111" s="653">
        <v>9</v>
      </c>
      <c r="J111" s="653">
        <v>552.71</v>
      </c>
      <c r="K111" s="666">
        <v>1</v>
      </c>
      <c r="L111" s="653">
        <v>9</v>
      </c>
      <c r="M111" s="654">
        <v>552.71</v>
      </c>
    </row>
    <row r="112" spans="1:13" ht="14.4" customHeight="1" x14ac:dyDescent="0.3">
      <c r="A112" s="649" t="s">
        <v>586</v>
      </c>
      <c r="B112" s="650" t="s">
        <v>3777</v>
      </c>
      <c r="C112" s="650" t="s">
        <v>2013</v>
      </c>
      <c r="D112" s="650" t="s">
        <v>2014</v>
      </c>
      <c r="E112" s="650" t="s">
        <v>2015</v>
      </c>
      <c r="F112" s="653"/>
      <c r="G112" s="653"/>
      <c r="H112" s="666">
        <v>0</v>
      </c>
      <c r="I112" s="653">
        <v>5</v>
      </c>
      <c r="J112" s="653">
        <v>294.40000000000003</v>
      </c>
      <c r="K112" s="666">
        <v>1</v>
      </c>
      <c r="L112" s="653">
        <v>5</v>
      </c>
      <c r="M112" s="654">
        <v>294.40000000000003</v>
      </c>
    </row>
    <row r="113" spans="1:13" ht="14.4" customHeight="1" x14ac:dyDescent="0.3">
      <c r="A113" s="649" t="s">
        <v>586</v>
      </c>
      <c r="B113" s="650" t="s">
        <v>3777</v>
      </c>
      <c r="C113" s="650" t="s">
        <v>2025</v>
      </c>
      <c r="D113" s="650" t="s">
        <v>2026</v>
      </c>
      <c r="E113" s="650" t="s">
        <v>3779</v>
      </c>
      <c r="F113" s="653"/>
      <c r="G113" s="653"/>
      <c r="H113" s="666">
        <v>0</v>
      </c>
      <c r="I113" s="653">
        <v>5</v>
      </c>
      <c r="J113" s="653">
        <v>588.29003212079931</v>
      </c>
      <c r="K113" s="666">
        <v>1</v>
      </c>
      <c r="L113" s="653">
        <v>5</v>
      </c>
      <c r="M113" s="654">
        <v>588.29003212079931</v>
      </c>
    </row>
    <row r="114" spans="1:13" ht="14.4" customHeight="1" x14ac:dyDescent="0.3">
      <c r="A114" s="649" t="s">
        <v>586</v>
      </c>
      <c r="B114" s="650" t="s">
        <v>3777</v>
      </c>
      <c r="C114" s="650" t="s">
        <v>2233</v>
      </c>
      <c r="D114" s="650" t="s">
        <v>2234</v>
      </c>
      <c r="E114" s="650" t="s">
        <v>1532</v>
      </c>
      <c r="F114" s="653"/>
      <c r="G114" s="653"/>
      <c r="H114" s="666">
        <v>0</v>
      </c>
      <c r="I114" s="653">
        <v>6</v>
      </c>
      <c r="J114" s="653">
        <v>801.59999999999991</v>
      </c>
      <c r="K114" s="666">
        <v>1</v>
      </c>
      <c r="L114" s="653">
        <v>6</v>
      </c>
      <c r="M114" s="654">
        <v>801.59999999999991</v>
      </c>
    </row>
    <row r="115" spans="1:13" ht="14.4" customHeight="1" x14ac:dyDescent="0.3">
      <c r="A115" s="649" t="s">
        <v>586</v>
      </c>
      <c r="B115" s="650" t="s">
        <v>3777</v>
      </c>
      <c r="C115" s="650" t="s">
        <v>2054</v>
      </c>
      <c r="D115" s="650" t="s">
        <v>2055</v>
      </c>
      <c r="E115" s="650" t="s">
        <v>3780</v>
      </c>
      <c r="F115" s="653"/>
      <c r="G115" s="653"/>
      <c r="H115" s="666">
        <v>0</v>
      </c>
      <c r="I115" s="653">
        <v>3</v>
      </c>
      <c r="J115" s="653">
        <v>103.29133156884446</v>
      </c>
      <c r="K115" s="666">
        <v>1</v>
      </c>
      <c r="L115" s="653">
        <v>3</v>
      </c>
      <c r="M115" s="654">
        <v>103.29133156884446</v>
      </c>
    </row>
    <row r="116" spans="1:13" ht="14.4" customHeight="1" x14ac:dyDescent="0.3">
      <c r="A116" s="649" t="s">
        <v>586</v>
      </c>
      <c r="B116" s="650" t="s">
        <v>3777</v>
      </c>
      <c r="C116" s="650" t="s">
        <v>2058</v>
      </c>
      <c r="D116" s="650" t="s">
        <v>2055</v>
      </c>
      <c r="E116" s="650" t="s">
        <v>3072</v>
      </c>
      <c r="F116" s="653"/>
      <c r="G116" s="653"/>
      <c r="H116" s="666">
        <v>0</v>
      </c>
      <c r="I116" s="653">
        <v>16</v>
      </c>
      <c r="J116" s="653">
        <v>1550.5768758898027</v>
      </c>
      <c r="K116" s="666">
        <v>1</v>
      </c>
      <c r="L116" s="653">
        <v>16</v>
      </c>
      <c r="M116" s="654">
        <v>1550.5768758898027</v>
      </c>
    </row>
    <row r="117" spans="1:13" ht="14.4" customHeight="1" x14ac:dyDescent="0.3">
      <c r="A117" s="649" t="s">
        <v>586</v>
      </c>
      <c r="B117" s="650" t="s">
        <v>3781</v>
      </c>
      <c r="C117" s="650" t="s">
        <v>2152</v>
      </c>
      <c r="D117" s="650" t="s">
        <v>3782</v>
      </c>
      <c r="E117" s="650" t="s">
        <v>3783</v>
      </c>
      <c r="F117" s="653"/>
      <c r="G117" s="653"/>
      <c r="H117" s="666">
        <v>0</v>
      </c>
      <c r="I117" s="653">
        <v>1</v>
      </c>
      <c r="J117" s="653">
        <v>102.89000000000004</v>
      </c>
      <c r="K117" s="666">
        <v>1</v>
      </c>
      <c r="L117" s="653">
        <v>1</v>
      </c>
      <c r="M117" s="654">
        <v>102.89000000000004</v>
      </c>
    </row>
    <row r="118" spans="1:13" ht="14.4" customHeight="1" x14ac:dyDescent="0.3">
      <c r="A118" s="649" t="s">
        <v>586</v>
      </c>
      <c r="B118" s="650" t="s">
        <v>3784</v>
      </c>
      <c r="C118" s="650" t="s">
        <v>2078</v>
      </c>
      <c r="D118" s="650" t="s">
        <v>3785</v>
      </c>
      <c r="E118" s="650" t="s">
        <v>3786</v>
      </c>
      <c r="F118" s="653"/>
      <c r="G118" s="653"/>
      <c r="H118" s="666">
        <v>0</v>
      </c>
      <c r="I118" s="653">
        <v>1</v>
      </c>
      <c r="J118" s="653">
        <v>337.80000000000007</v>
      </c>
      <c r="K118" s="666">
        <v>1</v>
      </c>
      <c r="L118" s="653">
        <v>1</v>
      </c>
      <c r="M118" s="654">
        <v>337.80000000000007</v>
      </c>
    </row>
    <row r="119" spans="1:13" ht="14.4" customHeight="1" x14ac:dyDescent="0.3">
      <c r="A119" s="649" t="s">
        <v>586</v>
      </c>
      <c r="B119" s="650" t="s">
        <v>3787</v>
      </c>
      <c r="C119" s="650" t="s">
        <v>2247</v>
      </c>
      <c r="D119" s="650" t="s">
        <v>2248</v>
      </c>
      <c r="E119" s="650" t="s">
        <v>2249</v>
      </c>
      <c r="F119" s="653"/>
      <c r="G119" s="653"/>
      <c r="H119" s="666">
        <v>0</v>
      </c>
      <c r="I119" s="653">
        <v>1</v>
      </c>
      <c r="J119" s="653">
        <v>997.44</v>
      </c>
      <c r="K119" s="666">
        <v>1</v>
      </c>
      <c r="L119" s="653">
        <v>1</v>
      </c>
      <c r="M119" s="654">
        <v>997.44</v>
      </c>
    </row>
    <row r="120" spans="1:13" ht="14.4" customHeight="1" x14ac:dyDescent="0.3">
      <c r="A120" s="649" t="s">
        <v>586</v>
      </c>
      <c r="B120" s="650" t="s">
        <v>3788</v>
      </c>
      <c r="C120" s="650" t="s">
        <v>2130</v>
      </c>
      <c r="D120" s="650" t="s">
        <v>2131</v>
      </c>
      <c r="E120" s="650" t="s">
        <v>3789</v>
      </c>
      <c r="F120" s="653"/>
      <c r="G120" s="653"/>
      <c r="H120" s="666">
        <v>0</v>
      </c>
      <c r="I120" s="653">
        <v>1</v>
      </c>
      <c r="J120" s="653">
        <v>250.10999999999999</v>
      </c>
      <c r="K120" s="666">
        <v>1</v>
      </c>
      <c r="L120" s="653">
        <v>1</v>
      </c>
      <c r="M120" s="654">
        <v>250.10999999999999</v>
      </c>
    </row>
    <row r="121" spans="1:13" ht="14.4" customHeight="1" x14ac:dyDescent="0.3">
      <c r="A121" s="649" t="s">
        <v>586</v>
      </c>
      <c r="B121" s="650" t="s">
        <v>3790</v>
      </c>
      <c r="C121" s="650" t="s">
        <v>2168</v>
      </c>
      <c r="D121" s="650" t="s">
        <v>2169</v>
      </c>
      <c r="E121" s="650" t="s">
        <v>2170</v>
      </c>
      <c r="F121" s="653"/>
      <c r="G121" s="653"/>
      <c r="H121" s="666">
        <v>0</v>
      </c>
      <c r="I121" s="653">
        <v>1</v>
      </c>
      <c r="J121" s="653">
        <v>51.339999999999996</v>
      </c>
      <c r="K121" s="666">
        <v>1</v>
      </c>
      <c r="L121" s="653">
        <v>1</v>
      </c>
      <c r="M121" s="654">
        <v>51.339999999999996</v>
      </c>
    </row>
    <row r="122" spans="1:13" ht="14.4" customHeight="1" x14ac:dyDescent="0.3">
      <c r="A122" s="649" t="s">
        <v>586</v>
      </c>
      <c r="B122" s="650" t="s">
        <v>3791</v>
      </c>
      <c r="C122" s="650" t="s">
        <v>2148</v>
      </c>
      <c r="D122" s="650" t="s">
        <v>3792</v>
      </c>
      <c r="E122" s="650" t="s">
        <v>3793</v>
      </c>
      <c r="F122" s="653"/>
      <c r="G122" s="653"/>
      <c r="H122" s="666">
        <v>0</v>
      </c>
      <c r="I122" s="653">
        <v>2</v>
      </c>
      <c r="J122" s="653">
        <v>182.71999999999997</v>
      </c>
      <c r="K122" s="666">
        <v>1</v>
      </c>
      <c r="L122" s="653">
        <v>2</v>
      </c>
      <c r="M122" s="654">
        <v>182.71999999999997</v>
      </c>
    </row>
    <row r="123" spans="1:13" ht="14.4" customHeight="1" x14ac:dyDescent="0.3">
      <c r="A123" s="649" t="s">
        <v>586</v>
      </c>
      <c r="B123" s="650" t="s">
        <v>3791</v>
      </c>
      <c r="C123" s="650" t="s">
        <v>2084</v>
      </c>
      <c r="D123" s="650" t="s">
        <v>3794</v>
      </c>
      <c r="E123" s="650" t="s">
        <v>3795</v>
      </c>
      <c r="F123" s="653"/>
      <c r="G123" s="653"/>
      <c r="H123" s="666">
        <v>0</v>
      </c>
      <c r="I123" s="653">
        <v>20</v>
      </c>
      <c r="J123" s="653">
        <v>937.25125501249988</v>
      </c>
      <c r="K123" s="666">
        <v>1</v>
      </c>
      <c r="L123" s="653">
        <v>20</v>
      </c>
      <c r="M123" s="654">
        <v>937.25125501249988</v>
      </c>
    </row>
    <row r="124" spans="1:13" ht="14.4" customHeight="1" x14ac:dyDescent="0.3">
      <c r="A124" s="649" t="s">
        <v>586</v>
      </c>
      <c r="B124" s="650" t="s">
        <v>3791</v>
      </c>
      <c r="C124" s="650" t="s">
        <v>2186</v>
      </c>
      <c r="D124" s="650" t="s">
        <v>3796</v>
      </c>
      <c r="E124" s="650" t="s">
        <v>3797</v>
      </c>
      <c r="F124" s="653"/>
      <c r="G124" s="653"/>
      <c r="H124" s="666">
        <v>0</v>
      </c>
      <c r="I124" s="653">
        <v>21</v>
      </c>
      <c r="J124" s="653">
        <v>1280.6097248132783</v>
      </c>
      <c r="K124" s="666">
        <v>1</v>
      </c>
      <c r="L124" s="653">
        <v>21</v>
      </c>
      <c r="M124" s="654">
        <v>1280.6097248132783</v>
      </c>
    </row>
    <row r="125" spans="1:13" ht="14.4" customHeight="1" x14ac:dyDescent="0.3">
      <c r="A125" s="649" t="s">
        <v>586</v>
      </c>
      <c r="B125" s="650" t="s">
        <v>3798</v>
      </c>
      <c r="C125" s="650" t="s">
        <v>1976</v>
      </c>
      <c r="D125" s="650" t="s">
        <v>3799</v>
      </c>
      <c r="E125" s="650" t="s">
        <v>3800</v>
      </c>
      <c r="F125" s="653"/>
      <c r="G125" s="653"/>
      <c r="H125" s="666">
        <v>0</v>
      </c>
      <c r="I125" s="653">
        <v>1</v>
      </c>
      <c r="J125" s="653">
        <v>51.320147530828002</v>
      </c>
      <c r="K125" s="666">
        <v>1</v>
      </c>
      <c r="L125" s="653">
        <v>1</v>
      </c>
      <c r="M125" s="654">
        <v>51.320147530828002</v>
      </c>
    </row>
    <row r="126" spans="1:13" ht="14.4" customHeight="1" x14ac:dyDescent="0.3">
      <c r="A126" s="649" t="s">
        <v>586</v>
      </c>
      <c r="B126" s="650" t="s">
        <v>3798</v>
      </c>
      <c r="C126" s="650" t="s">
        <v>1994</v>
      </c>
      <c r="D126" s="650" t="s">
        <v>1995</v>
      </c>
      <c r="E126" s="650" t="s">
        <v>1996</v>
      </c>
      <c r="F126" s="653"/>
      <c r="G126" s="653"/>
      <c r="H126" s="666">
        <v>0</v>
      </c>
      <c r="I126" s="653">
        <v>1</v>
      </c>
      <c r="J126" s="653">
        <v>144.53</v>
      </c>
      <c r="K126" s="666">
        <v>1</v>
      </c>
      <c r="L126" s="653">
        <v>1</v>
      </c>
      <c r="M126" s="654">
        <v>144.53</v>
      </c>
    </row>
    <row r="127" spans="1:13" ht="14.4" customHeight="1" x14ac:dyDescent="0.3">
      <c r="A127" s="649" t="s">
        <v>586</v>
      </c>
      <c r="B127" s="650" t="s">
        <v>3798</v>
      </c>
      <c r="C127" s="650" t="s">
        <v>2166</v>
      </c>
      <c r="D127" s="650" t="s">
        <v>1995</v>
      </c>
      <c r="E127" s="650" t="s">
        <v>2167</v>
      </c>
      <c r="F127" s="653"/>
      <c r="G127" s="653"/>
      <c r="H127" s="666"/>
      <c r="I127" s="653">
        <v>0</v>
      </c>
      <c r="J127" s="653">
        <v>0</v>
      </c>
      <c r="K127" s="666"/>
      <c r="L127" s="653">
        <v>0</v>
      </c>
      <c r="M127" s="654">
        <v>0</v>
      </c>
    </row>
    <row r="128" spans="1:13" ht="14.4" customHeight="1" x14ac:dyDescent="0.3">
      <c r="A128" s="649" t="s">
        <v>586</v>
      </c>
      <c r="B128" s="650" t="s">
        <v>3801</v>
      </c>
      <c r="C128" s="650" t="s">
        <v>611</v>
      </c>
      <c r="D128" s="650" t="s">
        <v>612</v>
      </c>
      <c r="E128" s="650" t="s">
        <v>613</v>
      </c>
      <c r="F128" s="653">
        <v>1</v>
      </c>
      <c r="G128" s="653">
        <v>162.039237821021</v>
      </c>
      <c r="H128" s="666">
        <v>1</v>
      </c>
      <c r="I128" s="653"/>
      <c r="J128" s="653"/>
      <c r="K128" s="666">
        <v>0</v>
      </c>
      <c r="L128" s="653">
        <v>1</v>
      </c>
      <c r="M128" s="654">
        <v>162.039237821021</v>
      </c>
    </row>
    <row r="129" spans="1:13" ht="14.4" customHeight="1" x14ac:dyDescent="0.3">
      <c r="A129" s="649" t="s">
        <v>586</v>
      </c>
      <c r="B129" s="650" t="s">
        <v>3801</v>
      </c>
      <c r="C129" s="650" t="s">
        <v>2123</v>
      </c>
      <c r="D129" s="650" t="s">
        <v>2124</v>
      </c>
      <c r="E129" s="650" t="s">
        <v>3802</v>
      </c>
      <c r="F129" s="653"/>
      <c r="G129" s="653"/>
      <c r="H129" s="666">
        <v>0</v>
      </c>
      <c r="I129" s="653">
        <v>10</v>
      </c>
      <c r="J129" s="653">
        <v>1216.7813392689793</v>
      </c>
      <c r="K129" s="666">
        <v>1</v>
      </c>
      <c r="L129" s="653">
        <v>10</v>
      </c>
      <c r="M129" s="654">
        <v>1216.7813392689793</v>
      </c>
    </row>
    <row r="130" spans="1:13" ht="14.4" customHeight="1" x14ac:dyDescent="0.3">
      <c r="A130" s="649" t="s">
        <v>586</v>
      </c>
      <c r="B130" s="650" t="s">
        <v>3801</v>
      </c>
      <c r="C130" s="650" t="s">
        <v>2189</v>
      </c>
      <c r="D130" s="650" t="s">
        <v>2190</v>
      </c>
      <c r="E130" s="650" t="s">
        <v>3803</v>
      </c>
      <c r="F130" s="653"/>
      <c r="G130" s="653"/>
      <c r="H130" s="666">
        <v>0</v>
      </c>
      <c r="I130" s="653">
        <v>3</v>
      </c>
      <c r="J130" s="653">
        <v>486.43920082638192</v>
      </c>
      <c r="K130" s="666">
        <v>1</v>
      </c>
      <c r="L130" s="653">
        <v>3</v>
      </c>
      <c r="M130" s="654">
        <v>486.43920082638192</v>
      </c>
    </row>
    <row r="131" spans="1:13" ht="14.4" customHeight="1" x14ac:dyDescent="0.3">
      <c r="A131" s="649" t="s">
        <v>586</v>
      </c>
      <c r="B131" s="650" t="s">
        <v>3804</v>
      </c>
      <c r="C131" s="650" t="s">
        <v>2196</v>
      </c>
      <c r="D131" s="650" t="s">
        <v>3805</v>
      </c>
      <c r="E131" s="650" t="s">
        <v>3806</v>
      </c>
      <c r="F131" s="653"/>
      <c r="G131" s="653"/>
      <c r="H131" s="666">
        <v>0</v>
      </c>
      <c r="I131" s="653">
        <v>1</v>
      </c>
      <c r="J131" s="653">
        <v>128.65</v>
      </c>
      <c r="K131" s="666">
        <v>1</v>
      </c>
      <c r="L131" s="653">
        <v>1</v>
      </c>
      <c r="M131" s="654">
        <v>128.65</v>
      </c>
    </row>
    <row r="132" spans="1:13" ht="14.4" customHeight="1" x14ac:dyDescent="0.3">
      <c r="A132" s="649" t="s">
        <v>586</v>
      </c>
      <c r="B132" s="650" t="s">
        <v>3807</v>
      </c>
      <c r="C132" s="650" t="s">
        <v>2159</v>
      </c>
      <c r="D132" s="650" t="s">
        <v>2160</v>
      </c>
      <c r="E132" s="650" t="s">
        <v>922</v>
      </c>
      <c r="F132" s="653"/>
      <c r="G132" s="653"/>
      <c r="H132" s="666">
        <v>0</v>
      </c>
      <c r="I132" s="653">
        <v>3</v>
      </c>
      <c r="J132" s="653">
        <v>452.26000000000005</v>
      </c>
      <c r="K132" s="666">
        <v>1</v>
      </c>
      <c r="L132" s="653">
        <v>3</v>
      </c>
      <c r="M132" s="654">
        <v>452.26000000000005</v>
      </c>
    </row>
    <row r="133" spans="1:13" ht="14.4" customHeight="1" x14ac:dyDescent="0.3">
      <c r="A133" s="649" t="s">
        <v>586</v>
      </c>
      <c r="B133" s="650" t="s">
        <v>3808</v>
      </c>
      <c r="C133" s="650" t="s">
        <v>1964</v>
      </c>
      <c r="D133" s="650" t="s">
        <v>1965</v>
      </c>
      <c r="E133" s="650" t="s">
        <v>3809</v>
      </c>
      <c r="F133" s="653"/>
      <c r="G133" s="653"/>
      <c r="H133" s="666">
        <v>0</v>
      </c>
      <c r="I133" s="653">
        <v>1</v>
      </c>
      <c r="J133" s="653">
        <v>106.51999999999998</v>
      </c>
      <c r="K133" s="666">
        <v>1</v>
      </c>
      <c r="L133" s="653">
        <v>1</v>
      </c>
      <c r="M133" s="654">
        <v>106.51999999999998</v>
      </c>
    </row>
    <row r="134" spans="1:13" ht="14.4" customHeight="1" x14ac:dyDescent="0.3">
      <c r="A134" s="649" t="s">
        <v>586</v>
      </c>
      <c r="B134" s="650" t="s">
        <v>3810</v>
      </c>
      <c r="C134" s="650" t="s">
        <v>2071</v>
      </c>
      <c r="D134" s="650" t="s">
        <v>2072</v>
      </c>
      <c r="E134" s="650" t="s">
        <v>1010</v>
      </c>
      <c r="F134" s="653"/>
      <c r="G134" s="653"/>
      <c r="H134" s="666">
        <v>0</v>
      </c>
      <c r="I134" s="653">
        <v>1</v>
      </c>
      <c r="J134" s="653">
        <v>57.810423638143703</v>
      </c>
      <c r="K134" s="666">
        <v>1</v>
      </c>
      <c r="L134" s="653">
        <v>1</v>
      </c>
      <c r="M134" s="654">
        <v>57.810423638143703</v>
      </c>
    </row>
    <row r="135" spans="1:13" ht="14.4" customHeight="1" x14ac:dyDescent="0.3">
      <c r="A135" s="649" t="s">
        <v>586</v>
      </c>
      <c r="B135" s="650" t="s">
        <v>3810</v>
      </c>
      <c r="C135" s="650" t="s">
        <v>2075</v>
      </c>
      <c r="D135" s="650" t="s">
        <v>2072</v>
      </c>
      <c r="E135" s="650" t="s">
        <v>922</v>
      </c>
      <c r="F135" s="653"/>
      <c r="G135" s="653"/>
      <c r="H135" s="666">
        <v>0</v>
      </c>
      <c r="I135" s="653">
        <v>2</v>
      </c>
      <c r="J135" s="653">
        <v>207.04000000000008</v>
      </c>
      <c r="K135" s="666">
        <v>1</v>
      </c>
      <c r="L135" s="653">
        <v>2</v>
      </c>
      <c r="M135" s="654">
        <v>207.04000000000008</v>
      </c>
    </row>
    <row r="136" spans="1:13" ht="14.4" customHeight="1" x14ac:dyDescent="0.3">
      <c r="A136" s="649" t="s">
        <v>586</v>
      </c>
      <c r="B136" s="650" t="s">
        <v>3811</v>
      </c>
      <c r="C136" s="650" t="s">
        <v>1649</v>
      </c>
      <c r="D136" s="650" t="s">
        <v>1650</v>
      </c>
      <c r="E136" s="650" t="s">
        <v>1651</v>
      </c>
      <c r="F136" s="653"/>
      <c r="G136" s="653"/>
      <c r="H136" s="666">
        <v>0</v>
      </c>
      <c r="I136" s="653">
        <v>260.23218890000004</v>
      </c>
      <c r="J136" s="653">
        <v>45036.029945840382</v>
      </c>
      <c r="K136" s="666">
        <v>1</v>
      </c>
      <c r="L136" s="653">
        <v>260.23218890000004</v>
      </c>
      <c r="M136" s="654">
        <v>45036.029945840382</v>
      </c>
    </row>
    <row r="137" spans="1:13" ht="14.4" customHeight="1" x14ac:dyDescent="0.3">
      <c r="A137" s="649" t="s">
        <v>586</v>
      </c>
      <c r="B137" s="650" t="s">
        <v>3811</v>
      </c>
      <c r="C137" s="650" t="s">
        <v>1766</v>
      </c>
      <c r="D137" s="650" t="s">
        <v>1650</v>
      </c>
      <c r="E137" s="650" t="s">
        <v>1767</v>
      </c>
      <c r="F137" s="653"/>
      <c r="G137" s="653"/>
      <c r="H137" s="666">
        <v>0</v>
      </c>
      <c r="I137" s="653">
        <v>3.2843615000000002</v>
      </c>
      <c r="J137" s="653">
        <v>2043.7019892306712</v>
      </c>
      <c r="K137" s="666">
        <v>1</v>
      </c>
      <c r="L137" s="653">
        <v>3.2843615000000002</v>
      </c>
      <c r="M137" s="654">
        <v>2043.7019892306712</v>
      </c>
    </row>
    <row r="138" spans="1:13" ht="14.4" customHeight="1" x14ac:dyDescent="0.3">
      <c r="A138" s="649" t="s">
        <v>586</v>
      </c>
      <c r="B138" s="650" t="s">
        <v>3812</v>
      </c>
      <c r="C138" s="650" t="s">
        <v>2251</v>
      </c>
      <c r="D138" s="650" t="s">
        <v>2252</v>
      </c>
      <c r="E138" s="650" t="s">
        <v>3813</v>
      </c>
      <c r="F138" s="653"/>
      <c r="G138" s="653"/>
      <c r="H138" s="666">
        <v>0</v>
      </c>
      <c r="I138" s="653">
        <v>5</v>
      </c>
      <c r="J138" s="653">
        <v>1227.8000987716125</v>
      </c>
      <c r="K138" s="666">
        <v>1</v>
      </c>
      <c r="L138" s="653">
        <v>5</v>
      </c>
      <c r="M138" s="654">
        <v>1227.8000987716125</v>
      </c>
    </row>
    <row r="139" spans="1:13" ht="14.4" customHeight="1" x14ac:dyDescent="0.3">
      <c r="A139" s="649" t="s">
        <v>586</v>
      </c>
      <c r="B139" s="650" t="s">
        <v>3812</v>
      </c>
      <c r="C139" s="650" t="s">
        <v>2316</v>
      </c>
      <c r="D139" s="650" t="s">
        <v>2317</v>
      </c>
      <c r="E139" s="650" t="s">
        <v>2318</v>
      </c>
      <c r="F139" s="653"/>
      <c r="G139" s="653"/>
      <c r="H139" s="666">
        <v>0</v>
      </c>
      <c r="I139" s="653">
        <v>13</v>
      </c>
      <c r="J139" s="653">
        <v>2577.3786166724535</v>
      </c>
      <c r="K139" s="666">
        <v>1</v>
      </c>
      <c r="L139" s="653">
        <v>13</v>
      </c>
      <c r="M139" s="654">
        <v>2577.3786166724535</v>
      </c>
    </row>
    <row r="140" spans="1:13" ht="14.4" customHeight="1" x14ac:dyDescent="0.3">
      <c r="A140" s="649" t="s">
        <v>586</v>
      </c>
      <c r="B140" s="650" t="s">
        <v>3812</v>
      </c>
      <c r="C140" s="650" t="s">
        <v>2303</v>
      </c>
      <c r="D140" s="650" t="s">
        <v>3814</v>
      </c>
      <c r="E140" s="650" t="s">
        <v>2305</v>
      </c>
      <c r="F140" s="653"/>
      <c r="G140" s="653"/>
      <c r="H140" s="666">
        <v>0</v>
      </c>
      <c r="I140" s="653">
        <v>27</v>
      </c>
      <c r="J140" s="653">
        <v>1372.8974314030761</v>
      </c>
      <c r="K140" s="666">
        <v>1</v>
      </c>
      <c r="L140" s="653">
        <v>27</v>
      </c>
      <c r="M140" s="654">
        <v>1372.8974314030761</v>
      </c>
    </row>
    <row r="141" spans="1:13" ht="14.4" customHeight="1" x14ac:dyDescent="0.3">
      <c r="A141" s="649" t="s">
        <v>586</v>
      </c>
      <c r="B141" s="650" t="s">
        <v>3812</v>
      </c>
      <c r="C141" s="650" t="s">
        <v>2307</v>
      </c>
      <c r="D141" s="650" t="s">
        <v>3815</v>
      </c>
      <c r="E141" s="650" t="s">
        <v>2305</v>
      </c>
      <c r="F141" s="653"/>
      <c r="G141" s="653"/>
      <c r="H141" s="666">
        <v>0</v>
      </c>
      <c r="I141" s="653">
        <v>44</v>
      </c>
      <c r="J141" s="653">
        <v>2204.5964030529617</v>
      </c>
      <c r="K141" s="666">
        <v>1</v>
      </c>
      <c r="L141" s="653">
        <v>44</v>
      </c>
      <c r="M141" s="654">
        <v>2204.5964030529617</v>
      </c>
    </row>
    <row r="142" spans="1:13" ht="14.4" customHeight="1" x14ac:dyDescent="0.3">
      <c r="A142" s="649" t="s">
        <v>586</v>
      </c>
      <c r="B142" s="650" t="s">
        <v>3812</v>
      </c>
      <c r="C142" s="650" t="s">
        <v>2310</v>
      </c>
      <c r="D142" s="650" t="s">
        <v>3816</v>
      </c>
      <c r="E142" s="650" t="s">
        <v>2305</v>
      </c>
      <c r="F142" s="653"/>
      <c r="G142" s="653"/>
      <c r="H142" s="666">
        <v>0</v>
      </c>
      <c r="I142" s="653">
        <v>1</v>
      </c>
      <c r="J142" s="653">
        <v>54.46</v>
      </c>
      <c r="K142" s="666">
        <v>1</v>
      </c>
      <c r="L142" s="653">
        <v>1</v>
      </c>
      <c r="M142" s="654">
        <v>54.46</v>
      </c>
    </row>
    <row r="143" spans="1:13" ht="14.4" customHeight="1" x14ac:dyDescent="0.3">
      <c r="A143" s="649" t="s">
        <v>586</v>
      </c>
      <c r="B143" s="650" t="s">
        <v>3812</v>
      </c>
      <c r="C143" s="650" t="s">
        <v>2319</v>
      </c>
      <c r="D143" s="650" t="s">
        <v>2320</v>
      </c>
      <c r="E143" s="650" t="s">
        <v>2321</v>
      </c>
      <c r="F143" s="653"/>
      <c r="G143" s="653"/>
      <c r="H143" s="666">
        <v>0</v>
      </c>
      <c r="I143" s="653">
        <v>125</v>
      </c>
      <c r="J143" s="653">
        <v>22921.244720170704</v>
      </c>
      <c r="K143" s="666">
        <v>1</v>
      </c>
      <c r="L143" s="653">
        <v>125</v>
      </c>
      <c r="M143" s="654">
        <v>22921.244720170704</v>
      </c>
    </row>
    <row r="144" spans="1:13" ht="14.4" customHeight="1" x14ac:dyDescent="0.3">
      <c r="A144" s="649" t="s">
        <v>586</v>
      </c>
      <c r="B144" s="650" t="s">
        <v>3812</v>
      </c>
      <c r="C144" s="650" t="s">
        <v>2313</v>
      </c>
      <c r="D144" s="650" t="s">
        <v>3817</v>
      </c>
      <c r="E144" s="650" t="s">
        <v>2305</v>
      </c>
      <c r="F144" s="653"/>
      <c r="G144" s="653"/>
      <c r="H144" s="666">
        <v>0</v>
      </c>
      <c r="I144" s="653">
        <v>35</v>
      </c>
      <c r="J144" s="653">
        <v>1793.2350567412304</v>
      </c>
      <c r="K144" s="666">
        <v>1</v>
      </c>
      <c r="L144" s="653">
        <v>35</v>
      </c>
      <c r="M144" s="654">
        <v>1793.2350567412304</v>
      </c>
    </row>
    <row r="145" spans="1:13" ht="14.4" customHeight="1" x14ac:dyDescent="0.3">
      <c r="A145" s="649" t="s">
        <v>591</v>
      </c>
      <c r="B145" s="650" t="s">
        <v>3672</v>
      </c>
      <c r="C145" s="650" t="s">
        <v>2087</v>
      </c>
      <c r="D145" s="650" t="s">
        <v>3673</v>
      </c>
      <c r="E145" s="650" t="s">
        <v>3674</v>
      </c>
      <c r="F145" s="653"/>
      <c r="G145" s="653"/>
      <c r="H145" s="666">
        <v>0</v>
      </c>
      <c r="I145" s="653">
        <v>8</v>
      </c>
      <c r="J145" s="653">
        <v>377.83128902230567</v>
      </c>
      <c r="K145" s="666">
        <v>1</v>
      </c>
      <c r="L145" s="653">
        <v>8</v>
      </c>
      <c r="M145" s="654">
        <v>377.83128902230567</v>
      </c>
    </row>
    <row r="146" spans="1:13" ht="14.4" customHeight="1" x14ac:dyDescent="0.3">
      <c r="A146" s="649" t="s">
        <v>591</v>
      </c>
      <c r="B146" s="650" t="s">
        <v>3672</v>
      </c>
      <c r="C146" s="650" t="s">
        <v>2099</v>
      </c>
      <c r="D146" s="650" t="s">
        <v>3675</v>
      </c>
      <c r="E146" s="650" t="s">
        <v>3676</v>
      </c>
      <c r="F146" s="653"/>
      <c r="G146" s="653"/>
      <c r="H146" s="666">
        <v>0</v>
      </c>
      <c r="I146" s="653">
        <v>34</v>
      </c>
      <c r="J146" s="653">
        <v>2427.3418971085648</v>
      </c>
      <c r="K146" s="666">
        <v>1</v>
      </c>
      <c r="L146" s="653">
        <v>34</v>
      </c>
      <c r="M146" s="654">
        <v>2427.3418971085648</v>
      </c>
    </row>
    <row r="147" spans="1:13" ht="14.4" customHeight="1" x14ac:dyDescent="0.3">
      <c r="A147" s="649" t="s">
        <v>591</v>
      </c>
      <c r="B147" s="650" t="s">
        <v>3672</v>
      </c>
      <c r="C147" s="650" t="s">
        <v>615</v>
      </c>
      <c r="D147" s="650" t="s">
        <v>3677</v>
      </c>
      <c r="E147" s="650" t="s">
        <v>3674</v>
      </c>
      <c r="F147" s="653">
        <v>3</v>
      </c>
      <c r="G147" s="653">
        <v>98.43</v>
      </c>
      <c r="H147" s="666">
        <v>1</v>
      </c>
      <c r="I147" s="653"/>
      <c r="J147" s="653"/>
      <c r="K147" s="666">
        <v>0</v>
      </c>
      <c r="L147" s="653">
        <v>3</v>
      </c>
      <c r="M147" s="654">
        <v>98.43</v>
      </c>
    </row>
    <row r="148" spans="1:13" ht="14.4" customHeight="1" x14ac:dyDescent="0.3">
      <c r="A148" s="649" t="s">
        <v>591</v>
      </c>
      <c r="B148" s="650" t="s">
        <v>3678</v>
      </c>
      <c r="C148" s="650" t="s">
        <v>936</v>
      </c>
      <c r="D148" s="650" t="s">
        <v>937</v>
      </c>
      <c r="E148" s="650" t="s">
        <v>938</v>
      </c>
      <c r="F148" s="653"/>
      <c r="G148" s="653"/>
      <c r="H148" s="666">
        <v>0</v>
      </c>
      <c r="I148" s="653">
        <v>16</v>
      </c>
      <c r="J148" s="653">
        <v>2685.2320415336644</v>
      </c>
      <c r="K148" s="666">
        <v>1</v>
      </c>
      <c r="L148" s="653">
        <v>16</v>
      </c>
      <c r="M148" s="654">
        <v>2685.2320415336644</v>
      </c>
    </row>
    <row r="149" spans="1:13" ht="14.4" customHeight="1" x14ac:dyDescent="0.3">
      <c r="A149" s="649" t="s">
        <v>591</v>
      </c>
      <c r="B149" s="650" t="s">
        <v>3679</v>
      </c>
      <c r="C149" s="650" t="s">
        <v>2035</v>
      </c>
      <c r="D149" s="650" t="s">
        <v>2036</v>
      </c>
      <c r="E149" s="650" t="s">
        <v>3680</v>
      </c>
      <c r="F149" s="653"/>
      <c r="G149" s="653"/>
      <c r="H149" s="666">
        <v>0</v>
      </c>
      <c r="I149" s="653">
        <v>6</v>
      </c>
      <c r="J149" s="653">
        <v>440.92055648412156</v>
      </c>
      <c r="K149" s="666">
        <v>1</v>
      </c>
      <c r="L149" s="653">
        <v>6</v>
      </c>
      <c r="M149" s="654">
        <v>440.92055648412156</v>
      </c>
    </row>
    <row r="150" spans="1:13" ht="14.4" customHeight="1" x14ac:dyDescent="0.3">
      <c r="A150" s="649" t="s">
        <v>591</v>
      </c>
      <c r="B150" s="650" t="s">
        <v>3679</v>
      </c>
      <c r="C150" s="650" t="s">
        <v>2137</v>
      </c>
      <c r="D150" s="650" t="s">
        <v>2138</v>
      </c>
      <c r="E150" s="650" t="s">
        <v>2139</v>
      </c>
      <c r="F150" s="653"/>
      <c r="G150" s="653"/>
      <c r="H150" s="666">
        <v>0</v>
      </c>
      <c r="I150" s="653">
        <v>240</v>
      </c>
      <c r="J150" s="653">
        <v>17019.774189772881</v>
      </c>
      <c r="K150" s="666">
        <v>1</v>
      </c>
      <c r="L150" s="653">
        <v>240</v>
      </c>
      <c r="M150" s="654">
        <v>17019.774189772881</v>
      </c>
    </row>
    <row r="151" spans="1:13" ht="14.4" customHeight="1" x14ac:dyDescent="0.3">
      <c r="A151" s="649" t="s">
        <v>591</v>
      </c>
      <c r="B151" s="650" t="s">
        <v>3681</v>
      </c>
      <c r="C151" s="650" t="s">
        <v>1986</v>
      </c>
      <c r="D151" s="650" t="s">
        <v>3682</v>
      </c>
      <c r="E151" s="650" t="s">
        <v>3683</v>
      </c>
      <c r="F151" s="653"/>
      <c r="G151" s="653"/>
      <c r="H151" s="666">
        <v>0</v>
      </c>
      <c r="I151" s="653">
        <v>2</v>
      </c>
      <c r="J151" s="653">
        <v>204.33968869570606</v>
      </c>
      <c r="K151" s="666">
        <v>1</v>
      </c>
      <c r="L151" s="653">
        <v>2</v>
      </c>
      <c r="M151" s="654">
        <v>204.33968869570606</v>
      </c>
    </row>
    <row r="152" spans="1:13" ht="14.4" customHeight="1" x14ac:dyDescent="0.3">
      <c r="A152" s="649" t="s">
        <v>591</v>
      </c>
      <c r="B152" s="650" t="s">
        <v>3818</v>
      </c>
      <c r="C152" s="650" t="s">
        <v>3141</v>
      </c>
      <c r="D152" s="650" t="s">
        <v>3142</v>
      </c>
      <c r="E152" s="650" t="s">
        <v>3143</v>
      </c>
      <c r="F152" s="653"/>
      <c r="G152" s="653"/>
      <c r="H152" s="666">
        <v>0</v>
      </c>
      <c r="I152" s="653">
        <v>12</v>
      </c>
      <c r="J152" s="653">
        <v>783.24017748582764</v>
      </c>
      <c r="K152" s="666">
        <v>1</v>
      </c>
      <c r="L152" s="653">
        <v>12</v>
      </c>
      <c r="M152" s="654">
        <v>783.24017748582764</v>
      </c>
    </row>
    <row r="153" spans="1:13" ht="14.4" customHeight="1" x14ac:dyDescent="0.3">
      <c r="A153" s="649" t="s">
        <v>591</v>
      </c>
      <c r="B153" s="650" t="s">
        <v>3685</v>
      </c>
      <c r="C153" s="650" t="s">
        <v>2182</v>
      </c>
      <c r="D153" s="650" t="s">
        <v>2183</v>
      </c>
      <c r="E153" s="650" t="s">
        <v>2184</v>
      </c>
      <c r="F153" s="653"/>
      <c r="G153" s="653"/>
      <c r="H153" s="666">
        <v>0</v>
      </c>
      <c r="I153" s="653">
        <v>83</v>
      </c>
      <c r="J153" s="653">
        <v>31609.05725756321</v>
      </c>
      <c r="K153" s="666">
        <v>1</v>
      </c>
      <c r="L153" s="653">
        <v>83</v>
      </c>
      <c r="M153" s="654">
        <v>31609.05725756321</v>
      </c>
    </row>
    <row r="154" spans="1:13" ht="14.4" customHeight="1" x14ac:dyDescent="0.3">
      <c r="A154" s="649" t="s">
        <v>591</v>
      </c>
      <c r="B154" s="650" t="s">
        <v>3689</v>
      </c>
      <c r="C154" s="650" t="s">
        <v>2134</v>
      </c>
      <c r="D154" s="650" t="s">
        <v>2022</v>
      </c>
      <c r="E154" s="650" t="s">
        <v>2135</v>
      </c>
      <c r="F154" s="653"/>
      <c r="G154" s="653"/>
      <c r="H154" s="666">
        <v>0</v>
      </c>
      <c r="I154" s="653">
        <v>81</v>
      </c>
      <c r="J154" s="653">
        <v>6000.3396985379732</v>
      </c>
      <c r="K154" s="666">
        <v>1</v>
      </c>
      <c r="L154" s="653">
        <v>81</v>
      </c>
      <c r="M154" s="654">
        <v>6000.3396985379732</v>
      </c>
    </row>
    <row r="155" spans="1:13" ht="14.4" customHeight="1" x14ac:dyDescent="0.3">
      <c r="A155" s="649" t="s">
        <v>591</v>
      </c>
      <c r="B155" s="650" t="s">
        <v>3693</v>
      </c>
      <c r="C155" s="650" t="s">
        <v>2276</v>
      </c>
      <c r="D155" s="650" t="s">
        <v>1991</v>
      </c>
      <c r="E155" s="650" t="s">
        <v>2277</v>
      </c>
      <c r="F155" s="653">
        <v>6</v>
      </c>
      <c r="G155" s="653">
        <v>621.07981987554001</v>
      </c>
      <c r="H155" s="666">
        <v>0.4057408790058763</v>
      </c>
      <c r="I155" s="653">
        <v>9</v>
      </c>
      <c r="J155" s="653">
        <v>909.65038753485248</v>
      </c>
      <c r="K155" s="666">
        <v>0.5942591209941237</v>
      </c>
      <c r="L155" s="653">
        <v>15</v>
      </c>
      <c r="M155" s="654">
        <v>1530.7302074103925</v>
      </c>
    </row>
    <row r="156" spans="1:13" ht="14.4" customHeight="1" x14ac:dyDescent="0.3">
      <c r="A156" s="649" t="s">
        <v>591</v>
      </c>
      <c r="B156" s="650" t="s">
        <v>3693</v>
      </c>
      <c r="C156" s="650" t="s">
        <v>2046</v>
      </c>
      <c r="D156" s="650" t="s">
        <v>2047</v>
      </c>
      <c r="E156" s="650" t="s">
        <v>3694</v>
      </c>
      <c r="F156" s="653"/>
      <c r="G156" s="653"/>
      <c r="H156" s="666">
        <v>0</v>
      </c>
      <c r="I156" s="653">
        <v>5</v>
      </c>
      <c r="J156" s="653">
        <v>357.82955227950845</v>
      </c>
      <c r="K156" s="666">
        <v>1</v>
      </c>
      <c r="L156" s="653">
        <v>5</v>
      </c>
      <c r="M156" s="654">
        <v>357.82955227950845</v>
      </c>
    </row>
    <row r="157" spans="1:13" ht="14.4" customHeight="1" x14ac:dyDescent="0.3">
      <c r="A157" s="649" t="s">
        <v>591</v>
      </c>
      <c r="B157" s="650" t="s">
        <v>3693</v>
      </c>
      <c r="C157" s="650" t="s">
        <v>3127</v>
      </c>
      <c r="D157" s="650" t="s">
        <v>3128</v>
      </c>
      <c r="E157" s="650" t="s">
        <v>3819</v>
      </c>
      <c r="F157" s="653"/>
      <c r="G157" s="653"/>
      <c r="H157" s="666">
        <v>0</v>
      </c>
      <c r="I157" s="653">
        <v>5</v>
      </c>
      <c r="J157" s="653">
        <v>427.34021052162672</v>
      </c>
      <c r="K157" s="666">
        <v>1</v>
      </c>
      <c r="L157" s="653">
        <v>5</v>
      </c>
      <c r="M157" s="654">
        <v>427.34021052162672</v>
      </c>
    </row>
    <row r="158" spans="1:13" ht="14.4" customHeight="1" x14ac:dyDescent="0.3">
      <c r="A158" s="649" t="s">
        <v>591</v>
      </c>
      <c r="B158" s="650" t="s">
        <v>3695</v>
      </c>
      <c r="C158" s="650" t="s">
        <v>2112</v>
      </c>
      <c r="D158" s="650" t="s">
        <v>2113</v>
      </c>
      <c r="E158" s="650" t="s">
        <v>2114</v>
      </c>
      <c r="F158" s="653"/>
      <c r="G158" s="653"/>
      <c r="H158" s="666">
        <v>0</v>
      </c>
      <c r="I158" s="653">
        <v>4</v>
      </c>
      <c r="J158" s="653">
        <v>95.880044272842341</v>
      </c>
      <c r="K158" s="666">
        <v>1</v>
      </c>
      <c r="L158" s="653">
        <v>4</v>
      </c>
      <c r="M158" s="654">
        <v>95.880044272842341</v>
      </c>
    </row>
    <row r="159" spans="1:13" ht="14.4" customHeight="1" x14ac:dyDescent="0.3">
      <c r="A159" s="649" t="s">
        <v>591</v>
      </c>
      <c r="B159" s="650" t="s">
        <v>3695</v>
      </c>
      <c r="C159" s="650" t="s">
        <v>2108</v>
      </c>
      <c r="D159" s="650" t="s">
        <v>2109</v>
      </c>
      <c r="E159" s="650" t="s">
        <v>2110</v>
      </c>
      <c r="F159" s="653"/>
      <c r="G159" s="653"/>
      <c r="H159" s="666">
        <v>0</v>
      </c>
      <c r="I159" s="653">
        <v>13</v>
      </c>
      <c r="J159" s="653">
        <v>398.21021801171366</v>
      </c>
      <c r="K159" s="666">
        <v>1</v>
      </c>
      <c r="L159" s="653">
        <v>13</v>
      </c>
      <c r="M159" s="654">
        <v>398.21021801171366</v>
      </c>
    </row>
    <row r="160" spans="1:13" ht="14.4" customHeight="1" x14ac:dyDescent="0.3">
      <c r="A160" s="649" t="s">
        <v>591</v>
      </c>
      <c r="B160" s="650" t="s">
        <v>3820</v>
      </c>
      <c r="C160" s="650" t="s">
        <v>3181</v>
      </c>
      <c r="D160" s="650" t="s">
        <v>3821</v>
      </c>
      <c r="E160" s="650" t="s">
        <v>3822</v>
      </c>
      <c r="F160" s="653"/>
      <c r="G160" s="653"/>
      <c r="H160" s="666">
        <v>0</v>
      </c>
      <c r="I160" s="653">
        <v>6</v>
      </c>
      <c r="J160" s="653">
        <v>703.07000000000016</v>
      </c>
      <c r="K160" s="666">
        <v>1</v>
      </c>
      <c r="L160" s="653">
        <v>6</v>
      </c>
      <c r="M160" s="654">
        <v>703.07000000000016</v>
      </c>
    </row>
    <row r="161" spans="1:13" ht="14.4" customHeight="1" x14ac:dyDescent="0.3">
      <c r="A161" s="649" t="s">
        <v>591</v>
      </c>
      <c r="B161" s="650" t="s">
        <v>3820</v>
      </c>
      <c r="C161" s="650" t="s">
        <v>3151</v>
      </c>
      <c r="D161" s="650" t="s">
        <v>3823</v>
      </c>
      <c r="E161" s="650" t="s">
        <v>2631</v>
      </c>
      <c r="F161" s="653"/>
      <c r="G161" s="653"/>
      <c r="H161" s="666">
        <v>0</v>
      </c>
      <c r="I161" s="653">
        <v>1</v>
      </c>
      <c r="J161" s="653">
        <v>144.78999999999991</v>
      </c>
      <c r="K161" s="666">
        <v>1</v>
      </c>
      <c r="L161" s="653">
        <v>1</v>
      </c>
      <c r="M161" s="654">
        <v>144.78999999999991</v>
      </c>
    </row>
    <row r="162" spans="1:13" ht="14.4" customHeight="1" x14ac:dyDescent="0.3">
      <c r="A162" s="649" t="s">
        <v>591</v>
      </c>
      <c r="B162" s="650" t="s">
        <v>3696</v>
      </c>
      <c r="C162" s="650" t="s">
        <v>2176</v>
      </c>
      <c r="D162" s="650" t="s">
        <v>1999</v>
      </c>
      <c r="E162" s="650" t="s">
        <v>2177</v>
      </c>
      <c r="F162" s="653"/>
      <c r="G162" s="653"/>
      <c r="H162" s="666">
        <v>0</v>
      </c>
      <c r="I162" s="653">
        <v>3</v>
      </c>
      <c r="J162" s="653">
        <v>1069.4999999999998</v>
      </c>
      <c r="K162" s="666">
        <v>1</v>
      </c>
      <c r="L162" s="653">
        <v>3</v>
      </c>
      <c r="M162" s="654">
        <v>1069.4999999999998</v>
      </c>
    </row>
    <row r="163" spans="1:13" ht="14.4" customHeight="1" x14ac:dyDescent="0.3">
      <c r="A163" s="649" t="s">
        <v>591</v>
      </c>
      <c r="B163" s="650" t="s">
        <v>3696</v>
      </c>
      <c r="C163" s="650" t="s">
        <v>2179</v>
      </c>
      <c r="D163" s="650" t="s">
        <v>1999</v>
      </c>
      <c r="E163" s="650" t="s">
        <v>2180</v>
      </c>
      <c r="F163" s="653"/>
      <c r="G163" s="653"/>
      <c r="H163" s="666">
        <v>0</v>
      </c>
      <c r="I163" s="653">
        <v>2</v>
      </c>
      <c r="J163" s="653">
        <v>828.00000000000011</v>
      </c>
      <c r="K163" s="666">
        <v>1</v>
      </c>
      <c r="L163" s="653">
        <v>2</v>
      </c>
      <c r="M163" s="654">
        <v>828.00000000000011</v>
      </c>
    </row>
    <row r="164" spans="1:13" ht="14.4" customHeight="1" x14ac:dyDescent="0.3">
      <c r="A164" s="649" t="s">
        <v>591</v>
      </c>
      <c r="B164" s="650" t="s">
        <v>3696</v>
      </c>
      <c r="C164" s="650" t="s">
        <v>1998</v>
      </c>
      <c r="D164" s="650" t="s">
        <v>1999</v>
      </c>
      <c r="E164" s="650" t="s">
        <v>2000</v>
      </c>
      <c r="F164" s="653"/>
      <c r="G164" s="653"/>
      <c r="H164" s="666">
        <v>0</v>
      </c>
      <c r="I164" s="653">
        <v>21</v>
      </c>
      <c r="J164" s="653">
        <v>10336.198987586191</v>
      </c>
      <c r="K164" s="666">
        <v>1</v>
      </c>
      <c r="L164" s="653">
        <v>21</v>
      </c>
      <c r="M164" s="654">
        <v>10336.198987586191</v>
      </c>
    </row>
    <row r="165" spans="1:13" ht="14.4" customHeight="1" x14ac:dyDescent="0.3">
      <c r="A165" s="649" t="s">
        <v>591</v>
      </c>
      <c r="B165" s="650" t="s">
        <v>3696</v>
      </c>
      <c r="C165" s="650" t="s">
        <v>2002</v>
      </c>
      <c r="D165" s="650" t="s">
        <v>1999</v>
      </c>
      <c r="E165" s="650" t="s">
        <v>2003</v>
      </c>
      <c r="F165" s="653"/>
      <c r="G165" s="653"/>
      <c r="H165" s="666">
        <v>0</v>
      </c>
      <c r="I165" s="653">
        <v>2</v>
      </c>
      <c r="J165" s="653">
        <v>1885.9954448493281</v>
      </c>
      <c r="K165" s="666">
        <v>1</v>
      </c>
      <c r="L165" s="653">
        <v>2</v>
      </c>
      <c r="M165" s="654">
        <v>1885.9954448493281</v>
      </c>
    </row>
    <row r="166" spans="1:13" ht="14.4" customHeight="1" x14ac:dyDescent="0.3">
      <c r="A166" s="649" t="s">
        <v>591</v>
      </c>
      <c r="B166" s="650" t="s">
        <v>3696</v>
      </c>
      <c r="C166" s="650" t="s">
        <v>3114</v>
      </c>
      <c r="D166" s="650" t="s">
        <v>1999</v>
      </c>
      <c r="E166" s="650" t="s">
        <v>3115</v>
      </c>
      <c r="F166" s="653"/>
      <c r="G166" s="653"/>
      <c r="H166" s="666">
        <v>0</v>
      </c>
      <c r="I166" s="653">
        <v>2</v>
      </c>
      <c r="J166" s="653">
        <v>2114.92</v>
      </c>
      <c r="K166" s="666">
        <v>1</v>
      </c>
      <c r="L166" s="653">
        <v>2</v>
      </c>
      <c r="M166" s="654">
        <v>2114.92</v>
      </c>
    </row>
    <row r="167" spans="1:13" ht="14.4" customHeight="1" x14ac:dyDescent="0.3">
      <c r="A167" s="649" t="s">
        <v>591</v>
      </c>
      <c r="B167" s="650" t="s">
        <v>3696</v>
      </c>
      <c r="C167" s="650" t="s">
        <v>2039</v>
      </c>
      <c r="D167" s="650" t="s">
        <v>2040</v>
      </c>
      <c r="E167" s="650" t="s">
        <v>3697</v>
      </c>
      <c r="F167" s="653"/>
      <c r="G167" s="653"/>
      <c r="H167" s="666">
        <v>0</v>
      </c>
      <c r="I167" s="653">
        <v>16</v>
      </c>
      <c r="J167" s="653">
        <v>59145.935785859896</v>
      </c>
      <c r="K167" s="666">
        <v>1</v>
      </c>
      <c r="L167" s="653">
        <v>16</v>
      </c>
      <c r="M167" s="654">
        <v>59145.935785859896</v>
      </c>
    </row>
    <row r="168" spans="1:13" ht="14.4" customHeight="1" x14ac:dyDescent="0.3">
      <c r="A168" s="649" t="s">
        <v>591</v>
      </c>
      <c r="B168" s="650" t="s">
        <v>3696</v>
      </c>
      <c r="C168" s="650" t="s">
        <v>2061</v>
      </c>
      <c r="D168" s="650" t="s">
        <v>2062</v>
      </c>
      <c r="E168" s="650" t="s">
        <v>2000</v>
      </c>
      <c r="F168" s="653"/>
      <c r="G168" s="653"/>
      <c r="H168" s="666">
        <v>0</v>
      </c>
      <c r="I168" s="653">
        <v>6</v>
      </c>
      <c r="J168" s="653">
        <v>8688.2986596736246</v>
      </c>
      <c r="K168" s="666">
        <v>1</v>
      </c>
      <c r="L168" s="653">
        <v>6</v>
      </c>
      <c r="M168" s="654">
        <v>8688.2986596736246</v>
      </c>
    </row>
    <row r="169" spans="1:13" ht="14.4" customHeight="1" x14ac:dyDescent="0.3">
      <c r="A169" s="649" t="s">
        <v>591</v>
      </c>
      <c r="B169" s="650" t="s">
        <v>3696</v>
      </c>
      <c r="C169" s="650" t="s">
        <v>2065</v>
      </c>
      <c r="D169" s="650" t="s">
        <v>2062</v>
      </c>
      <c r="E169" s="650" t="s">
        <v>2003</v>
      </c>
      <c r="F169" s="653"/>
      <c r="G169" s="653"/>
      <c r="H169" s="666">
        <v>0</v>
      </c>
      <c r="I169" s="653">
        <v>5</v>
      </c>
      <c r="J169" s="653">
        <v>9819.9858676140175</v>
      </c>
      <c r="K169" s="666">
        <v>1</v>
      </c>
      <c r="L169" s="653">
        <v>5</v>
      </c>
      <c r="M169" s="654">
        <v>9819.9858676140175</v>
      </c>
    </row>
    <row r="170" spans="1:13" ht="14.4" customHeight="1" x14ac:dyDescent="0.3">
      <c r="A170" s="649" t="s">
        <v>591</v>
      </c>
      <c r="B170" s="650" t="s">
        <v>3696</v>
      </c>
      <c r="C170" s="650" t="s">
        <v>2068</v>
      </c>
      <c r="D170" s="650" t="s">
        <v>2062</v>
      </c>
      <c r="E170" s="650" t="s">
        <v>3115</v>
      </c>
      <c r="F170" s="653"/>
      <c r="G170" s="653"/>
      <c r="H170" s="666">
        <v>0</v>
      </c>
      <c r="I170" s="653">
        <v>2</v>
      </c>
      <c r="J170" s="653">
        <v>4951.8999999999969</v>
      </c>
      <c r="K170" s="666">
        <v>1</v>
      </c>
      <c r="L170" s="653">
        <v>2</v>
      </c>
      <c r="M170" s="654">
        <v>4951.8999999999969</v>
      </c>
    </row>
    <row r="171" spans="1:13" ht="14.4" customHeight="1" x14ac:dyDescent="0.3">
      <c r="A171" s="649" t="s">
        <v>591</v>
      </c>
      <c r="B171" s="650" t="s">
        <v>3824</v>
      </c>
      <c r="C171" s="650" t="s">
        <v>2490</v>
      </c>
      <c r="D171" s="650" t="s">
        <v>2491</v>
      </c>
      <c r="E171" s="650" t="s">
        <v>2492</v>
      </c>
      <c r="F171" s="653">
        <v>1</v>
      </c>
      <c r="G171" s="653">
        <v>101.07</v>
      </c>
      <c r="H171" s="666">
        <v>1</v>
      </c>
      <c r="I171" s="653"/>
      <c r="J171" s="653"/>
      <c r="K171" s="666">
        <v>0</v>
      </c>
      <c r="L171" s="653">
        <v>1</v>
      </c>
      <c r="M171" s="654">
        <v>101.07</v>
      </c>
    </row>
    <row r="172" spans="1:13" ht="14.4" customHeight="1" x14ac:dyDescent="0.3">
      <c r="A172" s="649" t="s">
        <v>591</v>
      </c>
      <c r="B172" s="650" t="s">
        <v>3825</v>
      </c>
      <c r="C172" s="650" t="s">
        <v>2511</v>
      </c>
      <c r="D172" s="650" t="s">
        <v>2512</v>
      </c>
      <c r="E172" s="650" t="s">
        <v>3826</v>
      </c>
      <c r="F172" s="653">
        <v>1</v>
      </c>
      <c r="G172" s="653">
        <v>150.22</v>
      </c>
      <c r="H172" s="666">
        <v>1</v>
      </c>
      <c r="I172" s="653"/>
      <c r="J172" s="653"/>
      <c r="K172" s="666">
        <v>0</v>
      </c>
      <c r="L172" s="653">
        <v>1</v>
      </c>
      <c r="M172" s="654">
        <v>150.22</v>
      </c>
    </row>
    <row r="173" spans="1:13" ht="14.4" customHeight="1" x14ac:dyDescent="0.3">
      <c r="A173" s="649" t="s">
        <v>591</v>
      </c>
      <c r="B173" s="650" t="s">
        <v>3827</v>
      </c>
      <c r="C173" s="650" t="s">
        <v>3099</v>
      </c>
      <c r="D173" s="650" t="s">
        <v>3100</v>
      </c>
      <c r="E173" s="650" t="s">
        <v>3828</v>
      </c>
      <c r="F173" s="653"/>
      <c r="G173" s="653"/>
      <c r="H173" s="666">
        <v>0</v>
      </c>
      <c r="I173" s="653">
        <v>2</v>
      </c>
      <c r="J173" s="653">
        <v>94.66</v>
      </c>
      <c r="K173" s="666">
        <v>1</v>
      </c>
      <c r="L173" s="653">
        <v>2</v>
      </c>
      <c r="M173" s="654">
        <v>94.66</v>
      </c>
    </row>
    <row r="174" spans="1:13" ht="14.4" customHeight="1" x14ac:dyDescent="0.3">
      <c r="A174" s="649" t="s">
        <v>591</v>
      </c>
      <c r="B174" s="650" t="s">
        <v>3829</v>
      </c>
      <c r="C174" s="650" t="s">
        <v>3223</v>
      </c>
      <c r="D174" s="650" t="s">
        <v>3224</v>
      </c>
      <c r="E174" s="650" t="s">
        <v>3225</v>
      </c>
      <c r="F174" s="653"/>
      <c r="G174" s="653"/>
      <c r="H174" s="666">
        <v>0</v>
      </c>
      <c r="I174" s="653">
        <v>2</v>
      </c>
      <c r="J174" s="653">
        <v>110.20000000000003</v>
      </c>
      <c r="K174" s="666">
        <v>1</v>
      </c>
      <c r="L174" s="653">
        <v>2</v>
      </c>
      <c r="M174" s="654">
        <v>110.20000000000003</v>
      </c>
    </row>
    <row r="175" spans="1:13" ht="14.4" customHeight="1" x14ac:dyDescent="0.3">
      <c r="A175" s="649" t="s">
        <v>591</v>
      </c>
      <c r="B175" s="650" t="s">
        <v>3829</v>
      </c>
      <c r="C175" s="650" t="s">
        <v>3166</v>
      </c>
      <c r="D175" s="650" t="s">
        <v>3830</v>
      </c>
      <c r="E175" s="650" t="s">
        <v>3831</v>
      </c>
      <c r="F175" s="653"/>
      <c r="G175" s="653"/>
      <c r="H175" s="666">
        <v>0</v>
      </c>
      <c r="I175" s="653">
        <v>10</v>
      </c>
      <c r="J175" s="653">
        <v>827.93999308453635</v>
      </c>
      <c r="K175" s="666">
        <v>1</v>
      </c>
      <c r="L175" s="653">
        <v>10</v>
      </c>
      <c r="M175" s="654">
        <v>827.93999308453635</v>
      </c>
    </row>
    <row r="176" spans="1:13" ht="14.4" customHeight="1" x14ac:dyDescent="0.3">
      <c r="A176" s="649" t="s">
        <v>591</v>
      </c>
      <c r="B176" s="650" t="s">
        <v>3829</v>
      </c>
      <c r="C176" s="650" t="s">
        <v>3103</v>
      </c>
      <c r="D176" s="650" t="s">
        <v>3832</v>
      </c>
      <c r="E176" s="650" t="s">
        <v>3833</v>
      </c>
      <c r="F176" s="653"/>
      <c r="G176" s="653"/>
      <c r="H176" s="666">
        <v>0</v>
      </c>
      <c r="I176" s="653">
        <v>2</v>
      </c>
      <c r="J176" s="653">
        <v>220.83960171168303</v>
      </c>
      <c r="K176" s="666">
        <v>1</v>
      </c>
      <c r="L176" s="653">
        <v>2</v>
      </c>
      <c r="M176" s="654">
        <v>220.83960171168303</v>
      </c>
    </row>
    <row r="177" spans="1:13" ht="14.4" customHeight="1" x14ac:dyDescent="0.3">
      <c r="A177" s="649" t="s">
        <v>591</v>
      </c>
      <c r="B177" s="650" t="s">
        <v>3834</v>
      </c>
      <c r="C177" s="650" t="s">
        <v>3124</v>
      </c>
      <c r="D177" s="650" t="s">
        <v>3125</v>
      </c>
      <c r="E177" s="650" t="s">
        <v>1712</v>
      </c>
      <c r="F177" s="653"/>
      <c r="G177" s="653"/>
      <c r="H177" s="666">
        <v>0</v>
      </c>
      <c r="I177" s="653">
        <v>10</v>
      </c>
      <c r="J177" s="653">
        <v>798.30000000000007</v>
      </c>
      <c r="K177" s="666">
        <v>1</v>
      </c>
      <c r="L177" s="653">
        <v>10</v>
      </c>
      <c r="M177" s="654">
        <v>798.30000000000007</v>
      </c>
    </row>
    <row r="178" spans="1:13" ht="14.4" customHeight="1" x14ac:dyDescent="0.3">
      <c r="A178" s="649" t="s">
        <v>591</v>
      </c>
      <c r="B178" s="650" t="s">
        <v>3698</v>
      </c>
      <c r="C178" s="650" t="s">
        <v>2029</v>
      </c>
      <c r="D178" s="650" t="s">
        <v>2030</v>
      </c>
      <c r="E178" s="650" t="s">
        <v>1068</v>
      </c>
      <c r="F178" s="653"/>
      <c r="G178" s="653"/>
      <c r="H178" s="666">
        <v>0</v>
      </c>
      <c r="I178" s="653">
        <v>16</v>
      </c>
      <c r="J178" s="653">
        <v>729.33999999999992</v>
      </c>
      <c r="K178" s="666">
        <v>1</v>
      </c>
      <c r="L178" s="653">
        <v>16</v>
      </c>
      <c r="M178" s="654">
        <v>729.33999999999992</v>
      </c>
    </row>
    <row r="179" spans="1:13" ht="14.4" customHeight="1" x14ac:dyDescent="0.3">
      <c r="A179" s="649" t="s">
        <v>591</v>
      </c>
      <c r="B179" s="650" t="s">
        <v>3698</v>
      </c>
      <c r="C179" s="650" t="s">
        <v>2032</v>
      </c>
      <c r="D179" s="650" t="s">
        <v>2033</v>
      </c>
      <c r="E179" s="650" t="s">
        <v>922</v>
      </c>
      <c r="F179" s="653"/>
      <c r="G179" s="653"/>
      <c r="H179" s="666">
        <v>0</v>
      </c>
      <c r="I179" s="653">
        <v>3</v>
      </c>
      <c r="J179" s="653">
        <v>165.32</v>
      </c>
      <c r="K179" s="666">
        <v>1</v>
      </c>
      <c r="L179" s="653">
        <v>3</v>
      </c>
      <c r="M179" s="654">
        <v>165.32</v>
      </c>
    </row>
    <row r="180" spans="1:13" ht="14.4" customHeight="1" x14ac:dyDescent="0.3">
      <c r="A180" s="649" t="s">
        <v>591</v>
      </c>
      <c r="B180" s="650" t="s">
        <v>3699</v>
      </c>
      <c r="C180" s="650" t="s">
        <v>1131</v>
      </c>
      <c r="D180" s="650" t="s">
        <v>1132</v>
      </c>
      <c r="E180" s="650" t="s">
        <v>1133</v>
      </c>
      <c r="F180" s="653"/>
      <c r="G180" s="653"/>
      <c r="H180" s="666">
        <v>0</v>
      </c>
      <c r="I180" s="653">
        <v>3</v>
      </c>
      <c r="J180" s="653">
        <v>193.61999999999995</v>
      </c>
      <c r="K180" s="666">
        <v>1</v>
      </c>
      <c r="L180" s="653">
        <v>3</v>
      </c>
      <c r="M180" s="654">
        <v>193.61999999999995</v>
      </c>
    </row>
    <row r="181" spans="1:13" ht="14.4" customHeight="1" x14ac:dyDescent="0.3">
      <c r="A181" s="649" t="s">
        <v>591</v>
      </c>
      <c r="B181" s="650" t="s">
        <v>3699</v>
      </c>
      <c r="C181" s="650" t="s">
        <v>1127</v>
      </c>
      <c r="D181" s="650" t="s">
        <v>1128</v>
      </c>
      <c r="E181" s="650" t="s">
        <v>1129</v>
      </c>
      <c r="F181" s="653"/>
      <c r="G181" s="653"/>
      <c r="H181" s="666">
        <v>0</v>
      </c>
      <c r="I181" s="653">
        <v>2</v>
      </c>
      <c r="J181" s="653">
        <v>72.640879352344768</v>
      </c>
      <c r="K181" s="666">
        <v>1</v>
      </c>
      <c r="L181" s="653">
        <v>2</v>
      </c>
      <c r="M181" s="654">
        <v>72.640879352344768</v>
      </c>
    </row>
    <row r="182" spans="1:13" ht="14.4" customHeight="1" x14ac:dyDescent="0.3">
      <c r="A182" s="649" t="s">
        <v>591</v>
      </c>
      <c r="B182" s="650" t="s">
        <v>3699</v>
      </c>
      <c r="C182" s="650" t="s">
        <v>2630</v>
      </c>
      <c r="D182" s="650" t="s">
        <v>1128</v>
      </c>
      <c r="E182" s="650" t="s">
        <v>2631</v>
      </c>
      <c r="F182" s="653"/>
      <c r="G182" s="653"/>
      <c r="H182" s="666">
        <v>0</v>
      </c>
      <c r="I182" s="653">
        <v>2</v>
      </c>
      <c r="J182" s="653">
        <v>301.6593552148762</v>
      </c>
      <c r="K182" s="666">
        <v>1</v>
      </c>
      <c r="L182" s="653">
        <v>2</v>
      </c>
      <c r="M182" s="654">
        <v>301.6593552148762</v>
      </c>
    </row>
    <row r="183" spans="1:13" ht="14.4" customHeight="1" x14ac:dyDescent="0.3">
      <c r="A183" s="649" t="s">
        <v>591</v>
      </c>
      <c r="B183" s="650" t="s">
        <v>3700</v>
      </c>
      <c r="C183" s="650" t="s">
        <v>3212</v>
      </c>
      <c r="D183" s="650" t="s">
        <v>3213</v>
      </c>
      <c r="E183" s="650" t="s">
        <v>1133</v>
      </c>
      <c r="F183" s="653"/>
      <c r="G183" s="653"/>
      <c r="H183" s="666">
        <v>0</v>
      </c>
      <c r="I183" s="653">
        <v>6</v>
      </c>
      <c r="J183" s="653">
        <v>255.01032520817103</v>
      </c>
      <c r="K183" s="666">
        <v>1</v>
      </c>
      <c r="L183" s="653">
        <v>6</v>
      </c>
      <c r="M183" s="654">
        <v>255.01032520817103</v>
      </c>
    </row>
    <row r="184" spans="1:13" ht="14.4" customHeight="1" x14ac:dyDescent="0.3">
      <c r="A184" s="649" t="s">
        <v>591</v>
      </c>
      <c r="B184" s="650" t="s">
        <v>3700</v>
      </c>
      <c r="C184" s="650" t="s">
        <v>2162</v>
      </c>
      <c r="D184" s="650" t="s">
        <v>2163</v>
      </c>
      <c r="E184" s="650" t="s">
        <v>2164</v>
      </c>
      <c r="F184" s="653"/>
      <c r="G184" s="653"/>
      <c r="H184" s="666">
        <v>0</v>
      </c>
      <c r="I184" s="653">
        <v>1</v>
      </c>
      <c r="J184" s="653">
        <v>41.519816423852021</v>
      </c>
      <c r="K184" s="666">
        <v>1</v>
      </c>
      <c r="L184" s="653">
        <v>1</v>
      </c>
      <c r="M184" s="654">
        <v>41.519816423852021</v>
      </c>
    </row>
    <row r="185" spans="1:13" ht="14.4" customHeight="1" x14ac:dyDescent="0.3">
      <c r="A185" s="649" t="s">
        <v>591</v>
      </c>
      <c r="B185" s="650" t="s">
        <v>3835</v>
      </c>
      <c r="C185" s="650" t="s">
        <v>2494</v>
      </c>
      <c r="D185" s="650" t="s">
        <v>2495</v>
      </c>
      <c r="E185" s="650" t="s">
        <v>3836</v>
      </c>
      <c r="F185" s="653">
        <v>2</v>
      </c>
      <c r="G185" s="653">
        <v>307.38</v>
      </c>
      <c r="H185" s="666">
        <v>1</v>
      </c>
      <c r="I185" s="653"/>
      <c r="J185" s="653"/>
      <c r="K185" s="666">
        <v>0</v>
      </c>
      <c r="L185" s="653">
        <v>2</v>
      </c>
      <c r="M185" s="654">
        <v>307.38</v>
      </c>
    </row>
    <row r="186" spans="1:13" ht="14.4" customHeight="1" x14ac:dyDescent="0.3">
      <c r="A186" s="649" t="s">
        <v>591</v>
      </c>
      <c r="B186" s="650" t="s">
        <v>3702</v>
      </c>
      <c r="C186" s="650" t="s">
        <v>3173</v>
      </c>
      <c r="D186" s="650" t="s">
        <v>3837</v>
      </c>
      <c r="E186" s="650" t="s">
        <v>3838</v>
      </c>
      <c r="F186" s="653"/>
      <c r="G186" s="653"/>
      <c r="H186" s="666">
        <v>0</v>
      </c>
      <c r="I186" s="653">
        <v>2</v>
      </c>
      <c r="J186" s="653">
        <v>56.179999999999993</v>
      </c>
      <c r="K186" s="666">
        <v>1</v>
      </c>
      <c r="L186" s="653">
        <v>2</v>
      </c>
      <c r="M186" s="654">
        <v>56.179999999999993</v>
      </c>
    </row>
    <row r="187" spans="1:13" ht="14.4" customHeight="1" x14ac:dyDescent="0.3">
      <c r="A187" s="649" t="s">
        <v>591</v>
      </c>
      <c r="B187" s="650" t="s">
        <v>3704</v>
      </c>
      <c r="C187" s="650" t="s">
        <v>2116</v>
      </c>
      <c r="D187" s="650" t="s">
        <v>2117</v>
      </c>
      <c r="E187" s="650" t="s">
        <v>2118</v>
      </c>
      <c r="F187" s="653"/>
      <c r="G187" s="653"/>
      <c r="H187" s="666">
        <v>0</v>
      </c>
      <c r="I187" s="653">
        <v>4</v>
      </c>
      <c r="J187" s="653">
        <v>261.96039734103925</v>
      </c>
      <c r="K187" s="666">
        <v>1</v>
      </c>
      <c r="L187" s="653">
        <v>4</v>
      </c>
      <c r="M187" s="654">
        <v>261.96039734103925</v>
      </c>
    </row>
    <row r="188" spans="1:13" ht="14.4" customHeight="1" x14ac:dyDescent="0.3">
      <c r="A188" s="649" t="s">
        <v>591</v>
      </c>
      <c r="B188" s="650" t="s">
        <v>3705</v>
      </c>
      <c r="C188" s="650" t="s">
        <v>3092</v>
      </c>
      <c r="D188" s="650" t="s">
        <v>3093</v>
      </c>
      <c r="E188" s="650" t="s">
        <v>3094</v>
      </c>
      <c r="F188" s="653"/>
      <c r="G188" s="653"/>
      <c r="H188" s="666">
        <v>0</v>
      </c>
      <c r="I188" s="653">
        <v>19</v>
      </c>
      <c r="J188" s="653">
        <v>288.90028844957402</v>
      </c>
      <c r="K188" s="666">
        <v>1</v>
      </c>
      <c r="L188" s="653">
        <v>19</v>
      </c>
      <c r="M188" s="654">
        <v>288.90028844957402</v>
      </c>
    </row>
    <row r="189" spans="1:13" ht="14.4" customHeight="1" x14ac:dyDescent="0.3">
      <c r="A189" s="649" t="s">
        <v>591</v>
      </c>
      <c r="B189" s="650" t="s">
        <v>3705</v>
      </c>
      <c r="C189" s="650" t="s">
        <v>1960</v>
      </c>
      <c r="D189" s="650" t="s">
        <v>1961</v>
      </c>
      <c r="E189" s="650" t="s">
        <v>1962</v>
      </c>
      <c r="F189" s="653"/>
      <c r="G189" s="653"/>
      <c r="H189" s="666">
        <v>0</v>
      </c>
      <c r="I189" s="653">
        <v>9</v>
      </c>
      <c r="J189" s="653">
        <v>219.19</v>
      </c>
      <c r="K189" s="666">
        <v>1</v>
      </c>
      <c r="L189" s="653">
        <v>9</v>
      </c>
      <c r="M189" s="654">
        <v>219.19</v>
      </c>
    </row>
    <row r="190" spans="1:13" ht="14.4" customHeight="1" x14ac:dyDescent="0.3">
      <c r="A190" s="649" t="s">
        <v>591</v>
      </c>
      <c r="B190" s="650" t="s">
        <v>3705</v>
      </c>
      <c r="C190" s="650" t="s">
        <v>2050</v>
      </c>
      <c r="D190" s="650" t="s">
        <v>3707</v>
      </c>
      <c r="E190" s="650" t="s">
        <v>1129</v>
      </c>
      <c r="F190" s="653"/>
      <c r="G190" s="653"/>
      <c r="H190" s="666">
        <v>0</v>
      </c>
      <c r="I190" s="653">
        <v>12</v>
      </c>
      <c r="J190" s="653">
        <v>594.30066602746138</v>
      </c>
      <c r="K190" s="666">
        <v>1</v>
      </c>
      <c r="L190" s="653">
        <v>12</v>
      </c>
      <c r="M190" s="654">
        <v>594.30066602746138</v>
      </c>
    </row>
    <row r="191" spans="1:13" ht="14.4" customHeight="1" x14ac:dyDescent="0.3">
      <c r="A191" s="649" t="s">
        <v>591</v>
      </c>
      <c r="B191" s="650" t="s">
        <v>3839</v>
      </c>
      <c r="C191" s="650" t="s">
        <v>3139</v>
      </c>
      <c r="D191" s="650" t="s">
        <v>3140</v>
      </c>
      <c r="E191" s="650" t="s">
        <v>1276</v>
      </c>
      <c r="F191" s="653"/>
      <c r="G191" s="653"/>
      <c r="H191" s="666">
        <v>0</v>
      </c>
      <c r="I191" s="653">
        <v>3</v>
      </c>
      <c r="J191" s="653">
        <v>339.48924818378197</v>
      </c>
      <c r="K191" s="666">
        <v>1</v>
      </c>
      <c r="L191" s="653">
        <v>3</v>
      </c>
      <c r="M191" s="654">
        <v>339.48924818378197</v>
      </c>
    </row>
    <row r="192" spans="1:13" ht="14.4" customHeight="1" x14ac:dyDescent="0.3">
      <c r="A192" s="649" t="s">
        <v>591</v>
      </c>
      <c r="B192" s="650" t="s">
        <v>3839</v>
      </c>
      <c r="C192" s="650" t="s">
        <v>3145</v>
      </c>
      <c r="D192" s="650" t="s">
        <v>3840</v>
      </c>
      <c r="E192" s="650" t="s">
        <v>1276</v>
      </c>
      <c r="F192" s="653"/>
      <c r="G192" s="653"/>
      <c r="H192" s="666">
        <v>0</v>
      </c>
      <c r="I192" s="653">
        <v>3</v>
      </c>
      <c r="J192" s="653">
        <v>295.17</v>
      </c>
      <c r="K192" s="666">
        <v>1</v>
      </c>
      <c r="L192" s="653">
        <v>3</v>
      </c>
      <c r="M192" s="654">
        <v>295.17</v>
      </c>
    </row>
    <row r="193" spans="1:13" ht="14.4" customHeight="1" x14ac:dyDescent="0.3">
      <c r="A193" s="649" t="s">
        <v>591</v>
      </c>
      <c r="B193" s="650" t="s">
        <v>3709</v>
      </c>
      <c r="C193" s="650" t="s">
        <v>2245</v>
      </c>
      <c r="D193" s="650" t="s">
        <v>2246</v>
      </c>
      <c r="E193" s="650" t="s">
        <v>945</v>
      </c>
      <c r="F193" s="653"/>
      <c r="G193" s="653"/>
      <c r="H193" s="666">
        <v>0</v>
      </c>
      <c r="I193" s="653">
        <v>2</v>
      </c>
      <c r="J193" s="653">
        <v>328.41996604693702</v>
      </c>
      <c r="K193" s="666">
        <v>1</v>
      </c>
      <c r="L193" s="653">
        <v>2</v>
      </c>
      <c r="M193" s="654">
        <v>328.41996604693702</v>
      </c>
    </row>
    <row r="194" spans="1:13" ht="14.4" customHeight="1" x14ac:dyDescent="0.3">
      <c r="A194" s="649" t="s">
        <v>591</v>
      </c>
      <c r="B194" s="650" t="s">
        <v>3711</v>
      </c>
      <c r="C194" s="650" t="s">
        <v>2102</v>
      </c>
      <c r="D194" s="650" t="s">
        <v>2103</v>
      </c>
      <c r="E194" s="650" t="s">
        <v>1854</v>
      </c>
      <c r="F194" s="653"/>
      <c r="G194" s="653"/>
      <c r="H194" s="666">
        <v>0</v>
      </c>
      <c r="I194" s="653">
        <v>17</v>
      </c>
      <c r="J194" s="653">
        <v>1131.0999353206566</v>
      </c>
      <c r="K194" s="666">
        <v>1</v>
      </c>
      <c r="L194" s="653">
        <v>17</v>
      </c>
      <c r="M194" s="654">
        <v>1131.0999353206566</v>
      </c>
    </row>
    <row r="195" spans="1:13" ht="14.4" customHeight="1" x14ac:dyDescent="0.3">
      <c r="A195" s="649" t="s">
        <v>591</v>
      </c>
      <c r="B195" s="650" t="s">
        <v>3714</v>
      </c>
      <c r="C195" s="650" t="s">
        <v>1980</v>
      </c>
      <c r="D195" s="650" t="s">
        <v>1981</v>
      </c>
      <c r="E195" s="650" t="s">
        <v>1276</v>
      </c>
      <c r="F195" s="653"/>
      <c r="G195" s="653"/>
      <c r="H195" s="666">
        <v>0</v>
      </c>
      <c r="I195" s="653">
        <v>12</v>
      </c>
      <c r="J195" s="653">
        <v>595.26072587779299</v>
      </c>
      <c r="K195" s="666">
        <v>1</v>
      </c>
      <c r="L195" s="653">
        <v>12</v>
      </c>
      <c r="M195" s="654">
        <v>595.26072587779299</v>
      </c>
    </row>
    <row r="196" spans="1:13" ht="14.4" customHeight="1" x14ac:dyDescent="0.3">
      <c r="A196" s="649" t="s">
        <v>591</v>
      </c>
      <c r="B196" s="650" t="s">
        <v>3714</v>
      </c>
      <c r="C196" s="650" t="s">
        <v>3218</v>
      </c>
      <c r="D196" s="650" t="s">
        <v>1981</v>
      </c>
      <c r="E196" s="650" t="s">
        <v>1263</v>
      </c>
      <c r="F196" s="653"/>
      <c r="G196" s="653"/>
      <c r="H196" s="666">
        <v>0</v>
      </c>
      <c r="I196" s="653">
        <v>1</v>
      </c>
      <c r="J196" s="653">
        <v>135.18000000000004</v>
      </c>
      <c r="K196" s="666">
        <v>1</v>
      </c>
      <c r="L196" s="653">
        <v>1</v>
      </c>
      <c r="M196" s="654">
        <v>135.18000000000004</v>
      </c>
    </row>
    <row r="197" spans="1:13" ht="14.4" customHeight="1" x14ac:dyDescent="0.3">
      <c r="A197" s="649" t="s">
        <v>591</v>
      </c>
      <c r="B197" s="650" t="s">
        <v>3715</v>
      </c>
      <c r="C197" s="650" t="s">
        <v>3215</v>
      </c>
      <c r="D197" s="650" t="s">
        <v>3216</v>
      </c>
      <c r="E197" s="650" t="s">
        <v>922</v>
      </c>
      <c r="F197" s="653"/>
      <c r="G197" s="653"/>
      <c r="H197" s="666">
        <v>0</v>
      </c>
      <c r="I197" s="653">
        <v>2</v>
      </c>
      <c r="J197" s="653">
        <v>78.939999999999984</v>
      </c>
      <c r="K197" s="666">
        <v>1</v>
      </c>
      <c r="L197" s="653">
        <v>2</v>
      </c>
      <c r="M197" s="654">
        <v>78.939999999999984</v>
      </c>
    </row>
    <row r="198" spans="1:13" ht="14.4" customHeight="1" x14ac:dyDescent="0.3">
      <c r="A198" s="649" t="s">
        <v>591</v>
      </c>
      <c r="B198" s="650" t="s">
        <v>3715</v>
      </c>
      <c r="C198" s="650" t="s">
        <v>3163</v>
      </c>
      <c r="D198" s="650" t="s">
        <v>3164</v>
      </c>
      <c r="E198" s="650" t="s">
        <v>613</v>
      </c>
      <c r="F198" s="653"/>
      <c r="G198" s="653"/>
      <c r="H198" s="666">
        <v>0</v>
      </c>
      <c r="I198" s="653">
        <v>6</v>
      </c>
      <c r="J198" s="653">
        <v>383.34923410929673</v>
      </c>
      <c r="K198" s="666">
        <v>1</v>
      </c>
      <c r="L198" s="653">
        <v>6</v>
      </c>
      <c r="M198" s="654">
        <v>383.34923410929673</v>
      </c>
    </row>
    <row r="199" spans="1:13" ht="14.4" customHeight="1" x14ac:dyDescent="0.3">
      <c r="A199" s="649" t="s">
        <v>591</v>
      </c>
      <c r="B199" s="650" t="s">
        <v>3716</v>
      </c>
      <c r="C199" s="650" t="s">
        <v>3148</v>
      </c>
      <c r="D199" s="650" t="s">
        <v>3841</v>
      </c>
      <c r="E199" s="650" t="s">
        <v>922</v>
      </c>
      <c r="F199" s="653"/>
      <c r="G199" s="653"/>
      <c r="H199" s="666">
        <v>0</v>
      </c>
      <c r="I199" s="653">
        <v>2</v>
      </c>
      <c r="J199" s="653">
        <v>97.92000000000003</v>
      </c>
      <c r="K199" s="666">
        <v>1</v>
      </c>
      <c r="L199" s="653">
        <v>2</v>
      </c>
      <c r="M199" s="654">
        <v>97.92000000000003</v>
      </c>
    </row>
    <row r="200" spans="1:13" ht="14.4" customHeight="1" x14ac:dyDescent="0.3">
      <c r="A200" s="649" t="s">
        <v>591</v>
      </c>
      <c r="B200" s="650" t="s">
        <v>3716</v>
      </c>
      <c r="C200" s="650" t="s">
        <v>2091</v>
      </c>
      <c r="D200" s="650" t="s">
        <v>2096</v>
      </c>
      <c r="E200" s="650" t="s">
        <v>613</v>
      </c>
      <c r="F200" s="653"/>
      <c r="G200" s="653"/>
      <c r="H200" s="666">
        <v>0</v>
      </c>
      <c r="I200" s="653">
        <v>8</v>
      </c>
      <c r="J200" s="653">
        <v>783.84</v>
      </c>
      <c r="K200" s="666">
        <v>1</v>
      </c>
      <c r="L200" s="653">
        <v>8</v>
      </c>
      <c r="M200" s="654">
        <v>783.84</v>
      </c>
    </row>
    <row r="201" spans="1:13" ht="14.4" customHeight="1" x14ac:dyDescent="0.3">
      <c r="A201" s="649" t="s">
        <v>591</v>
      </c>
      <c r="B201" s="650" t="s">
        <v>3716</v>
      </c>
      <c r="C201" s="650" t="s">
        <v>3177</v>
      </c>
      <c r="D201" s="650" t="s">
        <v>3842</v>
      </c>
      <c r="E201" s="650" t="s">
        <v>2128</v>
      </c>
      <c r="F201" s="653"/>
      <c r="G201" s="653"/>
      <c r="H201" s="666">
        <v>0</v>
      </c>
      <c r="I201" s="653">
        <v>1</v>
      </c>
      <c r="J201" s="653">
        <v>151.636146238279</v>
      </c>
      <c r="K201" s="666">
        <v>1</v>
      </c>
      <c r="L201" s="653">
        <v>1</v>
      </c>
      <c r="M201" s="654">
        <v>151.636146238279</v>
      </c>
    </row>
    <row r="202" spans="1:13" ht="14.4" customHeight="1" x14ac:dyDescent="0.3">
      <c r="A202" s="649" t="s">
        <v>591</v>
      </c>
      <c r="B202" s="650" t="s">
        <v>3718</v>
      </c>
      <c r="C202" s="650" t="s">
        <v>2156</v>
      </c>
      <c r="D202" s="650" t="s">
        <v>2157</v>
      </c>
      <c r="E202" s="650" t="s">
        <v>922</v>
      </c>
      <c r="F202" s="653"/>
      <c r="G202" s="653"/>
      <c r="H202" s="666">
        <v>0</v>
      </c>
      <c r="I202" s="653">
        <v>2</v>
      </c>
      <c r="J202" s="653">
        <v>195.8</v>
      </c>
      <c r="K202" s="666">
        <v>1</v>
      </c>
      <c r="L202" s="653">
        <v>2</v>
      </c>
      <c r="M202" s="654">
        <v>195.8</v>
      </c>
    </row>
    <row r="203" spans="1:13" ht="14.4" customHeight="1" x14ac:dyDescent="0.3">
      <c r="A203" s="649" t="s">
        <v>591</v>
      </c>
      <c r="B203" s="650" t="s">
        <v>3718</v>
      </c>
      <c r="C203" s="650" t="s">
        <v>3160</v>
      </c>
      <c r="D203" s="650" t="s">
        <v>3161</v>
      </c>
      <c r="E203" s="650" t="s">
        <v>613</v>
      </c>
      <c r="F203" s="653"/>
      <c r="G203" s="653"/>
      <c r="H203" s="666">
        <v>0</v>
      </c>
      <c r="I203" s="653">
        <v>2</v>
      </c>
      <c r="J203" s="653">
        <v>303.27999875210998</v>
      </c>
      <c r="K203" s="666">
        <v>1</v>
      </c>
      <c r="L203" s="653">
        <v>2</v>
      </c>
      <c r="M203" s="654">
        <v>303.27999875210998</v>
      </c>
    </row>
    <row r="204" spans="1:13" ht="14.4" customHeight="1" x14ac:dyDescent="0.3">
      <c r="A204" s="649" t="s">
        <v>591</v>
      </c>
      <c r="B204" s="650" t="s">
        <v>3719</v>
      </c>
      <c r="C204" s="650" t="s">
        <v>2221</v>
      </c>
      <c r="D204" s="650" t="s">
        <v>2222</v>
      </c>
      <c r="E204" s="650" t="s">
        <v>2223</v>
      </c>
      <c r="F204" s="653"/>
      <c r="G204" s="653"/>
      <c r="H204" s="666">
        <v>0</v>
      </c>
      <c r="I204" s="653">
        <v>3</v>
      </c>
      <c r="J204" s="653">
        <v>382.44000000000011</v>
      </c>
      <c r="K204" s="666">
        <v>1</v>
      </c>
      <c r="L204" s="653">
        <v>3</v>
      </c>
      <c r="M204" s="654">
        <v>382.44000000000011</v>
      </c>
    </row>
    <row r="205" spans="1:13" ht="14.4" customHeight="1" x14ac:dyDescent="0.3">
      <c r="A205" s="649" t="s">
        <v>591</v>
      </c>
      <c r="B205" s="650" t="s">
        <v>3719</v>
      </c>
      <c r="C205" s="650" t="s">
        <v>3131</v>
      </c>
      <c r="D205" s="650" t="s">
        <v>3132</v>
      </c>
      <c r="E205" s="650" t="s">
        <v>3843</v>
      </c>
      <c r="F205" s="653"/>
      <c r="G205" s="653"/>
      <c r="H205" s="666">
        <v>0</v>
      </c>
      <c r="I205" s="653">
        <v>1</v>
      </c>
      <c r="J205" s="653">
        <v>171.96</v>
      </c>
      <c r="K205" s="666">
        <v>1</v>
      </c>
      <c r="L205" s="653">
        <v>1</v>
      </c>
      <c r="M205" s="654">
        <v>171.96</v>
      </c>
    </row>
    <row r="206" spans="1:13" ht="14.4" customHeight="1" x14ac:dyDescent="0.3">
      <c r="A206" s="649" t="s">
        <v>591</v>
      </c>
      <c r="B206" s="650" t="s">
        <v>3720</v>
      </c>
      <c r="C206" s="650" t="s">
        <v>1972</v>
      </c>
      <c r="D206" s="650" t="s">
        <v>1973</v>
      </c>
      <c r="E206" s="650" t="s">
        <v>3721</v>
      </c>
      <c r="F206" s="653"/>
      <c r="G206" s="653"/>
      <c r="H206" s="666">
        <v>0</v>
      </c>
      <c r="I206" s="653">
        <v>4</v>
      </c>
      <c r="J206" s="653">
        <v>493.15998609228836</v>
      </c>
      <c r="K206" s="666">
        <v>1</v>
      </c>
      <c r="L206" s="653">
        <v>4</v>
      </c>
      <c r="M206" s="654">
        <v>493.15998609228836</v>
      </c>
    </row>
    <row r="207" spans="1:13" ht="14.4" customHeight="1" x14ac:dyDescent="0.3">
      <c r="A207" s="649" t="s">
        <v>591</v>
      </c>
      <c r="B207" s="650" t="s">
        <v>3720</v>
      </c>
      <c r="C207" s="650" t="s">
        <v>3170</v>
      </c>
      <c r="D207" s="650" t="s">
        <v>1973</v>
      </c>
      <c r="E207" s="650" t="s">
        <v>3171</v>
      </c>
      <c r="F207" s="653"/>
      <c r="G207" s="653"/>
      <c r="H207" s="666">
        <v>0</v>
      </c>
      <c r="I207" s="653">
        <v>2</v>
      </c>
      <c r="J207" s="653">
        <v>752.86</v>
      </c>
      <c r="K207" s="666">
        <v>1</v>
      </c>
      <c r="L207" s="653">
        <v>2</v>
      </c>
      <c r="M207" s="654">
        <v>752.86</v>
      </c>
    </row>
    <row r="208" spans="1:13" ht="14.4" customHeight="1" x14ac:dyDescent="0.3">
      <c r="A208" s="649" t="s">
        <v>591</v>
      </c>
      <c r="B208" s="650" t="s">
        <v>3724</v>
      </c>
      <c r="C208" s="650" t="s">
        <v>2017</v>
      </c>
      <c r="D208" s="650" t="s">
        <v>2018</v>
      </c>
      <c r="E208" s="650" t="s">
        <v>2118</v>
      </c>
      <c r="F208" s="653"/>
      <c r="G208" s="653"/>
      <c r="H208" s="666">
        <v>0</v>
      </c>
      <c r="I208" s="653">
        <v>1</v>
      </c>
      <c r="J208" s="653">
        <v>48.940012020859733</v>
      </c>
      <c r="K208" s="666">
        <v>1</v>
      </c>
      <c r="L208" s="653">
        <v>1</v>
      </c>
      <c r="M208" s="654">
        <v>48.940012020859733</v>
      </c>
    </row>
    <row r="209" spans="1:13" ht="14.4" customHeight="1" x14ac:dyDescent="0.3">
      <c r="A209" s="649" t="s">
        <v>591</v>
      </c>
      <c r="B209" s="650" t="s">
        <v>3724</v>
      </c>
      <c r="C209" s="650" t="s">
        <v>3120</v>
      </c>
      <c r="D209" s="650" t="s">
        <v>3121</v>
      </c>
      <c r="E209" s="650" t="s">
        <v>3844</v>
      </c>
      <c r="F209" s="653"/>
      <c r="G209" s="653"/>
      <c r="H209" s="666">
        <v>0</v>
      </c>
      <c r="I209" s="653">
        <v>1</v>
      </c>
      <c r="J209" s="653">
        <v>218.52160133899301</v>
      </c>
      <c r="K209" s="666">
        <v>1</v>
      </c>
      <c r="L209" s="653">
        <v>1</v>
      </c>
      <c r="M209" s="654">
        <v>218.52160133899301</v>
      </c>
    </row>
    <row r="210" spans="1:13" ht="14.4" customHeight="1" x14ac:dyDescent="0.3">
      <c r="A210" s="649" t="s">
        <v>591</v>
      </c>
      <c r="B210" s="650" t="s">
        <v>3725</v>
      </c>
      <c r="C210" s="650" t="s">
        <v>618</v>
      </c>
      <c r="D210" s="650" t="s">
        <v>619</v>
      </c>
      <c r="E210" s="650" t="s">
        <v>620</v>
      </c>
      <c r="F210" s="653">
        <v>1</v>
      </c>
      <c r="G210" s="653">
        <v>64.860000000000014</v>
      </c>
      <c r="H210" s="666">
        <v>1</v>
      </c>
      <c r="I210" s="653"/>
      <c r="J210" s="653"/>
      <c r="K210" s="666">
        <v>0</v>
      </c>
      <c r="L210" s="653">
        <v>1</v>
      </c>
      <c r="M210" s="654">
        <v>64.860000000000014</v>
      </c>
    </row>
    <row r="211" spans="1:13" ht="14.4" customHeight="1" x14ac:dyDescent="0.3">
      <c r="A211" s="649" t="s">
        <v>591</v>
      </c>
      <c r="B211" s="650" t="s">
        <v>3725</v>
      </c>
      <c r="C211" s="650" t="s">
        <v>2505</v>
      </c>
      <c r="D211" s="650" t="s">
        <v>2506</v>
      </c>
      <c r="E211" s="650" t="s">
        <v>2507</v>
      </c>
      <c r="F211" s="653">
        <v>2</v>
      </c>
      <c r="G211" s="653">
        <v>99.780511205335984</v>
      </c>
      <c r="H211" s="666">
        <v>1</v>
      </c>
      <c r="I211" s="653"/>
      <c r="J211" s="653"/>
      <c r="K211" s="666">
        <v>0</v>
      </c>
      <c r="L211" s="653">
        <v>2</v>
      </c>
      <c r="M211" s="654">
        <v>99.780511205335984</v>
      </c>
    </row>
    <row r="212" spans="1:13" ht="14.4" customHeight="1" x14ac:dyDescent="0.3">
      <c r="A212" s="649" t="s">
        <v>591</v>
      </c>
      <c r="B212" s="650" t="s">
        <v>3725</v>
      </c>
      <c r="C212" s="650" t="s">
        <v>3190</v>
      </c>
      <c r="D212" s="650" t="s">
        <v>3191</v>
      </c>
      <c r="E212" s="650" t="s">
        <v>3845</v>
      </c>
      <c r="F212" s="653"/>
      <c r="G212" s="653"/>
      <c r="H212" s="666">
        <v>0</v>
      </c>
      <c r="I212" s="653">
        <v>1</v>
      </c>
      <c r="J212" s="653">
        <v>97.760506421984516</v>
      </c>
      <c r="K212" s="666">
        <v>1</v>
      </c>
      <c r="L212" s="653">
        <v>1</v>
      </c>
      <c r="M212" s="654">
        <v>97.760506421984516</v>
      </c>
    </row>
    <row r="213" spans="1:13" ht="14.4" customHeight="1" x14ac:dyDescent="0.3">
      <c r="A213" s="649" t="s">
        <v>591</v>
      </c>
      <c r="B213" s="650" t="s">
        <v>3726</v>
      </c>
      <c r="C213" s="650" t="s">
        <v>2445</v>
      </c>
      <c r="D213" s="650" t="s">
        <v>2446</v>
      </c>
      <c r="E213" s="650" t="s">
        <v>2447</v>
      </c>
      <c r="F213" s="653"/>
      <c r="G213" s="653"/>
      <c r="H213" s="666">
        <v>0</v>
      </c>
      <c r="I213" s="653">
        <v>2</v>
      </c>
      <c r="J213" s="653">
        <v>25184.984067495447</v>
      </c>
      <c r="K213" s="666">
        <v>1</v>
      </c>
      <c r="L213" s="653">
        <v>2</v>
      </c>
      <c r="M213" s="654">
        <v>25184.984067495447</v>
      </c>
    </row>
    <row r="214" spans="1:13" ht="14.4" customHeight="1" x14ac:dyDescent="0.3">
      <c r="A214" s="649" t="s">
        <v>591</v>
      </c>
      <c r="B214" s="650" t="s">
        <v>3727</v>
      </c>
      <c r="C214" s="650" t="s">
        <v>2411</v>
      </c>
      <c r="D214" s="650" t="s">
        <v>2412</v>
      </c>
      <c r="E214" s="650" t="s">
        <v>2413</v>
      </c>
      <c r="F214" s="653">
        <v>4</v>
      </c>
      <c r="G214" s="653">
        <v>686.3599999999999</v>
      </c>
      <c r="H214" s="666">
        <v>1</v>
      </c>
      <c r="I214" s="653"/>
      <c r="J214" s="653"/>
      <c r="K214" s="666">
        <v>0</v>
      </c>
      <c r="L214" s="653">
        <v>4</v>
      </c>
      <c r="M214" s="654">
        <v>686.3599999999999</v>
      </c>
    </row>
    <row r="215" spans="1:13" ht="14.4" customHeight="1" x14ac:dyDescent="0.3">
      <c r="A215" s="649" t="s">
        <v>591</v>
      </c>
      <c r="B215" s="650" t="s">
        <v>3727</v>
      </c>
      <c r="C215" s="650" t="s">
        <v>2335</v>
      </c>
      <c r="D215" s="650" t="s">
        <v>3728</v>
      </c>
      <c r="E215" s="650" t="s">
        <v>3729</v>
      </c>
      <c r="F215" s="653"/>
      <c r="G215" s="653"/>
      <c r="H215" s="666">
        <v>0</v>
      </c>
      <c r="I215" s="653">
        <v>14</v>
      </c>
      <c r="J215" s="653">
        <v>2062.58</v>
      </c>
      <c r="K215" s="666">
        <v>1</v>
      </c>
      <c r="L215" s="653">
        <v>14</v>
      </c>
      <c r="M215" s="654">
        <v>2062.58</v>
      </c>
    </row>
    <row r="216" spans="1:13" ht="14.4" customHeight="1" x14ac:dyDescent="0.3">
      <c r="A216" s="649" t="s">
        <v>591</v>
      </c>
      <c r="B216" s="650" t="s">
        <v>3727</v>
      </c>
      <c r="C216" s="650" t="s">
        <v>2354</v>
      </c>
      <c r="D216" s="650" t="s">
        <v>3730</v>
      </c>
      <c r="E216" s="650" t="s">
        <v>3731</v>
      </c>
      <c r="F216" s="653"/>
      <c r="G216" s="653"/>
      <c r="H216" s="666">
        <v>0</v>
      </c>
      <c r="I216" s="653">
        <v>73.199999999999989</v>
      </c>
      <c r="J216" s="653">
        <v>6734.3957816294178</v>
      </c>
      <c r="K216" s="666">
        <v>1</v>
      </c>
      <c r="L216" s="653">
        <v>73.199999999999989</v>
      </c>
      <c r="M216" s="654">
        <v>6734.3957816294178</v>
      </c>
    </row>
    <row r="217" spans="1:13" ht="14.4" customHeight="1" x14ac:dyDescent="0.3">
      <c r="A217" s="649" t="s">
        <v>591</v>
      </c>
      <c r="B217" s="650" t="s">
        <v>3727</v>
      </c>
      <c r="C217" s="650" t="s">
        <v>3284</v>
      </c>
      <c r="D217" s="650" t="s">
        <v>3846</v>
      </c>
      <c r="E217" s="650" t="s">
        <v>3847</v>
      </c>
      <c r="F217" s="653"/>
      <c r="G217" s="653"/>
      <c r="H217" s="666">
        <v>0</v>
      </c>
      <c r="I217" s="653">
        <v>3</v>
      </c>
      <c r="J217" s="653">
        <v>361.29</v>
      </c>
      <c r="K217" s="666">
        <v>1</v>
      </c>
      <c r="L217" s="653">
        <v>3</v>
      </c>
      <c r="M217" s="654">
        <v>361.29</v>
      </c>
    </row>
    <row r="218" spans="1:13" ht="14.4" customHeight="1" x14ac:dyDescent="0.3">
      <c r="A218" s="649" t="s">
        <v>591</v>
      </c>
      <c r="B218" s="650" t="s">
        <v>3734</v>
      </c>
      <c r="C218" s="650" t="s">
        <v>2421</v>
      </c>
      <c r="D218" s="650" t="s">
        <v>2422</v>
      </c>
      <c r="E218" s="650" t="s">
        <v>3735</v>
      </c>
      <c r="F218" s="653"/>
      <c r="G218" s="653"/>
      <c r="H218" s="666">
        <v>0</v>
      </c>
      <c r="I218" s="653">
        <v>4</v>
      </c>
      <c r="J218" s="653">
        <v>613.1999999999997</v>
      </c>
      <c r="K218" s="666">
        <v>1</v>
      </c>
      <c r="L218" s="653">
        <v>4</v>
      </c>
      <c r="M218" s="654">
        <v>613.1999999999997</v>
      </c>
    </row>
    <row r="219" spans="1:13" ht="14.4" customHeight="1" x14ac:dyDescent="0.3">
      <c r="A219" s="649" t="s">
        <v>591</v>
      </c>
      <c r="B219" s="650" t="s">
        <v>3736</v>
      </c>
      <c r="C219" s="650" t="s">
        <v>2441</v>
      </c>
      <c r="D219" s="650" t="s">
        <v>2442</v>
      </c>
      <c r="E219" s="650" t="s">
        <v>2443</v>
      </c>
      <c r="F219" s="653"/>
      <c r="G219" s="653"/>
      <c r="H219" s="666">
        <v>0</v>
      </c>
      <c r="I219" s="653">
        <v>2</v>
      </c>
      <c r="J219" s="653">
        <v>119.84</v>
      </c>
      <c r="K219" s="666">
        <v>1</v>
      </c>
      <c r="L219" s="653">
        <v>2</v>
      </c>
      <c r="M219" s="654">
        <v>119.84</v>
      </c>
    </row>
    <row r="220" spans="1:13" ht="14.4" customHeight="1" x14ac:dyDescent="0.3">
      <c r="A220" s="649" t="s">
        <v>591</v>
      </c>
      <c r="B220" s="650" t="s">
        <v>3739</v>
      </c>
      <c r="C220" s="650" t="s">
        <v>3317</v>
      </c>
      <c r="D220" s="650" t="s">
        <v>3318</v>
      </c>
      <c r="E220" s="650" t="s">
        <v>3733</v>
      </c>
      <c r="F220" s="653"/>
      <c r="G220" s="653"/>
      <c r="H220" s="666">
        <v>0</v>
      </c>
      <c r="I220" s="653">
        <v>5</v>
      </c>
      <c r="J220" s="653">
        <v>286.84997395150998</v>
      </c>
      <c r="K220" s="666">
        <v>1</v>
      </c>
      <c r="L220" s="653">
        <v>5</v>
      </c>
      <c r="M220" s="654">
        <v>286.84997395150998</v>
      </c>
    </row>
    <row r="221" spans="1:13" ht="14.4" customHeight="1" x14ac:dyDescent="0.3">
      <c r="A221" s="649" t="s">
        <v>591</v>
      </c>
      <c r="B221" s="650" t="s">
        <v>3746</v>
      </c>
      <c r="C221" s="650" t="s">
        <v>3320</v>
      </c>
      <c r="D221" s="650" t="s">
        <v>3321</v>
      </c>
      <c r="E221" s="650" t="s">
        <v>3848</v>
      </c>
      <c r="F221" s="653"/>
      <c r="G221" s="653"/>
      <c r="H221" s="666">
        <v>0</v>
      </c>
      <c r="I221" s="653">
        <v>4</v>
      </c>
      <c r="J221" s="653">
        <v>7332.49682726624</v>
      </c>
      <c r="K221" s="666">
        <v>1</v>
      </c>
      <c r="L221" s="653">
        <v>4</v>
      </c>
      <c r="M221" s="654">
        <v>7332.49682726624</v>
      </c>
    </row>
    <row r="222" spans="1:13" ht="14.4" customHeight="1" x14ac:dyDescent="0.3">
      <c r="A222" s="649" t="s">
        <v>591</v>
      </c>
      <c r="B222" s="650" t="s">
        <v>3753</v>
      </c>
      <c r="C222" s="650" t="s">
        <v>1759</v>
      </c>
      <c r="D222" s="650" t="s">
        <v>1760</v>
      </c>
      <c r="E222" s="650" t="s">
        <v>1761</v>
      </c>
      <c r="F222" s="653"/>
      <c r="G222" s="653"/>
      <c r="H222" s="666">
        <v>0</v>
      </c>
      <c r="I222" s="653">
        <v>95.062663299999997</v>
      </c>
      <c r="J222" s="653">
        <v>4462.587470144219</v>
      </c>
      <c r="K222" s="666">
        <v>1</v>
      </c>
      <c r="L222" s="653">
        <v>95.062663299999997</v>
      </c>
      <c r="M222" s="654">
        <v>4462.587470144219</v>
      </c>
    </row>
    <row r="223" spans="1:13" ht="14.4" customHeight="1" x14ac:dyDescent="0.3">
      <c r="A223" s="649" t="s">
        <v>591</v>
      </c>
      <c r="B223" s="650" t="s">
        <v>3753</v>
      </c>
      <c r="C223" s="650" t="s">
        <v>1762</v>
      </c>
      <c r="D223" s="650" t="s">
        <v>1760</v>
      </c>
      <c r="E223" s="650" t="s">
        <v>1763</v>
      </c>
      <c r="F223" s="653"/>
      <c r="G223" s="653"/>
      <c r="H223" s="666">
        <v>0</v>
      </c>
      <c r="I223" s="653">
        <v>141.23797919999998</v>
      </c>
      <c r="J223" s="653">
        <v>10043.208997799786</v>
      </c>
      <c r="K223" s="666">
        <v>1</v>
      </c>
      <c r="L223" s="653">
        <v>141.23797919999998</v>
      </c>
      <c r="M223" s="654">
        <v>10043.208997799786</v>
      </c>
    </row>
    <row r="224" spans="1:13" ht="14.4" customHeight="1" x14ac:dyDescent="0.3">
      <c r="A224" s="649" t="s">
        <v>591</v>
      </c>
      <c r="B224" s="650" t="s">
        <v>3753</v>
      </c>
      <c r="C224" s="650" t="s">
        <v>1764</v>
      </c>
      <c r="D224" s="650" t="s">
        <v>1760</v>
      </c>
      <c r="E224" s="650" t="s">
        <v>1765</v>
      </c>
      <c r="F224" s="653"/>
      <c r="G224" s="653"/>
      <c r="H224" s="666">
        <v>0</v>
      </c>
      <c r="I224" s="653">
        <v>40.155712000000022</v>
      </c>
      <c r="J224" s="653">
        <v>12717.968605522978</v>
      </c>
      <c r="K224" s="666">
        <v>1</v>
      </c>
      <c r="L224" s="653">
        <v>40.155712000000022</v>
      </c>
      <c r="M224" s="654">
        <v>12717.968605522978</v>
      </c>
    </row>
    <row r="225" spans="1:13" ht="14.4" customHeight="1" x14ac:dyDescent="0.3">
      <c r="A225" s="649" t="s">
        <v>591</v>
      </c>
      <c r="B225" s="650" t="s">
        <v>3754</v>
      </c>
      <c r="C225" s="650" t="s">
        <v>1678</v>
      </c>
      <c r="D225" s="650" t="s">
        <v>3755</v>
      </c>
      <c r="E225" s="650" t="s">
        <v>3756</v>
      </c>
      <c r="F225" s="653"/>
      <c r="G225" s="653"/>
      <c r="H225" s="666">
        <v>0</v>
      </c>
      <c r="I225" s="653">
        <v>18.072888899999999</v>
      </c>
      <c r="J225" s="653">
        <v>2439.7147651939181</v>
      </c>
      <c r="K225" s="666">
        <v>1</v>
      </c>
      <c r="L225" s="653">
        <v>18.072888899999999</v>
      </c>
      <c r="M225" s="654">
        <v>2439.7147651939181</v>
      </c>
    </row>
    <row r="226" spans="1:13" ht="14.4" customHeight="1" x14ac:dyDescent="0.3">
      <c r="A226" s="649" t="s">
        <v>591</v>
      </c>
      <c r="B226" s="650" t="s">
        <v>3754</v>
      </c>
      <c r="C226" s="650" t="s">
        <v>1708</v>
      </c>
      <c r="D226" s="650" t="s">
        <v>3755</v>
      </c>
      <c r="E226" s="650" t="s">
        <v>3757</v>
      </c>
      <c r="F226" s="653"/>
      <c r="G226" s="653"/>
      <c r="H226" s="666">
        <v>0</v>
      </c>
      <c r="I226" s="653">
        <v>5.4010320000000007</v>
      </c>
      <c r="J226" s="653">
        <v>9904.6250797594857</v>
      </c>
      <c r="K226" s="666">
        <v>1</v>
      </c>
      <c r="L226" s="653">
        <v>5.4010320000000007</v>
      </c>
      <c r="M226" s="654">
        <v>9904.6250797594857</v>
      </c>
    </row>
    <row r="227" spans="1:13" ht="14.4" customHeight="1" x14ac:dyDescent="0.3">
      <c r="A227" s="649" t="s">
        <v>591</v>
      </c>
      <c r="B227" s="650" t="s">
        <v>3754</v>
      </c>
      <c r="C227" s="650" t="s">
        <v>1695</v>
      </c>
      <c r="D227" s="650" t="s">
        <v>3755</v>
      </c>
      <c r="E227" s="650" t="s">
        <v>3758</v>
      </c>
      <c r="F227" s="653"/>
      <c r="G227" s="653"/>
      <c r="H227" s="666">
        <v>0</v>
      </c>
      <c r="I227" s="653">
        <v>6</v>
      </c>
      <c r="J227" s="653">
        <v>8700.4832630970013</v>
      </c>
      <c r="K227" s="666">
        <v>1</v>
      </c>
      <c r="L227" s="653">
        <v>6</v>
      </c>
      <c r="M227" s="654">
        <v>8700.4832630970013</v>
      </c>
    </row>
    <row r="228" spans="1:13" ht="14.4" customHeight="1" x14ac:dyDescent="0.3">
      <c r="A228" s="649" t="s">
        <v>591</v>
      </c>
      <c r="B228" s="650" t="s">
        <v>3759</v>
      </c>
      <c r="C228" s="650" t="s">
        <v>2203</v>
      </c>
      <c r="D228" s="650" t="s">
        <v>2204</v>
      </c>
      <c r="E228" s="650" t="s">
        <v>2205</v>
      </c>
      <c r="F228" s="653"/>
      <c r="G228" s="653"/>
      <c r="H228" s="666">
        <v>0</v>
      </c>
      <c r="I228" s="653">
        <v>36.681000000000004</v>
      </c>
      <c r="J228" s="653">
        <v>3527.1455547639512</v>
      </c>
      <c r="K228" s="666">
        <v>1</v>
      </c>
      <c r="L228" s="653">
        <v>36.681000000000004</v>
      </c>
      <c r="M228" s="654">
        <v>3527.1455547639512</v>
      </c>
    </row>
    <row r="229" spans="1:13" ht="14.4" customHeight="1" x14ac:dyDescent="0.3">
      <c r="A229" s="649" t="s">
        <v>591</v>
      </c>
      <c r="B229" s="650" t="s">
        <v>3759</v>
      </c>
      <c r="C229" s="650" t="s">
        <v>2207</v>
      </c>
      <c r="D229" s="650" t="s">
        <v>2204</v>
      </c>
      <c r="E229" s="650" t="s">
        <v>3760</v>
      </c>
      <c r="F229" s="653"/>
      <c r="G229" s="653"/>
      <c r="H229" s="666">
        <v>0</v>
      </c>
      <c r="I229" s="653">
        <v>238.43647299999998</v>
      </c>
      <c r="J229" s="653">
        <v>55806.510453666524</v>
      </c>
      <c r="K229" s="666">
        <v>1</v>
      </c>
      <c r="L229" s="653">
        <v>238.43647299999998</v>
      </c>
      <c r="M229" s="654">
        <v>55806.510453666524</v>
      </c>
    </row>
    <row r="230" spans="1:13" ht="14.4" customHeight="1" x14ac:dyDescent="0.3">
      <c r="A230" s="649" t="s">
        <v>591</v>
      </c>
      <c r="B230" s="650" t="s">
        <v>3761</v>
      </c>
      <c r="C230" s="650" t="s">
        <v>624</v>
      </c>
      <c r="D230" s="650" t="s">
        <v>625</v>
      </c>
      <c r="E230" s="650" t="s">
        <v>626</v>
      </c>
      <c r="F230" s="653">
        <v>2</v>
      </c>
      <c r="G230" s="653">
        <v>887.5328571428571</v>
      </c>
      <c r="H230" s="666">
        <v>1</v>
      </c>
      <c r="I230" s="653"/>
      <c r="J230" s="653"/>
      <c r="K230" s="666">
        <v>0</v>
      </c>
      <c r="L230" s="653">
        <v>2</v>
      </c>
      <c r="M230" s="654">
        <v>887.5328571428571</v>
      </c>
    </row>
    <row r="231" spans="1:13" ht="14.4" customHeight="1" x14ac:dyDescent="0.3">
      <c r="A231" s="649" t="s">
        <v>591</v>
      </c>
      <c r="B231" s="650" t="s">
        <v>3762</v>
      </c>
      <c r="C231" s="650" t="s">
        <v>2209</v>
      </c>
      <c r="D231" s="650" t="s">
        <v>2210</v>
      </c>
      <c r="E231" s="650" t="s">
        <v>2211</v>
      </c>
      <c r="F231" s="653"/>
      <c r="G231" s="653"/>
      <c r="H231" s="666">
        <v>0</v>
      </c>
      <c r="I231" s="653">
        <v>60.562579599999999</v>
      </c>
      <c r="J231" s="653">
        <v>37710.667235476903</v>
      </c>
      <c r="K231" s="666">
        <v>1</v>
      </c>
      <c r="L231" s="653">
        <v>60.562579599999999</v>
      </c>
      <c r="M231" s="654">
        <v>37710.667235476903</v>
      </c>
    </row>
    <row r="232" spans="1:13" ht="14.4" customHeight="1" x14ac:dyDescent="0.3">
      <c r="A232" s="649" t="s">
        <v>591</v>
      </c>
      <c r="B232" s="650" t="s">
        <v>3762</v>
      </c>
      <c r="C232" s="650" t="s">
        <v>2239</v>
      </c>
      <c r="D232" s="650" t="s">
        <v>2240</v>
      </c>
      <c r="E232" s="650" t="s">
        <v>2241</v>
      </c>
      <c r="F232" s="653"/>
      <c r="G232" s="653"/>
      <c r="H232" s="666">
        <v>0</v>
      </c>
      <c r="I232" s="653">
        <v>32.730720300000009</v>
      </c>
      <c r="J232" s="653">
        <v>22530.269756959271</v>
      </c>
      <c r="K232" s="666">
        <v>1</v>
      </c>
      <c r="L232" s="653">
        <v>32.730720300000009</v>
      </c>
      <c r="M232" s="654">
        <v>22530.269756959271</v>
      </c>
    </row>
    <row r="233" spans="1:13" ht="14.4" customHeight="1" x14ac:dyDescent="0.3">
      <c r="A233" s="649" t="s">
        <v>591</v>
      </c>
      <c r="B233" s="650" t="s">
        <v>3762</v>
      </c>
      <c r="C233" s="650" t="s">
        <v>2242</v>
      </c>
      <c r="D233" s="650" t="s">
        <v>2243</v>
      </c>
      <c r="E233" s="650" t="s">
        <v>2244</v>
      </c>
      <c r="F233" s="653"/>
      <c r="G233" s="653"/>
      <c r="H233" s="666">
        <v>0</v>
      </c>
      <c r="I233" s="653">
        <v>204.88676299999997</v>
      </c>
      <c r="J233" s="653">
        <v>54343.662060822018</v>
      </c>
      <c r="K233" s="666">
        <v>1</v>
      </c>
      <c r="L233" s="653">
        <v>204.88676299999997</v>
      </c>
      <c r="M233" s="654">
        <v>54343.662060822018</v>
      </c>
    </row>
    <row r="234" spans="1:13" ht="14.4" customHeight="1" x14ac:dyDescent="0.3">
      <c r="A234" s="649" t="s">
        <v>591</v>
      </c>
      <c r="B234" s="650" t="s">
        <v>3763</v>
      </c>
      <c r="C234" s="650" t="s">
        <v>1736</v>
      </c>
      <c r="D234" s="650" t="s">
        <v>3764</v>
      </c>
      <c r="E234" s="650" t="s">
        <v>1738</v>
      </c>
      <c r="F234" s="653"/>
      <c r="G234" s="653"/>
      <c r="H234" s="666">
        <v>0</v>
      </c>
      <c r="I234" s="653">
        <v>15.020384600000002</v>
      </c>
      <c r="J234" s="653">
        <v>11236.202899214444</v>
      </c>
      <c r="K234" s="666">
        <v>1</v>
      </c>
      <c r="L234" s="653">
        <v>15.020384600000002</v>
      </c>
      <c r="M234" s="654">
        <v>11236.202899214444</v>
      </c>
    </row>
    <row r="235" spans="1:13" ht="14.4" customHeight="1" x14ac:dyDescent="0.3">
      <c r="A235" s="649" t="s">
        <v>591</v>
      </c>
      <c r="B235" s="650" t="s">
        <v>3763</v>
      </c>
      <c r="C235" s="650" t="s">
        <v>1786</v>
      </c>
      <c r="D235" s="650" t="s">
        <v>3764</v>
      </c>
      <c r="E235" s="650" t="s">
        <v>1788</v>
      </c>
      <c r="F235" s="653"/>
      <c r="G235" s="653"/>
      <c r="H235" s="666">
        <v>0</v>
      </c>
      <c r="I235" s="653">
        <v>37.729652700000003</v>
      </c>
      <c r="J235" s="653">
        <v>19310.985852576399</v>
      </c>
      <c r="K235" s="666">
        <v>1</v>
      </c>
      <c r="L235" s="653">
        <v>37.729652700000003</v>
      </c>
      <c r="M235" s="654">
        <v>19310.985852576399</v>
      </c>
    </row>
    <row r="236" spans="1:13" ht="14.4" customHeight="1" x14ac:dyDescent="0.3">
      <c r="A236" s="649" t="s">
        <v>591</v>
      </c>
      <c r="B236" s="650" t="s">
        <v>3763</v>
      </c>
      <c r="C236" s="650" t="s">
        <v>1897</v>
      </c>
      <c r="D236" s="650" t="s">
        <v>1898</v>
      </c>
      <c r="E236" s="650" t="s">
        <v>1899</v>
      </c>
      <c r="F236" s="653">
        <v>11.817</v>
      </c>
      <c r="G236" s="653">
        <v>1467.6713999999999</v>
      </c>
      <c r="H236" s="666">
        <v>1</v>
      </c>
      <c r="I236" s="653"/>
      <c r="J236" s="653"/>
      <c r="K236" s="666">
        <v>0</v>
      </c>
      <c r="L236" s="653">
        <v>11.817</v>
      </c>
      <c r="M236" s="654">
        <v>1467.6713999999999</v>
      </c>
    </row>
    <row r="237" spans="1:13" ht="14.4" customHeight="1" x14ac:dyDescent="0.3">
      <c r="A237" s="649" t="s">
        <v>591</v>
      </c>
      <c r="B237" s="650" t="s">
        <v>3763</v>
      </c>
      <c r="C237" s="650" t="s">
        <v>1900</v>
      </c>
      <c r="D237" s="650" t="s">
        <v>1898</v>
      </c>
      <c r="E237" s="650" t="s">
        <v>1901</v>
      </c>
      <c r="F237" s="653">
        <v>44.124000000000009</v>
      </c>
      <c r="G237" s="653">
        <v>9590.3514000000014</v>
      </c>
      <c r="H237" s="666">
        <v>1</v>
      </c>
      <c r="I237" s="653"/>
      <c r="J237" s="653"/>
      <c r="K237" s="666">
        <v>0</v>
      </c>
      <c r="L237" s="653">
        <v>44.124000000000009</v>
      </c>
      <c r="M237" s="654">
        <v>9590.3514000000014</v>
      </c>
    </row>
    <row r="238" spans="1:13" ht="14.4" customHeight="1" x14ac:dyDescent="0.3">
      <c r="A238" s="649" t="s">
        <v>591</v>
      </c>
      <c r="B238" s="650" t="s">
        <v>3765</v>
      </c>
      <c r="C238" s="650" t="s">
        <v>2229</v>
      </c>
      <c r="D238" s="650" t="s">
        <v>3766</v>
      </c>
      <c r="E238" s="650" t="s">
        <v>2231</v>
      </c>
      <c r="F238" s="653"/>
      <c r="G238" s="653"/>
      <c r="H238" s="666">
        <v>0</v>
      </c>
      <c r="I238" s="653">
        <v>33.887</v>
      </c>
      <c r="J238" s="653">
        <v>15051.654520539394</v>
      </c>
      <c r="K238" s="666">
        <v>1</v>
      </c>
      <c r="L238" s="653">
        <v>33.887</v>
      </c>
      <c r="M238" s="654">
        <v>15051.654520539394</v>
      </c>
    </row>
    <row r="239" spans="1:13" ht="14.4" customHeight="1" x14ac:dyDescent="0.3">
      <c r="A239" s="649" t="s">
        <v>591</v>
      </c>
      <c r="B239" s="650" t="s">
        <v>3765</v>
      </c>
      <c r="C239" s="650" t="s">
        <v>2258</v>
      </c>
      <c r="D239" s="650" t="s">
        <v>3766</v>
      </c>
      <c r="E239" s="650" t="s">
        <v>2205</v>
      </c>
      <c r="F239" s="653"/>
      <c r="G239" s="653"/>
      <c r="H239" s="666">
        <v>0</v>
      </c>
      <c r="I239" s="653">
        <v>18.928000000000001</v>
      </c>
      <c r="J239" s="653">
        <v>11118.046318676945</v>
      </c>
      <c r="K239" s="666">
        <v>1</v>
      </c>
      <c r="L239" s="653">
        <v>18.928000000000001</v>
      </c>
      <c r="M239" s="654">
        <v>11118.046318676945</v>
      </c>
    </row>
    <row r="240" spans="1:13" ht="14.4" customHeight="1" x14ac:dyDescent="0.3">
      <c r="A240" s="649" t="s">
        <v>591</v>
      </c>
      <c r="B240" s="650" t="s">
        <v>3765</v>
      </c>
      <c r="C240" s="650" t="s">
        <v>2261</v>
      </c>
      <c r="D240" s="650" t="s">
        <v>3766</v>
      </c>
      <c r="E240" s="650" t="s">
        <v>2263</v>
      </c>
      <c r="F240" s="653"/>
      <c r="G240" s="653"/>
      <c r="H240" s="666">
        <v>0</v>
      </c>
      <c r="I240" s="653">
        <v>46.466000000000001</v>
      </c>
      <c r="J240" s="653">
        <v>71886.664278983924</v>
      </c>
      <c r="K240" s="666">
        <v>1</v>
      </c>
      <c r="L240" s="653">
        <v>46.466000000000001</v>
      </c>
      <c r="M240" s="654">
        <v>71886.664278983924</v>
      </c>
    </row>
    <row r="241" spans="1:13" ht="14.4" customHeight="1" x14ac:dyDescent="0.3">
      <c r="A241" s="649" t="s">
        <v>591</v>
      </c>
      <c r="B241" s="650" t="s">
        <v>3765</v>
      </c>
      <c r="C241" s="650" t="s">
        <v>2508</v>
      </c>
      <c r="D241" s="650" t="s">
        <v>622</v>
      </c>
      <c r="E241" s="650" t="s">
        <v>2509</v>
      </c>
      <c r="F241" s="653">
        <v>3</v>
      </c>
      <c r="G241" s="653">
        <v>174.23117616077911</v>
      </c>
      <c r="H241" s="666">
        <v>1</v>
      </c>
      <c r="I241" s="653"/>
      <c r="J241" s="653"/>
      <c r="K241" s="666">
        <v>0</v>
      </c>
      <c r="L241" s="653">
        <v>3</v>
      </c>
      <c r="M241" s="654">
        <v>174.23117616077911</v>
      </c>
    </row>
    <row r="242" spans="1:13" ht="14.4" customHeight="1" x14ac:dyDescent="0.3">
      <c r="A242" s="649" t="s">
        <v>591</v>
      </c>
      <c r="B242" s="650" t="s">
        <v>3765</v>
      </c>
      <c r="C242" s="650" t="s">
        <v>621</v>
      </c>
      <c r="D242" s="650" t="s">
        <v>622</v>
      </c>
      <c r="E242" s="650" t="s">
        <v>3767</v>
      </c>
      <c r="F242" s="653">
        <v>7.2379999999999995</v>
      </c>
      <c r="G242" s="653">
        <v>1261.0128767171791</v>
      </c>
      <c r="H242" s="666">
        <v>1</v>
      </c>
      <c r="I242" s="653"/>
      <c r="J242" s="653"/>
      <c r="K242" s="666">
        <v>0</v>
      </c>
      <c r="L242" s="653">
        <v>7.2379999999999995</v>
      </c>
      <c r="M242" s="654">
        <v>1261.0128767171791</v>
      </c>
    </row>
    <row r="243" spans="1:13" ht="14.4" customHeight="1" x14ac:dyDescent="0.3">
      <c r="A243" s="649" t="s">
        <v>591</v>
      </c>
      <c r="B243" s="650" t="s">
        <v>3849</v>
      </c>
      <c r="C243" s="650" t="s">
        <v>3239</v>
      </c>
      <c r="D243" s="650" t="s">
        <v>3850</v>
      </c>
      <c r="E243" s="650" t="s">
        <v>1815</v>
      </c>
      <c r="F243" s="653"/>
      <c r="G243" s="653"/>
      <c r="H243" s="666">
        <v>0</v>
      </c>
      <c r="I243" s="653">
        <v>1</v>
      </c>
      <c r="J243" s="653">
        <v>197.81</v>
      </c>
      <c r="K243" s="666">
        <v>1</v>
      </c>
      <c r="L243" s="653">
        <v>1</v>
      </c>
      <c r="M243" s="654">
        <v>197.81</v>
      </c>
    </row>
    <row r="244" spans="1:13" ht="14.4" customHeight="1" x14ac:dyDescent="0.3">
      <c r="A244" s="649" t="s">
        <v>591</v>
      </c>
      <c r="B244" s="650" t="s">
        <v>3849</v>
      </c>
      <c r="C244" s="650" t="s">
        <v>3236</v>
      </c>
      <c r="D244" s="650" t="s">
        <v>3851</v>
      </c>
      <c r="E244" s="650" t="s">
        <v>3852</v>
      </c>
      <c r="F244" s="653"/>
      <c r="G244" s="653"/>
      <c r="H244" s="666">
        <v>0</v>
      </c>
      <c r="I244" s="653">
        <v>1</v>
      </c>
      <c r="J244" s="653">
        <v>252.03</v>
      </c>
      <c r="K244" s="666">
        <v>1</v>
      </c>
      <c r="L244" s="653">
        <v>1</v>
      </c>
      <c r="M244" s="654">
        <v>252.03</v>
      </c>
    </row>
    <row r="245" spans="1:13" ht="14.4" customHeight="1" x14ac:dyDescent="0.3">
      <c r="A245" s="649" t="s">
        <v>591</v>
      </c>
      <c r="B245" s="650" t="s">
        <v>3772</v>
      </c>
      <c r="C245" s="650" t="s">
        <v>1968</v>
      </c>
      <c r="D245" s="650" t="s">
        <v>1969</v>
      </c>
      <c r="E245" s="650" t="s">
        <v>1872</v>
      </c>
      <c r="F245" s="653"/>
      <c r="G245" s="653"/>
      <c r="H245" s="666">
        <v>0</v>
      </c>
      <c r="I245" s="653">
        <v>27</v>
      </c>
      <c r="J245" s="653">
        <v>3310.7346811382504</v>
      </c>
      <c r="K245" s="666">
        <v>1</v>
      </c>
      <c r="L245" s="653">
        <v>27</v>
      </c>
      <c r="M245" s="654">
        <v>3310.7346811382504</v>
      </c>
    </row>
    <row r="246" spans="1:13" ht="14.4" customHeight="1" x14ac:dyDescent="0.3">
      <c r="A246" s="649" t="s">
        <v>591</v>
      </c>
      <c r="B246" s="650" t="s">
        <v>3774</v>
      </c>
      <c r="C246" s="650" t="s">
        <v>1097</v>
      </c>
      <c r="D246" s="650" t="s">
        <v>1098</v>
      </c>
      <c r="E246" s="650" t="s">
        <v>1099</v>
      </c>
      <c r="F246" s="653"/>
      <c r="G246" s="653"/>
      <c r="H246" s="666">
        <v>0</v>
      </c>
      <c r="I246" s="653">
        <v>6</v>
      </c>
      <c r="J246" s="653">
        <v>430.02</v>
      </c>
      <c r="K246" s="666">
        <v>1</v>
      </c>
      <c r="L246" s="653">
        <v>6</v>
      </c>
      <c r="M246" s="654">
        <v>430.02</v>
      </c>
    </row>
    <row r="247" spans="1:13" ht="14.4" customHeight="1" x14ac:dyDescent="0.3">
      <c r="A247" s="649" t="s">
        <v>591</v>
      </c>
      <c r="B247" s="650" t="s">
        <v>3775</v>
      </c>
      <c r="C247" s="650" t="s">
        <v>1510</v>
      </c>
      <c r="D247" s="650" t="s">
        <v>3776</v>
      </c>
      <c r="E247" s="650" t="s">
        <v>3406</v>
      </c>
      <c r="F247" s="653"/>
      <c r="G247" s="653"/>
      <c r="H247" s="666">
        <v>0</v>
      </c>
      <c r="I247" s="653">
        <v>5</v>
      </c>
      <c r="J247" s="653">
        <v>12407.749515850412</v>
      </c>
      <c r="K247" s="666">
        <v>1</v>
      </c>
      <c r="L247" s="653">
        <v>5</v>
      </c>
      <c r="M247" s="654">
        <v>12407.749515850412</v>
      </c>
    </row>
    <row r="248" spans="1:13" ht="14.4" customHeight="1" x14ac:dyDescent="0.3">
      <c r="A248" s="649" t="s">
        <v>591</v>
      </c>
      <c r="B248" s="650" t="s">
        <v>3777</v>
      </c>
      <c r="C248" s="650" t="s">
        <v>2193</v>
      </c>
      <c r="D248" s="650" t="s">
        <v>2194</v>
      </c>
      <c r="E248" s="650" t="s">
        <v>3778</v>
      </c>
      <c r="F248" s="653"/>
      <c r="G248" s="653"/>
      <c r="H248" s="666">
        <v>0</v>
      </c>
      <c r="I248" s="653">
        <v>10</v>
      </c>
      <c r="J248" s="653">
        <v>295.59999999999991</v>
      </c>
      <c r="K248" s="666">
        <v>1</v>
      </c>
      <c r="L248" s="653">
        <v>10</v>
      </c>
      <c r="M248" s="654">
        <v>295.59999999999991</v>
      </c>
    </row>
    <row r="249" spans="1:13" ht="14.4" customHeight="1" x14ac:dyDescent="0.3">
      <c r="A249" s="649" t="s">
        <v>591</v>
      </c>
      <c r="B249" s="650" t="s">
        <v>3777</v>
      </c>
      <c r="C249" s="650" t="s">
        <v>2005</v>
      </c>
      <c r="D249" s="650" t="s">
        <v>2006</v>
      </c>
      <c r="E249" s="650" t="s">
        <v>2007</v>
      </c>
      <c r="F249" s="653"/>
      <c r="G249" s="653"/>
      <c r="H249" s="666">
        <v>0</v>
      </c>
      <c r="I249" s="653">
        <v>9</v>
      </c>
      <c r="J249" s="653">
        <v>362.90974959314156</v>
      </c>
      <c r="K249" s="666">
        <v>1</v>
      </c>
      <c r="L249" s="653">
        <v>9</v>
      </c>
      <c r="M249" s="654">
        <v>362.90974959314156</v>
      </c>
    </row>
    <row r="250" spans="1:13" ht="14.4" customHeight="1" x14ac:dyDescent="0.3">
      <c r="A250" s="649" t="s">
        <v>591</v>
      </c>
      <c r="B250" s="650" t="s">
        <v>3777</v>
      </c>
      <c r="C250" s="650" t="s">
        <v>2009</v>
      </c>
      <c r="D250" s="650" t="s">
        <v>2010</v>
      </c>
      <c r="E250" s="650" t="s">
        <v>2011</v>
      </c>
      <c r="F250" s="653"/>
      <c r="G250" s="653"/>
      <c r="H250" s="666">
        <v>0</v>
      </c>
      <c r="I250" s="653">
        <v>5</v>
      </c>
      <c r="J250" s="653">
        <v>306.70000000000005</v>
      </c>
      <c r="K250" s="666">
        <v>1</v>
      </c>
      <c r="L250" s="653">
        <v>5</v>
      </c>
      <c r="M250" s="654">
        <v>306.70000000000005</v>
      </c>
    </row>
    <row r="251" spans="1:13" ht="14.4" customHeight="1" x14ac:dyDescent="0.3">
      <c r="A251" s="649" t="s">
        <v>591</v>
      </c>
      <c r="B251" s="650" t="s">
        <v>3777</v>
      </c>
      <c r="C251" s="650" t="s">
        <v>2013</v>
      </c>
      <c r="D251" s="650" t="s">
        <v>2014</v>
      </c>
      <c r="E251" s="650" t="s">
        <v>2015</v>
      </c>
      <c r="F251" s="653"/>
      <c r="G251" s="653"/>
      <c r="H251" s="666">
        <v>0</v>
      </c>
      <c r="I251" s="653">
        <v>3</v>
      </c>
      <c r="J251" s="653">
        <v>176.31</v>
      </c>
      <c r="K251" s="666">
        <v>1</v>
      </c>
      <c r="L251" s="653">
        <v>3</v>
      </c>
      <c r="M251" s="654">
        <v>176.31</v>
      </c>
    </row>
    <row r="252" spans="1:13" ht="14.4" customHeight="1" x14ac:dyDescent="0.3">
      <c r="A252" s="649" t="s">
        <v>591</v>
      </c>
      <c r="B252" s="650" t="s">
        <v>3777</v>
      </c>
      <c r="C252" s="650" t="s">
        <v>2025</v>
      </c>
      <c r="D252" s="650" t="s">
        <v>2026</v>
      </c>
      <c r="E252" s="650" t="s">
        <v>3779</v>
      </c>
      <c r="F252" s="653"/>
      <c r="G252" s="653"/>
      <c r="H252" s="666">
        <v>0</v>
      </c>
      <c r="I252" s="653">
        <v>12</v>
      </c>
      <c r="J252" s="653">
        <v>1412.0792019232624</v>
      </c>
      <c r="K252" s="666">
        <v>1</v>
      </c>
      <c r="L252" s="653">
        <v>12</v>
      </c>
      <c r="M252" s="654">
        <v>1412.0792019232624</v>
      </c>
    </row>
    <row r="253" spans="1:13" ht="14.4" customHeight="1" x14ac:dyDescent="0.3">
      <c r="A253" s="649" t="s">
        <v>591</v>
      </c>
      <c r="B253" s="650" t="s">
        <v>3777</v>
      </c>
      <c r="C253" s="650" t="s">
        <v>2058</v>
      </c>
      <c r="D253" s="650" t="s">
        <v>2055</v>
      </c>
      <c r="E253" s="650" t="s">
        <v>3072</v>
      </c>
      <c r="F253" s="653"/>
      <c r="G253" s="653"/>
      <c r="H253" s="666">
        <v>0</v>
      </c>
      <c r="I253" s="653">
        <v>8</v>
      </c>
      <c r="J253" s="653">
        <v>771.83971267317293</v>
      </c>
      <c r="K253" s="666">
        <v>1</v>
      </c>
      <c r="L253" s="653">
        <v>8</v>
      </c>
      <c r="M253" s="654">
        <v>771.83971267317293</v>
      </c>
    </row>
    <row r="254" spans="1:13" ht="14.4" customHeight="1" x14ac:dyDescent="0.3">
      <c r="A254" s="649" t="s">
        <v>591</v>
      </c>
      <c r="B254" s="650" t="s">
        <v>3784</v>
      </c>
      <c r="C254" s="650" t="s">
        <v>3201</v>
      </c>
      <c r="D254" s="650" t="s">
        <v>3853</v>
      </c>
      <c r="E254" s="650" t="s">
        <v>3854</v>
      </c>
      <c r="F254" s="653"/>
      <c r="G254" s="653"/>
      <c r="H254" s="666">
        <v>0</v>
      </c>
      <c r="I254" s="653">
        <v>7</v>
      </c>
      <c r="J254" s="653">
        <v>589.26042492693227</v>
      </c>
      <c r="K254" s="666">
        <v>1</v>
      </c>
      <c r="L254" s="653">
        <v>7</v>
      </c>
      <c r="M254" s="654">
        <v>589.26042492693227</v>
      </c>
    </row>
    <row r="255" spans="1:13" ht="14.4" customHeight="1" x14ac:dyDescent="0.3">
      <c r="A255" s="649" t="s">
        <v>591</v>
      </c>
      <c r="B255" s="650" t="s">
        <v>3784</v>
      </c>
      <c r="C255" s="650" t="s">
        <v>2078</v>
      </c>
      <c r="D255" s="650" t="s">
        <v>3785</v>
      </c>
      <c r="E255" s="650" t="s">
        <v>3786</v>
      </c>
      <c r="F255" s="653"/>
      <c r="G255" s="653"/>
      <c r="H255" s="666">
        <v>0</v>
      </c>
      <c r="I255" s="653">
        <v>6</v>
      </c>
      <c r="J255" s="653">
        <v>2024.8549057088501</v>
      </c>
      <c r="K255" s="666">
        <v>1</v>
      </c>
      <c r="L255" s="653">
        <v>6</v>
      </c>
      <c r="M255" s="654">
        <v>2024.8549057088501</v>
      </c>
    </row>
    <row r="256" spans="1:13" ht="14.4" customHeight="1" x14ac:dyDescent="0.3">
      <c r="A256" s="649" t="s">
        <v>591</v>
      </c>
      <c r="B256" s="650" t="s">
        <v>3787</v>
      </c>
      <c r="C256" s="650" t="s">
        <v>3226</v>
      </c>
      <c r="D256" s="650" t="s">
        <v>2248</v>
      </c>
      <c r="E256" s="650" t="s">
        <v>3227</v>
      </c>
      <c r="F256" s="653"/>
      <c r="G256" s="653"/>
      <c r="H256" s="666">
        <v>0</v>
      </c>
      <c r="I256" s="653">
        <v>2</v>
      </c>
      <c r="J256" s="653">
        <v>952.9</v>
      </c>
      <c r="K256" s="666">
        <v>1</v>
      </c>
      <c r="L256" s="653">
        <v>2</v>
      </c>
      <c r="M256" s="654">
        <v>952.9</v>
      </c>
    </row>
    <row r="257" spans="1:13" ht="14.4" customHeight="1" x14ac:dyDescent="0.3">
      <c r="A257" s="649" t="s">
        <v>591</v>
      </c>
      <c r="B257" s="650" t="s">
        <v>3788</v>
      </c>
      <c r="C257" s="650" t="s">
        <v>2130</v>
      </c>
      <c r="D257" s="650" t="s">
        <v>2131</v>
      </c>
      <c r="E257" s="650" t="s">
        <v>3789</v>
      </c>
      <c r="F257" s="653"/>
      <c r="G257" s="653"/>
      <c r="H257" s="666">
        <v>0</v>
      </c>
      <c r="I257" s="653">
        <v>10</v>
      </c>
      <c r="J257" s="653">
        <v>2498.2220461412089</v>
      </c>
      <c r="K257" s="666">
        <v>1</v>
      </c>
      <c r="L257" s="653">
        <v>10</v>
      </c>
      <c r="M257" s="654">
        <v>2498.2220461412089</v>
      </c>
    </row>
    <row r="258" spans="1:13" ht="14.4" customHeight="1" x14ac:dyDescent="0.3">
      <c r="A258" s="649" t="s">
        <v>591</v>
      </c>
      <c r="B258" s="650" t="s">
        <v>3788</v>
      </c>
      <c r="C258" s="650" t="s">
        <v>3187</v>
      </c>
      <c r="D258" s="650" t="s">
        <v>2131</v>
      </c>
      <c r="E258" s="650" t="s">
        <v>3855</v>
      </c>
      <c r="F258" s="653"/>
      <c r="G258" s="653"/>
      <c r="H258" s="666">
        <v>0</v>
      </c>
      <c r="I258" s="653">
        <v>6</v>
      </c>
      <c r="J258" s="653">
        <v>5745.8435953133667</v>
      </c>
      <c r="K258" s="666">
        <v>1</v>
      </c>
      <c r="L258" s="653">
        <v>6</v>
      </c>
      <c r="M258" s="654">
        <v>5745.8435953133667</v>
      </c>
    </row>
    <row r="259" spans="1:13" ht="14.4" customHeight="1" x14ac:dyDescent="0.3">
      <c r="A259" s="649" t="s">
        <v>591</v>
      </c>
      <c r="B259" s="650" t="s">
        <v>3788</v>
      </c>
      <c r="C259" s="650" t="s">
        <v>3110</v>
      </c>
      <c r="D259" s="650" t="s">
        <v>3111</v>
      </c>
      <c r="E259" s="650" t="s">
        <v>3856</v>
      </c>
      <c r="F259" s="653"/>
      <c r="G259" s="653"/>
      <c r="H259" s="666">
        <v>0</v>
      </c>
      <c r="I259" s="653">
        <v>16</v>
      </c>
      <c r="J259" s="653">
        <v>6069.7866666666669</v>
      </c>
      <c r="K259" s="666">
        <v>1</v>
      </c>
      <c r="L259" s="653">
        <v>16</v>
      </c>
      <c r="M259" s="654">
        <v>6069.7866666666669</v>
      </c>
    </row>
    <row r="260" spans="1:13" ht="14.4" customHeight="1" x14ac:dyDescent="0.3">
      <c r="A260" s="649" t="s">
        <v>591</v>
      </c>
      <c r="B260" s="650" t="s">
        <v>3790</v>
      </c>
      <c r="C260" s="650" t="s">
        <v>2502</v>
      </c>
      <c r="D260" s="650" t="s">
        <v>2503</v>
      </c>
      <c r="E260" s="650" t="s">
        <v>2504</v>
      </c>
      <c r="F260" s="653">
        <v>2</v>
      </c>
      <c r="G260" s="653">
        <v>384.2999999999999</v>
      </c>
      <c r="H260" s="666">
        <v>1</v>
      </c>
      <c r="I260" s="653"/>
      <c r="J260" s="653"/>
      <c r="K260" s="666">
        <v>0</v>
      </c>
      <c r="L260" s="653">
        <v>2</v>
      </c>
      <c r="M260" s="654">
        <v>384.2999999999999</v>
      </c>
    </row>
    <row r="261" spans="1:13" ht="14.4" customHeight="1" x14ac:dyDescent="0.3">
      <c r="A261" s="649" t="s">
        <v>591</v>
      </c>
      <c r="B261" s="650" t="s">
        <v>3791</v>
      </c>
      <c r="C261" s="650" t="s">
        <v>2148</v>
      </c>
      <c r="D261" s="650" t="s">
        <v>3792</v>
      </c>
      <c r="E261" s="650" t="s">
        <v>3793</v>
      </c>
      <c r="F261" s="653"/>
      <c r="G261" s="653"/>
      <c r="H261" s="666">
        <v>0</v>
      </c>
      <c r="I261" s="653">
        <v>5</v>
      </c>
      <c r="J261" s="653">
        <v>447.66000000000008</v>
      </c>
      <c r="K261" s="666">
        <v>1</v>
      </c>
      <c r="L261" s="653">
        <v>5</v>
      </c>
      <c r="M261" s="654">
        <v>447.66000000000008</v>
      </c>
    </row>
    <row r="262" spans="1:13" ht="14.4" customHeight="1" x14ac:dyDescent="0.3">
      <c r="A262" s="649" t="s">
        <v>591</v>
      </c>
      <c r="B262" s="650" t="s">
        <v>3791</v>
      </c>
      <c r="C262" s="650" t="s">
        <v>3229</v>
      </c>
      <c r="D262" s="650" t="s">
        <v>3857</v>
      </c>
      <c r="E262" s="650" t="s">
        <v>3858</v>
      </c>
      <c r="F262" s="653"/>
      <c r="G262" s="653"/>
      <c r="H262" s="666">
        <v>0</v>
      </c>
      <c r="I262" s="653">
        <v>1</v>
      </c>
      <c r="J262" s="653">
        <v>160.34</v>
      </c>
      <c r="K262" s="666">
        <v>1</v>
      </c>
      <c r="L262" s="653">
        <v>1</v>
      </c>
      <c r="M262" s="654">
        <v>160.34</v>
      </c>
    </row>
    <row r="263" spans="1:13" ht="14.4" customHeight="1" x14ac:dyDescent="0.3">
      <c r="A263" s="649" t="s">
        <v>591</v>
      </c>
      <c r="B263" s="650" t="s">
        <v>3791</v>
      </c>
      <c r="C263" s="650" t="s">
        <v>2084</v>
      </c>
      <c r="D263" s="650" t="s">
        <v>3794</v>
      </c>
      <c r="E263" s="650" t="s">
        <v>3795</v>
      </c>
      <c r="F263" s="653"/>
      <c r="G263" s="653"/>
      <c r="H263" s="666">
        <v>0</v>
      </c>
      <c r="I263" s="653">
        <v>29</v>
      </c>
      <c r="J263" s="653">
        <v>1336.8784793206692</v>
      </c>
      <c r="K263" s="666">
        <v>1</v>
      </c>
      <c r="L263" s="653">
        <v>29</v>
      </c>
      <c r="M263" s="654">
        <v>1336.8784793206692</v>
      </c>
    </row>
    <row r="264" spans="1:13" ht="14.4" customHeight="1" x14ac:dyDescent="0.3">
      <c r="A264" s="649" t="s">
        <v>591</v>
      </c>
      <c r="B264" s="650" t="s">
        <v>3791</v>
      </c>
      <c r="C264" s="650" t="s">
        <v>2186</v>
      </c>
      <c r="D264" s="650" t="s">
        <v>3796</v>
      </c>
      <c r="E264" s="650" t="s">
        <v>3797</v>
      </c>
      <c r="F264" s="653"/>
      <c r="G264" s="653"/>
      <c r="H264" s="666">
        <v>0</v>
      </c>
      <c r="I264" s="653">
        <v>29</v>
      </c>
      <c r="J264" s="653">
        <v>1799.2804394297684</v>
      </c>
      <c r="K264" s="666">
        <v>1</v>
      </c>
      <c r="L264" s="653">
        <v>29</v>
      </c>
      <c r="M264" s="654">
        <v>1799.2804394297684</v>
      </c>
    </row>
    <row r="265" spans="1:13" ht="14.4" customHeight="1" x14ac:dyDescent="0.3">
      <c r="A265" s="649" t="s">
        <v>591</v>
      </c>
      <c r="B265" s="650" t="s">
        <v>3791</v>
      </c>
      <c r="C265" s="650" t="s">
        <v>3155</v>
      </c>
      <c r="D265" s="650" t="s">
        <v>3859</v>
      </c>
      <c r="E265" s="650" t="s">
        <v>1840</v>
      </c>
      <c r="F265" s="653"/>
      <c r="G265" s="653"/>
      <c r="H265" s="666">
        <v>0</v>
      </c>
      <c r="I265" s="653">
        <v>5</v>
      </c>
      <c r="J265" s="653">
        <v>528.97</v>
      </c>
      <c r="K265" s="666">
        <v>1</v>
      </c>
      <c r="L265" s="653">
        <v>5</v>
      </c>
      <c r="M265" s="654">
        <v>528.97</v>
      </c>
    </row>
    <row r="266" spans="1:13" ht="14.4" customHeight="1" x14ac:dyDescent="0.3">
      <c r="A266" s="649" t="s">
        <v>591</v>
      </c>
      <c r="B266" s="650" t="s">
        <v>3798</v>
      </c>
      <c r="C266" s="650" t="s">
        <v>3220</v>
      </c>
      <c r="D266" s="650" t="s">
        <v>3221</v>
      </c>
      <c r="E266" s="650" t="s">
        <v>3860</v>
      </c>
      <c r="F266" s="653"/>
      <c r="G266" s="653"/>
      <c r="H266" s="666">
        <v>0</v>
      </c>
      <c r="I266" s="653">
        <v>2</v>
      </c>
      <c r="J266" s="653">
        <v>178.68000000000004</v>
      </c>
      <c r="K266" s="666">
        <v>1</v>
      </c>
      <c r="L266" s="653">
        <v>2</v>
      </c>
      <c r="M266" s="654">
        <v>178.68000000000004</v>
      </c>
    </row>
    <row r="267" spans="1:13" ht="14.4" customHeight="1" x14ac:dyDescent="0.3">
      <c r="A267" s="649" t="s">
        <v>591</v>
      </c>
      <c r="B267" s="650" t="s">
        <v>3798</v>
      </c>
      <c r="C267" s="650" t="s">
        <v>1976</v>
      </c>
      <c r="D267" s="650" t="s">
        <v>3799</v>
      </c>
      <c r="E267" s="650" t="s">
        <v>3800</v>
      </c>
      <c r="F267" s="653"/>
      <c r="G267" s="653"/>
      <c r="H267" s="666">
        <v>0</v>
      </c>
      <c r="I267" s="653">
        <v>15</v>
      </c>
      <c r="J267" s="653">
        <v>855.59053289604481</v>
      </c>
      <c r="K267" s="666">
        <v>1</v>
      </c>
      <c r="L267" s="653">
        <v>15</v>
      </c>
      <c r="M267" s="654">
        <v>855.59053289604481</v>
      </c>
    </row>
    <row r="268" spans="1:13" ht="14.4" customHeight="1" x14ac:dyDescent="0.3">
      <c r="A268" s="649" t="s">
        <v>591</v>
      </c>
      <c r="B268" s="650" t="s">
        <v>3798</v>
      </c>
      <c r="C268" s="650" t="s">
        <v>1994</v>
      </c>
      <c r="D268" s="650" t="s">
        <v>1995</v>
      </c>
      <c r="E268" s="650" t="s">
        <v>1996</v>
      </c>
      <c r="F268" s="653"/>
      <c r="G268" s="653"/>
      <c r="H268" s="666">
        <v>0</v>
      </c>
      <c r="I268" s="653">
        <v>13</v>
      </c>
      <c r="J268" s="653">
        <v>1878.8901744029299</v>
      </c>
      <c r="K268" s="666">
        <v>1</v>
      </c>
      <c r="L268" s="653">
        <v>13</v>
      </c>
      <c r="M268" s="654">
        <v>1878.8901744029299</v>
      </c>
    </row>
    <row r="269" spans="1:13" ht="14.4" customHeight="1" x14ac:dyDescent="0.3">
      <c r="A269" s="649" t="s">
        <v>591</v>
      </c>
      <c r="B269" s="650" t="s">
        <v>3801</v>
      </c>
      <c r="C269" s="650" t="s">
        <v>2123</v>
      </c>
      <c r="D269" s="650" t="s">
        <v>2124</v>
      </c>
      <c r="E269" s="650" t="s">
        <v>3802</v>
      </c>
      <c r="F269" s="653"/>
      <c r="G269" s="653"/>
      <c r="H269" s="666">
        <v>0</v>
      </c>
      <c r="I269" s="653">
        <v>5</v>
      </c>
      <c r="J269" s="653">
        <v>608.1600000000002</v>
      </c>
      <c r="K269" s="666">
        <v>1</v>
      </c>
      <c r="L269" s="653">
        <v>5</v>
      </c>
      <c r="M269" s="654">
        <v>608.1600000000002</v>
      </c>
    </row>
    <row r="270" spans="1:13" ht="14.4" customHeight="1" x14ac:dyDescent="0.3">
      <c r="A270" s="649" t="s">
        <v>591</v>
      </c>
      <c r="B270" s="650" t="s">
        <v>3801</v>
      </c>
      <c r="C270" s="650" t="s">
        <v>2189</v>
      </c>
      <c r="D270" s="650" t="s">
        <v>2190</v>
      </c>
      <c r="E270" s="650" t="s">
        <v>3803</v>
      </c>
      <c r="F270" s="653"/>
      <c r="G270" s="653"/>
      <c r="H270" s="666">
        <v>0</v>
      </c>
      <c r="I270" s="653">
        <v>9</v>
      </c>
      <c r="J270" s="653">
        <v>1459.3199999999997</v>
      </c>
      <c r="K270" s="666">
        <v>1</v>
      </c>
      <c r="L270" s="653">
        <v>9</v>
      </c>
      <c r="M270" s="654">
        <v>1459.3199999999997</v>
      </c>
    </row>
    <row r="271" spans="1:13" ht="14.4" customHeight="1" x14ac:dyDescent="0.3">
      <c r="A271" s="649" t="s">
        <v>591</v>
      </c>
      <c r="B271" s="650" t="s">
        <v>3801</v>
      </c>
      <c r="C271" s="650" t="s">
        <v>3107</v>
      </c>
      <c r="D271" s="650" t="s">
        <v>2190</v>
      </c>
      <c r="E271" s="650" t="s">
        <v>3861</v>
      </c>
      <c r="F271" s="653"/>
      <c r="G271" s="653"/>
      <c r="H271" s="666">
        <v>0</v>
      </c>
      <c r="I271" s="653">
        <v>3</v>
      </c>
      <c r="J271" s="653">
        <v>985.50000000000023</v>
      </c>
      <c r="K271" s="666">
        <v>1</v>
      </c>
      <c r="L271" s="653">
        <v>3</v>
      </c>
      <c r="M271" s="654">
        <v>985.50000000000023</v>
      </c>
    </row>
    <row r="272" spans="1:13" ht="14.4" customHeight="1" x14ac:dyDescent="0.3">
      <c r="A272" s="649" t="s">
        <v>591</v>
      </c>
      <c r="B272" s="650" t="s">
        <v>3804</v>
      </c>
      <c r="C272" s="650" t="s">
        <v>2196</v>
      </c>
      <c r="D272" s="650" t="s">
        <v>3805</v>
      </c>
      <c r="E272" s="650" t="s">
        <v>3806</v>
      </c>
      <c r="F272" s="653"/>
      <c r="G272" s="653"/>
      <c r="H272" s="666">
        <v>0</v>
      </c>
      <c r="I272" s="653">
        <v>1</v>
      </c>
      <c r="J272" s="653">
        <v>96.549999999999969</v>
      </c>
      <c r="K272" s="666">
        <v>1</v>
      </c>
      <c r="L272" s="653">
        <v>1</v>
      </c>
      <c r="M272" s="654">
        <v>96.549999999999969</v>
      </c>
    </row>
    <row r="273" spans="1:13" ht="14.4" customHeight="1" x14ac:dyDescent="0.3">
      <c r="A273" s="649" t="s">
        <v>591</v>
      </c>
      <c r="B273" s="650" t="s">
        <v>3804</v>
      </c>
      <c r="C273" s="650" t="s">
        <v>3193</v>
      </c>
      <c r="D273" s="650" t="s">
        <v>3862</v>
      </c>
      <c r="E273" s="650" t="s">
        <v>3863</v>
      </c>
      <c r="F273" s="653"/>
      <c r="G273" s="653"/>
      <c r="H273" s="666">
        <v>0</v>
      </c>
      <c r="I273" s="653">
        <v>2</v>
      </c>
      <c r="J273" s="653">
        <v>343.63999999999993</v>
      </c>
      <c r="K273" s="666">
        <v>1</v>
      </c>
      <c r="L273" s="653">
        <v>2</v>
      </c>
      <c r="M273" s="654">
        <v>343.63999999999993</v>
      </c>
    </row>
    <row r="274" spans="1:13" ht="14.4" customHeight="1" x14ac:dyDescent="0.3">
      <c r="A274" s="649" t="s">
        <v>591</v>
      </c>
      <c r="B274" s="650" t="s">
        <v>3807</v>
      </c>
      <c r="C274" s="650" t="s">
        <v>2159</v>
      </c>
      <c r="D274" s="650" t="s">
        <v>2160</v>
      </c>
      <c r="E274" s="650" t="s">
        <v>922</v>
      </c>
      <c r="F274" s="653"/>
      <c r="G274" s="653"/>
      <c r="H274" s="666">
        <v>0</v>
      </c>
      <c r="I274" s="653">
        <v>2</v>
      </c>
      <c r="J274" s="653">
        <v>335.93962756958172</v>
      </c>
      <c r="K274" s="666">
        <v>1</v>
      </c>
      <c r="L274" s="653">
        <v>2</v>
      </c>
      <c r="M274" s="654">
        <v>335.93962756958172</v>
      </c>
    </row>
    <row r="275" spans="1:13" ht="14.4" customHeight="1" x14ac:dyDescent="0.3">
      <c r="A275" s="649" t="s">
        <v>591</v>
      </c>
      <c r="B275" s="650" t="s">
        <v>3864</v>
      </c>
      <c r="C275" s="650" t="s">
        <v>2498</v>
      </c>
      <c r="D275" s="650" t="s">
        <v>2499</v>
      </c>
      <c r="E275" s="650" t="s">
        <v>2500</v>
      </c>
      <c r="F275" s="653">
        <v>6</v>
      </c>
      <c r="G275" s="653">
        <v>628.37992176478792</v>
      </c>
      <c r="H275" s="666">
        <v>1</v>
      </c>
      <c r="I275" s="653"/>
      <c r="J275" s="653"/>
      <c r="K275" s="666">
        <v>0</v>
      </c>
      <c r="L275" s="653">
        <v>6</v>
      </c>
      <c r="M275" s="654">
        <v>628.37992176478792</v>
      </c>
    </row>
    <row r="276" spans="1:13" ht="14.4" customHeight="1" x14ac:dyDescent="0.3">
      <c r="A276" s="649" t="s">
        <v>591</v>
      </c>
      <c r="B276" s="650" t="s">
        <v>3864</v>
      </c>
      <c r="C276" s="650" t="s">
        <v>3205</v>
      </c>
      <c r="D276" s="650" t="s">
        <v>2499</v>
      </c>
      <c r="E276" s="650" t="s">
        <v>3206</v>
      </c>
      <c r="F276" s="653"/>
      <c r="G276" s="653"/>
      <c r="H276" s="666">
        <v>0</v>
      </c>
      <c r="I276" s="653">
        <v>1</v>
      </c>
      <c r="J276" s="653">
        <v>317.69999999999987</v>
      </c>
      <c r="K276" s="666">
        <v>1</v>
      </c>
      <c r="L276" s="653">
        <v>1</v>
      </c>
      <c r="M276" s="654">
        <v>317.69999999999987</v>
      </c>
    </row>
    <row r="277" spans="1:13" ht="14.4" customHeight="1" x14ac:dyDescent="0.3">
      <c r="A277" s="649" t="s">
        <v>591</v>
      </c>
      <c r="B277" s="650" t="s">
        <v>3865</v>
      </c>
      <c r="C277" s="650" t="s">
        <v>2848</v>
      </c>
      <c r="D277" s="650" t="s">
        <v>2849</v>
      </c>
      <c r="E277" s="650" t="s">
        <v>2850</v>
      </c>
      <c r="F277" s="653"/>
      <c r="G277" s="653"/>
      <c r="H277" s="666">
        <v>0</v>
      </c>
      <c r="I277" s="653">
        <v>1</v>
      </c>
      <c r="J277" s="653">
        <v>111.58</v>
      </c>
      <c r="K277" s="666">
        <v>1</v>
      </c>
      <c r="L277" s="653">
        <v>1</v>
      </c>
      <c r="M277" s="654">
        <v>111.58</v>
      </c>
    </row>
    <row r="278" spans="1:13" ht="14.4" customHeight="1" x14ac:dyDescent="0.3">
      <c r="A278" s="649" t="s">
        <v>591</v>
      </c>
      <c r="B278" s="650" t="s">
        <v>3808</v>
      </c>
      <c r="C278" s="650" t="s">
        <v>1964</v>
      </c>
      <c r="D278" s="650" t="s">
        <v>1965</v>
      </c>
      <c r="E278" s="650" t="s">
        <v>3809</v>
      </c>
      <c r="F278" s="653"/>
      <c r="G278" s="653"/>
      <c r="H278" s="666">
        <v>0</v>
      </c>
      <c r="I278" s="653">
        <v>3</v>
      </c>
      <c r="J278" s="653">
        <v>319.55999999999995</v>
      </c>
      <c r="K278" s="666">
        <v>1</v>
      </c>
      <c r="L278" s="653">
        <v>3</v>
      </c>
      <c r="M278" s="654">
        <v>319.55999999999995</v>
      </c>
    </row>
    <row r="279" spans="1:13" ht="14.4" customHeight="1" x14ac:dyDescent="0.3">
      <c r="A279" s="649" t="s">
        <v>591</v>
      </c>
      <c r="B279" s="650" t="s">
        <v>3866</v>
      </c>
      <c r="C279" s="650" t="s">
        <v>3197</v>
      </c>
      <c r="D279" s="650" t="s">
        <v>3198</v>
      </c>
      <c r="E279" s="650" t="s">
        <v>3867</v>
      </c>
      <c r="F279" s="653"/>
      <c r="G279" s="653"/>
      <c r="H279" s="666">
        <v>0</v>
      </c>
      <c r="I279" s="653">
        <v>1</v>
      </c>
      <c r="J279" s="653">
        <v>128.92999999999989</v>
      </c>
      <c r="K279" s="666">
        <v>1</v>
      </c>
      <c r="L279" s="653">
        <v>1</v>
      </c>
      <c r="M279" s="654">
        <v>128.92999999999989</v>
      </c>
    </row>
    <row r="280" spans="1:13" ht="14.4" customHeight="1" x14ac:dyDescent="0.3">
      <c r="A280" s="649" t="s">
        <v>591</v>
      </c>
      <c r="B280" s="650" t="s">
        <v>3866</v>
      </c>
      <c r="C280" s="650" t="s">
        <v>1300</v>
      </c>
      <c r="D280" s="650" t="s">
        <v>3184</v>
      </c>
      <c r="E280" s="650" t="s">
        <v>3185</v>
      </c>
      <c r="F280" s="653"/>
      <c r="G280" s="653"/>
      <c r="H280" s="666">
        <v>0</v>
      </c>
      <c r="I280" s="653">
        <v>1</v>
      </c>
      <c r="J280" s="653">
        <v>103.35000000000002</v>
      </c>
      <c r="K280" s="666">
        <v>1</v>
      </c>
      <c r="L280" s="653">
        <v>1</v>
      </c>
      <c r="M280" s="654">
        <v>103.35000000000002</v>
      </c>
    </row>
    <row r="281" spans="1:13" ht="14.4" customHeight="1" x14ac:dyDescent="0.3">
      <c r="A281" s="649" t="s">
        <v>591</v>
      </c>
      <c r="B281" s="650" t="s">
        <v>3868</v>
      </c>
      <c r="C281" s="650" t="s">
        <v>3135</v>
      </c>
      <c r="D281" s="650" t="s">
        <v>3136</v>
      </c>
      <c r="E281" s="650" t="s">
        <v>3137</v>
      </c>
      <c r="F281" s="653"/>
      <c r="G281" s="653"/>
      <c r="H281" s="666">
        <v>0</v>
      </c>
      <c r="I281" s="653">
        <v>5</v>
      </c>
      <c r="J281" s="653">
        <v>427.74</v>
      </c>
      <c r="K281" s="666">
        <v>1</v>
      </c>
      <c r="L281" s="653">
        <v>5</v>
      </c>
      <c r="M281" s="654">
        <v>427.74</v>
      </c>
    </row>
    <row r="282" spans="1:13" ht="14.4" customHeight="1" x14ac:dyDescent="0.3">
      <c r="A282" s="649" t="s">
        <v>591</v>
      </c>
      <c r="B282" s="650" t="s">
        <v>3810</v>
      </c>
      <c r="C282" s="650" t="s">
        <v>3096</v>
      </c>
      <c r="D282" s="650" t="s">
        <v>2072</v>
      </c>
      <c r="E282" s="650" t="s">
        <v>3869</v>
      </c>
      <c r="F282" s="653"/>
      <c r="G282" s="653"/>
      <c r="H282" s="666">
        <v>0</v>
      </c>
      <c r="I282" s="653">
        <v>2</v>
      </c>
      <c r="J282" s="653">
        <v>415.450345769602</v>
      </c>
      <c r="K282" s="666">
        <v>1</v>
      </c>
      <c r="L282" s="653">
        <v>2</v>
      </c>
      <c r="M282" s="654">
        <v>415.450345769602</v>
      </c>
    </row>
    <row r="283" spans="1:13" ht="14.4" customHeight="1" x14ac:dyDescent="0.3">
      <c r="A283" s="649" t="s">
        <v>591</v>
      </c>
      <c r="B283" s="650" t="s">
        <v>3810</v>
      </c>
      <c r="C283" s="650" t="s">
        <v>2075</v>
      </c>
      <c r="D283" s="650" t="s">
        <v>2072</v>
      </c>
      <c r="E283" s="650" t="s">
        <v>922</v>
      </c>
      <c r="F283" s="653"/>
      <c r="G283" s="653"/>
      <c r="H283" s="666">
        <v>0</v>
      </c>
      <c r="I283" s="653">
        <v>20</v>
      </c>
      <c r="J283" s="653">
        <v>2069.1999500583956</v>
      </c>
      <c r="K283" s="666">
        <v>1</v>
      </c>
      <c r="L283" s="653">
        <v>20</v>
      </c>
      <c r="M283" s="654">
        <v>2069.1999500583956</v>
      </c>
    </row>
    <row r="284" spans="1:13" ht="14.4" customHeight="1" x14ac:dyDescent="0.3">
      <c r="A284" s="649" t="s">
        <v>591</v>
      </c>
      <c r="B284" s="650" t="s">
        <v>3870</v>
      </c>
      <c r="C284" s="650" t="s">
        <v>3157</v>
      </c>
      <c r="D284" s="650" t="s">
        <v>3158</v>
      </c>
      <c r="E284" s="650" t="s">
        <v>1068</v>
      </c>
      <c r="F284" s="653"/>
      <c r="G284" s="653"/>
      <c r="H284" s="666">
        <v>0</v>
      </c>
      <c r="I284" s="653">
        <v>3</v>
      </c>
      <c r="J284" s="653">
        <v>267.58067444106405</v>
      </c>
      <c r="K284" s="666">
        <v>1</v>
      </c>
      <c r="L284" s="653">
        <v>3</v>
      </c>
      <c r="M284" s="654">
        <v>267.58067444106405</v>
      </c>
    </row>
    <row r="285" spans="1:13" ht="14.4" customHeight="1" x14ac:dyDescent="0.3">
      <c r="A285" s="649" t="s">
        <v>591</v>
      </c>
      <c r="B285" s="650" t="s">
        <v>3871</v>
      </c>
      <c r="C285" s="650" t="s">
        <v>3232</v>
      </c>
      <c r="D285" s="650" t="s">
        <v>3872</v>
      </c>
      <c r="E285" s="650" t="s">
        <v>3234</v>
      </c>
      <c r="F285" s="653"/>
      <c r="G285" s="653"/>
      <c r="H285" s="666">
        <v>0</v>
      </c>
      <c r="I285" s="653">
        <v>2</v>
      </c>
      <c r="J285" s="653">
        <v>674.89999999999986</v>
      </c>
      <c r="K285" s="666">
        <v>1</v>
      </c>
      <c r="L285" s="653">
        <v>2</v>
      </c>
      <c r="M285" s="654">
        <v>674.89999999999986</v>
      </c>
    </row>
    <row r="286" spans="1:13" ht="14.4" customHeight="1" x14ac:dyDescent="0.3">
      <c r="A286" s="649" t="s">
        <v>591</v>
      </c>
      <c r="B286" s="650" t="s">
        <v>3871</v>
      </c>
      <c r="C286" s="650" t="s">
        <v>3208</v>
      </c>
      <c r="D286" s="650" t="s">
        <v>3872</v>
      </c>
      <c r="E286" s="650" t="s">
        <v>3873</v>
      </c>
      <c r="F286" s="653"/>
      <c r="G286" s="653"/>
      <c r="H286" s="666">
        <v>0</v>
      </c>
      <c r="I286" s="653">
        <v>1</v>
      </c>
      <c r="J286" s="653">
        <v>57.21</v>
      </c>
      <c r="K286" s="666">
        <v>1</v>
      </c>
      <c r="L286" s="653">
        <v>1</v>
      </c>
      <c r="M286" s="654">
        <v>57.21</v>
      </c>
    </row>
    <row r="287" spans="1:13" ht="14.4" customHeight="1" x14ac:dyDescent="0.3">
      <c r="A287" s="649" t="s">
        <v>591</v>
      </c>
      <c r="B287" s="650" t="s">
        <v>3874</v>
      </c>
      <c r="C287" s="650" t="s">
        <v>3050</v>
      </c>
      <c r="D287" s="650" t="s">
        <v>3051</v>
      </c>
      <c r="E287" s="650" t="s">
        <v>3875</v>
      </c>
      <c r="F287" s="653"/>
      <c r="G287" s="653"/>
      <c r="H287" s="666">
        <v>0</v>
      </c>
      <c r="I287" s="653">
        <v>1</v>
      </c>
      <c r="J287" s="653">
        <v>729.64</v>
      </c>
      <c r="K287" s="666">
        <v>1</v>
      </c>
      <c r="L287" s="653">
        <v>1</v>
      </c>
      <c r="M287" s="654">
        <v>729.64</v>
      </c>
    </row>
    <row r="288" spans="1:13" ht="14.4" customHeight="1" x14ac:dyDescent="0.3">
      <c r="A288" s="649" t="s">
        <v>591</v>
      </c>
      <c r="B288" s="650" t="s">
        <v>3874</v>
      </c>
      <c r="C288" s="650" t="s">
        <v>3054</v>
      </c>
      <c r="D288" s="650" t="s">
        <v>3051</v>
      </c>
      <c r="E288" s="650" t="s">
        <v>3876</v>
      </c>
      <c r="F288" s="653"/>
      <c r="G288" s="653"/>
      <c r="H288" s="666">
        <v>0</v>
      </c>
      <c r="I288" s="653">
        <v>2</v>
      </c>
      <c r="J288" s="653">
        <v>460.03</v>
      </c>
      <c r="K288" s="666">
        <v>1</v>
      </c>
      <c r="L288" s="653">
        <v>2</v>
      </c>
      <c r="M288" s="654">
        <v>460.03</v>
      </c>
    </row>
    <row r="289" spans="1:13" ht="14.4" customHeight="1" x14ac:dyDescent="0.3">
      <c r="A289" s="649" t="s">
        <v>591</v>
      </c>
      <c r="B289" s="650" t="s">
        <v>3811</v>
      </c>
      <c r="C289" s="650" t="s">
        <v>1649</v>
      </c>
      <c r="D289" s="650" t="s">
        <v>1650</v>
      </c>
      <c r="E289" s="650" t="s">
        <v>1651</v>
      </c>
      <c r="F289" s="653"/>
      <c r="G289" s="653"/>
      <c r="H289" s="666">
        <v>0</v>
      </c>
      <c r="I289" s="653">
        <v>238.3315819</v>
      </c>
      <c r="J289" s="653">
        <v>41245.858311706339</v>
      </c>
      <c r="K289" s="666">
        <v>1</v>
      </c>
      <c r="L289" s="653">
        <v>238.3315819</v>
      </c>
      <c r="M289" s="654">
        <v>41245.858311706339</v>
      </c>
    </row>
    <row r="290" spans="1:13" ht="14.4" customHeight="1" x14ac:dyDescent="0.3">
      <c r="A290" s="649" t="s">
        <v>591</v>
      </c>
      <c r="B290" s="650" t="s">
        <v>3811</v>
      </c>
      <c r="C290" s="650" t="s">
        <v>1766</v>
      </c>
      <c r="D290" s="650" t="s">
        <v>1650</v>
      </c>
      <c r="E290" s="650" t="s">
        <v>1767</v>
      </c>
      <c r="F290" s="653"/>
      <c r="G290" s="653"/>
      <c r="H290" s="666">
        <v>0</v>
      </c>
      <c r="I290" s="653">
        <v>3.1039074000000002</v>
      </c>
      <c r="J290" s="653">
        <v>1907.2183704154784</v>
      </c>
      <c r="K290" s="666">
        <v>1</v>
      </c>
      <c r="L290" s="653">
        <v>3.1039074000000002</v>
      </c>
      <c r="M290" s="654">
        <v>1907.2183704154784</v>
      </c>
    </row>
    <row r="291" spans="1:13" ht="14.4" customHeight="1" x14ac:dyDescent="0.3">
      <c r="A291" s="649" t="s">
        <v>591</v>
      </c>
      <c r="B291" s="650" t="s">
        <v>3812</v>
      </c>
      <c r="C291" s="650" t="s">
        <v>2316</v>
      </c>
      <c r="D291" s="650" t="s">
        <v>2317</v>
      </c>
      <c r="E291" s="650" t="s">
        <v>2318</v>
      </c>
      <c r="F291" s="653"/>
      <c r="G291" s="653"/>
      <c r="H291" s="666">
        <v>0</v>
      </c>
      <c r="I291" s="653">
        <v>5</v>
      </c>
      <c r="J291" s="653">
        <v>991.3</v>
      </c>
      <c r="K291" s="666">
        <v>1</v>
      </c>
      <c r="L291" s="653">
        <v>5</v>
      </c>
      <c r="M291" s="654">
        <v>991.3</v>
      </c>
    </row>
    <row r="292" spans="1:13" ht="14.4" customHeight="1" x14ac:dyDescent="0.3">
      <c r="A292" s="649" t="s">
        <v>591</v>
      </c>
      <c r="B292" s="650" t="s">
        <v>3812</v>
      </c>
      <c r="C292" s="650" t="s">
        <v>3253</v>
      </c>
      <c r="D292" s="650" t="s">
        <v>3877</v>
      </c>
      <c r="E292" s="650" t="s">
        <v>2305</v>
      </c>
      <c r="F292" s="653"/>
      <c r="G292" s="653"/>
      <c r="H292" s="666">
        <v>0</v>
      </c>
      <c r="I292" s="653">
        <v>5</v>
      </c>
      <c r="J292" s="653">
        <v>214.89963684835925</v>
      </c>
      <c r="K292" s="666">
        <v>1</v>
      </c>
      <c r="L292" s="653">
        <v>5</v>
      </c>
      <c r="M292" s="654">
        <v>214.89963684835925</v>
      </c>
    </row>
    <row r="293" spans="1:13" ht="14.4" customHeight="1" x14ac:dyDescent="0.3">
      <c r="A293" s="649" t="s">
        <v>591</v>
      </c>
      <c r="B293" s="650" t="s">
        <v>3812</v>
      </c>
      <c r="C293" s="650" t="s">
        <v>3256</v>
      </c>
      <c r="D293" s="650" t="s">
        <v>3257</v>
      </c>
      <c r="E293" s="650" t="s">
        <v>3258</v>
      </c>
      <c r="F293" s="653"/>
      <c r="G293" s="653"/>
      <c r="H293" s="666">
        <v>0</v>
      </c>
      <c r="I293" s="653">
        <v>69</v>
      </c>
      <c r="J293" s="653">
        <v>13997.335350623702</v>
      </c>
      <c r="K293" s="666">
        <v>1</v>
      </c>
      <c r="L293" s="653">
        <v>69</v>
      </c>
      <c r="M293" s="654">
        <v>13997.335350623702</v>
      </c>
    </row>
    <row r="294" spans="1:13" ht="14.4" customHeight="1" x14ac:dyDescent="0.3">
      <c r="A294" s="649" t="s">
        <v>591</v>
      </c>
      <c r="B294" s="650" t="s">
        <v>3812</v>
      </c>
      <c r="C294" s="650" t="s">
        <v>2303</v>
      </c>
      <c r="D294" s="650" t="s">
        <v>3814</v>
      </c>
      <c r="E294" s="650" t="s">
        <v>2305</v>
      </c>
      <c r="F294" s="653"/>
      <c r="G294" s="653"/>
      <c r="H294" s="666">
        <v>0</v>
      </c>
      <c r="I294" s="653">
        <v>42</v>
      </c>
      <c r="J294" s="653">
        <v>2140.5271344683797</v>
      </c>
      <c r="K294" s="666">
        <v>1</v>
      </c>
      <c r="L294" s="653">
        <v>42</v>
      </c>
      <c r="M294" s="654">
        <v>2140.5271344683797</v>
      </c>
    </row>
    <row r="295" spans="1:13" ht="14.4" customHeight="1" x14ac:dyDescent="0.3">
      <c r="A295" s="649" t="s">
        <v>591</v>
      </c>
      <c r="B295" s="650" t="s">
        <v>3812</v>
      </c>
      <c r="C295" s="650" t="s">
        <v>2307</v>
      </c>
      <c r="D295" s="650" t="s">
        <v>3815</v>
      </c>
      <c r="E295" s="650" t="s">
        <v>2305</v>
      </c>
      <c r="F295" s="653"/>
      <c r="G295" s="653"/>
      <c r="H295" s="666">
        <v>0</v>
      </c>
      <c r="I295" s="653">
        <v>42</v>
      </c>
      <c r="J295" s="653">
        <v>2140.5271284124155</v>
      </c>
      <c r="K295" s="666">
        <v>1</v>
      </c>
      <c r="L295" s="653">
        <v>42</v>
      </c>
      <c r="M295" s="654">
        <v>2140.5271284124155</v>
      </c>
    </row>
    <row r="296" spans="1:13" ht="14.4" customHeight="1" x14ac:dyDescent="0.3">
      <c r="A296" s="649" t="s">
        <v>591</v>
      </c>
      <c r="B296" s="650" t="s">
        <v>3812</v>
      </c>
      <c r="C296" s="650" t="s">
        <v>3260</v>
      </c>
      <c r="D296" s="650" t="s">
        <v>3878</v>
      </c>
      <c r="E296" s="650" t="s">
        <v>2305</v>
      </c>
      <c r="F296" s="653"/>
      <c r="G296" s="653"/>
      <c r="H296" s="666">
        <v>0</v>
      </c>
      <c r="I296" s="653">
        <v>35</v>
      </c>
      <c r="J296" s="653">
        <v>1842.4998916103707</v>
      </c>
      <c r="K296" s="666">
        <v>1</v>
      </c>
      <c r="L296" s="653">
        <v>35</v>
      </c>
      <c r="M296" s="654">
        <v>1842.4998916103707</v>
      </c>
    </row>
    <row r="297" spans="1:13" ht="14.4" customHeight="1" x14ac:dyDescent="0.3">
      <c r="A297" s="649" t="s">
        <v>591</v>
      </c>
      <c r="B297" s="650" t="s">
        <v>3812</v>
      </c>
      <c r="C297" s="650" t="s">
        <v>2310</v>
      </c>
      <c r="D297" s="650" t="s">
        <v>3816</v>
      </c>
      <c r="E297" s="650" t="s">
        <v>2305</v>
      </c>
      <c r="F297" s="653"/>
      <c r="G297" s="653"/>
      <c r="H297" s="666">
        <v>0</v>
      </c>
      <c r="I297" s="653">
        <v>30</v>
      </c>
      <c r="J297" s="653">
        <v>1589.2800566718224</v>
      </c>
      <c r="K297" s="666">
        <v>1</v>
      </c>
      <c r="L297" s="653">
        <v>30</v>
      </c>
      <c r="M297" s="654">
        <v>1589.2800566718224</v>
      </c>
    </row>
    <row r="298" spans="1:13" ht="14.4" customHeight="1" x14ac:dyDescent="0.3">
      <c r="A298" s="649" t="s">
        <v>591</v>
      </c>
      <c r="B298" s="650" t="s">
        <v>3812</v>
      </c>
      <c r="C298" s="650" t="s">
        <v>3117</v>
      </c>
      <c r="D298" s="650" t="s">
        <v>3879</v>
      </c>
      <c r="E298" s="650" t="s">
        <v>2305</v>
      </c>
      <c r="F298" s="653"/>
      <c r="G298" s="653"/>
      <c r="H298" s="666">
        <v>0</v>
      </c>
      <c r="I298" s="653">
        <v>5</v>
      </c>
      <c r="J298" s="653">
        <v>272.2999999999999</v>
      </c>
      <c r="K298" s="666">
        <v>1</v>
      </c>
      <c r="L298" s="653">
        <v>5</v>
      </c>
      <c r="M298" s="654">
        <v>272.2999999999999</v>
      </c>
    </row>
    <row r="299" spans="1:13" ht="14.4" customHeight="1" x14ac:dyDescent="0.3">
      <c r="A299" s="649" t="s">
        <v>591</v>
      </c>
      <c r="B299" s="650" t="s">
        <v>3812</v>
      </c>
      <c r="C299" s="650" t="s">
        <v>2319</v>
      </c>
      <c r="D299" s="650" t="s">
        <v>2320</v>
      </c>
      <c r="E299" s="650" t="s">
        <v>2321</v>
      </c>
      <c r="F299" s="653"/>
      <c r="G299" s="653"/>
      <c r="H299" s="666">
        <v>0</v>
      </c>
      <c r="I299" s="653">
        <v>29</v>
      </c>
      <c r="J299" s="653">
        <v>5317.7288960444293</v>
      </c>
      <c r="K299" s="666">
        <v>1</v>
      </c>
      <c r="L299" s="653">
        <v>29</v>
      </c>
      <c r="M299" s="654">
        <v>5317.7288960444293</v>
      </c>
    </row>
    <row r="300" spans="1:13" ht="14.4" customHeight="1" x14ac:dyDescent="0.3">
      <c r="A300" s="649" t="s">
        <v>591</v>
      </c>
      <c r="B300" s="650" t="s">
        <v>3812</v>
      </c>
      <c r="C300" s="650" t="s">
        <v>3262</v>
      </c>
      <c r="D300" s="650" t="s">
        <v>3263</v>
      </c>
      <c r="E300" s="650" t="s">
        <v>2321</v>
      </c>
      <c r="F300" s="653"/>
      <c r="G300" s="653"/>
      <c r="H300" s="666">
        <v>0</v>
      </c>
      <c r="I300" s="653">
        <v>10</v>
      </c>
      <c r="J300" s="653">
        <v>2529.6999999999998</v>
      </c>
      <c r="K300" s="666">
        <v>1</v>
      </c>
      <c r="L300" s="653">
        <v>10</v>
      </c>
      <c r="M300" s="654">
        <v>2529.6999999999998</v>
      </c>
    </row>
    <row r="301" spans="1:13" ht="14.4" customHeight="1" x14ac:dyDescent="0.3">
      <c r="A301" s="649" t="s">
        <v>591</v>
      </c>
      <c r="B301" s="650" t="s">
        <v>3812</v>
      </c>
      <c r="C301" s="650" t="s">
        <v>2313</v>
      </c>
      <c r="D301" s="650" t="s">
        <v>3817</v>
      </c>
      <c r="E301" s="650" t="s">
        <v>2305</v>
      </c>
      <c r="F301" s="653"/>
      <c r="G301" s="653"/>
      <c r="H301" s="666">
        <v>0</v>
      </c>
      <c r="I301" s="653">
        <v>15</v>
      </c>
      <c r="J301" s="653">
        <v>748.69647363335298</v>
      </c>
      <c r="K301" s="666">
        <v>1</v>
      </c>
      <c r="L301" s="653">
        <v>15</v>
      </c>
      <c r="M301" s="654">
        <v>748.69647363335298</v>
      </c>
    </row>
    <row r="302" spans="1:13" ht="14.4" customHeight="1" x14ac:dyDescent="0.3">
      <c r="A302" s="649" t="s">
        <v>591</v>
      </c>
      <c r="B302" s="650" t="s">
        <v>3812</v>
      </c>
      <c r="C302" s="650" t="s">
        <v>3274</v>
      </c>
      <c r="D302" s="650" t="s">
        <v>3275</v>
      </c>
      <c r="E302" s="650" t="s">
        <v>3266</v>
      </c>
      <c r="F302" s="653"/>
      <c r="G302" s="653"/>
      <c r="H302" s="666">
        <v>0</v>
      </c>
      <c r="I302" s="653">
        <v>7</v>
      </c>
      <c r="J302" s="653">
        <v>1036.4881722500884</v>
      </c>
      <c r="K302" s="666">
        <v>1</v>
      </c>
      <c r="L302" s="653">
        <v>7</v>
      </c>
      <c r="M302" s="654">
        <v>1036.4881722500884</v>
      </c>
    </row>
    <row r="303" spans="1:13" ht="14.4" customHeight="1" x14ac:dyDescent="0.3">
      <c r="A303" s="649" t="s">
        <v>591</v>
      </c>
      <c r="B303" s="650" t="s">
        <v>3812</v>
      </c>
      <c r="C303" s="650" t="s">
        <v>3264</v>
      </c>
      <c r="D303" s="650" t="s">
        <v>3265</v>
      </c>
      <c r="E303" s="650" t="s">
        <v>3266</v>
      </c>
      <c r="F303" s="653"/>
      <c r="G303" s="653"/>
      <c r="H303" s="666">
        <v>0</v>
      </c>
      <c r="I303" s="653">
        <v>14</v>
      </c>
      <c r="J303" s="653">
        <v>1913.8781722603012</v>
      </c>
      <c r="K303" s="666">
        <v>1</v>
      </c>
      <c r="L303" s="653">
        <v>14</v>
      </c>
      <c r="M303" s="654">
        <v>1913.8781722603012</v>
      </c>
    </row>
    <row r="304" spans="1:13" ht="14.4" customHeight="1" x14ac:dyDescent="0.3">
      <c r="A304" s="649" t="s">
        <v>591</v>
      </c>
      <c r="B304" s="650" t="s">
        <v>3812</v>
      </c>
      <c r="C304" s="650" t="s">
        <v>3267</v>
      </c>
      <c r="D304" s="650" t="s">
        <v>3268</v>
      </c>
      <c r="E304" s="650" t="s">
        <v>3266</v>
      </c>
      <c r="F304" s="653"/>
      <c r="G304" s="653"/>
      <c r="H304" s="666">
        <v>0</v>
      </c>
      <c r="I304" s="653">
        <v>8</v>
      </c>
      <c r="J304" s="653">
        <v>1025.4600000102128</v>
      </c>
      <c r="K304" s="666">
        <v>1</v>
      </c>
      <c r="L304" s="653">
        <v>8</v>
      </c>
      <c r="M304" s="654">
        <v>1025.4600000102128</v>
      </c>
    </row>
    <row r="305" spans="1:13" ht="14.4" customHeight="1" x14ac:dyDescent="0.3">
      <c r="A305" s="649" t="s">
        <v>591</v>
      </c>
      <c r="B305" s="650" t="s">
        <v>3812</v>
      </c>
      <c r="C305" s="650" t="s">
        <v>3270</v>
      </c>
      <c r="D305" s="650" t="s">
        <v>3880</v>
      </c>
      <c r="E305" s="650" t="s">
        <v>3266</v>
      </c>
      <c r="F305" s="653"/>
      <c r="G305" s="653"/>
      <c r="H305" s="666">
        <v>0</v>
      </c>
      <c r="I305" s="653">
        <v>1</v>
      </c>
      <c r="J305" s="653">
        <v>148.07</v>
      </c>
      <c r="K305" s="666">
        <v>1</v>
      </c>
      <c r="L305" s="653">
        <v>1</v>
      </c>
      <c r="M305" s="654">
        <v>148.07</v>
      </c>
    </row>
    <row r="306" spans="1:13" ht="14.4" customHeight="1" x14ac:dyDescent="0.3">
      <c r="A306" s="649" t="s">
        <v>597</v>
      </c>
      <c r="B306" s="650" t="s">
        <v>3672</v>
      </c>
      <c r="C306" s="650" t="s">
        <v>2099</v>
      </c>
      <c r="D306" s="650" t="s">
        <v>3675</v>
      </c>
      <c r="E306" s="650" t="s">
        <v>3676</v>
      </c>
      <c r="F306" s="653"/>
      <c r="G306" s="653"/>
      <c r="H306" s="666">
        <v>0</v>
      </c>
      <c r="I306" s="653">
        <v>55</v>
      </c>
      <c r="J306" s="653">
        <v>3927.3012637041165</v>
      </c>
      <c r="K306" s="666">
        <v>1</v>
      </c>
      <c r="L306" s="653">
        <v>55</v>
      </c>
      <c r="M306" s="654">
        <v>3927.3012637041165</v>
      </c>
    </row>
    <row r="307" spans="1:13" ht="14.4" customHeight="1" x14ac:dyDescent="0.3">
      <c r="A307" s="649" t="s">
        <v>597</v>
      </c>
      <c r="B307" s="650" t="s">
        <v>3678</v>
      </c>
      <c r="C307" s="650" t="s">
        <v>936</v>
      </c>
      <c r="D307" s="650" t="s">
        <v>937</v>
      </c>
      <c r="E307" s="650" t="s">
        <v>938</v>
      </c>
      <c r="F307" s="653"/>
      <c r="G307" s="653"/>
      <c r="H307" s="666">
        <v>0</v>
      </c>
      <c r="I307" s="653">
        <v>95</v>
      </c>
      <c r="J307" s="653">
        <v>15946.450404261748</v>
      </c>
      <c r="K307" s="666">
        <v>1</v>
      </c>
      <c r="L307" s="653">
        <v>95</v>
      </c>
      <c r="M307" s="654">
        <v>15946.450404261748</v>
      </c>
    </row>
    <row r="308" spans="1:13" ht="14.4" customHeight="1" x14ac:dyDescent="0.3">
      <c r="A308" s="649" t="s">
        <v>597</v>
      </c>
      <c r="B308" s="650" t="s">
        <v>3679</v>
      </c>
      <c r="C308" s="650" t="s">
        <v>2137</v>
      </c>
      <c r="D308" s="650" t="s">
        <v>2138</v>
      </c>
      <c r="E308" s="650" t="s">
        <v>2139</v>
      </c>
      <c r="F308" s="653"/>
      <c r="G308" s="653"/>
      <c r="H308" s="666">
        <v>0</v>
      </c>
      <c r="I308" s="653">
        <v>14</v>
      </c>
      <c r="J308" s="653">
        <v>994.13960507923684</v>
      </c>
      <c r="K308" s="666">
        <v>1</v>
      </c>
      <c r="L308" s="653">
        <v>14</v>
      </c>
      <c r="M308" s="654">
        <v>994.13960507923684</v>
      </c>
    </row>
    <row r="309" spans="1:13" ht="14.4" customHeight="1" x14ac:dyDescent="0.3">
      <c r="A309" s="649" t="s">
        <v>597</v>
      </c>
      <c r="B309" s="650" t="s">
        <v>3723</v>
      </c>
      <c r="C309" s="650" t="s">
        <v>3412</v>
      </c>
      <c r="D309" s="650" t="s">
        <v>632</v>
      </c>
      <c r="E309" s="650" t="s">
        <v>633</v>
      </c>
      <c r="F309" s="653"/>
      <c r="G309" s="653"/>
      <c r="H309" s="666">
        <v>0</v>
      </c>
      <c r="I309" s="653">
        <v>66</v>
      </c>
      <c r="J309" s="653">
        <v>2052626.5944190053</v>
      </c>
      <c r="K309" s="666">
        <v>1</v>
      </c>
      <c r="L309" s="653">
        <v>66</v>
      </c>
      <c r="M309" s="654">
        <v>2052626.5944190053</v>
      </c>
    </row>
    <row r="310" spans="1:13" ht="14.4" customHeight="1" x14ac:dyDescent="0.3">
      <c r="A310" s="649" t="s">
        <v>597</v>
      </c>
      <c r="B310" s="650" t="s">
        <v>3723</v>
      </c>
      <c r="C310" s="650" t="s">
        <v>3414</v>
      </c>
      <c r="D310" s="650" t="s">
        <v>3415</v>
      </c>
      <c r="E310" s="650" t="s">
        <v>3416</v>
      </c>
      <c r="F310" s="653"/>
      <c r="G310" s="653"/>
      <c r="H310" s="666">
        <v>0</v>
      </c>
      <c r="I310" s="653">
        <v>6</v>
      </c>
      <c r="J310" s="653">
        <v>139562.12</v>
      </c>
      <c r="K310" s="666">
        <v>1</v>
      </c>
      <c r="L310" s="653">
        <v>6</v>
      </c>
      <c r="M310" s="654">
        <v>139562.12</v>
      </c>
    </row>
    <row r="311" spans="1:13" ht="14.4" customHeight="1" x14ac:dyDescent="0.3">
      <c r="A311" s="649" t="s">
        <v>597</v>
      </c>
      <c r="B311" s="650" t="s">
        <v>3723</v>
      </c>
      <c r="C311" s="650" t="s">
        <v>631</v>
      </c>
      <c r="D311" s="650" t="s">
        <v>632</v>
      </c>
      <c r="E311" s="650" t="s">
        <v>633</v>
      </c>
      <c r="F311" s="653">
        <v>19</v>
      </c>
      <c r="G311" s="653">
        <v>590129.74666666659</v>
      </c>
      <c r="H311" s="666">
        <v>1</v>
      </c>
      <c r="I311" s="653"/>
      <c r="J311" s="653"/>
      <c r="K311" s="666">
        <v>0</v>
      </c>
      <c r="L311" s="653">
        <v>19</v>
      </c>
      <c r="M311" s="654">
        <v>590129.74666666659</v>
      </c>
    </row>
    <row r="312" spans="1:13" ht="14.4" customHeight="1" x14ac:dyDescent="0.3">
      <c r="A312" s="649" t="s">
        <v>597</v>
      </c>
      <c r="B312" s="650" t="s">
        <v>3751</v>
      </c>
      <c r="C312" s="650" t="s">
        <v>2254</v>
      </c>
      <c r="D312" s="650" t="s">
        <v>2255</v>
      </c>
      <c r="E312" s="650" t="s">
        <v>2256</v>
      </c>
      <c r="F312" s="653"/>
      <c r="G312" s="653"/>
      <c r="H312" s="666">
        <v>0</v>
      </c>
      <c r="I312" s="653">
        <v>34.835766900000003</v>
      </c>
      <c r="J312" s="653">
        <v>94080.513359940785</v>
      </c>
      <c r="K312" s="666">
        <v>1</v>
      </c>
      <c r="L312" s="653">
        <v>34.835766900000003</v>
      </c>
      <c r="M312" s="654">
        <v>94080.513359940785</v>
      </c>
    </row>
    <row r="313" spans="1:13" ht="14.4" customHeight="1" x14ac:dyDescent="0.3">
      <c r="A313" s="649" t="s">
        <v>597</v>
      </c>
      <c r="B313" s="650" t="s">
        <v>3752</v>
      </c>
      <c r="C313" s="650" t="s">
        <v>1653</v>
      </c>
      <c r="D313" s="650" t="s">
        <v>1654</v>
      </c>
      <c r="E313" s="650" t="s">
        <v>1655</v>
      </c>
      <c r="F313" s="653">
        <v>12.742707800000002</v>
      </c>
      <c r="G313" s="653">
        <v>1533.2059815399402</v>
      </c>
      <c r="H313" s="666">
        <v>1</v>
      </c>
      <c r="I313" s="653"/>
      <c r="J313" s="653"/>
      <c r="K313" s="666">
        <v>0</v>
      </c>
      <c r="L313" s="653">
        <v>12.742707800000002</v>
      </c>
      <c r="M313" s="654">
        <v>1533.2059815399402</v>
      </c>
    </row>
    <row r="314" spans="1:13" ht="14.4" customHeight="1" x14ac:dyDescent="0.3">
      <c r="A314" s="649" t="s">
        <v>597</v>
      </c>
      <c r="B314" s="650" t="s">
        <v>3753</v>
      </c>
      <c r="C314" s="650" t="s">
        <v>1759</v>
      </c>
      <c r="D314" s="650" t="s">
        <v>1760</v>
      </c>
      <c r="E314" s="650" t="s">
        <v>1761</v>
      </c>
      <c r="F314" s="653"/>
      <c r="G314" s="653"/>
      <c r="H314" s="666">
        <v>0</v>
      </c>
      <c r="I314" s="653">
        <v>60.865304199999997</v>
      </c>
      <c r="J314" s="653">
        <v>2861.5503139789826</v>
      </c>
      <c r="K314" s="666">
        <v>1</v>
      </c>
      <c r="L314" s="653">
        <v>60.865304199999997</v>
      </c>
      <c r="M314" s="654">
        <v>2861.5503139789826</v>
      </c>
    </row>
    <row r="315" spans="1:13" ht="14.4" customHeight="1" x14ac:dyDescent="0.3">
      <c r="A315" s="649" t="s">
        <v>597</v>
      </c>
      <c r="B315" s="650" t="s">
        <v>3753</v>
      </c>
      <c r="C315" s="650" t="s">
        <v>1762</v>
      </c>
      <c r="D315" s="650" t="s">
        <v>1760</v>
      </c>
      <c r="E315" s="650" t="s">
        <v>1763</v>
      </c>
      <c r="F315" s="653"/>
      <c r="G315" s="653"/>
      <c r="H315" s="666">
        <v>0</v>
      </c>
      <c r="I315" s="653">
        <v>50.305914000000001</v>
      </c>
      <c r="J315" s="653">
        <v>3539.8523875115579</v>
      </c>
      <c r="K315" s="666">
        <v>1</v>
      </c>
      <c r="L315" s="653">
        <v>50.305914000000001</v>
      </c>
      <c r="M315" s="654">
        <v>3539.8523875115579</v>
      </c>
    </row>
    <row r="316" spans="1:13" ht="14.4" customHeight="1" x14ac:dyDescent="0.3">
      <c r="A316" s="649" t="s">
        <v>597</v>
      </c>
      <c r="B316" s="650" t="s">
        <v>3753</v>
      </c>
      <c r="C316" s="650" t="s">
        <v>1764</v>
      </c>
      <c r="D316" s="650" t="s">
        <v>1760</v>
      </c>
      <c r="E316" s="650" t="s">
        <v>1765</v>
      </c>
      <c r="F316" s="653"/>
      <c r="G316" s="653"/>
      <c r="H316" s="666">
        <v>0</v>
      </c>
      <c r="I316" s="653">
        <v>147.80316099999999</v>
      </c>
      <c r="J316" s="653">
        <v>47686.282356239288</v>
      </c>
      <c r="K316" s="666">
        <v>1</v>
      </c>
      <c r="L316" s="653">
        <v>147.80316099999999</v>
      </c>
      <c r="M316" s="654">
        <v>47686.282356239288</v>
      </c>
    </row>
    <row r="317" spans="1:13" ht="14.4" customHeight="1" x14ac:dyDescent="0.3">
      <c r="A317" s="649" t="s">
        <v>597</v>
      </c>
      <c r="B317" s="650" t="s">
        <v>3754</v>
      </c>
      <c r="C317" s="650" t="s">
        <v>1678</v>
      </c>
      <c r="D317" s="650" t="s">
        <v>3755</v>
      </c>
      <c r="E317" s="650" t="s">
        <v>3756</v>
      </c>
      <c r="F317" s="653"/>
      <c r="G317" s="653"/>
      <c r="H317" s="666">
        <v>0</v>
      </c>
      <c r="I317" s="653">
        <v>76.995000000000005</v>
      </c>
      <c r="J317" s="653">
        <v>10758.420802305</v>
      </c>
      <c r="K317" s="666">
        <v>1</v>
      </c>
      <c r="L317" s="653">
        <v>76.995000000000005</v>
      </c>
      <c r="M317" s="654">
        <v>10758.420802305</v>
      </c>
    </row>
    <row r="318" spans="1:13" ht="14.4" customHeight="1" x14ac:dyDescent="0.3">
      <c r="A318" s="649" t="s">
        <v>597</v>
      </c>
      <c r="B318" s="650" t="s">
        <v>3754</v>
      </c>
      <c r="C318" s="650" t="s">
        <v>1708</v>
      </c>
      <c r="D318" s="650" t="s">
        <v>3755</v>
      </c>
      <c r="E318" s="650" t="s">
        <v>3757</v>
      </c>
      <c r="F318" s="653"/>
      <c r="G318" s="653"/>
      <c r="H318" s="666">
        <v>0</v>
      </c>
      <c r="I318" s="653">
        <v>35.157036999999995</v>
      </c>
      <c r="J318" s="653">
        <v>72397.675121733613</v>
      </c>
      <c r="K318" s="666">
        <v>1</v>
      </c>
      <c r="L318" s="653">
        <v>35.157036999999995</v>
      </c>
      <c r="M318" s="654">
        <v>72397.675121733613</v>
      </c>
    </row>
    <row r="319" spans="1:13" ht="14.4" customHeight="1" x14ac:dyDescent="0.3">
      <c r="A319" s="649" t="s">
        <v>597</v>
      </c>
      <c r="B319" s="650" t="s">
        <v>3754</v>
      </c>
      <c r="C319" s="650" t="s">
        <v>1695</v>
      </c>
      <c r="D319" s="650" t="s">
        <v>3755</v>
      </c>
      <c r="E319" s="650" t="s">
        <v>3758</v>
      </c>
      <c r="F319" s="653"/>
      <c r="G319" s="653"/>
      <c r="H319" s="666">
        <v>0</v>
      </c>
      <c r="I319" s="653">
        <v>47.320419399999999</v>
      </c>
      <c r="J319" s="653">
        <v>67724.942147151378</v>
      </c>
      <c r="K319" s="666">
        <v>1</v>
      </c>
      <c r="L319" s="653">
        <v>47.320419399999999</v>
      </c>
      <c r="M319" s="654">
        <v>67724.942147151378</v>
      </c>
    </row>
    <row r="320" spans="1:13" ht="14.4" customHeight="1" x14ac:dyDescent="0.3">
      <c r="A320" s="649" t="s">
        <v>597</v>
      </c>
      <c r="B320" s="650" t="s">
        <v>3881</v>
      </c>
      <c r="C320" s="650" t="s">
        <v>3353</v>
      </c>
      <c r="D320" s="650" t="s">
        <v>3354</v>
      </c>
      <c r="E320" s="650" t="s">
        <v>3882</v>
      </c>
      <c r="F320" s="653">
        <v>0.83979999999999999</v>
      </c>
      <c r="G320" s="653">
        <v>4201.598836815333</v>
      </c>
      <c r="H320" s="666">
        <v>1</v>
      </c>
      <c r="I320" s="653"/>
      <c r="J320" s="653"/>
      <c r="K320" s="666">
        <v>0</v>
      </c>
      <c r="L320" s="653">
        <v>0.83979999999999999</v>
      </c>
      <c r="M320" s="654">
        <v>4201.598836815333</v>
      </c>
    </row>
    <row r="321" spans="1:13" ht="14.4" customHeight="1" x14ac:dyDescent="0.3">
      <c r="A321" s="649" t="s">
        <v>597</v>
      </c>
      <c r="B321" s="650" t="s">
        <v>3881</v>
      </c>
      <c r="C321" s="650" t="s">
        <v>3369</v>
      </c>
      <c r="D321" s="650" t="s">
        <v>3354</v>
      </c>
      <c r="E321" s="650" t="s">
        <v>3883</v>
      </c>
      <c r="F321" s="653">
        <v>0.7</v>
      </c>
      <c r="G321" s="653">
        <v>19906.882320465651</v>
      </c>
      <c r="H321" s="666">
        <v>1</v>
      </c>
      <c r="I321" s="653"/>
      <c r="J321" s="653"/>
      <c r="K321" s="666">
        <v>0</v>
      </c>
      <c r="L321" s="653">
        <v>0.7</v>
      </c>
      <c r="M321" s="654">
        <v>19906.882320465651</v>
      </c>
    </row>
    <row r="322" spans="1:13" ht="14.4" customHeight="1" x14ac:dyDescent="0.3">
      <c r="A322" s="649" t="s">
        <v>597</v>
      </c>
      <c r="B322" s="650" t="s">
        <v>3759</v>
      </c>
      <c r="C322" s="650" t="s">
        <v>2203</v>
      </c>
      <c r="D322" s="650" t="s">
        <v>2204</v>
      </c>
      <c r="E322" s="650" t="s">
        <v>2205</v>
      </c>
      <c r="F322" s="653"/>
      <c r="G322" s="653"/>
      <c r="H322" s="666">
        <v>0</v>
      </c>
      <c r="I322" s="653">
        <v>9.0180000000000007</v>
      </c>
      <c r="J322" s="653">
        <v>845.45756033814359</v>
      </c>
      <c r="K322" s="666">
        <v>1</v>
      </c>
      <c r="L322" s="653">
        <v>9.0180000000000007</v>
      </c>
      <c r="M322" s="654">
        <v>845.45756033814359</v>
      </c>
    </row>
    <row r="323" spans="1:13" ht="14.4" customHeight="1" x14ac:dyDescent="0.3">
      <c r="A323" s="649" t="s">
        <v>597</v>
      </c>
      <c r="B323" s="650" t="s">
        <v>3759</v>
      </c>
      <c r="C323" s="650" t="s">
        <v>2207</v>
      </c>
      <c r="D323" s="650" t="s">
        <v>2204</v>
      </c>
      <c r="E323" s="650" t="s">
        <v>3760</v>
      </c>
      <c r="F323" s="653"/>
      <c r="G323" s="653"/>
      <c r="H323" s="666">
        <v>0</v>
      </c>
      <c r="I323" s="653">
        <v>77.011628500000015</v>
      </c>
      <c r="J323" s="653">
        <v>17641.836106569812</v>
      </c>
      <c r="K323" s="666">
        <v>1</v>
      </c>
      <c r="L323" s="653">
        <v>77.011628500000015</v>
      </c>
      <c r="M323" s="654">
        <v>17641.836106569812</v>
      </c>
    </row>
    <row r="324" spans="1:13" ht="14.4" customHeight="1" x14ac:dyDescent="0.3">
      <c r="A324" s="649" t="s">
        <v>597</v>
      </c>
      <c r="B324" s="650" t="s">
        <v>3884</v>
      </c>
      <c r="C324" s="650" t="s">
        <v>2987</v>
      </c>
      <c r="D324" s="650" t="s">
        <v>3885</v>
      </c>
      <c r="E324" s="650" t="s">
        <v>2989</v>
      </c>
      <c r="F324" s="653">
        <v>17</v>
      </c>
      <c r="G324" s="653">
        <v>2345.9989069982212</v>
      </c>
      <c r="H324" s="666">
        <v>1</v>
      </c>
      <c r="I324" s="653"/>
      <c r="J324" s="653"/>
      <c r="K324" s="666">
        <v>0</v>
      </c>
      <c r="L324" s="653">
        <v>17</v>
      </c>
      <c r="M324" s="654">
        <v>2345.9989069982212</v>
      </c>
    </row>
    <row r="325" spans="1:13" ht="14.4" customHeight="1" x14ac:dyDescent="0.3">
      <c r="A325" s="649" t="s">
        <v>597</v>
      </c>
      <c r="B325" s="650" t="s">
        <v>3884</v>
      </c>
      <c r="C325" s="650" t="s">
        <v>2990</v>
      </c>
      <c r="D325" s="650" t="s">
        <v>3885</v>
      </c>
      <c r="E325" s="650" t="s">
        <v>2991</v>
      </c>
      <c r="F325" s="653">
        <v>6</v>
      </c>
      <c r="G325" s="653">
        <v>3429.2983551512143</v>
      </c>
      <c r="H325" s="666">
        <v>1</v>
      </c>
      <c r="I325" s="653"/>
      <c r="J325" s="653"/>
      <c r="K325" s="666">
        <v>0</v>
      </c>
      <c r="L325" s="653">
        <v>6</v>
      </c>
      <c r="M325" s="654">
        <v>3429.2983551512143</v>
      </c>
    </row>
    <row r="326" spans="1:13" ht="14.4" customHeight="1" x14ac:dyDescent="0.3">
      <c r="A326" s="649" t="s">
        <v>597</v>
      </c>
      <c r="B326" s="650" t="s">
        <v>3884</v>
      </c>
      <c r="C326" s="650" t="s">
        <v>3362</v>
      </c>
      <c r="D326" s="650" t="s">
        <v>3886</v>
      </c>
      <c r="E326" s="650" t="s">
        <v>3887</v>
      </c>
      <c r="F326" s="653"/>
      <c r="G326" s="653"/>
      <c r="H326" s="666">
        <v>0</v>
      </c>
      <c r="I326" s="653">
        <v>13</v>
      </c>
      <c r="J326" s="653">
        <v>27392.970392415202</v>
      </c>
      <c r="K326" s="666">
        <v>1</v>
      </c>
      <c r="L326" s="653">
        <v>13</v>
      </c>
      <c r="M326" s="654">
        <v>27392.970392415202</v>
      </c>
    </row>
    <row r="327" spans="1:13" ht="14.4" customHeight="1" x14ac:dyDescent="0.3">
      <c r="A327" s="649" t="s">
        <v>597</v>
      </c>
      <c r="B327" s="650" t="s">
        <v>3884</v>
      </c>
      <c r="C327" s="650" t="s">
        <v>3365</v>
      </c>
      <c r="D327" s="650" t="s">
        <v>3888</v>
      </c>
      <c r="E327" s="650" t="s">
        <v>3889</v>
      </c>
      <c r="F327" s="653"/>
      <c r="G327" s="653"/>
      <c r="H327" s="666">
        <v>0</v>
      </c>
      <c r="I327" s="653">
        <v>14.164999999999999</v>
      </c>
      <c r="J327" s="653">
        <v>17279.356443387231</v>
      </c>
      <c r="K327" s="666">
        <v>1</v>
      </c>
      <c r="L327" s="653">
        <v>14.164999999999999</v>
      </c>
      <c r="M327" s="654">
        <v>17279.356443387231</v>
      </c>
    </row>
    <row r="328" spans="1:13" ht="14.4" customHeight="1" x14ac:dyDescent="0.3">
      <c r="A328" s="649" t="s">
        <v>597</v>
      </c>
      <c r="B328" s="650" t="s">
        <v>3761</v>
      </c>
      <c r="C328" s="650" t="s">
        <v>629</v>
      </c>
      <c r="D328" s="650" t="s">
        <v>625</v>
      </c>
      <c r="E328" s="650" t="s">
        <v>630</v>
      </c>
      <c r="F328" s="653">
        <v>2.5099999999999998</v>
      </c>
      <c r="G328" s="653">
        <v>371.29175000000004</v>
      </c>
      <c r="H328" s="666">
        <v>1</v>
      </c>
      <c r="I328" s="653"/>
      <c r="J328" s="653"/>
      <c r="K328" s="666">
        <v>0</v>
      </c>
      <c r="L328" s="653">
        <v>2.5099999999999998</v>
      </c>
      <c r="M328" s="654">
        <v>371.29175000000004</v>
      </c>
    </row>
    <row r="329" spans="1:13" ht="14.4" customHeight="1" x14ac:dyDescent="0.3">
      <c r="A329" s="649" t="s">
        <v>597</v>
      </c>
      <c r="B329" s="650" t="s">
        <v>3761</v>
      </c>
      <c r="C329" s="650" t="s">
        <v>2264</v>
      </c>
      <c r="D329" s="650" t="s">
        <v>2265</v>
      </c>
      <c r="E329" s="650" t="s">
        <v>2266</v>
      </c>
      <c r="F329" s="653"/>
      <c r="G329" s="653"/>
      <c r="H329" s="666">
        <v>0</v>
      </c>
      <c r="I329" s="653">
        <v>5</v>
      </c>
      <c r="J329" s="653">
        <v>1354.2329982530764</v>
      </c>
      <c r="K329" s="666">
        <v>1</v>
      </c>
      <c r="L329" s="653">
        <v>5</v>
      </c>
      <c r="M329" s="654">
        <v>1354.2329982530764</v>
      </c>
    </row>
    <row r="330" spans="1:13" ht="14.4" customHeight="1" x14ac:dyDescent="0.3">
      <c r="A330" s="649" t="s">
        <v>597</v>
      </c>
      <c r="B330" s="650" t="s">
        <v>3761</v>
      </c>
      <c r="C330" s="650" t="s">
        <v>2267</v>
      </c>
      <c r="D330" s="650" t="s">
        <v>2265</v>
      </c>
      <c r="E330" s="650" t="s">
        <v>2268</v>
      </c>
      <c r="F330" s="653"/>
      <c r="G330" s="653"/>
      <c r="H330" s="666">
        <v>0</v>
      </c>
      <c r="I330" s="653">
        <v>1</v>
      </c>
      <c r="J330" s="653">
        <v>1339.6460873222406</v>
      </c>
      <c r="K330" s="666">
        <v>1</v>
      </c>
      <c r="L330" s="653">
        <v>1</v>
      </c>
      <c r="M330" s="654">
        <v>1339.6460873222406</v>
      </c>
    </row>
    <row r="331" spans="1:13" ht="14.4" customHeight="1" x14ac:dyDescent="0.3">
      <c r="A331" s="649" t="s">
        <v>597</v>
      </c>
      <c r="B331" s="650" t="s">
        <v>3761</v>
      </c>
      <c r="C331" s="650" t="s">
        <v>624</v>
      </c>
      <c r="D331" s="650" t="s">
        <v>625</v>
      </c>
      <c r="E331" s="650" t="s">
        <v>626</v>
      </c>
      <c r="F331" s="653">
        <v>2</v>
      </c>
      <c r="G331" s="653">
        <v>887.524</v>
      </c>
      <c r="H331" s="666">
        <v>1</v>
      </c>
      <c r="I331" s="653"/>
      <c r="J331" s="653"/>
      <c r="K331" s="666">
        <v>0</v>
      </c>
      <c r="L331" s="653">
        <v>2</v>
      </c>
      <c r="M331" s="654">
        <v>887.524</v>
      </c>
    </row>
    <row r="332" spans="1:13" ht="14.4" customHeight="1" x14ac:dyDescent="0.3">
      <c r="A332" s="649" t="s">
        <v>597</v>
      </c>
      <c r="B332" s="650" t="s">
        <v>3761</v>
      </c>
      <c r="C332" s="650" t="s">
        <v>627</v>
      </c>
      <c r="D332" s="650" t="s">
        <v>625</v>
      </c>
      <c r="E332" s="650" t="s">
        <v>628</v>
      </c>
      <c r="F332" s="653">
        <v>0.88900000000000001</v>
      </c>
      <c r="G332" s="653">
        <v>210.39963</v>
      </c>
      <c r="H332" s="666">
        <v>1</v>
      </c>
      <c r="I332" s="653"/>
      <c r="J332" s="653"/>
      <c r="K332" s="666">
        <v>0</v>
      </c>
      <c r="L332" s="653">
        <v>0.88900000000000001</v>
      </c>
      <c r="M332" s="654">
        <v>210.39963</v>
      </c>
    </row>
    <row r="333" spans="1:13" ht="14.4" customHeight="1" x14ac:dyDescent="0.3">
      <c r="A333" s="649" t="s">
        <v>597</v>
      </c>
      <c r="B333" s="650" t="s">
        <v>3762</v>
      </c>
      <c r="C333" s="650" t="s">
        <v>2209</v>
      </c>
      <c r="D333" s="650" t="s">
        <v>2210</v>
      </c>
      <c r="E333" s="650" t="s">
        <v>2211</v>
      </c>
      <c r="F333" s="653"/>
      <c r="G333" s="653"/>
      <c r="H333" s="666">
        <v>0</v>
      </c>
      <c r="I333" s="653">
        <v>47.755699100000001</v>
      </c>
      <c r="J333" s="653">
        <v>29716.441869774877</v>
      </c>
      <c r="K333" s="666">
        <v>1</v>
      </c>
      <c r="L333" s="653">
        <v>47.755699100000001</v>
      </c>
      <c r="M333" s="654">
        <v>29716.441869774877</v>
      </c>
    </row>
    <row r="334" spans="1:13" ht="14.4" customHeight="1" x14ac:dyDescent="0.3">
      <c r="A334" s="649" t="s">
        <v>597</v>
      </c>
      <c r="B334" s="650" t="s">
        <v>3762</v>
      </c>
      <c r="C334" s="650" t="s">
        <v>2239</v>
      </c>
      <c r="D334" s="650" t="s">
        <v>2240</v>
      </c>
      <c r="E334" s="650" t="s">
        <v>2241</v>
      </c>
      <c r="F334" s="653"/>
      <c r="G334" s="653"/>
      <c r="H334" s="666">
        <v>0</v>
      </c>
      <c r="I334" s="653">
        <v>47.249260499999991</v>
      </c>
      <c r="J334" s="653">
        <v>32511.633480696375</v>
      </c>
      <c r="K334" s="666">
        <v>1</v>
      </c>
      <c r="L334" s="653">
        <v>47.249260499999991</v>
      </c>
      <c r="M334" s="654">
        <v>32511.633480696375</v>
      </c>
    </row>
    <row r="335" spans="1:13" ht="14.4" customHeight="1" x14ac:dyDescent="0.3">
      <c r="A335" s="649" t="s">
        <v>597</v>
      </c>
      <c r="B335" s="650" t="s">
        <v>3762</v>
      </c>
      <c r="C335" s="650" t="s">
        <v>2242</v>
      </c>
      <c r="D335" s="650" t="s">
        <v>2243</v>
      </c>
      <c r="E335" s="650" t="s">
        <v>2244</v>
      </c>
      <c r="F335" s="653"/>
      <c r="G335" s="653"/>
      <c r="H335" s="666">
        <v>0</v>
      </c>
      <c r="I335" s="653">
        <v>159.76363049999998</v>
      </c>
      <c r="J335" s="653">
        <v>42656.269513897205</v>
      </c>
      <c r="K335" s="666">
        <v>1</v>
      </c>
      <c r="L335" s="653">
        <v>159.76363049999998</v>
      </c>
      <c r="M335" s="654">
        <v>42656.269513897205</v>
      </c>
    </row>
    <row r="336" spans="1:13" ht="14.4" customHeight="1" x14ac:dyDescent="0.3">
      <c r="A336" s="649" t="s">
        <v>597</v>
      </c>
      <c r="B336" s="650" t="s">
        <v>3763</v>
      </c>
      <c r="C336" s="650" t="s">
        <v>1736</v>
      </c>
      <c r="D336" s="650" t="s">
        <v>3764</v>
      </c>
      <c r="E336" s="650" t="s">
        <v>1738</v>
      </c>
      <c r="F336" s="653"/>
      <c r="G336" s="653"/>
      <c r="H336" s="666">
        <v>0</v>
      </c>
      <c r="I336" s="653">
        <v>20.382735599999997</v>
      </c>
      <c r="J336" s="653">
        <v>15247.582464875206</v>
      </c>
      <c r="K336" s="666">
        <v>1</v>
      </c>
      <c r="L336" s="653">
        <v>20.382735599999997</v>
      </c>
      <c r="M336" s="654">
        <v>15247.582464875206</v>
      </c>
    </row>
    <row r="337" spans="1:13" ht="14.4" customHeight="1" x14ac:dyDescent="0.3">
      <c r="A337" s="649" t="s">
        <v>597</v>
      </c>
      <c r="B337" s="650" t="s">
        <v>3763</v>
      </c>
      <c r="C337" s="650" t="s">
        <v>1786</v>
      </c>
      <c r="D337" s="650" t="s">
        <v>3764</v>
      </c>
      <c r="E337" s="650" t="s">
        <v>1788</v>
      </c>
      <c r="F337" s="653"/>
      <c r="G337" s="653"/>
      <c r="H337" s="666">
        <v>0</v>
      </c>
      <c r="I337" s="653">
        <v>85.003026800000015</v>
      </c>
      <c r="J337" s="653">
        <v>58393.062610151006</v>
      </c>
      <c r="K337" s="666">
        <v>1</v>
      </c>
      <c r="L337" s="653">
        <v>85.003026800000015</v>
      </c>
      <c r="M337" s="654">
        <v>58393.062610151006</v>
      </c>
    </row>
    <row r="338" spans="1:13" ht="14.4" customHeight="1" x14ac:dyDescent="0.3">
      <c r="A338" s="649" t="s">
        <v>597</v>
      </c>
      <c r="B338" s="650" t="s">
        <v>3763</v>
      </c>
      <c r="C338" s="650" t="s">
        <v>1897</v>
      </c>
      <c r="D338" s="650" t="s">
        <v>1898</v>
      </c>
      <c r="E338" s="650" t="s">
        <v>1899</v>
      </c>
      <c r="F338" s="653">
        <v>24.670999999999999</v>
      </c>
      <c r="G338" s="653">
        <v>3064.1381999999999</v>
      </c>
      <c r="H338" s="666">
        <v>1</v>
      </c>
      <c r="I338" s="653"/>
      <c r="J338" s="653"/>
      <c r="K338" s="666">
        <v>0</v>
      </c>
      <c r="L338" s="653">
        <v>24.670999999999999</v>
      </c>
      <c r="M338" s="654">
        <v>3064.1381999999999</v>
      </c>
    </row>
    <row r="339" spans="1:13" ht="14.4" customHeight="1" x14ac:dyDescent="0.3">
      <c r="A339" s="649" t="s">
        <v>597</v>
      </c>
      <c r="B339" s="650" t="s">
        <v>3763</v>
      </c>
      <c r="C339" s="650" t="s">
        <v>1900</v>
      </c>
      <c r="D339" s="650" t="s">
        <v>1898</v>
      </c>
      <c r="E339" s="650" t="s">
        <v>1901</v>
      </c>
      <c r="F339" s="653">
        <v>81.39100000000002</v>
      </c>
      <c r="G339" s="653">
        <v>17690.333850000003</v>
      </c>
      <c r="H339" s="666">
        <v>1</v>
      </c>
      <c r="I339" s="653"/>
      <c r="J339" s="653"/>
      <c r="K339" s="666">
        <v>0</v>
      </c>
      <c r="L339" s="653">
        <v>81.39100000000002</v>
      </c>
      <c r="M339" s="654">
        <v>17690.333850000003</v>
      </c>
    </row>
    <row r="340" spans="1:13" ht="14.4" customHeight="1" x14ac:dyDescent="0.3">
      <c r="A340" s="649" t="s">
        <v>597</v>
      </c>
      <c r="B340" s="650" t="s">
        <v>3765</v>
      </c>
      <c r="C340" s="650" t="s">
        <v>2229</v>
      </c>
      <c r="D340" s="650" t="s">
        <v>3766</v>
      </c>
      <c r="E340" s="650" t="s">
        <v>2231</v>
      </c>
      <c r="F340" s="653"/>
      <c r="G340" s="653"/>
      <c r="H340" s="666">
        <v>0</v>
      </c>
      <c r="I340" s="653">
        <v>118.495</v>
      </c>
      <c r="J340" s="653">
        <v>66779.167917015962</v>
      </c>
      <c r="K340" s="666">
        <v>1</v>
      </c>
      <c r="L340" s="653">
        <v>118.495</v>
      </c>
      <c r="M340" s="654">
        <v>66779.167917015962</v>
      </c>
    </row>
    <row r="341" spans="1:13" ht="14.4" customHeight="1" x14ac:dyDescent="0.3">
      <c r="A341" s="649" t="s">
        <v>597</v>
      </c>
      <c r="B341" s="650" t="s">
        <v>3765</v>
      </c>
      <c r="C341" s="650" t="s">
        <v>2258</v>
      </c>
      <c r="D341" s="650" t="s">
        <v>3766</v>
      </c>
      <c r="E341" s="650" t="s">
        <v>2205</v>
      </c>
      <c r="F341" s="653"/>
      <c r="G341" s="653"/>
      <c r="H341" s="666">
        <v>0</v>
      </c>
      <c r="I341" s="653">
        <v>103.285</v>
      </c>
      <c r="J341" s="653">
        <v>118085.83143917078</v>
      </c>
      <c r="K341" s="666">
        <v>1</v>
      </c>
      <c r="L341" s="653">
        <v>103.285</v>
      </c>
      <c r="M341" s="654">
        <v>118085.83143917078</v>
      </c>
    </row>
    <row r="342" spans="1:13" ht="14.4" customHeight="1" x14ac:dyDescent="0.3">
      <c r="A342" s="649" t="s">
        <v>597</v>
      </c>
      <c r="B342" s="650" t="s">
        <v>3765</v>
      </c>
      <c r="C342" s="650" t="s">
        <v>2261</v>
      </c>
      <c r="D342" s="650" t="s">
        <v>3766</v>
      </c>
      <c r="E342" s="650" t="s">
        <v>2263</v>
      </c>
      <c r="F342" s="653"/>
      <c r="G342" s="653"/>
      <c r="H342" s="666">
        <v>0</v>
      </c>
      <c r="I342" s="653">
        <v>179.83800000000002</v>
      </c>
      <c r="J342" s="653">
        <v>245736.11553746575</v>
      </c>
      <c r="K342" s="666">
        <v>1</v>
      </c>
      <c r="L342" s="653">
        <v>179.83800000000002</v>
      </c>
      <c r="M342" s="654">
        <v>245736.11553746575</v>
      </c>
    </row>
    <row r="343" spans="1:13" ht="14.4" customHeight="1" x14ac:dyDescent="0.3">
      <c r="A343" s="649" t="s">
        <v>597</v>
      </c>
      <c r="B343" s="650" t="s">
        <v>3765</v>
      </c>
      <c r="C343" s="650" t="s">
        <v>2508</v>
      </c>
      <c r="D343" s="650" t="s">
        <v>622</v>
      </c>
      <c r="E343" s="650" t="s">
        <v>2509</v>
      </c>
      <c r="F343" s="653">
        <v>96</v>
      </c>
      <c r="G343" s="653">
        <v>5575.3976371449307</v>
      </c>
      <c r="H343" s="666">
        <v>1</v>
      </c>
      <c r="I343" s="653"/>
      <c r="J343" s="653"/>
      <c r="K343" s="666">
        <v>0</v>
      </c>
      <c r="L343" s="653">
        <v>96</v>
      </c>
      <c r="M343" s="654">
        <v>5575.3976371449307</v>
      </c>
    </row>
    <row r="344" spans="1:13" ht="14.4" customHeight="1" x14ac:dyDescent="0.3">
      <c r="A344" s="649" t="s">
        <v>597</v>
      </c>
      <c r="B344" s="650" t="s">
        <v>3765</v>
      </c>
      <c r="C344" s="650" t="s">
        <v>621</v>
      </c>
      <c r="D344" s="650" t="s">
        <v>622</v>
      </c>
      <c r="E344" s="650" t="s">
        <v>3767</v>
      </c>
      <c r="F344" s="653">
        <v>42</v>
      </c>
      <c r="G344" s="653">
        <v>7317.2894200223172</v>
      </c>
      <c r="H344" s="666">
        <v>1</v>
      </c>
      <c r="I344" s="653"/>
      <c r="J344" s="653"/>
      <c r="K344" s="666">
        <v>0</v>
      </c>
      <c r="L344" s="653">
        <v>42</v>
      </c>
      <c r="M344" s="654">
        <v>7317.2894200223172</v>
      </c>
    </row>
    <row r="345" spans="1:13" ht="14.4" customHeight="1" x14ac:dyDescent="0.3">
      <c r="A345" s="649" t="s">
        <v>597</v>
      </c>
      <c r="B345" s="650" t="s">
        <v>3890</v>
      </c>
      <c r="C345" s="650" t="s">
        <v>3382</v>
      </c>
      <c r="D345" s="650" t="s">
        <v>3891</v>
      </c>
      <c r="E345" s="650" t="s">
        <v>3892</v>
      </c>
      <c r="F345" s="653"/>
      <c r="G345" s="653"/>
      <c r="H345" s="666">
        <v>0</v>
      </c>
      <c r="I345" s="653">
        <v>68</v>
      </c>
      <c r="J345" s="653">
        <v>690996.58314345067</v>
      </c>
      <c r="K345" s="666">
        <v>1</v>
      </c>
      <c r="L345" s="653">
        <v>68</v>
      </c>
      <c r="M345" s="654">
        <v>690996.58314345067</v>
      </c>
    </row>
    <row r="346" spans="1:13" ht="14.4" customHeight="1" x14ac:dyDescent="0.3">
      <c r="A346" s="649" t="s">
        <v>597</v>
      </c>
      <c r="B346" s="650" t="s">
        <v>3771</v>
      </c>
      <c r="C346" s="650" t="s">
        <v>1523</v>
      </c>
      <c r="D346" s="650" t="s">
        <v>1524</v>
      </c>
      <c r="E346" s="650" t="s">
        <v>1525</v>
      </c>
      <c r="F346" s="653"/>
      <c r="G346" s="653"/>
      <c r="H346" s="666">
        <v>0</v>
      </c>
      <c r="I346" s="653">
        <v>16</v>
      </c>
      <c r="J346" s="653">
        <v>43596.020000000004</v>
      </c>
      <c r="K346" s="666">
        <v>1</v>
      </c>
      <c r="L346" s="653">
        <v>16</v>
      </c>
      <c r="M346" s="654">
        <v>43596.020000000004</v>
      </c>
    </row>
    <row r="347" spans="1:13" ht="14.4" customHeight="1" x14ac:dyDescent="0.3">
      <c r="A347" s="649" t="s">
        <v>597</v>
      </c>
      <c r="B347" s="650" t="s">
        <v>3775</v>
      </c>
      <c r="C347" s="650" t="s">
        <v>3404</v>
      </c>
      <c r="D347" s="650" t="s">
        <v>3405</v>
      </c>
      <c r="E347" s="650" t="s">
        <v>3406</v>
      </c>
      <c r="F347" s="653">
        <v>167</v>
      </c>
      <c r="G347" s="653">
        <v>9881.39</v>
      </c>
      <c r="H347" s="666">
        <v>1</v>
      </c>
      <c r="I347" s="653"/>
      <c r="J347" s="653"/>
      <c r="K347" s="666">
        <v>0</v>
      </c>
      <c r="L347" s="653">
        <v>167</v>
      </c>
      <c r="M347" s="654">
        <v>9881.39</v>
      </c>
    </row>
    <row r="348" spans="1:13" ht="14.4" customHeight="1" x14ac:dyDescent="0.3">
      <c r="A348" s="649" t="s">
        <v>597</v>
      </c>
      <c r="B348" s="650" t="s">
        <v>3775</v>
      </c>
      <c r="C348" s="650" t="s">
        <v>1510</v>
      </c>
      <c r="D348" s="650" t="s">
        <v>3776</v>
      </c>
      <c r="E348" s="650" t="s">
        <v>3406</v>
      </c>
      <c r="F348" s="653"/>
      <c r="G348" s="653"/>
      <c r="H348" s="666">
        <v>0</v>
      </c>
      <c r="I348" s="653">
        <v>240</v>
      </c>
      <c r="J348" s="653">
        <v>1082743.6722718189</v>
      </c>
      <c r="K348" s="666">
        <v>1</v>
      </c>
      <c r="L348" s="653">
        <v>240</v>
      </c>
      <c r="M348" s="654">
        <v>1082743.6722718189</v>
      </c>
    </row>
    <row r="349" spans="1:13" ht="14.4" customHeight="1" x14ac:dyDescent="0.3">
      <c r="A349" s="649" t="s">
        <v>597</v>
      </c>
      <c r="B349" s="650" t="s">
        <v>3811</v>
      </c>
      <c r="C349" s="650" t="s">
        <v>1649</v>
      </c>
      <c r="D349" s="650" t="s">
        <v>1650</v>
      </c>
      <c r="E349" s="650" t="s">
        <v>1651</v>
      </c>
      <c r="F349" s="653"/>
      <c r="G349" s="653"/>
      <c r="H349" s="666">
        <v>0</v>
      </c>
      <c r="I349" s="653">
        <v>364.63533009999992</v>
      </c>
      <c r="J349" s="653">
        <v>63104.125495679946</v>
      </c>
      <c r="K349" s="666">
        <v>1</v>
      </c>
      <c r="L349" s="653">
        <v>364.63533009999992</v>
      </c>
      <c r="M349" s="654">
        <v>63104.125495679946</v>
      </c>
    </row>
    <row r="350" spans="1:13" ht="14.4" customHeight="1" x14ac:dyDescent="0.3">
      <c r="A350" s="649" t="s">
        <v>597</v>
      </c>
      <c r="B350" s="650" t="s">
        <v>3811</v>
      </c>
      <c r="C350" s="650" t="s">
        <v>1766</v>
      </c>
      <c r="D350" s="650" t="s">
        <v>1650</v>
      </c>
      <c r="E350" s="650" t="s">
        <v>1767</v>
      </c>
      <c r="F350" s="653"/>
      <c r="G350" s="653"/>
      <c r="H350" s="666">
        <v>0</v>
      </c>
      <c r="I350" s="653">
        <v>47.155336400000003</v>
      </c>
      <c r="J350" s="653">
        <v>28725.731108669934</v>
      </c>
      <c r="K350" s="666">
        <v>1</v>
      </c>
      <c r="L350" s="653">
        <v>47.155336400000003</v>
      </c>
      <c r="M350" s="654">
        <v>28725.731108669934</v>
      </c>
    </row>
    <row r="351" spans="1:13" ht="14.4" customHeight="1" x14ac:dyDescent="0.3">
      <c r="A351" s="649" t="s">
        <v>600</v>
      </c>
      <c r="B351" s="650" t="s">
        <v>3672</v>
      </c>
      <c r="C351" s="650" t="s">
        <v>2099</v>
      </c>
      <c r="D351" s="650" t="s">
        <v>3675</v>
      </c>
      <c r="E351" s="650" t="s">
        <v>3676</v>
      </c>
      <c r="F351" s="653"/>
      <c r="G351" s="653"/>
      <c r="H351" s="666">
        <v>0</v>
      </c>
      <c r="I351" s="653">
        <v>5</v>
      </c>
      <c r="J351" s="653">
        <v>356.89999999999986</v>
      </c>
      <c r="K351" s="666">
        <v>1</v>
      </c>
      <c r="L351" s="653">
        <v>5</v>
      </c>
      <c r="M351" s="654">
        <v>356.89999999999986</v>
      </c>
    </row>
    <row r="352" spans="1:13" ht="14.4" customHeight="1" x14ac:dyDescent="0.3">
      <c r="A352" s="649" t="s">
        <v>600</v>
      </c>
      <c r="B352" s="650" t="s">
        <v>3685</v>
      </c>
      <c r="C352" s="650" t="s">
        <v>2182</v>
      </c>
      <c r="D352" s="650" t="s">
        <v>2183</v>
      </c>
      <c r="E352" s="650" t="s">
        <v>2184</v>
      </c>
      <c r="F352" s="653"/>
      <c r="G352" s="653"/>
      <c r="H352" s="666">
        <v>0</v>
      </c>
      <c r="I352" s="653">
        <v>3</v>
      </c>
      <c r="J352" s="653">
        <v>1141.5599999999995</v>
      </c>
      <c r="K352" s="666">
        <v>1</v>
      </c>
      <c r="L352" s="653">
        <v>3</v>
      </c>
      <c r="M352" s="654">
        <v>1141.5599999999995</v>
      </c>
    </row>
    <row r="353" spans="1:13" ht="14.4" customHeight="1" x14ac:dyDescent="0.3">
      <c r="A353" s="649" t="s">
        <v>600</v>
      </c>
      <c r="B353" s="650" t="s">
        <v>3693</v>
      </c>
      <c r="C353" s="650" t="s">
        <v>2276</v>
      </c>
      <c r="D353" s="650" t="s">
        <v>1991</v>
      </c>
      <c r="E353" s="650" t="s">
        <v>2277</v>
      </c>
      <c r="F353" s="653">
        <v>1</v>
      </c>
      <c r="G353" s="653">
        <v>104.17000000000004</v>
      </c>
      <c r="H353" s="666">
        <v>1</v>
      </c>
      <c r="I353" s="653"/>
      <c r="J353" s="653"/>
      <c r="K353" s="666">
        <v>0</v>
      </c>
      <c r="L353" s="653">
        <v>1</v>
      </c>
      <c r="M353" s="654">
        <v>104.17000000000004</v>
      </c>
    </row>
    <row r="354" spans="1:13" ht="14.4" customHeight="1" x14ac:dyDescent="0.3">
      <c r="A354" s="649" t="s">
        <v>600</v>
      </c>
      <c r="B354" s="650" t="s">
        <v>3693</v>
      </c>
      <c r="C354" s="650" t="s">
        <v>2046</v>
      </c>
      <c r="D354" s="650" t="s">
        <v>2047</v>
      </c>
      <c r="E354" s="650" t="s">
        <v>3694</v>
      </c>
      <c r="F354" s="653"/>
      <c r="G354" s="653"/>
      <c r="H354" s="666">
        <v>0</v>
      </c>
      <c r="I354" s="653">
        <v>1</v>
      </c>
      <c r="J354" s="653">
        <v>76.489092511791853</v>
      </c>
      <c r="K354" s="666">
        <v>1</v>
      </c>
      <c r="L354" s="653">
        <v>1</v>
      </c>
      <c r="M354" s="654">
        <v>76.489092511791853</v>
      </c>
    </row>
    <row r="355" spans="1:13" ht="14.4" customHeight="1" x14ac:dyDescent="0.3">
      <c r="A355" s="649" t="s">
        <v>600</v>
      </c>
      <c r="B355" s="650" t="s">
        <v>3777</v>
      </c>
      <c r="C355" s="650" t="s">
        <v>2025</v>
      </c>
      <c r="D355" s="650" t="s">
        <v>2026</v>
      </c>
      <c r="E355" s="650" t="s">
        <v>3779</v>
      </c>
      <c r="F355" s="653"/>
      <c r="G355" s="653"/>
      <c r="H355" s="666">
        <v>0</v>
      </c>
      <c r="I355" s="653">
        <v>2</v>
      </c>
      <c r="J355" s="653">
        <v>235.50018583104608</v>
      </c>
      <c r="K355" s="666">
        <v>1</v>
      </c>
      <c r="L355" s="653">
        <v>2</v>
      </c>
      <c r="M355" s="654">
        <v>235.50018583104608</v>
      </c>
    </row>
    <row r="356" spans="1:13" ht="14.4" customHeight="1" x14ac:dyDescent="0.3">
      <c r="A356" s="649" t="s">
        <v>600</v>
      </c>
      <c r="B356" s="650" t="s">
        <v>3788</v>
      </c>
      <c r="C356" s="650" t="s">
        <v>3110</v>
      </c>
      <c r="D356" s="650" t="s">
        <v>3111</v>
      </c>
      <c r="E356" s="650" t="s">
        <v>3856</v>
      </c>
      <c r="F356" s="653"/>
      <c r="G356" s="653"/>
      <c r="H356" s="666">
        <v>0</v>
      </c>
      <c r="I356" s="653">
        <v>1</v>
      </c>
      <c r="J356" s="653">
        <v>379.5</v>
      </c>
      <c r="K356" s="666">
        <v>1</v>
      </c>
      <c r="L356" s="653">
        <v>1</v>
      </c>
      <c r="M356" s="654">
        <v>379.5</v>
      </c>
    </row>
    <row r="357" spans="1:13" ht="14.4" customHeight="1" x14ac:dyDescent="0.3">
      <c r="A357" s="649" t="s">
        <v>606</v>
      </c>
      <c r="B357" s="650" t="s">
        <v>3893</v>
      </c>
      <c r="C357" s="650" t="s">
        <v>3550</v>
      </c>
      <c r="D357" s="650" t="s">
        <v>3551</v>
      </c>
      <c r="E357" s="650" t="s">
        <v>1107</v>
      </c>
      <c r="F357" s="653"/>
      <c r="G357" s="653"/>
      <c r="H357" s="666">
        <v>0</v>
      </c>
      <c r="I357" s="653">
        <v>213</v>
      </c>
      <c r="J357" s="653">
        <v>12586909.363356959</v>
      </c>
      <c r="K357" s="666">
        <v>1</v>
      </c>
      <c r="L357" s="653">
        <v>213</v>
      </c>
      <c r="M357" s="654">
        <v>12586909.363356959</v>
      </c>
    </row>
    <row r="358" spans="1:13" ht="14.4" customHeight="1" x14ac:dyDescent="0.3">
      <c r="A358" s="649" t="s">
        <v>606</v>
      </c>
      <c r="B358" s="650" t="s">
        <v>3893</v>
      </c>
      <c r="C358" s="650" t="s">
        <v>3553</v>
      </c>
      <c r="D358" s="650" t="s">
        <v>3551</v>
      </c>
      <c r="E358" s="650" t="s">
        <v>3554</v>
      </c>
      <c r="F358" s="653"/>
      <c r="G358" s="653"/>
      <c r="H358" s="666">
        <v>0</v>
      </c>
      <c r="I358" s="653">
        <v>32</v>
      </c>
      <c r="J358" s="653">
        <v>5661684.1739927866</v>
      </c>
      <c r="K358" s="666">
        <v>1</v>
      </c>
      <c r="L358" s="653">
        <v>32</v>
      </c>
      <c r="M358" s="654">
        <v>5661684.1739927866</v>
      </c>
    </row>
    <row r="359" spans="1:13" ht="14.4" customHeight="1" x14ac:dyDescent="0.3">
      <c r="A359" s="649" t="s">
        <v>606</v>
      </c>
      <c r="B359" s="650" t="s">
        <v>3894</v>
      </c>
      <c r="C359" s="650" t="s">
        <v>3502</v>
      </c>
      <c r="D359" s="650" t="s">
        <v>3503</v>
      </c>
      <c r="E359" s="650" t="s">
        <v>3504</v>
      </c>
      <c r="F359" s="653"/>
      <c r="G359" s="653"/>
      <c r="H359" s="666">
        <v>0</v>
      </c>
      <c r="I359" s="653">
        <v>8</v>
      </c>
      <c r="J359" s="653">
        <v>240164.22716436157</v>
      </c>
      <c r="K359" s="666">
        <v>1</v>
      </c>
      <c r="L359" s="653">
        <v>8</v>
      </c>
      <c r="M359" s="654">
        <v>240164.22716436157</v>
      </c>
    </row>
    <row r="360" spans="1:13" ht="14.4" customHeight="1" x14ac:dyDescent="0.3">
      <c r="A360" s="649" t="s">
        <v>606</v>
      </c>
      <c r="B360" s="650" t="s">
        <v>3894</v>
      </c>
      <c r="C360" s="650" t="s">
        <v>3506</v>
      </c>
      <c r="D360" s="650" t="s">
        <v>3507</v>
      </c>
      <c r="E360" s="650" t="s">
        <v>3508</v>
      </c>
      <c r="F360" s="653"/>
      <c r="G360" s="653"/>
      <c r="H360" s="666">
        <v>0</v>
      </c>
      <c r="I360" s="653">
        <v>8</v>
      </c>
      <c r="J360" s="653">
        <v>486703.08425345755</v>
      </c>
      <c r="K360" s="666">
        <v>1</v>
      </c>
      <c r="L360" s="653">
        <v>8</v>
      </c>
      <c r="M360" s="654">
        <v>486703.08425345755</v>
      </c>
    </row>
    <row r="361" spans="1:13" ht="14.4" customHeight="1" x14ac:dyDescent="0.3">
      <c r="A361" s="649" t="s">
        <v>606</v>
      </c>
      <c r="B361" s="650" t="s">
        <v>3894</v>
      </c>
      <c r="C361" s="650" t="s">
        <v>3510</v>
      </c>
      <c r="D361" s="650" t="s">
        <v>3511</v>
      </c>
      <c r="E361" s="650" t="s">
        <v>3512</v>
      </c>
      <c r="F361" s="653"/>
      <c r="G361" s="653"/>
      <c r="H361" s="666">
        <v>0</v>
      </c>
      <c r="I361" s="653">
        <v>24</v>
      </c>
      <c r="J361" s="653">
        <v>2790713.28</v>
      </c>
      <c r="K361" s="666">
        <v>1</v>
      </c>
      <c r="L361" s="653">
        <v>24</v>
      </c>
      <c r="M361" s="654">
        <v>2790713.28</v>
      </c>
    </row>
    <row r="362" spans="1:13" ht="14.4" customHeight="1" thickBot="1" x14ac:dyDescent="0.35">
      <c r="A362" s="655" t="s">
        <v>606</v>
      </c>
      <c r="B362" s="656" t="s">
        <v>3895</v>
      </c>
      <c r="C362" s="656" t="s">
        <v>3531</v>
      </c>
      <c r="D362" s="656" t="s">
        <v>3532</v>
      </c>
      <c r="E362" s="656" t="s">
        <v>3533</v>
      </c>
      <c r="F362" s="659"/>
      <c r="G362" s="659"/>
      <c r="H362" s="667">
        <v>0</v>
      </c>
      <c r="I362" s="659">
        <v>12</v>
      </c>
      <c r="J362" s="659">
        <v>290422.68</v>
      </c>
      <c r="K362" s="667">
        <v>1</v>
      </c>
      <c r="L362" s="659">
        <v>12</v>
      </c>
      <c r="M362" s="660">
        <v>290422.68</v>
      </c>
    </row>
  </sheetData>
  <autoFilter ref="A5:M374"/>
  <mergeCells count="4">
    <mergeCell ref="F4:H4"/>
    <mergeCell ref="I4:K4"/>
    <mergeCell ref="L4:M4"/>
    <mergeCell ref="A1:M1"/>
  </mergeCells>
  <conditionalFormatting sqref="H3 H6:H1048576">
    <cfRule type="cellIs" dxfId="53" priority="4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90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5">
    <tabColor theme="0" tint="-0.249977111117893"/>
    <pageSetUpPr fitToPage="1"/>
  </sheetPr>
  <dimension ref="A1:Q12"/>
  <sheetViews>
    <sheetView showGridLines="0" showRowColHeaders="0" workbookViewId="0">
      <pane ySplit="5" topLeftCell="A6" activePane="bottomLeft" state="frozen"/>
      <selection activeCell="N30" sqref="N30"/>
      <selection pane="bottomLeft" sqref="A1:Q1"/>
    </sheetView>
  </sheetViews>
  <sheetFormatPr defaultRowHeight="14.4" customHeight="1" x14ac:dyDescent="0.3"/>
  <cols>
    <col min="1" max="1" width="50" style="466" customWidth="1"/>
    <col min="2" max="2" width="5.44140625" style="337" bestFit="1" customWidth="1"/>
    <col min="3" max="3" width="6.109375" style="337" bestFit="1" customWidth="1"/>
    <col min="4" max="4" width="7.44140625" style="337" bestFit="1" customWidth="1"/>
    <col min="5" max="5" width="6.21875" style="337" bestFit="1" customWidth="1"/>
    <col min="6" max="6" width="6.33203125" style="340" bestFit="1" customWidth="1"/>
    <col min="7" max="7" width="6.109375" style="340" bestFit="1" customWidth="1"/>
    <col min="8" max="8" width="7.44140625" style="340" bestFit="1" customWidth="1"/>
    <col min="9" max="9" width="6.21875" style="340" bestFit="1" customWidth="1"/>
    <col min="10" max="10" width="5.44140625" style="337" bestFit="1" customWidth="1"/>
    <col min="11" max="11" width="6.109375" style="337" bestFit="1" customWidth="1"/>
    <col min="12" max="12" width="7.44140625" style="337" bestFit="1" customWidth="1"/>
    <col min="13" max="13" width="6.21875" style="337" bestFit="1" customWidth="1"/>
    <col min="14" max="14" width="5.33203125" style="340" bestFit="1" customWidth="1"/>
    <col min="15" max="15" width="6.109375" style="340" bestFit="1" customWidth="1"/>
    <col min="16" max="16" width="7.44140625" style="340" bestFit="1" customWidth="1"/>
    <col min="17" max="17" width="6.21875" style="340" bestFit="1" customWidth="1"/>
    <col min="18" max="16384" width="8.88671875" style="254"/>
  </cols>
  <sheetData>
    <row r="1" spans="1:17" ht="18.600000000000001" customHeight="1" thickBot="1" x14ac:dyDescent="0.4">
      <c r="A1" s="509" t="s">
        <v>320</v>
      </c>
      <c r="B1" s="509"/>
      <c r="C1" s="509"/>
      <c r="D1" s="509"/>
      <c r="E1" s="509"/>
      <c r="F1" s="472"/>
      <c r="G1" s="472"/>
      <c r="H1" s="472"/>
      <c r="I1" s="472"/>
      <c r="J1" s="502"/>
      <c r="K1" s="502"/>
      <c r="L1" s="502"/>
      <c r="M1" s="502"/>
      <c r="N1" s="502"/>
      <c r="O1" s="502"/>
      <c r="P1" s="502"/>
      <c r="Q1" s="502"/>
    </row>
    <row r="2" spans="1:17" ht="14.4" customHeight="1" thickBot="1" x14ac:dyDescent="0.35">
      <c r="A2" s="383" t="s">
        <v>332</v>
      </c>
      <c r="B2" s="344"/>
      <c r="C2" s="344"/>
      <c r="D2" s="344"/>
      <c r="E2" s="344"/>
    </row>
    <row r="3" spans="1:17" ht="14.4" customHeight="1" thickBot="1" x14ac:dyDescent="0.35">
      <c r="A3" s="455" t="s">
        <v>3</v>
      </c>
      <c r="B3" s="459">
        <f>SUM(B6:B1048576)</f>
        <v>2169</v>
      </c>
      <c r="C3" s="460">
        <f>SUM(C6:C1048576)</f>
        <v>2303</v>
      </c>
      <c r="D3" s="460">
        <f>SUM(D6:D1048576)</f>
        <v>73</v>
      </c>
      <c r="E3" s="461">
        <f>SUM(E6:E1048576)</f>
        <v>600</v>
      </c>
      <c r="F3" s="458">
        <f>IF(SUM($B3:$E3)=0,"",B3/SUM($B3:$E3))</f>
        <v>0.42157434402332361</v>
      </c>
      <c r="G3" s="456">
        <f t="shared" ref="G3:I3" si="0">IF(SUM($B3:$E3)=0,"",C3/SUM($B3:$E3))</f>
        <v>0.44761904761904764</v>
      </c>
      <c r="H3" s="456">
        <f t="shared" si="0"/>
        <v>1.4188532555879495E-2</v>
      </c>
      <c r="I3" s="457">
        <f t="shared" si="0"/>
        <v>0.11661807580174927</v>
      </c>
      <c r="J3" s="460">
        <f>SUM(J6:J1048576)</f>
        <v>226</v>
      </c>
      <c r="K3" s="460">
        <f>SUM(K6:K1048576)</f>
        <v>717</v>
      </c>
      <c r="L3" s="460">
        <f>SUM(L6:L1048576)</f>
        <v>73</v>
      </c>
      <c r="M3" s="461">
        <f>SUM(M6:M1048576)</f>
        <v>129</v>
      </c>
      <c r="N3" s="458">
        <f>IF(SUM($J3:$M3)=0,"",J3/SUM($J3:$M3))</f>
        <v>0.19737991266375546</v>
      </c>
      <c r="O3" s="456">
        <f t="shared" ref="O3:Q3" si="1">IF(SUM($J3:$M3)=0,"",K3/SUM($J3:$M3))</f>
        <v>0.62620087336244545</v>
      </c>
      <c r="P3" s="456">
        <f t="shared" si="1"/>
        <v>6.3755458515283844E-2</v>
      </c>
      <c r="Q3" s="457">
        <f t="shared" si="1"/>
        <v>0.11266375545851529</v>
      </c>
    </row>
    <row r="4" spans="1:17" ht="14.4" customHeight="1" thickBot="1" x14ac:dyDescent="0.35">
      <c r="A4" s="454"/>
      <c r="B4" s="522" t="s">
        <v>322</v>
      </c>
      <c r="C4" s="523"/>
      <c r="D4" s="523"/>
      <c r="E4" s="524"/>
      <c r="F4" s="519" t="s">
        <v>327</v>
      </c>
      <c r="G4" s="520"/>
      <c r="H4" s="520"/>
      <c r="I4" s="521"/>
      <c r="J4" s="522" t="s">
        <v>328</v>
      </c>
      <c r="K4" s="523"/>
      <c r="L4" s="523"/>
      <c r="M4" s="524"/>
      <c r="N4" s="519" t="s">
        <v>329</v>
      </c>
      <c r="O4" s="520"/>
      <c r="P4" s="520"/>
      <c r="Q4" s="521"/>
    </row>
    <row r="5" spans="1:17" ht="14.4" customHeight="1" thickBot="1" x14ac:dyDescent="0.35">
      <c r="A5" s="682" t="s">
        <v>321</v>
      </c>
      <c r="B5" s="683" t="s">
        <v>323</v>
      </c>
      <c r="C5" s="683" t="s">
        <v>324</v>
      </c>
      <c r="D5" s="683" t="s">
        <v>325</v>
      </c>
      <c r="E5" s="684" t="s">
        <v>326</v>
      </c>
      <c r="F5" s="685" t="s">
        <v>323</v>
      </c>
      <c r="G5" s="686" t="s">
        <v>324</v>
      </c>
      <c r="H5" s="686" t="s">
        <v>325</v>
      </c>
      <c r="I5" s="687" t="s">
        <v>326</v>
      </c>
      <c r="J5" s="683" t="s">
        <v>323</v>
      </c>
      <c r="K5" s="683" t="s">
        <v>324</v>
      </c>
      <c r="L5" s="683" t="s">
        <v>325</v>
      </c>
      <c r="M5" s="684" t="s">
        <v>326</v>
      </c>
      <c r="N5" s="685" t="s">
        <v>323</v>
      </c>
      <c r="O5" s="686" t="s">
        <v>324</v>
      </c>
      <c r="P5" s="686" t="s">
        <v>325</v>
      </c>
      <c r="Q5" s="687" t="s">
        <v>326</v>
      </c>
    </row>
    <row r="6" spans="1:17" ht="14.4" customHeight="1" x14ac:dyDescent="0.3">
      <c r="A6" s="691" t="s">
        <v>3897</v>
      </c>
      <c r="B6" s="697"/>
      <c r="C6" s="647"/>
      <c r="D6" s="647"/>
      <c r="E6" s="648"/>
      <c r="F6" s="694"/>
      <c r="G6" s="665"/>
      <c r="H6" s="665"/>
      <c r="I6" s="700"/>
      <c r="J6" s="697"/>
      <c r="K6" s="647"/>
      <c r="L6" s="647"/>
      <c r="M6" s="648"/>
      <c r="N6" s="694"/>
      <c r="O6" s="665"/>
      <c r="P6" s="665"/>
      <c r="Q6" s="688"/>
    </row>
    <row r="7" spans="1:17" ht="14.4" customHeight="1" x14ac:dyDescent="0.3">
      <c r="A7" s="692" t="s">
        <v>3898</v>
      </c>
      <c r="B7" s="698">
        <v>1277</v>
      </c>
      <c r="C7" s="653">
        <v>840</v>
      </c>
      <c r="D7" s="653">
        <v>40</v>
      </c>
      <c r="E7" s="654"/>
      <c r="F7" s="695">
        <v>0.5920259619842374</v>
      </c>
      <c r="G7" s="666">
        <v>0.38942976356050069</v>
      </c>
      <c r="H7" s="666">
        <v>1.8544274455261939E-2</v>
      </c>
      <c r="I7" s="701">
        <v>0</v>
      </c>
      <c r="J7" s="698">
        <v>91</v>
      </c>
      <c r="K7" s="653">
        <v>291</v>
      </c>
      <c r="L7" s="653">
        <v>40</v>
      </c>
      <c r="M7" s="654"/>
      <c r="N7" s="695">
        <v>0.21563981042654029</v>
      </c>
      <c r="O7" s="666">
        <v>0.68957345971563977</v>
      </c>
      <c r="P7" s="666">
        <v>9.4786729857819899E-2</v>
      </c>
      <c r="Q7" s="689">
        <v>0</v>
      </c>
    </row>
    <row r="8" spans="1:17" ht="14.4" customHeight="1" x14ac:dyDescent="0.3">
      <c r="A8" s="692" t="s">
        <v>3899</v>
      </c>
      <c r="B8" s="698">
        <v>578</v>
      </c>
      <c r="C8" s="653">
        <v>1113</v>
      </c>
      <c r="D8" s="653">
        <v>33</v>
      </c>
      <c r="E8" s="654"/>
      <c r="F8" s="695">
        <v>0.33526682134570768</v>
      </c>
      <c r="G8" s="666">
        <v>0.64559164733178653</v>
      </c>
      <c r="H8" s="666">
        <v>1.91415313225058E-2</v>
      </c>
      <c r="I8" s="701">
        <v>0</v>
      </c>
      <c r="J8" s="698">
        <v>75</v>
      </c>
      <c r="K8" s="653">
        <v>298</v>
      </c>
      <c r="L8" s="653">
        <v>33</v>
      </c>
      <c r="M8" s="654"/>
      <c r="N8" s="695">
        <v>0.18472906403940886</v>
      </c>
      <c r="O8" s="666">
        <v>0.73399014778325122</v>
      </c>
      <c r="P8" s="666">
        <v>8.1280788177339899E-2</v>
      </c>
      <c r="Q8" s="689">
        <v>0</v>
      </c>
    </row>
    <row r="9" spans="1:17" ht="14.4" customHeight="1" x14ac:dyDescent="0.3">
      <c r="A9" s="692" t="s">
        <v>3900</v>
      </c>
      <c r="B9" s="698">
        <v>262</v>
      </c>
      <c r="C9" s="653">
        <v>310</v>
      </c>
      <c r="D9" s="653"/>
      <c r="E9" s="654"/>
      <c r="F9" s="695">
        <v>0.45804195804195802</v>
      </c>
      <c r="G9" s="666">
        <v>0.54195804195804198</v>
      </c>
      <c r="H9" s="666">
        <v>0</v>
      </c>
      <c r="I9" s="701">
        <v>0</v>
      </c>
      <c r="J9" s="698">
        <v>34</v>
      </c>
      <c r="K9" s="653">
        <v>113</v>
      </c>
      <c r="L9" s="653"/>
      <c r="M9" s="654"/>
      <c r="N9" s="695">
        <v>0.23129251700680273</v>
      </c>
      <c r="O9" s="666">
        <v>0.76870748299319724</v>
      </c>
      <c r="P9" s="666">
        <v>0</v>
      </c>
      <c r="Q9" s="689">
        <v>0</v>
      </c>
    </row>
    <row r="10" spans="1:17" ht="14.4" customHeight="1" x14ac:dyDescent="0.3">
      <c r="A10" s="692" t="s">
        <v>3901</v>
      </c>
      <c r="B10" s="698">
        <v>32</v>
      </c>
      <c r="C10" s="653">
        <v>25</v>
      </c>
      <c r="D10" s="653"/>
      <c r="E10" s="654"/>
      <c r="F10" s="695">
        <v>0.56140350877192979</v>
      </c>
      <c r="G10" s="666">
        <v>0.43859649122807015</v>
      </c>
      <c r="H10" s="666">
        <v>0</v>
      </c>
      <c r="I10" s="701">
        <v>0</v>
      </c>
      <c r="J10" s="698">
        <v>18</v>
      </c>
      <c r="K10" s="653">
        <v>7</v>
      </c>
      <c r="L10" s="653"/>
      <c r="M10" s="654"/>
      <c r="N10" s="695">
        <v>0.72</v>
      </c>
      <c r="O10" s="666">
        <v>0.28000000000000003</v>
      </c>
      <c r="P10" s="666">
        <v>0</v>
      </c>
      <c r="Q10" s="689">
        <v>0</v>
      </c>
    </row>
    <row r="11" spans="1:17" ht="14.4" customHeight="1" x14ac:dyDescent="0.3">
      <c r="A11" s="692" t="s">
        <v>3902</v>
      </c>
      <c r="B11" s="698">
        <v>20</v>
      </c>
      <c r="C11" s="653">
        <v>15</v>
      </c>
      <c r="D11" s="653"/>
      <c r="E11" s="654"/>
      <c r="F11" s="695">
        <v>0.5714285714285714</v>
      </c>
      <c r="G11" s="666">
        <v>0.42857142857142855</v>
      </c>
      <c r="H11" s="666">
        <v>0</v>
      </c>
      <c r="I11" s="701">
        <v>0</v>
      </c>
      <c r="J11" s="698">
        <v>8</v>
      </c>
      <c r="K11" s="653">
        <v>8</v>
      </c>
      <c r="L11" s="653"/>
      <c r="M11" s="654"/>
      <c r="N11" s="695">
        <v>0.5</v>
      </c>
      <c r="O11" s="666">
        <v>0.5</v>
      </c>
      <c r="P11" s="666">
        <v>0</v>
      </c>
      <c r="Q11" s="689">
        <v>0</v>
      </c>
    </row>
    <row r="12" spans="1:17" ht="14.4" customHeight="1" thickBot="1" x14ac:dyDescent="0.35">
      <c r="A12" s="693" t="s">
        <v>3903</v>
      </c>
      <c r="B12" s="699"/>
      <c r="C12" s="659"/>
      <c r="D12" s="659"/>
      <c r="E12" s="660">
        <v>600</v>
      </c>
      <c r="F12" s="696">
        <v>0</v>
      </c>
      <c r="G12" s="667">
        <v>0</v>
      </c>
      <c r="H12" s="667">
        <v>0</v>
      </c>
      <c r="I12" s="702">
        <v>1</v>
      </c>
      <c r="J12" s="699"/>
      <c r="K12" s="659"/>
      <c r="L12" s="659"/>
      <c r="M12" s="660">
        <v>129</v>
      </c>
      <c r="N12" s="696">
        <v>0</v>
      </c>
      <c r="O12" s="667">
        <v>0</v>
      </c>
      <c r="P12" s="667">
        <v>0</v>
      </c>
      <c r="Q12" s="690">
        <v>1</v>
      </c>
    </row>
  </sheetData>
  <mergeCells count="5">
    <mergeCell ref="N4:Q4"/>
    <mergeCell ref="A1:Q1"/>
    <mergeCell ref="F4:I4"/>
    <mergeCell ref="B4:E4"/>
    <mergeCell ref="J4:M4"/>
  </mergeCells>
  <conditionalFormatting sqref="G3 O3 G6:G1048576 O6:O1048576">
    <cfRule type="cellIs" dxfId="52" priority="1" operator="greaterThan">
      <formula>0.3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1">
    <tabColor theme="0" tint="-0.249977111117893"/>
    <pageSetUpPr fitToPage="1"/>
  </sheetPr>
  <dimension ref="A1:N27"/>
  <sheetViews>
    <sheetView showGridLines="0" showRowColHeaders="0" workbookViewId="0">
      <pane ySplit="4" topLeftCell="A5" activePane="bottomLeft" state="frozen"/>
      <selection activeCell="N30" sqref="N30"/>
      <selection pane="bottomLeft" sqref="A1:L1"/>
    </sheetView>
  </sheetViews>
  <sheetFormatPr defaultRowHeight="14.4" customHeight="1" x14ac:dyDescent="0.3"/>
  <cols>
    <col min="1" max="1" width="9.33203125" style="254" customWidth="1"/>
    <col min="2" max="2" width="34.21875" style="254" customWidth="1"/>
    <col min="3" max="3" width="11.109375" style="254" bestFit="1" customWidth="1"/>
    <col min="4" max="4" width="7.33203125" style="254" bestFit="1" customWidth="1"/>
    <col min="5" max="5" width="11.109375" style="254" bestFit="1" customWidth="1"/>
    <col min="6" max="6" width="5.33203125" style="254" customWidth="1"/>
    <col min="7" max="7" width="7.33203125" style="254" bestFit="1" customWidth="1"/>
    <col min="8" max="8" width="5.33203125" style="254" customWidth="1"/>
    <col min="9" max="9" width="11.109375" style="254" customWidth="1"/>
    <col min="10" max="10" width="5.33203125" style="254" customWidth="1"/>
    <col min="11" max="11" width="7.33203125" style="254" customWidth="1"/>
    <col min="12" max="12" width="5.33203125" style="254" customWidth="1"/>
    <col min="13" max="13" width="0" style="254" hidden="1" customWidth="1"/>
    <col min="14" max="16384" width="8.88671875" style="254"/>
  </cols>
  <sheetData>
    <row r="1" spans="1:14" ht="18.600000000000001" customHeight="1" thickBot="1" x14ac:dyDescent="0.4">
      <c r="A1" s="509" t="s">
        <v>178</v>
      </c>
      <c r="B1" s="509"/>
      <c r="C1" s="509"/>
      <c r="D1" s="509"/>
      <c r="E1" s="509"/>
      <c r="F1" s="509"/>
      <c r="G1" s="509"/>
      <c r="H1" s="509"/>
      <c r="I1" s="472"/>
      <c r="J1" s="472"/>
      <c r="K1" s="472"/>
      <c r="L1" s="472"/>
    </row>
    <row r="2" spans="1:14" ht="14.4" customHeight="1" thickBot="1" x14ac:dyDescent="0.35">
      <c r="A2" s="383" t="s">
        <v>332</v>
      </c>
      <c r="B2" s="336"/>
      <c r="C2" s="336"/>
      <c r="D2" s="336"/>
      <c r="E2" s="336"/>
      <c r="F2" s="336"/>
      <c r="G2" s="336"/>
      <c r="H2" s="336"/>
    </row>
    <row r="3" spans="1:14" ht="14.4" customHeight="1" thickBot="1" x14ac:dyDescent="0.35">
      <c r="A3" s="269"/>
      <c r="B3" s="269"/>
      <c r="C3" s="526" t="s">
        <v>15</v>
      </c>
      <c r="D3" s="525"/>
      <c r="E3" s="525" t="s">
        <v>16</v>
      </c>
      <c r="F3" s="525"/>
      <c r="G3" s="525"/>
      <c r="H3" s="525"/>
      <c r="I3" s="525" t="s">
        <v>191</v>
      </c>
      <c r="J3" s="525"/>
      <c r="K3" s="525"/>
      <c r="L3" s="527"/>
    </row>
    <row r="4" spans="1:14" ht="14.4" customHeight="1" thickBot="1" x14ac:dyDescent="0.35">
      <c r="A4" s="106" t="s">
        <v>17</v>
      </c>
      <c r="B4" s="107" t="s">
        <v>18</v>
      </c>
      <c r="C4" s="108" t="s">
        <v>19</v>
      </c>
      <c r="D4" s="108" t="s">
        <v>20</v>
      </c>
      <c r="E4" s="108" t="s">
        <v>19</v>
      </c>
      <c r="F4" s="108" t="s">
        <v>2</v>
      </c>
      <c r="G4" s="108" t="s">
        <v>20</v>
      </c>
      <c r="H4" s="108" t="s">
        <v>2</v>
      </c>
      <c r="I4" s="108" t="s">
        <v>19</v>
      </c>
      <c r="J4" s="108" t="s">
        <v>2</v>
      </c>
      <c r="K4" s="108" t="s">
        <v>20</v>
      </c>
      <c r="L4" s="109" t="s">
        <v>2</v>
      </c>
    </row>
    <row r="5" spans="1:14" ht="14.4" customHeight="1" x14ac:dyDescent="0.3">
      <c r="A5" s="633">
        <v>21</v>
      </c>
      <c r="B5" s="634" t="s">
        <v>582</v>
      </c>
      <c r="C5" s="637">
        <v>13805067.550000016</v>
      </c>
      <c r="D5" s="637">
        <v>8007</v>
      </c>
      <c r="E5" s="637">
        <v>8996674.6900000162</v>
      </c>
      <c r="F5" s="703">
        <v>0.65169363767437749</v>
      </c>
      <c r="G5" s="637">
        <v>4453</v>
      </c>
      <c r="H5" s="703">
        <v>0.55613837891844631</v>
      </c>
      <c r="I5" s="637">
        <v>4808392.8600000003</v>
      </c>
      <c r="J5" s="703">
        <v>0.34830636232562256</v>
      </c>
      <c r="K5" s="637">
        <v>3554</v>
      </c>
      <c r="L5" s="703">
        <v>0.44386162108155364</v>
      </c>
      <c r="M5" s="637" t="s">
        <v>74</v>
      </c>
      <c r="N5" s="277"/>
    </row>
    <row r="6" spans="1:14" ht="14.4" customHeight="1" x14ac:dyDescent="0.3">
      <c r="A6" s="633">
        <v>21</v>
      </c>
      <c r="B6" s="634" t="s">
        <v>3904</v>
      </c>
      <c r="C6" s="637">
        <v>13413691.260000017</v>
      </c>
      <c r="D6" s="637">
        <v>7539</v>
      </c>
      <c r="E6" s="637">
        <v>8833166.8700000159</v>
      </c>
      <c r="F6" s="703">
        <v>0.65851872529232536</v>
      </c>
      <c r="G6" s="637">
        <v>4192</v>
      </c>
      <c r="H6" s="703">
        <v>0.55604191537339165</v>
      </c>
      <c r="I6" s="637">
        <v>4580524.3900000006</v>
      </c>
      <c r="J6" s="703">
        <v>0.3414812747076747</v>
      </c>
      <c r="K6" s="637">
        <v>3347</v>
      </c>
      <c r="L6" s="703">
        <v>0.4439580846266083</v>
      </c>
      <c r="M6" s="637" t="s">
        <v>1</v>
      </c>
      <c r="N6" s="277"/>
    </row>
    <row r="7" spans="1:14" ht="14.4" customHeight="1" x14ac:dyDescent="0.3">
      <c r="A7" s="633">
        <v>21</v>
      </c>
      <c r="B7" s="634" t="s">
        <v>3905</v>
      </c>
      <c r="C7" s="637">
        <v>0</v>
      </c>
      <c r="D7" s="637">
        <v>141</v>
      </c>
      <c r="E7" s="637">
        <v>0</v>
      </c>
      <c r="F7" s="703" t="s">
        <v>583</v>
      </c>
      <c r="G7" s="637">
        <v>106</v>
      </c>
      <c r="H7" s="703">
        <v>0.75177304964539005</v>
      </c>
      <c r="I7" s="637">
        <v>0</v>
      </c>
      <c r="J7" s="703" t="s">
        <v>583</v>
      </c>
      <c r="K7" s="637">
        <v>35</v>
      </c>
      <c r="L7" s="703">
        <v>0.24822695035460993</v>
      </c>
      <c r="M7" s="637" t="s">
        <v>1</v>
      </c>
      <c r="N7" s="277"/>
    </row>
    <row r="8" spans="1:14" ht="14.4" customHeight="1" x14ac:dyDescent="0.3">
      <c r="A8" s="633">
        <v>21</v>
      </c>
      <c r="B8" s="634" t="s">
        <v>3906</v>
      </c>
      <c r="C8" s="637">
        <v>391376.29</v>
      </c>
      <c r="D8" s="637">
        <v>327</v>
      </c>
      <c r="E8" s="637">
        <v>163507.81999999998</v>
      </c>
      <c r="F8" s="703">
        <v>0.41777650863827237</v>
      </c>
      <c r="G8" s="637">
        <v>155</v>
      </c>
      <c r="H8" s="703">
        <v>0.47400611620795108</v>
      </c>
      <c r="I8" s="637">
        <v>227868.47</v>
      </c>
      <c r="J8" s="703">
        <v>0.58222349136172769</v>
      </c>
      <c r="K8" s="637">
        <v>172</v>
      </c>
      <c r="L8" s="703">
        <v>0.52599388379204892</v>
      </c>
      <c r="M8" s="637" t="s">
        <v>1</v>
      </c>
      <c r="N8" s="277"/>
    </row>
    <row r="9" spans="1:14" ht="14.4" customHeight="1" x14ac:dyDescent="0.3">
      <c r="A9" s="633" t="s">
        <v>581</v>
      </c>
      <c r="B9" s="634" t="s">
        <v>3</v>
      </c>
      <c r="C9" s="637">
        <v>13805067.550000016</v>
      </c>
      <c r="D9" s="637">
        <v>8007</v>
      </c>
      <c r="E9" s="637">
        <v>8996674.6900000162</v>
      </c>
      <c r="F9" s="703">
        <v>0.65169363767437749</v>
      </c>
      <c r="G9" s="637">
        <v>4453</v>
      </c>
      <c r="H9" s="703">
        <v>0.55613837891844631</v>
      </c>
      <c r="I9" s="637">
        <v>4808392.8600000003</v>
      </c>
      <c r="J9" s="703">
        <v>0.34830636232562256</v>
      </c>
      <c r="K9" s="637">
        <v>3554</v>
      </c>
      <c r="L9" s="703">
        <v>0.44386162108155364</v>
      </c>
      <c r="M9" s="637" t="s">
        <v>585</v>
      </c>
      <c r="N9" s="277"/>
    </row>
    <row r="11" spans="1:14" ht="14.4" customHeight="1" x14ac:dyDescent="0.3">
      <c r="A11" s="633">
        <v>21</v>
      </c>
      <c r="B11" s="634" t="s">
        <v>582</v>
      </c>
      <c r="C11" s="637" t="s">
        <v>583</v>
      </c>
      <c r="D11" s="637" t="s">
        <v>583</v>
      </c>
      <c r="E11" s="637" t="s">
        <v>583</v>
      </c>
      <c r="F11" s="703" t="s">
        <v>583</v>
      </c>
      <c r="G11" s="637" t="s">
        <v>583</v>
      </c>
      <c r="H11" s="703" t="s">
        <v>583</v>
      </c>
      <c r="I11" s="637" t="s">
        <v>583</v>
      </c>
      <c r="J11" s="703" t="s">
        <v>583</v>
      </c>
      <c r="K11" s="637" t="s">
        <v>583</v>
      </c>
      <c r="L11" s="703" t="s">
        <v>583</v>
      </c>
      <c r="M11" s="637" t="s">
        <v>74</v>
      </c>
      <c r="N11" s="277"/>
    </row>
    <row r="12" spans="1:14" ht="14.4" customHeight="1" x14ac:dyDescent="0.3">
      <c r="A12" s="633">
        <v>89301211</v>
      </c>
      <c r="B12" s="634" t="s">
        <v>3904</v>
      </c>
      <c r="C12" s="637">
        <v>803344.00999999966</v>
      </c>
      <c r="D12" s="637">
        <v>821</v>
      </c>
      <c r="E12" s="637">
        <v>451175.49999999983</v>
      </c>
      <c r="F12" s="703">
        <v>0.56162178890211678</v>
      </c>
      <c r="G12" s="637">
        <v>350</v>
      </c>
      <c r="H12" s="703">
        <v>0.42630937880633374</v>
      </c>
      <c r="I12" s="637">
        <v>352168.50999999983</v>
      </c>
      <c r="J12" s="703">
        <v>0.43837821109788316</v>
      </c>
      <c r="K12" s="637">
        <v>471</v>
      </c>
      <c r="L12" s="703">
        <v>0.57369062119366621</v>
      </c>
      <c r="M12" s="637" t="s">
        <v>1</v>
      </c>
      <c r="N12" s="277"/>
    </row>
    <row r="13" spans="1:14" ht="14.4" customHeight="1" x14ac:dyDescent="0.3">
      <c r="A13" s="633">
        <v>89301211</v>
      </c>
      <c r="B13" s="634" t="s">
        <v>3905</v>
      </c>
      <c r="C13" s="637">
        <v>0</v>
      </c>
      <c r="D13" s="637">
        <v>4</v>
      </c>
      <c r="E13" s="637">
        <v>0</v>
      </c>
      <c r="F13" s="703" t="s">
        <v>583</v>
      </c>
      <c r="G13" s="637">
        <v>3</v>
      </c>
      <c r="H13" s="703">
        <v>0.75</v>
      </c>
      <c r="I13" s="637">
        <v>0</v>
      </c>
      <c r="J13" s="703" t="s">
        <v>583</v>
      </c>
      <c r="K13" s="637">
        <v>1</v>
      </c>
      <c r="L13" s="703">
        <v>0.25</v>
      </c>
      <c r="M13" s="637" t="s">
        <v>1</v>
      </c>
      <c r="N13" s="277"/>
    </row>
    <row r="14" spans="1:14" ht="14.4" customHeight="1" x14ac:dyDescent="0.3">
      <c r="A14" s="633">
        <v>89301211</v>
      </c>
      <c r="B14" s="634" t="s">
        <v>3906</v>
      </c>
      <c r="C14" s="637">
        <v>23472.559999999998</v>
      </c>
      <c r="D14" s="637">
        <v>20</v>
      </c>
      <c r="E14" s="637">
        <v>14938.32</v>
      </c>
      <c r="F14" s="703">
        <v>0.63641630908601365</v>
      </c>
      <c r="G14" s="637">
        <v>12</v>
      </c>
      <c r="H14" s="703">
        <v>0.6</v>
      </c>
      <c r="I14" s="637">
        <v>8534.24</v>
      </c>
      <c r="J14" s="703">
        <v>0.3635836909139864</v>
      </c>
      <c r="K14" s="637">
        <v>8</v>
      </c>
      <c r="L14" s="703">
        <v>0.4</v>
      </c>
      <c r="M14" s="637" t="s">
        <v>1</v>
      </c>
      <c r="N14" s="277"/>
    </row>
    <row r="15" spans="1:14" ht="14.4" customHeight="1" x14ac:dyDescent="0.3">
      <c r="A15" s="633" t="s">
        <v>3907</v>
      </c>
      <c r="B15" s="634" t="s">
        <v>3908</v>
      </c>
      <c r="C15" s="637">
        <v>826816.5699999996</v>
      </c>
      <c r="D15" s="637">
        <v>845</v>
      </c>
      <c r="E15" s="637">
        <v>466113.81999999983</v>
      </c>
      <c r="F15" s="703">
        <v>0.56374513636077717</v>
      </c>
      <c r="G15" s="637">
        <v>365</v>
      </c>
      <c r="H15" s="703">
        <v>0.43195266272189348</v>
      </c>
      <c r="I15" s="637">
        <v>360702.74999999983</v>
      </c>
      <c r="J15" s="703">
        <v>0.43625486363922289</v>
      </c>
      <c r="K15" s="637">
        <v>480</v>
      </c>
      <c r="L15" s="703">
        <v>0.56804733727810652</v>
      </c>
      <c r="M15" s="637" t="s">
        <v>589</v>
      </c>
      <c r="N15" s="277"/>
    </row>
    <row r="16" spans="1:14" ht="14.4" customHeight="1" x14ac:dyDescent="0.3">
      <c r="A16" s="633" t="s">
        <v>583</v>
      </c>
      <c r="B16" s="634" t="s">
        <v>583</v>
      </c>
      <c r="C16" s="637" t="s">
        <v>583</v>
      </c>
      <c r="D16" s="637" t="s">
        <v>583</v>
      </c>
      <c r="E16" s="637" t="s">
        <v>583</v>
      </c>
      <c r="F16" s="703" t="s">
        <v>583</v>
      </c>
      <c r="G16" s="637" t="s">
        <v>583</v>
      </c>
      <c r="H16" s="703" t="s">
        <v>583</v>
      </c>
      <c r="I16" s="637" t="s">
        <v>583</v>
      </c>
      <c r="J16" s="703" t="s">
        <v>583</v>
      </c>
      <c r="K16" s="637" t="s">
        <v>583</v>
      </c>
      <c r="L16" s="703" t="s">
        <v>583</v>
      </c>
      <c r="M16" s="637" t="s">
        <v>590</v>
      </c>
      <c r="N16" s="277"/>
    </row>
    <row r="17" spans="1:14" ht="14.4" customHeight="1" x14ac:dyDescent="0.3">
      <c r="A17" s="633">
        <v>89301212</v>
      </c>
      <c r="B17" s="634" t="s">
        <v>3904</v>
      </c>
      <c r="C17" s="637">
        <v>11986536.310000004</v>
      </c>
      <c r="D17" s="637">
        <v>6442</v>
      </c>
      <c r="E17" s="637">
        <v>7954930.7400000049</v>
      </c>
      <c r="F17" s="703">
        <v>0.66365549932581003</v>
      </c>
      <c r="G17" s="637">
        <v>3695</v>
      </c>
      <c r="H17" s="703">
        <v>0.57357963365414466</v>
      </c>
      <c r="I17" s="637">
        <v>4031605.5699999989</v>
      </c>
      <c r="J17" s="703">
        <v>0.33634450067418997</v>
      </c>
      <c r="K17" s="637">
        <v>2747</v>
      </c>
      <c r="L17" s="703">
        <v>0.42642036634585534</v>
      </c>
      <c r="M17" s="637" t="s">
        <v>1</v>
      </c>
      <c r="N17" s="277"/>
    </row>
    <row r="18" spans="1:14" ht="14.4" customHeight="1" x14ac:dyDescent="0.3">
      <c r="A18" s="633">
        <v>89301212</v>
      </c>
      <c r="B18" s="634" t="s">
        <v>3905</v>
      </c>
      <c r="C18" s="637">
        <v>0</v>
      </c>
      <c r="D18" s="637">
        <v>136</v>
      </c>
      <c r="E18" s="637">
        <v>0</v>
      </c>
      <c r="F18" s="703" t="s">
        <v>583</v>
      </c>
      <c r="G18" s="637">
        <v>102</v>
      </c>
      <c r="H18" s="703">
        <v>0.75</v>
      </c>
      <c r="I18" s="637">
        <v>0</v>
      </c>
      <c r="J18" s="703" t="s">
        <v>583</v>
      </c>
      <c r="K18" s="637">
        <v>34</v>
      </c>
      <c r="L18" s="703">
        <v>0.25</v>
      </c>
      <c r="M18" s="637" t="s">
        <v>1</v>
      </c>
      <c r="N18" s="277"/>
    </row>
    <row r="19" spans="1:14" ht="14.4" customHeight="1" x14ac:dyDescent="0.3">
      <c r="A19" s="633">
        <v>89301212</v>
      </c>
      <c r="B19" s="634" t="s">
        <v>3906</v>
      </c>
      <c r="C19" s="637">
        <v>314588.43</v>
      </c>
      <c r="D19" s="637">
        <v>267</v>
      </c>
      <c r="E19" s="637">
        <v>105009.31999999999</v>
      </c>
      <c r="F19" s="703">
        <v>0.33379905294037671</v>
      </c>
      <c r="G19" s="637">
        <v>110</v>
      </c>
      <c r="H19" s="703">
        <v>0.41198501872659177</v>
      </c>
      <c r="I19" s="637">
        <v>209579.11</v>
      </c>
      <c r="J19" s="703">
        <v>0.66620094705962318</v>
      </c>
      <c r="K19" s="637">
        <v>157</v>
      </c>
      <c r="L19" s="703">
        <v>0.58801498127340823</v>
      </c>
      <c r="M19" s="637" t="s">
        <v>1</v>
      </c>
      <c r="N19" s="277"/>
    </row>
    <row r="20" spans="1:14" ht="14.4" customHeight="1" x14ac:dyDescent="0.3">
      <c r="A20" s="633" t="s">
        <v>3909</v>
      </c>
      <c r="B20" s="634" t="s">
        <v>3910</v>
      </c>
      <c r="C20" s="637">
        <v>12301124.740000004</v>
      </c>
      <c r="D20" s="637">
        <v>6845</v>
      </c>
      <c r="E20" s="637">
        <v>8059940.0600000052</v>
      </c>
      <c r="F20" s="703">
        <v>0.65521976488793843</v>
      </c>
      <c r="G20" s="637">
        <v>3907</v>
      </c>
      <c r="H20" s="703">
        <v>0.57078159240321402</v>
      </c>
      <c r="I20" s="637">
        <v>4241184.6799999988</v>
      </c>
      <c r="J20" s="703">
        <v>0.34478023511206157</v>
      </c>
      <c r="K20" s="637">
        <v>2938</v>
      </c>
      <c r="L20" s="703">
        <v>0.42921840759678598</v>
      </c>
      <c r="M20" s="637" t="s">
        <v>589</v>
      </c>
      <c r="N20" s="277"/>
    </row>
    <row r="21" spans="1:14" ht="14.4" customHeight="1" x14ac:dyDescent="0.3">
      <c r="A21" s="633" t="s">
        <v>583</v>
      </c>
      <c r="B21" s="634" t="s">
        <v>583</v>
      </c>
      <c r="C21" s="637" t="s">
        <v>583</v>
      </c>
      <c r="D21" s="637" t="s">
        <v>583</v>
      </c>
      <c r="E21" s="637" t="s">
        <v>583</v>
      </c>
      <c r="F21" s="703" t="s">
        <v>583</v>
      </c>
      <c r="G21" s="637" t="s">
        <v>583</v>
      </c>
      <c r="H21" s="703" t="s">
        <v>583</v>
      </c>
      <c r="I21" s="637" t="s">
        <v>583</v>
      </c>
      <c r="J21" s="703" t="s">
        <v>583</v>
      </c>
      <c r="K21" s="637" t="s">
        <v>583</v>
      </c>
      <c r="L21" s="703" t="s">
        <v>583</v>
      </c>
      <c r="M21" s="637" t="s">
        <v>590</v>
      </c>
      <c r="N21" s="277"/>
    </row>
    <row r="22" spans="1:14" ht="14.4" customHeight="1" x14ac:dyDescent="0.3">
      <c r="A22" s="633">
        <v>89301215</v>
      </c>
      <c r="B22" s="634" t="s">
        <v>3904</v>
      </c>
      <c r="C22" s="637">
        <v>623810.93999999994</v>
      </c>
      <c r="D22" s="637">
        <v>276</v>
      </c>
      <c r="E22" s="637">
        <v>427060.62999999983</v>
      </c>
      <c r="F22" s="703">
        <v>0.68459945572612091</v>
      </c>
      <c r="G22" s="637">
        <v>147</v>
      </c>
      <c r="H22" s="703">
        <v>0.53260869565217395</v>
      </c>
      <c r="I22" s="637">
        <v>196750.31000000008</v>
      </c>
      <c r="J22" s="703">
        <v>0.31540054427387904</v>
      </c>
      <c r="K22" s="637">
        <v>129</v>
      </c>
      <c r="L22" s="703">
        <v>0.46739130434782611</v>
      </c>
      <c r="M22" s="637" t="s">
        <v>1</v>
      </c>
      <c r="N22" s="277"/>
    </row>
    <row r="23" spans="1:14" ht="14.4" customHeight="1" x14ac:dyDescent="0.3">
      <c r="A23" s="633">
        <v>89301215</v>
      </c>
      <c r="B23" s="634" t="s">
        <v>3905</v>
      </c>
      <c r="C23" s="637">
        <v>0</v>
      </c>
      <c r="D23" s="637">
        <v>1</v>
      </c>
      <c r="E23" s="637">
        <v>0</v>
      </c>
      <c r="F23" s="703" t="s">
        <v>583</v>
      </c>
      <c r="G23" s="637">
        <v>1</v>
      </c>
      <c r="H23" s="703">
        <v>1</v>
      </c>
      <c r="I23" s="637" t="s">
        <v>583</v>
      </c>
      <c r="J23" s="703" t="s">
        <v>583</v>
      </c>
      <c r="K23" s="637" t="s">
        <v>583</v>
      </c>
      <c r="L23" s="703">
        <v>0</v>
      </c>
      <c r="M23" s="637" t="s">
        <v>1</v>
      </c>
      <c r="N23" s="277"/>
    </row>
    <row r="24" spans="1:14" ht="14.4" customHeight="1" x14ac:dyDescent="0.3">
      <c r="A24" s="633">
        <v>89301215</v>
      </c>
      <c r="B24" s="634" t="s">
        <v>3906</v>
      </c>
      <c r="C24" s="637">
        <v>53315.3</v>
      </c>
      <c r="D24" s="637">
        <v>40</v>
      </c>
      <c r="E24" s="637">
        <v>43560.18</v>
      </c>
      <c r="F24" s="703">
        <v>0.817029633144707</v>
      </c>
      <c r="G24" s="637">
        <v>33</v>
      </c>
      <c r="H24" s="703">
        <v>0.82499999999999996</v>
      </c>
      <c r="I24" s="637">
        <v>9755.119999999999</v>
      </c>
      <c r="J24" s="703">
        <v>0.18297036685529292</v>
      </c>
      <c r="K24" s="637">
        <v>7</v>
      </c>
      <c r="L24" s="703">
        <v>0.17499999999999999</v>
      </c>
      <c r="M24" s="637" t="s">
        <v>1</v>
      </c>
      <c r="N24" s="277"/>
    </row>
    <row r="25" spans="1:14" ht="14.4" customHeight="1" x14ac:dyDescent="0.3">
      <c r="A25" s="633" t="s">
        <v>3911</v>
      </c>
      <c r="B25" s="634" t="s">
        <v>3912</v>
      </c>
      <c r="C25" s="637">
        <v>677126.24</v>
      </c>
      <c r="D25" s="637">
        <v>317</v>
      </c>
      <c r="E25" s="637">
        <v>470620.80999999982</v>
      </c>
      <c r="F25" s="703">
        <v>0.69502669103474679</v>
      </c>
      <c r="G25" s="637">
        <v>181</v>
      </c>
      <c r="H25" s="703">
        <v>0.57097791798107256</v>
      </c>
      <c r="I25" s="637">
        <v>206505.43000000008</v>
      </c>
      <c r="J25" s="703">
        <v>0.30497330896525304</v>
      </c>
      <c r="K25" s="637">
        <v>136</v>
      </c>
      <c r="L25" s="703">
        <v>0.42902208201892744</v>
      </c>
      <c r="M25" s="637" t="s">
        <v>589</v>
      </c>
      <c r="N25" s="277"/>
    </row>
    <row r="26" spans="1:14" ht="14.4" customHeight="1" x14ac:dyDescent="0.3">
      <c r="A26" s="633" t="s">
        <v>583</v>
      </c>
      <c r="B26" s="634" t="s">
        <v>583</v>
      </c>
      <c r="C26" s="637" t="s">
        <v>583</v>
      </c>
      <c r="D26" s="637" t="s">
        <v>583</v>
      </c>
      <c r="E26" s="637" t="s">
        <v>583</v>
      </c>
      <c r="F26" s="703" t="s">
        <v>583</v>
      </c>
      <c r="G26" s="637" t="s">
        <v>583</v>
      </c>
      <c r="H26" s="703" t="s">
        <v>583</v>
      </c>
      <c r="I26" s="637" t="s">
        <v>583</v>
      </c>
      <c r="J26" s="703" t="s">
        <v>583</v>
      </c>
      <c r="K26" s="637" t="s">
        <v>583</v>
      </c>
      <c r="L26" s="703" t="s">
        <v>583</v>
      </c>
      <c r="M26" s="637" t="s">
        <v>590</v>
      </c>
      <c r="N26" s="277"/>
    </row>
    <row r="27" spans="1:14" ht="14.4" customHeight="1" x14ac:dyDescent="0.3">
      <c r="A27" s="633" t="s">
        <v>581</v>
      </c>
      <c r="B27" s="634" t="s">
        <v>584</v>
      </c>
      <c r="C27" s="637">
        <v>13805067.550000004</v>
      </c>
      <c r="D27" s="637">
        <v>8007</v>
      </c>
      <c r="E27" s="637">
        <v>8996674.6900000032</v>
      </c>
      <c r="F27" s="703">
        <v>0.65169363767437705</v>
      </c>
      <c r="G27" s="637">
        <v>4453</v>
      </c>
      <c r="H27" s="703">
        <v>0.55613837891844631</v>
      </c>
      <c r="I27" s="637">
        <v>4808392.8599999994</v>
      </c>
      <c r="J27" s="703">
        <v>0.34830636232562279</v>
      </c>
      <c r="K27" s="637">
        <v>3554</v>
      </c>
      <c r="L27" s="703">
        <v>0.44386162108155364</v>
      </c>
      <c r="M27" s="637" t="s">
        <v>585</v>
      </c>
      <c r="N27" s="277"/>
    </row>
  </sheetData>
  <autoFilter ref="A4:M4"/>
  <mergeCells count="4">
    <mergeCell ref="E3:H3"/>
    <mergeCell ref="C3:D3"/>
    <mergeCell ref="I3:L3"/>
    <mergeCell ref="A1:L1"/>
  </mergeCells>
  <conditionalFormatting sqref="F4 F10 F28:F1048576">
    <cfRule type="cellIs" dxfId="51" priority="15" stopIfTrue="1" operator="lessThan">
      <formula>0.6</formula>
    </cfRule>
  </conditionalFormatting>
  <conditionalFormatting sqref="B5:B9">
    <cfRule type="expression" dxfId="50" priority="10">
      <formula>AND(LEFT(M5,6)&lt;&gt;"mezera",M5&lt;&gt;"")</formula>
    </cfRule>
  </conditionalFormatting>
  <conditionalFormatting sqref="A5:A9">
    <cfRule type="expression" dxfId="49" priority="8">
      <formula>AND(M5&lt;&gt;"",M5&lt;&gt;"mezeraKL")</formula>
    </cfRule>
  </conditionalFormatting>
  <conditionalFormatting sqref="F5:F9">
    <cfRule type="cellIs" dxfId="48" priority="7" operator="lessThan">
      <formula>0.6</formula>
    </cfRule>
  </conditionalFormatting>
  <conditionalFormatting sqref="B5:L9">
    <cfRule type="expression" dxfId="47" priority="9">
      <formula>OR($M5="KL",$M5="SumaKL")</formula>
    </cfRule>
    <cfRule type="expression" dxfId="46" priority="11">
      <formula>$M5="SumaNS"</formula>
    </cfRule>
  </conditionalFormatting>
  <conditionalFormatting sqref="A5:L9">
    <cfRule type="expression" dxfId="45" priority="12">
      <formula>$M5&lt;&gt;""</formula>
    </cfRule>
  </conditionalFormatting>
  <conditionalFormatting sqref="B11:B27">
    <cfRule type="expression" dxfId="44" priority="4">
      <formula>AND(LEFT(M11,6)&lt;&gt;"mezera",M11&lt;&gt;"")</formula>
    </cfRule>
  </conditionalFormatting>
  <conditionalFormatting sqref="A11:A27">
    <cfRule type="expression" dxfId="43" priority="2">
      <formula>AND(M11&lt;&gt;"",M11&lt;&gt;"mezeraKL")</formula>
    </cfRule>
  </conditionalFormatting>
  <conditionalFormatting sqref="F11:F27">
    <cfRule type="cellIs" dxfId="42" priority="1" operator="lessThan">
      <formula>0.6</formula>
    </cfRule>
  </conditionalFormatting>
  <conditionalFormatting sqref="B11:L27">
    <cfRule type="expression" dxfId="41" priority="3">
      <formula>OR($M11="KL",$M11="SumaKL")</formula>
    </cfRule>
    <cfRule type="expression" dxfId="40" priority="5">
      <formula>$M11="SumaNS"</formula>
    </cfRule>
  </conditionalFormatting>
  <conditionalFormatting sqref="A11:L27">
    <cfRule type="expression" dxfId="39" priority="6">
      <formula>$M11&lt;&gt;""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0">
    <tabColor theme="0" tint="-0.249977111117893"/>
    <pageSetUpPr fitToPage="1"/>
  </sheetPr>
  <dimension ref="A1:M32"/>
  <sheetViews>
    <sheetView showGridLines="0" showRowColHeaders="0" workbookViewId="0">
      <pane ySplit="4" topLeftCell="A5" activePane="bottomLeft" state="frozen"/>
      <selection activeCell="N30" sqref="N30"/>
      <selection pane="bottomLeft" sqref="A1:M1"/>
    </sheetView>
  </sheetViews>
  <sheetFormatPr defaultRowHeight="14.4" customHeight="1" x14ac:dyDescent="0.3"/>
  <cols>
    <col min="1" max="1" width="30.88671875" style="254" customWidth="1"/>
    <col min="2" max="2" width="11.109375" style="337" bestFit="1" customWidth="1"/>
    <col min="3" max="3" width="11.109375" style="254" hidden="1" customWidth="1"/>
    <col min="4" max="4" width="7.33203125" style="337" bestFit="1" customWidth="1"/>
    <col min="5" max="5" width="7.33203125" style="254" hidden="1" customWidth="1"/>
    <col min="6" max="6" width="11.109375" style="337" bestFit="1" customWidth="1"/>
    <col min="7" max="7" width="5.33203125" style="340" customWidth="1"/>
    <col min="8" max="8" width="7.33203125" style="337" bestFit="1" customWidth="1"/>
    <col min="9" max="9" width="5.33203125" style="340" customWidth="1"/>
    <col min="10" max="10" width="11.109375" style="337" customWidth="1"/>
    <col min="11" max="11" width="5.33203125" style="340" customWidth="1"/>
    <col min="12" max="12" width="7.33203125" style="337" customWidth="1"/>
    <col min="13" max="13" width="5.33203125" style="340" customWidth="1"/>
    <col min="14" max="14" width="0" style="254" hidden="1" customWidth="1"/>
    <col min="15" max="16384" width="8.88671875" style="254"/>
  </cols>
  <sheetData>
    <row r="1" spans="1:13" ht="18.600000000000001" customHeight="1" thickBot="1" x14ac:dyDescent="0.4">
      <c r="A1" s="509" t="s">
        <v>192</v>
      </c>
      <c r="B1" s="509"/>
      <c r="C1" s="509"/>
      <c r="D1" s="509"/>
      <c r="E1" s="509"/>
      <c r="F1" s="509"/>
      <c r="G1" s="509"/>
      <c r="H1" s="509"/>
      <c r="I1" s="509"/>
      <c r="J1" s="472"/>
      <c r="K1" s="472"/>
      <c r="L1" s="472"/>
      <c r="M1" s="472"/>
    </row>
    <row r="2" spans="1:13" ht="14.4" customHeight="1" thickBot="1" x14ac:dyDescent="0.35">
      <c r="A2" s="383" t="s">
        <v>332</v>
      </c>
      <c r="B2" s="344"/>
      <c r="C2" s="336"/>
      <c r="D2" s="344"/>
      <c r="E2" s="336"/>
      <c r="F2" s="344"/>
      <c r="G2" s="345"/>
      <c r="H2" s="344"/>
      <c r="I2" s="345"/>
    </row>
    <row r="3" spans="1:13" ht="14.4" customHeight="1" thickBot="1" x14ac:dyDescent="0.35">
      <c r="A3" s="269"/>
      <c r="B3" s="526" t="s">
        <v>15</v>
      </c>
      <c r="C3" s="528"/>
      <c r="D3" s="525"/>
      <c r="E3" s="268"/>
      <c r="F3" s="525" t="s">
        <v>16</v>
      </c>
      <c r="G3" s="525"/>
      <c r="H3" s="525"/>
      <c r="I3" s="525"/>
      <c r="J3" s="525" t="s">
        <v>191</v>
      </c>
      <c r="K3" s="525"/>
      <c r="L3" s="525"/>
      <c r="M3" s="527"/>
    </row>
    <row r="4" spans="1:13" ht="14.4" customHeight="1" thickBot="1" x14ac:dyDescent="0.35">
      <c r="A4" s="682" t="s">
        <v>168</v>
      </c>
      <c r="B4" s="683" t="s">
        <v>19</v>
      </c>
      <c r="C4" s="707"/>
      <c r="D4" s="683" t="s">
        <v>20</v>
      </c>
      <c r="E4" s="707"/>
      <c r="F4" s="683" t="s">
        <v>19</v>
      </c>
      <c r="G4" s="686" t="s">
        <v>2</v>
      </c>
      <c r="H4" s="683" t="s">
        <v>20</v>
      </c>
      <c r="I4" s="686" t="s">
        <v>2</v>
      </c>
      <c r="J4" s="683" t="s">
        <v>19</v>
      </c>
      <c r="K4" s="686" t="s">
        <v>2</v>
      </c>
      <c r="L4" s="683" t="s">
        <v>20</v>
      </c>
      <c r="M4" s="687" t="s">
        <v>2</v>
      </c>
    </row>
    <row r="5" spans="1:13" ht="14.4" customHeight="1" x14ac:dyDescent="0.3">
      <c r="A5" s="704" t="s">
        <v>3913</v>
      </c>
      <c r="B5" s="697">
        <v>1064559.9299999995</v>
      </c>
      <c r="C5" s="644">
        <v>1</v>
      </c>
      <c r="D5" s="708">
        <v>697</v>
      </c>
      <c r="E5" s="711" t="s">
        <v>3913</v>
      </c>
      <c r="F5" s="697">
        <v>704027.38999999955</v>
      </c>
      <c r="G5" s="665">
        <v>0.66133185193246935</v>
      </c>
      <c r="H5" s="647">
        <v>387</v>
      </c>
      <c r="I5" s="688">
        <v>0.55523672883787656</v>
      </c>
      <c r="J5" s="714">
        <v>360532.54</v>
      </c>
      <c r="K5" s="665">
        <v>0.33866814806753076</v>
      </c>
      <c r="L5" s="647">
        <v>310</v>
      </c>
      <c r="M5" s="688">
        <v>0.44476327116212339</v>
      </c>
    </row>
    <row r="6" spans="1:13" ht="14.4" customHeight="1" x14ac:dyDescent="0.3">
      <c r="A6" s="705" t="s">
        <v>3914</v>
      </c>
      <c r="B6" s="698">
        <v>249054.93999999994</v>
      </c>
      <c r="C6" s="650">
        <v>1</v>
      </c>
      <c r="D6" s="709">
        <v>46</v>
      </c>
      <c r="E6" s="712" t="s">
        <v>3914</v>
      </c>
      <c r="F6" s="698">
        <v>168013.83999999994</v>
      </c>
      <c r="G6" s="666">
        <v>0.67460553081179586</v>
      </c>
      <c r="H6" s="653">
        <v>34</v>
      </c>
      <c r="I6" s="689">
        <v>0.73913043478260865</v>
      </c>
      <c r="J6" s="715">
        <v>81041.10000000002</v>
      </c>
      <c r="K6" s="666">
        <v>0.32539446918820419</v>
      </c>
      <c r="L6" s="653">
        <v>12</v>
      </c>
      <c r="M6" s="689">
        <v>0.2608695652173913</v>
      </c>
    </row>
    <row r="7" spans="1:13" ht="14.4" customHeight="1" x14ac:dyDescent="0.3">
      <c r="A7" s="705" t="s">
        <v>3915</v>
      </c>
      <c r="B7" s="698">
        <v>183940.86</v>
      </c>
      <c r="C7" s="650">
        <v>1</v>
      </c>
      <c r="D7" s="709">
        <v>123</v>
      </c>
      <c r="E7" s="712" t="s">
        <v>3915</v>
      </c>
      <c r="F7" s="698">
        <v>137611.29999999999</v>
      </c>
      <c r="G7" s="666">
        <v>0.74812795808391896</v>
      </c>
      <c r="H7" s="653">
        <v>77</v>
      </c>
      <c r="I7" s="689">
        <v>0.62601626016260159</v>
      </c>
      <c r="J7" s="715">
        <v>46329.560000000005</v>
      </c>
      <c r="K7" s="666">
        <v>0.25187204191608109</v>
      </c>
      <c r="L7" s="653">
        <v>46</v>
      </c>
      <c r="M7" s="689">
        <v>0.37398373983739835</v>
      </c>
    </row>
    <row r="8" spans="1:13" ht="14.4" customHeight="1" x14ac:dyDescent="0.3">
      <c r="A8" s="705" t="s">
        <v>3916</v>
      </c>
      <c r="B8" s="698">
        <v>7605.98</v>
      </c>
      <c r="C8" s="650">
        <v>1</v>
      </c>
      <c r="D8" s="709">
        <v>22</v>
      </c>
      <c r="E8" s="712" t="s">
        <v>3916</v>
      </c>
      <c r="F8" s="698">
        <v>2247.34</v>
      </c>
      <c r="G8" s="666">
        <v>0.29547014322940635</v>
      </c>
      <c r="H8" s="653">
        <v>14</v>
      </c>
      <c r="I8" s="689">
        <v>0.63636363636363635</v>
      </c>
      <c r="J8" s="715">
        <v>5358.6399999999994</v>
      </c>
      <c r="K8" s="666">
        <v>0.70452985677059365</v>
      </c>
      <c r="L8" s="653">
        <v>8</v>
      </c>
      <c r="M8" s="689">
        <v>0.36363636363636365</v>
      </c>
    </row>
    <row r="9" spans="1:13" ht="14.4" customHeight="1" x14ac:dyDescent="0.3">
      <c r="A9" s="705" t="s">
        <v>3917</v>
      </c>
      <c r="B9" s="698">
        <v>398289.78999999992</v>
      </c>
      <c r="C9" s="650">
        <v>1</v>
      </c>
      <c r="D9" s="709">
        <v>91</v>
      </c>
      <c r="E9" s="712" t="s">
        <v>3917</v>
      </c>
      <c r="F9" s="698">
        <v>98516.07</v>
      </c>
      <c r="G9" s="666">
        <v>0.24734771634492569</v>
      </c>
      <c r="H9" s="653">
        <v>37</v>
      </c>
      <c r="I9" s="689">
        <v>0.40659340659340659</v>
      </c>
      <c r="J9" s="715">
        <v>299773.71999999991</v>
      </c>
      <c r="K9" s="666">
        <v>0.75265228365507431</v>
      </c>
      <c r="L9" s="653">
        <v>54</v>
      </c>
      <c r="M9" s="689">
        <v>0.59340659340659341</v>
      </c>
    </row>
    <row r="10" spans="1:13" ht="14.4" customHeight="1" x14ac:dyDescent="0.3">
      <c r="A10" s="705" t="s">
        <v>3918</v>
      </c>
      <c r="B10" s="698">
        <v>195621.51999999996</v>
      </c>
      <c r="C10" s="650">
        <v>1</v>
      </c>
      <c r="D10" s="709">
        <v>97</v>
      </c>
      <c r="E10" s="712" t="s">
        <v>3918</v>
      </c>
      <c r="F10" s="698">
        <v>160123.18999999997</v>
      </c>
      <c r="G10" s="666">
        <v>0.81853566008484147</v>
      </c>
      <c r="H10" s="653">
        <v>57</v>
      </c>
      <c r="I10" s="689">
        <v>0.58762886597938147</v>
      </c>
      <c r="J10" s="715">
        <v>35498.33</v>
      </c>
      <c r="K10" s="666">
        <v>0.18146433991515867</v>
      </c>
      <c r="L10" s="653">
        <v>40</v>
      </c>
      <c r="M10" s="689">
        <v>0.41237113402061853</v>
      </c>
    </row>
    <row r="11" spans="1:13" ht="14.4" customHeight="1" x14ac:dyDescent="0.3">
      <c r="A11" s="705" t="s">
        <v>3919</v>
      </c>
      <c r="B11" s="698">
        <v>1481.37</v>
      </c>
      <c r="C11" s="650">
        <v>1</v>
      </c>
      <c r="D11" s="709">
        <v>2</v>
      </c>
      <c r="E11" s="712" t="s">
        <v>3919</v>
      </c>
      <c r="F11" s="698">
        <v>1166.47</v>
      </c>
      <c r="G11" s="666">
        <v>0.78742650384441437</v>
      </c>
      <c r="H11" s="653">
        <v>1</v>
      </c>
      <c r="I11" s="689">
        <v>0.5</v>
      </c>
      <c r="J11" s="715">
        <v>314.89999999999998</v>
      </c>
      <c r="K11" s="666">
        <v>0.21257349615558571</v>
      </c>
      <c r="L11" s="653">
        <v>1</v>
      </c>
      <c r="M11" s="689">
        <v>0.5</v>
      </c>
    </row>
    <row r="12" spans="1:13" ht="14.4" customHeight="1" x14ac:dyDescent="0.3">
      <c r="A12" s="705" t="s">
        <v>3920</v>
      </c>
      <c r="B12" s="698">
        <v>1495943.75</v>
      </c>
      <c r="C12" s="650">
        <v>1</v>
      </c>
      <c r="D12" s="709">
        <v>668</v>
      </c>
      <c r="E12" s="712" t="s">
        <v>3920</v>
      </c>
      <c r="F12" s="698">
        <v>864052.40999999992</v>
      </c>
      <c r="G12" s="666">
        <v>0.57759685817063633</v>
      </c>
      <c r="H12" s="653">
        <v>330</v>
      </c>
      <c r="I12" s="689">
        <v>0.4940119760479042</v>
      </c>
      <c r="J12" s="715">
        <v>631891.3400000002</v>
      </c>
      <c r="K12" s="666">
        <v>0.42240314182936373</v>
      </c>
      <c r="L12" s="653">
        <v>338</v>
      </c>
      <c r="M12" s="689">
        <v>0.50598802395209586</v>
      </c>
    </row>
    <row r="13" spans="1:13" ht="14.4" customHeight="1" x14ac:dyDescent="0.3">
      <c r="A13" s="705" t="s">
        <v>3921</v>
      </c>
      <c r="B13" s="698">
        <v>132722.76</v>
      </c>
      <c r="C13" s="650">
        <v>1</v>
      </c>
      <c r="D13" s="709">
        <v>97</v>
      </c>
      <c r="E13" s="712" t="s">
        <v>3921</v>
      </c>
      <c r="F13" s="698">
        <v>75892.939999999988</v>
      </c>
      <c r="G13" s="666">
        <v>0.57181556501688169</v>
      </c>
      <c r="H13" s="653">
        <v>47</v>
      </c>
      <c r="I13" s="689">
        <v>0.4845360824742268</v>
      </c>
      <c r="J13" s="715">
        <v>56829.820000000007</v>
      </c>
      <c r="K13" s="666">
        <v>0.4281844349831182</v>
      </c>
      <c r="L13" s="653">
        <v>50</v>
      </c>
      <c r="M13" s="689">
        <v>0.51546391752577314</v>
      </c>
    </row>
    <row r="14" spans="1:13" ht="14.4" customHeight="1" x14ac:dyDescent="0.3">
      <c r="A14" s="705" t="s">
        <v>3922</v>
      </c>
      <c r="B14" s="698">
        <v>2120122.1099999966</v>
      </c>
      <c r="C14" s="650">
        <v>1</v>
      </c>
      <c r="D14" s="709">
        <v>1319</v>
      </c>
      <c r="E14" s="712" t="s">
        <v>3922</v>
      </c>
      <c r="F14" s="698">
        <v>1345594.3399999978</v>
      </c>
      <c r="G14" s="666">
        <v>0.63467775448084918</v>
      </c>
      <c r="H14" s="653">
        <v>755</v>
      </c>
      <c r="I14" s="689">
        <v>0.57240333586050041</v>
      </c>
      <c r="J14" s="715">
        <v>774527.76999999862</v>
      </c>
      <c r="K14" s="666">
        <v>0.36532224551915071</v>
      </c>
      <c r="L14" s="653">
        <v>564</v>
      </c>
      <c r="M14" s="689">
        <v>0.42759666413949959</v>
      </c>
    </row>
    <row r="15" spans="1:13" ht="14.4" customHeight="1" x14ac:dyDescent="0.3">
      <c r="A15" s="705" t="s">
        <v>3923</v>
      </c>
      <c r="B15" s="698">
        <v>694055.05</v>
      </c>
      <c r="C15" s="650">
        <v>1</v>
      </c>
      <c r="D15" s="709">
        <v>471</v>
      </c>
      <c r="E15" s="712" t="s">
        <v>3923</v>
      </c>
      <c r="F15" s="698">
        <v>533815.19000000006</v>
      </c>
      <c r="G15" s="666">
        <v>0.76912514360352258</v>
      </c>
      <c r="H15" s="653">
        <v>282</v>
      </c>
      <c r="I15" s="689">
        <v>0.59872611464968151</v>
      </c>
      <c r="J15" s="715">
        <v>160239.86000000002</v>
      </c>
      <c r="K15" s="666">
        <v>0.23087485639647748</v>
      </c>
      <c r="L15" s="653">
        <v>189</v>
      </c>
      <c r="M15" s="689">
        <v>0.40127388535031849</v>
      </c>
    </row>
    <row r="16" spans="1:13" ht="14.4" customHeight="1" x14ac:dyDescent="0.3">
      <c r="A16" s="705" t="s">
        <v>3924</v>
      </c>
      <c r="B16" s="698">
        <v>173649.20000000004</v>
      </c>
      <c r="C16" s="650">
        <v>1</v>
      </c>
      <c r="D16" s="709">
        <v>201</v>
      </c>
      <c r="E16" s="712" t="s">
        <v>3924</v>
      </c>
      <c r="F16" s="698">
        <v>78667.37000000001</v>
      </c>
      <c r="G16" s="666">
        <v>0.45302466121352697</v>
      </c>
      <c r="H16" s="653">
        <v>63</v>
      </c>
      <c r="I16" s="689">
        <v>0.31343283582089554</v>
      </c>
      <c r="J16" s="715">
        <v>94981.830000000031</v>
      </c>
      <c r="K16" s="666">
        <v>0.54697533878647298</v>
      </c>
      <c r="L16" s="653">
        <v>138</v>
      </c>
      <c r="M16" s="689">
        <v>0.68656716417910446</v>
      </c>
    </row>
    <row r="17" spans="1:13" ht="14.4" customHeight="1" x14ac:dyDescent="0.3">
      <c r="A17" s="705" t="s">
        <v>3925</v>
      </c>
      <c r="B17" s="698">
        <v>21052.06</v>
      </c>
      <c r="C17" s="650">
        <v>1</v>
      </c>
      <c r="D17" s="709">
        <v>9</v>
      </c>
      <c r="E17" s="712" t="s">
        <v>3925</v>
      </c>
      <c r="F17" s="698">
        <v>17452.060000000001</v>
      </c>
      <c r="G17" s="666">
        <v>0.82899535722394868</v>
      </c>
      <c r="H17" s="653">
        <v>4</v>
      </c>
      <c r="I17" s="689">
        <v>0.44444444444444442</v>
      </c>
      <c r="J17" s="715">
        <v>3600</v>
      </c>
      <c r="K17" s="666">
        <v>0.17100464277605135</v>
      </c>
      <c r="L17" s="653">
        <v>5</v>
      </c>
      <c r="M17" s="689">
        <v>0.55555555555555558</v>
      </c>
    </row>
    <row r="18" spans="1:13" ht="14.4" customHeight="1" x14ac:dyDescent="0.3">
      <c r="A18" s="705" t="s">
        <v>3926</v>
      </c>
      <c r="B18" s="698">
        <v>393112.93999999994</v>
      </c>
      <c r="C18" s="650">
        <v>1</v>
      </c>
      <c r="D18" s="709">
        <v>225</v>
      </c>
      <c r="E18" s="712" t="s">
        <v>3926</v>
      </c>
      <c r="F18" s="698">
        <v>277064.20999999996</v>
      </c>
      <c r="G18" s="666">
        <v>0.70479544631626734</v>
      </c>
      <c r="H18" s="653">
        <v>120</v>
      </c>
      <c r="I18" s="689">
        <v>0.53333333333333333</v>
      </c>
      <c r="J18" s="715">
        <v>116048.73</v>
      </c>
      <c r="K18" s="666">
        <v>0.29520455368373277</v>
      </c>
      <c r="L18" s="653">
        <v>105</v>
      </c>
      <c r="M18" s="689">
        <v>0.46666666666666667</v>
      </c>
    </row>
    <row r="19" spans="1:13" ht="14.4" customHeight="1" x14ac:dyDescent="0.3">
      <c r="A19" s="705" t="s">
        <v>3927</v>
      </c>
      <c r="B19" s="698">
        <v>50998.860000000015</v>
      </c>
      <c r="C19" s="650">
        <v>1</v>
      </c>
      <c r="D19" s="709">
        <v>78</v>
      </c>
      <c r="E19" s="712" t="s">
        <v>3927</v>
      </c>
      <c r="F19" s="698">
        <v>24047.360000000001</v>
      </c>
      <c r="G19" s="666">
        <v>0.47152740276939509</v>
      </c>
      <c r="H19" s="653">
        <v>32</v>
      </c>
      <c r="I19" s="689">
        <v>0.41025641025641024</v>
      </c>
      <c r="J19" s="715">
        <v>26951.500000000011</v>
      </c>
      <c r="K19" s="666">
        <v>0.5284725972306048</v>
      </c>
      <c r="L19" s="653">
        <v>46</v>
      </c>
      <c r="M19" s="689">
        <v>0.58974358974358976</v>
      </c>
    </row>
    <row r="20" spans="1:13" ht="14.4" customHeight="1" x14ac:dyDescent="0.3">
      <c r="A20" s="705" t="s">
        <v>3928</v>
      </c>
      <c r="B20" s="698">
        <v>31991.229999999996</v>
      </c>
      <c r="C20" s="650">
        <v>1</v>
      </c>
      <c r="D20" s="709">
        <v>56</v>
      </c>
      <c r="E20" s="712" t="s">
        <v>3928</v>
      </c>
      <c r="F20" s="698">
        <v>20366.739999999998</v>
      </c>
      <c r="G20" s="666">
        <v>0.63663510280786328</v>
      </c>
      <c r="H20" s="653">
        <v>24</v>
      </c>
      <c r="I20" s="689">
        <v>0.42857142857142855</v>
      </c>
      <c r="J20" s="715">
        <v>11624.489999999998</v>
      </c>
      <c r="K20" s="666">
        <v>0.36336489719213672</v>
      </c>
      <c r="L20" s="653">
        <v>32</v>
      </c>
      <c r="M20" s="689">
        <v>0.5714285714285714</v>
      </c>
    </row>
    <row r="21" spans="1:13" ht="14.4" customHeight="1" x14ac:dyDescent="0.3">
      <c r="A21" s="705" t="s">
        <v>3929</v>
      </c>
      <c r="B21" s="698">
        <v>384673.20000000007</v>
      </c>
      <c r="C21" s="650">
        <v>1</v>
      </c>
      <c r="D21" s="709">
        <v>325</v>
      </c>
      <c r="E21" s="712" t="s">
        <v>3929</v>
      </c>
      <c r="F21" s="698">
        <v>226681.14000000007</v>
      </c>
      <c r="G21" s="666">
        <v>0.58928238307217662</v>
      </c>
      <c r="H21" s="653">
        <v>169</v>
      </c>
      <c r="I21" s="689">
        <v>0.52</v>
      </c>
      <c r="J21" s="715">
        <v>157992.06</v>
      </c>
      <c r="K21" s="666">
        <v>0.41071761692782333</v>
      </c>
      <c r="L21" s="653">
        <v>156</v>
      </c>
      <c r="M21" s="689">
        <v>0.48</v>
      </c>
    </row>
    <row r="22" spans="1:13" ht="14.4" customHeight="1" x14ac:dyDescent="0.3">
      <c r="A22" s="705" t="s">
        <v>3930</v>
      </c>
      <c r="B22" s="698">
        <v>2897075.6199999992</v>
      </c>
      <c r="C22" s="650">
        <v>1</v>
      </c>
      <c r="D22" s="709">
        <v>1246</v>
      </c>
      <c r="E22" s="712" t="s">
        <v>3930</v>
      </c>
      <c r="F22" s="698">
        <v>1807558.9999999998</v>
      </c>
      <c r="G22" s="666">
        <v>0.62392537755020705</v>
      </c>
      <c r="H22" s="653">
        <v>715</v>
      </c>
      <c r="I22" s="689">
        <v>0.5738362760834671</v>
      </c>
      <c r="J22" s="715">
        <v>1089516.6199999996</v>
      </c>
      <c r="K22" s="666">
        <v>0.37607462244979301</v>
      </c>
      <c r="L22" s="653">
        <v>531</v>
      </c>
      <c r="M22" s="689">
        <v>0.4261637239165329</v>
      </c>
    </row>
    <row r="23" spans="1:13" ht="14.4" customHeight="1" x14ac:dyDescent="0.3">
      <c r="A23" s="705" t="s">
        <v>3931</v>
      </c>
      <c r="B23" s="698">
        <v>1049022.4800000002</v>
      </c>
      <c r="C23" s="650">
        <v>1</v>
      </c>
      <c r="D23" s="709">
        <v>987</v>
      </c>
      <c r="E23" s="712" t="s">
        <v>3931</v>
      </c>
      <c r="F23" s="698">
        <v>780128.11000000034</v>
      </c>
      <c r="G23" s="666">
        <v>0.74367148928972449</v>
      </c>
      <c r="H23" s="653">
        <v>641</v>
      </c>
      <c r="I23" s="689">
        <v>0.64944275582573452</v>
      </c>
      <c r="J23" s="715">
        <v>268894.36999999988</v>
      </c>
      <c r="K23" s="666">
        <v>0.25632851071027557</v>
      </c>
      <c r="L23" s="653">
        <v>346</v>
      </c>
      <c r="M23" s="689">
        <v>0.35055724417426543</v>
      </c>
    </row>
    <row r="24" spans="1:13" ht="14.4" customHeight="1" x14ac:dyDescent="0.3">
      <c r="A24" s="705" t="s">
        <v>3932</v>
      </c>
      <c r="B24" s="698">
        <v>7241.2200000000012</v>
      </c>
      <c r="C24" s="650">
        <v>1</v>
      </c>
      <c r="D24" s="709">
        <v>3</v>
      </c>
      <c r="E24" s="712" t="s">
        <v>3932</v>
      </c>
      <c r="F24" s="698">
        <v>7241.2200000000012</v>
      </c>
      <c r="G24" s="666">
        <v>1</v>
      </c>
      <c r="H24" s="653">
        <v>3</v>
      </c>
      <c r="I24" s="689">
        <v>1</v>
      </c>
      <c r="J24" s="715"/>
      <c r="K24" s="666">
        <v>0</v>
      </c>
      <c r="L24" s="653"/>
      <c r="M24" s="689">
        <v>0</v>
      </c>
    </row>
    <row r="25" spans="1:13" ht="14.4" customHeight="1" x14ac:dyDescent="0.3">
      <c r="A25" s="705" t="s">
        <v>3933</v>
      </c>
      <c r="B25" s="698">
        <v>1034282.7</v>
      </c>
      <c r="C25" s="650">
        <v>1</v>
      </c>
      <c r="D25" s="709">
        <v>696</v>
      </c>
      <c r="E25" s="712" t="s">
        <v>3933</v>
      </c>
      <c r="F25" s="698">
        <v>706921.41000000015</v>
      </c>
      <c r="G25" s="666">
        <v>0.68348954304272924</v>
      </c>
      <c r="H25" s="653">
        <v>394</v>
      </c>
      <c r="I25" s="689">
        <v>0.56609195402298851</v>
      </c>
      <c r="J25" s="715">
        <v>327361.28999999986</v>
      </c>
      <c r="K25" s="666">
        <v>0.31651045695727087</v>
      </c>
      <c r="L25" s="653">
        <v>302</v>
      </c>
      <c r="M25" s="689">
        <v>0.43390804597701149</v>
      </c>
    </row>
    <row r="26" spans="1:13" ht="14.4" customHeight="1" x14ac:dyDescent="0.3">
      <c r="A26" s="705" t="s">
        <v>3934</v>
      </c>
      <c r="B26" s="698">
        <v>29749.9</v>
      </c>
      <c r="C26" s="650">
        <v>1</v>
      </c>
      <c r="D26" s="709">
        <v>37</v>
      </c>
      <c r="E26" s="712" t="s">
        <v>3934</v>
      </c>
      <c r="F26" s="698">
        <v>18461.260000000002</v>
      </c>
      <c r="G26" s="666">
        <v>0.62054864049963199</v>
      </c>
      <c r="H26" s="653">
        <v>19</v>
      </c>
      <c r="I26" s="689">
        <v>0.51351351351351349</v>
      </c>
      <c r="J26" s="715">
        <v>11288.640000000001</v>
      </c>
      <c r="K26" s="666">
        <v>0.37945135950036807</v>
      </c>
      <c r="L26" s="653">
        <v>18</v>
      </c>
      <c r="M26" s="689">
        <v>0.48648648648648651</v>
      </c>
    </row>
    <row r="27" spans="1:13" ht="14.4" customHeight="1" x14ac:dyDescent="0.3">
      <c r="A27" s="705" t="s">
        <v>3935</v>
      </c>
      <c r="B27" s="698">
        <v>46714.83</v>
      </c>
      <c r="C27" s="650">
        <v>1</v>
      </c>
      <c r="D27" s="709">
        <v>33</v>
      </c>
      <c r="E27" s="712" t="s">
        <v>3935</v>
      </c>
      <c r="F27" s="698">
        <v>41282.670000000006</v>
      </c>
      <c r="G27" s="666">
        <v>0.88371658421961519</v>
      </c>
      <c r="H27" s="653">
        <v>17</v>
      </c>
      <c r="I27" s="689">
        <v>0.51515151515151514</v>
      </c>
      <c r="J27" s="715">
        <v>5432.1599999999989</v>
      </c>
      <c r="K27" s="666">
        <v>0.11628341578038491</v>
      </c>
      <c r="L27" s="653">
        <v>16</v>
      </c>
      <c r="M27" s="689">
        <v>0.48484848484848486</v>
      </c>
    </row>
    <row r="28" spans="1:13" ht="14.4" customHeight="1" x14ac:dyDescent="0.3">
      <c r="A28" s="705" t="s">
        <v>3936</v>
      </c>
      <c r="B28" s="698">
        <v>45657.81</v>
      </c>
      <c r="C28" s="650">
        <v>1</v>
      </c>
      <c r="D28" s="709">
        <v>52</v>
      </c>
      <c r="E28" s="712" t="s">
        <v>3936</v>
      </c>
      <c r="F28" s="698">
        <v>17708.12</v>
      </c>
      <c r="G28" s="666">
        <v>0.38784427023547557</v>
      </c>
      <c r="H28" s="653">
        <v>20</v>
      </c>
      <c r="I28" s="689">
        <v>0.38461538461538464</v>
      </c>
      <c r="J28" s="715">
        <v>27949.690000000002</v>
      </c>
      <c r="K28" s="666">
        <v>0.61215572976452448</v>
      </c>
      <c r="L28" s="653">
        <v>32</v>
      </c>
      <c r="M28" s="689">
        <v>0.61538461538461542</v>
      </c>
    </row>
    <row r="29" spans="1:13" ht="14.4" customHeight="1" x14ac:dyDescent="0.3">
      <c r="A29" s="705" t="s">
        <v>3937</v>
      </c>
      <c r="B29" s="698">
        <v>120816.58000000006</v>
      </c>
      <c r="C29" s="650">
        <v>1</v>
      </c>
      <c r="D29" s="709">
        <v>138</v>
      </c>
      <c r="E29" s="712" t="s">
        <v>3937</v>
      </c>
      <c r="F29" s="698">
        <v>99522.100000000064</v>
      </c>
      <c r="G29" s="666">
        <v>0.82374538329093583</v>
      </c>
      <c r="H29" s="653">
        <v>92</v>
      </c>
      <c r="I29" s="689">
        <v>0.66666666666666663</v>
      </c>
      <c r="J29" s="715">
        <v>21294.48</v>
      </c>
      <c r="K29" s="666">
        <v>0.17625461670906417</v>
      </c>
      <c r="L29" s="653">
        <v>46</v>
      </c>
      <c r="M29" s="689">
        <v>0.33333333333333331</v>
      </c>
    </row>
    <row r="30" spans="1:13" ht="14.4" customHeight="1" x14ac:dyDescent="0.3">
      <c r="A30" s="705" t="s">
        <v>3938</v>
      </c>
      <c r="B30" s="698">
        <v>836661.86999999988</v>
      </c>
      <c r="C30" s="650">
        <v>1</v>
      </c>
      <c r="D30" s="709">
        <v>181</v>
      </c>
      <c r="E30" s="712" t="s">
        <v>3938</v>
      </c>
      <c r="F30" s="698">
        <v>719887.91999999993</v>
      </c>
      <c r="G30" s="666">
        <v>0.86042874166119232</v>
      </c>
      <c r="H30" s="653">
        <v>80</v>
      </c>
      <c r="I30" s="689">
        <v>0.44198895027624308</v>
      </c>
      <c r="J30" s="715">
        <v>116773.95</v>
      </c>
      <c r="K30" s="666">
        <v>0.13957125833880779</v>
      </c>
      <c r="L30" s="653">
        <v>101</v>
      </c>
      <c r="M30" s="689">
        <v>0.55801104972375692</v>
      </c>
    </row>
    <row r="31" spans="1:13" ht="14.4" customHeight="1" x14ac:dyDescent="0.3">
      <c r="A31" s="705" t="s">
        <v>3939</v>
      </c>
      <c r="B31" s="698">
        <v>60545.119999999995</v>
      </c>
      <c r="C31" s="650">
        <v>1</v>
      </c>
      <c r="D31" s="709">
        <v>42</v>
      </c>
      <c r="E31" s="712" t="s">
        <v>3939</v>
      </c>
      <c r="F31" s="698">
        <v>26499.37</v>
      </c>
      <c r="G31" s="666">
        <v>0.43767970069264051</v>
      </c>
      <c r="H31" s="653">
        <v>17</v>
      </c>
      <c r="I31" s="689">
        <v>0.40476190476190477</v>
      </c>
      <c r="J31" s="715">
        <v>34045.75</v>
      </c>
      <c r="K31" s="666">
        <v>0.56232029930735961</v>
      </c>
      <c r="L31" s="653">
        <v>25</v>
      </c>
      <c r="M31" s="689">
        <v>0.59523809523809523</v>
      </c>
    </row>
    <row r="32" spans="1:13" ht="14.4" customHeight="1" thickBot="1" x14ac:dyDescent="0.35">
      <c r="A32" s="706" t="s">
        <v>3940</v>
      </c>
      <c r="B32" s="699">
        <v>78423.87</v>
      </c>
      <c r="C32" s="656">
        <v>1</v>
      </c>
      <c r="D32" s="710">
        <v>65</v>
      </c>
      <c r="E32" s="713" t="s">
        <v>3940</v>
      </c>
      <c r="F32" s="699">
        <v>36124.15</v>
      </c>
      <c r="G32" s="667">
        <v>0.46062697492485394</v>
      </c>
      <c r="H32" s="659">
        <v>22</v>
      </c>
      <c r="I32" s="690">
        <v>0.33846153846153848</v>
      </c>
      <c r="J32" s="716">
        <v>42299.72</v>
      </c>
      <c r="K32" s="667">
        <v>0.53937302507514617</v>
      </c>
      <c r="L32" s="659">
        <v>43</v>
      </c>
      <c r="M32" s="690">
        <v>0.66153846153846152</v>
      </c>
    </row>
  </sheetData>
  <autoFilter ref="A4:N4"/>
  <mergeCells count="4">
    <mergeCell ref="A1:M1"/>
    <mergeCell ref="B3:D3"/>
    <mergeCell ref="F3:I3"/>
    <mergeCell ref="J3:M3"/>
  </mergeCells>
  <conditionalFormatting sqref="G4:G1048576">
    <cfRule type="cellIs" dxfId="38" priority="3" stopIfTrue="1" operator="lessThan">
      <formula>0.6</formula>
    </cfRule>
  </conditionalFormatting>
  <conditionalFormatting sqref="J5:J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{E480ADD4-2810-4060-A9FE-A649FEFEF1AC}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480ADD4-2810-4060-A9FE-A649FEFEF1A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J5:J1048576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2">
    <tabColor theme="0" tint="-0.249977111117893"/>
    <pageSetUpPr fitToPage="1"/>
  </sheetPr>
  <dimension ref="A1:U2882"/>
  <sheetViews>
    <sheetView showGridLines="0" showRowColHeaders="0" workbookViewId="0">
      <pane ySplit="6" topLeftCell="A7" activePane="bottomLeft" state="frozen"/>
      <selection activeCell="N30" sqref="N30"/>
      <selection pane="bottomLeft" sqref="A1:U1"/>
    </sheetView>
  </sheetViews>
  <sheetFormatPr defaultRowHeight="14.4" customHeight="1" outlineLevelCol="1" x14ac:dyDescent="0.3"/>
  <cols>
    <col min="1" max="1" width="9.77734375" style="254" hidden="1" customWidth="1" outlineLevel="1"/>
    <col min="2" max="2" width="28.33203125" style="254" hidden="1" customWidth="1" outlineLevel="1"/>
    <col min="3" max="3" width="9" style="254" customWidth="1" collapsed="1"/>
    <col min="4" max="4" width="18.77734375" style="348" customWidth="1"/>
    <col min="5" max="5" width="13.5546875" style="338" customWidth="1"/>
    <col min="6" max="6" width="6" style="254" bestFit="1" customWidth="1"/>
    <col min="7" max="7" width="8.77734375" style="254" customWidth="1"/>
    <col min="8" max="8" width="5" style="254" bestFit="1" customWidth="1"/>
    <col min="9" max="9" width="8.5546875" style="254" hidden="1" customWidth="1" outlineLevel="1"/>
    <col min="10" max="10" width="25.77734375" style="254" customWidth="1" collapsed="1"/>
    <col min="11" max="11" width="8.77734375" style="254" customWidth="1"/>
    <col min="12" max="12" width="7.77734375" style="339" customWidth="1"/>
    <col min="13" max="13" width="11.109375" style="339" customWidth="1"/>
    <col min="14" max="14" width="7.77734375" style="254" customWidth="1"/>
    <col min="15" max="15" width="7.77734375" style="349" customWidth="1"/>
    <col min="16" max="16" width="11.109375" style="339" customWidth="1"/>
    <col min="17" max="17" width="5.44140625" style="340" bestFit="1" customWidth="1"/>
    <col min="18" max="18" width="7.77734375" style="254" customWidth="1"/>
    <col min="19" max="19" width="5.44140625" style="340" bestFit="1" customWidth="1"/>
    <col min="20" max="20" width="7.77734375" style="349" customWidth="1"/>
    <col min="21" max="21" width="5.44140625" style="340" bestFit="1" customWidth="1"/>
    <col min="22" max="16384" width="8.88671875" style="254"/>
  </cols>
  <sheetData>
    <row r="1" spans="1:21" ht="18.600000000000001" customHeight="1" thickBot="1" x14ac:dyDescent="0.4">
      <c r="A1" s="500" t="s">
        <v>5951</v>
      </c>
      <c r="B1" s="472"/>
      <c r="C1" s="472"/>
      <c r="D1" s="472"/>
      <c r="E1" s="472"/>
      <c r="F1" s="472"/>
      <c r="G1" s="472"/>
      <c r="H1" s="472"/>
      <c r="I1" s="472"/>
      <c r="J1" s="472"/>
      <c r="K1" s="472"/>
      <c r="L1" s="472"/>
      <c r="M1" s="472"/>
      <c r="N1" s="472"/>
      <c r="O1" s="472"/>
      <c r="P1" s="472"/>
      <c r="Q1" s="472"/>
      <c r="R1" s="472"/>
      <c r="S1" s="472"/>
      <c r="T1" s="472"/>
      <c r="U1" s="472"/>
    </row>
    <row r="2" spans="1:21" ht="14.4" customHeight="1" thickBot="1" x14ac:dyDescent="0.35">
      <c r="A2" s="383" t="s">
        <v>332</v>
      </c>
      <c r="B2" s="346"/>
      <c r="C2" s="336"/>
      <c r="D2" s="336"/>
      <c r="E2" s="347"/>
      <c r="F2" s="336"/>
      <c r="G2" s="336"/>
      <c r="H2" s="336"/>
      <c r="I2" s="336"/>
      <c r="J2" s="336"/>
      <c r="K2" s="336"/>
      <c r="L2" s="336"/>
      <c r="M2" s="336"/>
      <c r="N2" s="336"/>
      <c r="O2" s="336"/>
      <c r="P2" s="336"/>
      <c r="Q2" s="336"/>
      <c r="R2" s="336"/>
      <c r="S2" s="336"/>
      <c r="T2" s="336"/>
      <c r="U2" s="336"/>
    </row>
    <row r="3" spans="1:21" ht="14.4" customHeight="1" thickBot="1" x14ac:dyDescent="0.35">
      <c r="A3" s="532"/>
      <c r="B3" s="533"/>
      <c r="C3" s="533"/>
      <c r="D3" s="533"/>
      <c r="E3" s="533"/>
      <c r="F3" s="533"/>
      <c r="G3" s="533"/>
      <c r="H3" s="533"/>
      <c r="I3" s="533"/>
      <c r="J3" s="533"/>
      <c r="K3" s="534" t="s">
        <v>160</v>
      </c>
      <c r="L3" s="535"/>
      <c r="M3" s="70">
        <f>SUBTOTAL(9,M7:M1048576)</f>
        <v>13805067.550000064</v>
      </c>
      <c r="N3" s="70">
        <f>SUBTOTAL(9,N7:N1048576)</f>
        <v>19478</v>
      </c>
      <c r="O3" s="70">
        <f>SUBTOTAL(9,O7:O1048576)</f>
        <v>8007</v>
      </c>
      <c r="P3" s="70">
        <f>SUBTOTAL(9,P7:P1048576)</f>
        <v>8996674.6900000181</v>
      </c>
      <c r="Q3" s="71">
        <f>IF(M3=0,0,P3/M3)</f>
        <v>0.65169363767437538</v>
      </c>
      <c r="R3" s="70">
        <f>SUBTOTAL(9,R7:R1048576)</f>
        <v>10880</v>
      </c>
      <c r="S3" s="71">
        <f>IF(N3=0,0,R3/N3)</f>
        <v>0.55857890953896705</v>
      </c>
      <c r="T3" s="70">
        <f>SUBTOTAL(9,T7:T1048576)</f>
        <v>4453</v>
      </c>
      <c r="U3" s="72">
        <f>IF(O3=0,0,T3/O3)</f>
        <v>0.55613837891844631</v>
      </c>
    </row>
    <row r="4" spans="1:21" ht="14.4" customHeight="1" x14ac:dyDescent="0.3">
      <c r="A4" s="73"/>
      <c r="B4" s="74"/>
      <c r="C4" s="74"/>
      <c r="D4" s="75"/>
      <c r="E4" s="269"/>
      <c r="F4" s="74"/>
      <c r="G4" s="74"/>
      <c r="H4" s="74"/>
      <c r="I4" s="74"/>
      <c r="J4" s="74"/>
      <c r="K4" s="74"/>
      <c r="L4" s="74"/>
      <c r="M4" s="536" t="s">
        <v>15</v>
      </c>
      <c r="N4" s="537"/>
      <c r="O4" s="537"/>
      <c r="P4" s="538" t="s">
        <v>21</v>
      </c>
      <c r="Q4" s="537"/>
      <c r="R4" s="537"/>
      <c r="S4" s="537"/>
      <c r="T4" s="537"/>
      <c r="U4" s="539"/>
    </row>
    <row r="5" spans="1:21" ht="14.4" customHeight="1" thickBot="1" x14ac:dyDescent="0.35">
      <c r="A5" s="76"/>
      <c r="B5" s="77"/>
      <c r="C5" s="74"/>
      <c r="D5" s="75"/>
      <c r="E5" s="269"/>
      <c r="F5" s="74"/>
      <c r="G5" s="74"/>
      <c r="H5" s="74"/>
      <c r="I5" s="74"/>
      <c r="J5" s="74"/>
      <c r="K5" s="74"/>
      <c r="L5" s="74"/>
      <c r="M5" s="110" t="s">
        <v>22</v>
      </c>
      <c r="N5" s="111" t="s">
        <v>13</v>
      </c>
      <c r="O5" s="111" t="s">
        <v>20</v>
      </c>
      <c r="P5" s="529" t="s">
        <v>22</v>
      </c>
      <c r="Q5" s="530"/>
      <c r="R5" s="529" t="s">
        <v>13</v>
      </c>
      <c r="S5" s="530"/>
      <c r="T5" s="529" t="s">
        <v>20</v>
      </c>
      <c r="U5" s="531"/>
    </row>
    <row r="6" spans="1:21" s="338" customFormat="1" ht="14.4" customHeight="1" thickBot="1" x14ac:dyDescent="0.35">
      <c r="A6" s="717" t="s">
        <v>23</v>
      </c>
      <c r="B6" s="718" t="s">
        <v>5</v>
      </c>
      <c r="C6" s="717" t="s">
        <v>24</v>
      </c>
      <c r="D6" s="718" t="s">
        <v>6</v>
      </c>
      <c r="E6" s="718" t="s">
        <v>194</v>
      </c>
      <c r="F6" s="718" t="s">
        <v>25</v>
      </c>
      <c r="G6" s="718" t="s">
        <v>26</v>
      </c>
      <c r="H6" s="718" t="s">
        <v>8</v>
      </c>
      <c r="I6" s="718" t="s">
        <v>10</v>
      </c>
      <c r="J6" s="718" t="s">
        <v>11</v>
      </c>
      <c r="K6" s="718" t="s">
        <v>12</v>
      </c>
      <c r="L6" s="718" t="s">
        <v>27</v>
      </c>
      <c r="M6" s="719" t="s">
        <v>14</v>
      </c>
      <c r="N6" s="720" t="s">
        <v>28</v>
      </c>
      <c r="O6" s="720" t="s">
        <v>28</v>
      </c>
      <c r="P6" s="720" t="s">
        <v>14</v>
      </c>
      <c r="Q6" s="720" t="s">
        <v>2</v>
      </c>
      <c r="R6" s="720" t="s">
        <v>28</v>
      </c>
      <c r="S6" s="720" t="s">
        <v>2</v>
      </c>
      <c r="T6" s="720" t="s">
        <v>28</v>
      </c>
      <c r="U6" s="721" t="s">
        <v>2</v>
      </c>
    </row>
    <row r="7" spans="1:21" ht="14.4" customHeight="1" x14ac:dyDescent="0.3">
      <c r="A7" s="722">
        <v>21</v>
      </c>
      <c r="B7" s="723" t="s">
        <v>582</v>
      </c>
      <c r="C7" s="723">
        <v>89301211</v>
      </c>
      <c r="D7" s="724" t="s">
        <v>5948</v>
      </c>
      <c r="E7" s="725" t="s">
        <v>3915</v>
      </c>
      <c r="F7" s="723" t="s">
        <v>3904</v>
      </c>
      <c r="G7" s="723" t="s">
        <v>3941</v>
      </c>
      <c r="H7" s="723" t="s">
        <v>583</v>
      </c>
      <c r="I7" s="723" t="s">
        <v>772</v>
      </c>
      <c r="J7" s="723" t="s">
        <v>773</v>
      </c>
      <c r="K7" s="723" t="s">
        <v>3694</v>
      </c>
      <c r="L7" s="726">
        <v>115.3</v>
      </c>
      <c r="M7" s="726">
        <v>115.3</v>
      </c>
      <c r="N7" s="723">
        <v>1</v>
      </c>
      <c r="O7" s="727">
        <v>1</v>
      </c>
      <c r="P7" s="726"/>
      <c r="Q7" s="728">
        <v>0</v>
      </c>
      <c r="R7" s="723"/>
      <c r="S7" s="728">
        <v>0</v>
      </c>
      <c r="T7" s="727"/>
      <c r="U7" s="235">
        <v>0</v>
      </c>
    </row>
    <row r="8" spans="1:21" ht="14.4" customHeight="1" x14ac:dyDescent="0.3">
      <c r="A8" s="649">
        <v>21</v>
      </c>
      <c r="B8" s="650" t="s">
        <v>582</v>
      </c>
      <c r="C8" s="650">
        <v>89301211</v>
      </c>
      <c r="D8" s="729" t="s">
        <v>5948</v>
      </c>
      <c r="E8" s="730" t="s">
        <v>3916</v>
      </c>
      <c r="F8" s="650" t="s">
        <v>3904</v>
      </c>
      <c r="G8" s="650" t="s">
        <v>3942</v>
      </c>
      <c r="H8" s="650" t="s">
        <v>583</v>
      </c>
      <c r="I8" s="650" t="s">
        <v>3943</v>
      </c>
      <c r="J8" s="650" t="s">
        <v>1557</v>
      </c>
      <c r="K8" s="650" t="s">
        <v>3944</v>
      </c>
      <c r="L8" s="651">
        <v>0</v>
      </c>
      <c r="M8" s="651">
        <v>0</v>
      </c>
      <c r="N8" s="650">
        <v>1</v>
      </c>
      <c r="O8" s="731">
        <v>1</v>
      </c>
      <c r="P8" s="651"/>
      <c r="Q8" s="666"/>
      <c r="R8" s="650"/>
      <c r="S8" s="666">
        <v>0</v>
      </c>
      <c r="T8" s="731"/>
      <c r="U8" s="689">
        <v>0</v>
      </c>
    </row>
    <row r="9" spans="1:21" ht="14.4" customHeight="1" x14ac:dyDescent="0.3">
      <c r="A9" s="649">
        <v>21</v>
      </c>
      <c r="B9" s="650" t="s">
        <v>582</v>
      </c>
      <c r="C9" s="650">
        <v>89301211</v>
      </c>
      <c r="D9" s="729" t="s">
        <v>5948</v>
      </c>
      <c r="E9" s="730" t="s">
        <v>3916</v>
      </c>
      <c r="F9" s="650" t="s">
        <v>3904</v>
      </c>
      <c r="G9" s="650" t="s">
        <v>3945</v>
      </c>
      <c r="H9" s="650" t="s">
        <v>583</v>
      </c>
      <c r="I9" s="650" t="s">
        <v>3946</v>
      </c>
      <c r="J9" s="650" t="s">
        <v>777</v>
      </c>
      <c r="K9" s="650" t="s">
        <v>3947</v>
      </c>
      <c r="L9" s="651">
        <v>0</v>
      </c>
      <c r="M9" s="651">
        <v>0</v>
      </c>
      <c r="N9" s="650">
        <v>1</v>
      </c>
      <c r="O9" s="731">
        <v>1</v>
      </c>
      <c r="P9" s="651"/>
      <c r="Q9" s="666"/>
      <c r="R9" s="650"/>
      <c r="S9" s="666">
        <v>0</v>
      </c>
      <c r="T9" s="731"/>
      <c r="U9" s="689">
        <v>0</v>
      </c>
    </row>
    <row r="10" spans="1:21" ht="14.4" customHeight="1" x14ac:dyDescent="0.3">
      <c r="A10" s="649">
        <v>21</v>
      </c>
      <c r="B10" s="650" t="s">
        <v>582</v>
      </c>
      <c r="C10" s="650">
        <v>89301211</v>
      </c>
      <c r="D10" s="729" t="s">
        <v>5948</v>
      </c>
      <c r="E10" s="730" t="s">
        <v>3916</v>
      </c>
      <c r="F10" s="650" t="s">
        <v>3904</v>
      </c>
      <c r="G10" s="650" t="s">
        <v>3948</v>
      </c>
      <c r="H10" s="650" t="s">
        <v>1959</v>
      </c>
      <c r="I10" s="650" t="s">
        <v>2200</v>
      </c>
      <c r="J10" s="650" t="s">
        <v>2201</v>
      </c>
      <c r="K10" s="650" t="s">
        <v>3686</v>
      </c>
      <c r="L10" s="651">
        <v>1359.61</v>
      </c>
      <c r="M10" s="651">
        <v>2719.22</v>
      </c>
      <c r="N10" s="650">
        <v>2</v>
      </c>
      <c r="O10" s="731">
        <v>2</v>
      </c>
      <c r="P10" s="651"/>
      <c r="Q10" s="666">
        <v>0</v>
      </c>
      <c r="R10" s="650"/>
      <c r="S10" s="666">
        <v>0</v>
      </c>
      <c r="T10" s="731"/>
      <c r="U10" s="689">
        <v>0</v>
      </c>
    </row>
    <row r="11" spans="1:21" ht="14.4" customHeight="1" x14ac:dyDescent="0.3">
      <c r="A11" s="649">
        <v>21</v>
      </c>
      <c r="B11" s="650" t="s">
        <v>582</v>
      </c>
      <c r="C11" s="650">
        <v>89301211</v>
      </c>
      <c r="D11" s="729" t="s">
        <v>5948</v>
      </c>
      <c r="E11" s="730" t="s">
        <v>3919</v>
      </c>
      <c r="F11" s="650" t="s">
        <v>3904</v>
      </c>
      <c r="G11" s="650" t="s">
        <v>3949</v>
      </c>
      <c r="H11" s="650" t="s">
        <v>583</v>
      </c>
      <c r="I11" s="650" t="s">
        <v>985</v>
      </c>
      <c r="J11" s="650" t="s">
        <v>986</v>
      </c>
      <c r="K11" s="650" t="s">
        <v>987</v>
      </c>
      <c r="L11" s="651">
        <v>0</v>
      </c>
      <c r="M11" s="651">
        <v>0</v>
      </c>
      <c r="N11" s="650">
        <v>1</v>
      </c>
      <c r="O11" s="731">
        <v>0.5</v>
      </c>
      <c r="P11" s="651"/>
      <c r="Q11" s="666"/>
      <c r="R11" s="650"/>
      <c r="S11" s="666">
        <v>0</v>
      </c>
      <c r="T11" s="731"/>
      <c r="U11" s="689">
        <v>0</v>
      </c>
    </row>
    <row r="12" spans="1:21" ht="14.4" customHeight="1" x14ac:dyDescent="0.3">
      <c r="A12" s="649">
        <v>21</v>
      </c>
      <c r="B12" s="650" t="s">
        <v>582</v>
      </c>
      <c r="C12" s="650">
        <v>89301211</v>
      </c>
      <c r="D12" s="729" t="s">
        <v>5948</v>
      </c>
      <c r="E12" s="730" t="s">
        <v>3919</v>
      </c>
      <c r="F12" s="650" t="s">
        <v>3904</v>
      </c>
      <c r="G12" s="650" t="s">
        <v>3950</v>
      </c>
      <c r="H12" s="650" t="s">
        <v>1959</v>
      </c>
      <c r="I12" s="650" t="s">
        <v>2002</v>
      </c>
      <c r="J12" s="650" t="s">
        <v>1999</v>
      </c>
      <c r="K12" s="650" t="s">
        <v>2003</v>
      </c>
      <c r="L12" s="651">
        <v>1166.47</v>
      </c>
      <c r="M12" s="651">
        <v>1166.47</v>
      </c>
      <c r="N12" s="650">
        <v>1</v>
      </c>
      <c r="O12" s="731">
        <v>1</v>
      </c>
      <c r="P12" s="651">
        <v>1166.47</v>
      </c>
      <c r="Q12" s="666">
        <v>1</v>
      </c>
      <c r="R12" s="650">
        <v>1</v>
      </c>
      <c r="S12" s="666">
        <v>1</v>
      </c>
      <c r="T12" s="731">
        <v>1</v>
      </c>
      <c r="U12" s="689">
        <v>1</v>
      </c>
    </row>
    <row r="13" spans="1:21" ht="14.4" customHeight="1" x14ac:dyDescent="0.3">
      <c r="A13" s="649">
        <v>21</v>
      </c>
      <c r="B13" s="650" t="s">
        <v>582</v>
      </c>
      <c r="C13" s="650">
        <v>89301211</v>
      </c>
      <c r="D13" s="729" t="s">
        <v>5948</v>
      </c>
      <c r="E13" s="730" t="s">
        <v>3919</v>
      </c>
      <c r="F13" s="650" t="s">
        <v>3904</v>
      </c>
      <c r="G13" s="650" t="s">
        <v>3951</v>
      </c>
      <c r="H13" s="650" t="s">
        <v>583</v>
      </c>
      <c r="I13" s="650" t="s">
        <v>3952</v>
      </c>
      <c r="J13" s="650" t="s">
        <v>3953</v>
      </c>
      <c r="K13" s="650" t="s">
        <v>812</v>
      </c>
      <c r="L13" s="651">
        <v>314.89999999999998</v>
      </c>
      <c r="M13" s="651">
        <v>314.89999999999998</v>
      </c>
      <c r="N13" s="650">
        <v>1</v>
      </c>
      <c r="O13" s="731">
        <v>0.5</v>
      </c>
      <c r="P13" s="651"/>
      <c r="Q13" s="666">
        <v>0</v>
      </c>
      <c r="R13" s="650"/>
      <c r="S13" s="666">
        <v>0</v>
      </c>
      <c r="T13" s="731"/>
      <c r="U13" s="689">
        <v>0</v>
      </c>
    </row>
    <row r="14" spans="1:21" ht="14.4" customHeight="1" x14ac:dyDescent="0.3">
      <c r="A14" s="649">
        <v>21</v>
      </c>
      <c r="B14" s="650" t="s">
        <v>582</v>
      </c>
      <c r="C14" s="650">
        <v>89301211</v>
      </c>
      <c r="D14" s="729" t="s">
        <v>5948</v>
      </c>
      <c r="E14" s="730" t="s">
        <v>3920</v>
      </c>
      <c r="F14" s="650" t="s">
        <v>3904</v>
      </c>
      <c r="G14" s="650" t="s">
        <v>3954</v>
      </c>
      <c r="H14" s="650" t="s">
        <v>583</v>
      </c>
      <c r="I14" s="650" t="s">
        <v>2324</v>
      </c>
      <c r="J14" s="650" t="s">
        <v>2325</v>
      </c>
      <c r="K14" s="650" t="s">
        <v>3955</v>
      </c>
      <c r="L14" s="651">
        <v>50.27</v>
      </c>
      <c r="M14" s="651">
        <v>50.27</v>
      </c>
      <c r="N14" s="650">
        <v>1</v>
      </c>
      <c r="O14" s="731">
        <v>1</v>
      </c>
      <c r="P14" s="651"/>
      <c r="Q14" s="666">
        <v>0</v>
      </c>
      <c r="R14" s="650"/>
      <c r="S14" s="666">
        <v>0</v>
      </c>
      <c r="T14" s="731"/>
      <c r="U14" s="689">
        <v>0</v>
      </c>
    </row>
    <row r="15" spans="1:21" ht="14.4" customHeight="1" x14ac:dyDescent="0.3">
      <c r="A15" s="649">
        <v>21</v>
      </c>
      <c r="B15" s="650" t="s">
        <v>582</v>
      </c>
      <c r="C15" s="650">
        <v>89301211</v>
      </c>
      <c r="D15" s="729" t="s">
        <v>5948</v>
      </c>
      <c r="E15" s="730" t="s">
        <v>3920</v>
      </c>
      <c r="F15" s="650" t="s">
        <v>3904</v>
      </c>
      <c r="G15" s="650" t="s">
        <v>3950</v>
      </c>
      <c r="H15" s="650" t="s">
        <v>1959</v>
      </c>
      <c r="I15" s="650" t="s">
        <v>2065</v>
      </c>
      <c r="J15" s="650" t="s">
        <v>2062</v>
      </c>
      <c r="K15" s="650" t="s">
        <v>2003</v>
      </c>
      <c r="L15" s="651">
        <v>2332.92</v>
      </c>
      <c r="M15" s="651">
        <v>6998.76</v>
      </c>
      <c r="N15" s="650">
        <v>3</v>
      </c>
      <c r="O15" s="731">
        <v>1</v>
      </c>
      <c r="P15" s="651"/>
      <c r="Q15" s="666">
        <v>0</v>
      </c>
      <c r="R15" s="650"/>
      <c r="S15" s="666">
        <v>0</v>
      </c>
      <c r="T15" s="731"/>
      <c r="U15" s="689">
        <v>0</v>
      </c>
    </row>
    <row r="16" spans="1:21" ht="14.4" customHeight="1" x14ac:dyDescent="0.3">
      <c r="A16" s="649">
        <v>21</v>
      </c>
      <c r="B16" s="650" t="s">
        <v>582</v>
      </c>
      <c r="C16" s="650">
        <v>89301211</v>
      </c>
      <c r="D16" s="729" t="s">
        <v>5948</v>
      </c>
      <c r="E16" s="730" t="s">
        <v>3921</v>
      </c>
      <c r="F16" s="650" t="s">
        <v>3904</v>
      </c>
      <c r="G16" s="650" t="s">
        <v>3956</v>
      </c>
      <c r="H16" s="650" t="s">
        <v>583</v>
      </c>
      <c r="I16" s="650" t="s">
        <v>699</v>
      </c>
      <c r="J16" s="650" t="s">
        <v>700</v>
      </c>
      <c r="K16" s="650" t="s">
        <v>3957</v>
      </c>
      <c r="L16" s="651">
        <v>85.72</v>
      </c>
      <c r="M16" s="651">
        <v>85.72</v>
      </c>
      <c r="N16" s="650">
        <v>1</v>
      </c>
      <c r="O16" s="731">
        <v>0.5</v>
      </c>
      <c r="P16" s="651"/>
      <c r="Q16" s="666">
        <v>0</v>
      </c>
      <c r="R16" s="650"/>
      <c r="S16" s="666">
        <v>0</v>
      </c>
      <c r="T16" s="731"/>
      <c r="U16" s="689">
        <v>0</v>
      </c>
    </row>
    <row r="17" spans="1:21" ht="14.4" customHeight="1" x14ac:dyDescent="0.3">
      <c r="A17" s="649">
        <v>21</v>
      </c>
      <c r="B17" s="650" t="s">
        <v>582</v>
      </c>
      <c r="C17" s="650">
        <v>89301211</v>
      </c>
      <c r="D17" s="729" t="s">
        <v>5948</v>
      </c>
      <c r="E17" s="730" t="s">
        <v>3921</v>
      </c>
      <c r="F17" s="650" t="s">
        <v>3904</v>
      </c>
      <c r="G17" s="650" t="s">
        <v>3958</v>
      </c>
      <c r="H17" s="650" t="s">
        <v>583</v>
      </c>
      <c r="I17" s="650" t="s">
        <v>3959</v>
      </c>
      <c r="J17" s="650" t="s">
        <v>789</v>
      </c>
      <c r="K17" s="650" t="s">
        <v>3227</v>
      </c>
      <c r="L17" s="651">
        <v>0</v>
      </c>
      <c r="M17" s="651">
        <v>0</v>
      </c>
      <c r="N17" s="650">
        <v>2</v>
      </c>
      <c r="O17" s="731">
        <v>0.5</v>
      </c>
      <c r="P17" s="651"/>
      <c r="Q17" s="666"/>
      <c r="R17" s="650"/>
      <c r="S17" s="666">
        <v>0</v>
      </c>
      <c r="T17" s="731"/>
      <c r="U17" s="689">
        <v>0</v>
      </c>
    </row>
    <row r="18" spans="1:21" ht="14.4" customHeight="1" x14ac:dyDescent="0.3">
      <c r="A18" s="649">
        <v>21</v>
      </c>
      <c r="B18" s="650" t="s">
        <v>582</v>
      </c>
      <c r="C18" s="650">
        <v>89301211</v>
      </c>
      <c r="D18" s="729" t="s">
        <v>5948</v>
      </c>
      <c r="E18" s="730" t="s">
        <v>3923</v>
      </c>
      <c r="F18" s="650" t="s">
        <v>3904</v>
      </c>
      <c r="G18" s="650" t="s">
        <v>3960</v>
      </c>
      <c r="H18" s="650" t="s">
        <v>583</v>
      </c>
      <c r="I18" s="650" t="s">
        <v>3961</v>
      </c>
      <c r="J18" s="650" t="s">
        <v>3962</v>
      </c>
      <c r="K18" s="650" t="s">
        <v>3963</v>
      </c>
      <c r="L18" s="651">
        <v>1789.73</v>
      </c>
      <c r="M18" s="651">
        <v>1789.73</v>
      </c>
      <c r="N18" s="650">
        <v>1</v>
      </c>
      <c r="O18" s="731">
        <v>1</v>
      </c>
      <c r="P18" s="651"/>
      <c r="Q18" s="666">
        <v>0</v>
      </c>
      <c r="R18" s="650"/>
      <c r="S18" s="666">
        <v>0</v>
      </c>
      <c r="T18" s="731"/>
      <c r="U18" s="689">
        <v>0</v>
      </c>
    </row>
    <row r="19" spans="1:21" ht="14.4" customHeight="1" x14ac:dyDescent="0.3">
      <c r="A19" s="649">
        <v>21</v>
      </c>
      <c r="B19" s="650" t="s">
        <v>582</v>
      </c>
      <c r="C19" s="650">
        <v>89301211</v>
      </c>
      <c r="D19" s="729" t="s">
        <v>5948</v>
      </c>
      <c r="E19" s="730" t="s">
        <v>3923</v>
      </c>
      <c r="F19" s="650" t="s">
        <v>3904</v>
      </c>
      <c r="G19" s="650" t="s">
        <v>3948</v>
      </c>
      <c r="H19" s="650" t="s">
        <v>1959</v>
      </c>
      <c r="I19" s="650" t="s">
        <v>3964</v>
      </c>
      <c r="J19" s="650" t="s">
        <v>3965</v>
      </c>
      <c r="K19" s="650" t="s">
        <v>3966</v>
      </c>
      <c r="L19" s="651">
        <v>1359.61</v>
      </c>
      <c r="M19" s="651">
        <v>1359.61</v>
      </c>
      <c r="N19" s="650">
        <v>1</v>
      </c>
      <c r="O19" s="731">
        <v>1</v>
      </c>
      <c r="P19" s="651"/>
      <c r="Q19" s="666">
        <v>0</v>
      </c>
      <c r="R19" s="650"/>
      <c r="S19" s="666">
        <v>0</v>
      </c>
      <c r="T19" s="731"/>
      <c r="U19" s="689">
        <v>0</v>
      </c>
    </row>
    <row r="20" spans="1:21" ht="14.4" customHeight="1" x14ac:dyDescent="0.3">
      <c r="A20" s="649">
        <v>21</v>
      </c>
      <c r="B20" s="650" t="s">
        <v>582</v>
      </c>
      <c r="C20" s="650">
        <v>89301211</v>
      </c>
      <c r="D20" s="729" t="s">
        <v>5948</v>
      </c>
      <c r="E20" s="730" t="s">
        <v>3924</v>
      </c>
      <c r="F20" s="650" t="s">
        <v>3904</v>
      </c>
      <c r="G20" s="650" t="s">
        <v>3967</v>
      </c>
      <c r="H20" s="650" t="s">
        <v>583</v>
      </c>
      <c r="I20" s="650" t="s">
        <v>932</v>
      </c>
      <c r="J20" s="650" t="s">
        <v>3968</v>
      </c>
      <c r="K20" s="650" t="s">
        <v>1107</v>
      </c>
      <c r="L20" s="651">
        <v>44.89</v>
      </c>
      <c r="M20" s="651">
        <v>44.89</v>
      </c>
      <c r="N20" s="650">
        <v>1</v>
      </c>
      <c r="O20" s="731">
        <v>0.5</v>
      </c>
      <c r="P20" s="651"/>
      <c r="Q20" s="666">
        <v>0</v>
      </c>
      <c r="R20" s="650"/>
      <c r="S20" s="666">
        <v>0</v>
      </c>
      <c r="T20" s="731"/>
      <c r="U20" s="689">
        <v>0</v>
      </c>
    </row>
    <row r="21" spans="1:21" ht="14.4" customHeight="1" x14ac:dyDescent="0.3">
      <c r="A21" s="649">
        <v>21</v>
      </c>
      <c r="B21" s="650" t="s">
        <v>582</v>
      </c>
      <c r="C21" s="650">
        <v>89301211</v>
      </c>
      <c r="D21" s="729" t="s">
        <v>5948</v>
      </c>
      <c r="E21" s="730" t="s">
        <v>3924</v>
      </c>
      <c r="F21" s="650" t="s">
        <v>3904</v>
      </c>
      <c r="G21" s="650" t="s">
        <v>3956</v>
      </c>
      <c r="H21" s="650" t="s">
        <v>583</v>
      </c>
      <c r="I21" s="650" t="s">
        <v>699</v>
      </c>
      <c r="J21" s="650" t="s">
        <v>700</v>
      </c>
      <c r="K21" s="650" t="s">
        <v>3957</v>
      </c>
      <c r="L21" s="651">
        <v>42.42</v>
      </c>
      <c r="M21" s="651">
        <v>212.10000000000002</v>
      </c>
      <c r="N21" s="650">
        <v>5</v>
      </c>
      <c r="O21" s="731">
        <v>3.5</v>
      </c>
      <c r="P21" s="651">
        <v>127.26</v>
      </c>
      <c r="Q21" s="666">
        <v>0.6</v>
      </c>
      <c r="R21" s="650">
        <v>3</v>
      </c>
      <c r="S21" s="666">
        <v>0.6</v>
      </c>
      <c r="T21" s="731">
        <v>2</v>
      </c>
      <c r="U21" s="689">
        <v>0.5714285714285714</v>
      </c>
    </row>
    <row r="22" spans="1:21" ht="14.4" customHeight="1" x14ac:dyDescent="0.3">
      <c r="A22" s="649">
        <v>21</v>
      </c>
      <c r="B22" s="650" t="s">
        <v>582</v>
      </c>
      <c r="C22" s="650">
        <v>89301211</v>
      </c>
      <c r="D22" s="729" t="s">
        <v>5948</v>
      </c>
      <c r="E22" s="730" t="s">
        <v>3924</v>
      </c>
      <c r="F22" s="650" t="s">
        <v>3904</v>
      </c>
      <c r="G22" s="650" t="s">
        <v>3956</v>
      </c>
      <c r="H22" s="650" t="s">
        <v>583</v>
      </c>
      <c r="I22" s="650" t="s">
        <v>699</v>
      </c>
      <c r="J22" s="650" t="s">
        <v>700</v>
      </c>
      <c r="K22" s="650" t="s">
        <v>3957</v>
      </c>
      <c r="L22" s="651">
        <v>85.72</v>
      </c>
      <c r="M22" s="651">
        <v>1114.3600000000001</v>
      </c>
      <c r="N22" s="650">
        <v>13</v>
      </c>
      <c r="O22" s="731">
        <v>8.5</v>
      </c>
      <c r="P22" s="651"/>
      <c r="Q22" s="666">
        <v>0</v>
      </c>
      <c r="R22" s="650"/>
      <c r="S22" s="666">
        <v>0</v>
      </c>
      <c r="T22" s="731"/>
      <c r="U22" s="689">
        <v>0</v>
      </c>
    </row>
    <row r="23" spans="1:21" ht="14.4" customHeight="1" x14ac:dyDescent="0.3">
      <c r="A23" s="649">
        <v>21</v>
      </c>
      <c r="B23" s="650" t="s">
        <v>582</v>
      </c>
      <c r="C23" s="650">
        <v>89301211</v>
      </c>
      <c r="D23" s="729" t="s">
        <v>5948</v>
      </c>
      <c r="E23" s="730" t="s">
        <v>3924</v>
      </c>
      <c r="F23" s="650" t="s">
        <v>3904</v>
      </c>
      <c r="G23" s="650" t="s">
        <v>3956</v>
      </c>
      <c r="H23" s="650" t="s">
        <v>583</v>
      </c>
      <c r="I23" s="650" t="s">
        <v>3969</v>
      </c>
      <c r="J23" s="650" t="s">
        <v>700</v>
      </c>
      <c r="K23" s="650" t="s">
        <v>3970</v>
      </c>
      <c r="L23" s="651">
        <v>285.75</v>
      </c>
      <c r="M23" s="651">
        <v>285.75</v>
      </c>
      <c r="N23" s="650">
        <v>1</v>
      </c>
      <c r="O23" s="731">
        <v>1</v>
      </c>
      <c r="P23" s="651"/>
      <c r="Q23" s="666">
        <v>0</v>
      </c>
      <c r="R23" s="650"/>
      <c r="S23" s="666">
        <v>0</v>
      </c>
      <c r="T23" s="731"/>
      <c r="U23" s="689">
        <v>0</v>
      </c>
    </row>
    <row r="24" spans="1:21" ht="14.4" customHeight="1" x14ac:dyDescent="0.3">
      <c r="A24" s="649">
        <v>21</v>
      </c>
      <c r="B24" s="650" t="s">
        <v>582</v>
      </c>
      <c r="C24" s="650">
        <v>89301211</v>
      </c>
      <c r="D24" s="729" t="s">
        <v>5948</v>
      </c>
      <c r="E24" s="730" t="s">
        <v>3924</v>
      </c>
      <c r="F24" s="650" t="s">
        <v>3904</v>
      </c>
      <c r="G24" s="650" t="s">
        <v>3971</v>
      </c>
      <c r="H24" s="650" t="s">
        <v>1959</v>
      </c>
      <c r="I24" s="650" t="s">
        <v>2186</v>
      </c>
      <c r="J24" s="650" t="s">
        <v>3796</v>
      </c>
      <c r="K24" s="650" t="s">
        <v>3797</v>
      </c>
      <c r="L24" s="651">
        <v>10.73</v>
      </c>
      <c r="M24" s="651">
        <v>10.73</v>
      </c>
      <c r="N24" s="650">
        <v>1</v>
      </c>
      <c r="O24" s="731">
        <v>0.5</v>
      </c>
      <c r="P24" s="651"/>
      <c r="Q24" s="666">
        <v>0</v>
      </c>
      <c r="R24" s="650"/>
      <c r="S24" s="666">
        <v>0</v>
      </c>
      <c r="T24" s="731"/>
      <c r="U24" s="689">
        <v>0</v>
      </c>
    </row>
    <row r="25" spans="1:21" ht="14.4" customHeight="1" x14ac:dyDescent="0.3">
      <c r="A25" s="649">
        <v>21</v>
      </c>
      <c r="B25" s="650" t="s">
        <v>582</v>
      </c>
      <c r="C25" s="650">
        <v>89301211</v>
      </c>
      <c r="D25" s="729" t="s">
        <v>5948</v>
      </c>
      <c r="E25" s="730" t="s">
        <v>3924</v>
      </c>
      <c r="F25" s="650" t="s">
        <v>3904</v>
      </c>
      <c r="G25" s="650" t="s">
        <v>3972</v>
      </c>
      <c r="H25" s="650" t="s">
        <v>583</v>
      </c>
      <c r="I25" s="650" t="s">
        <v>3973</v>
      </c>
      <c r="J25" s="650" t="s">
        <v>1128</v>
      </c>
      <c r="K25" s="650" t="s">
        <v>1129</v>
      </c>
      <c r="L25" s="651">
        <v>0</v>
      </c>
      <c r="M25" s="651">
        <v>0</v>
      </c>
      <c r="N25" s="650">
        <v>2</v>
      </c>
      <c r="O25" s="731">
        <v>1</v>
      </c>
      <c r="P25" s="651">
        <v>0</v>
      </c>
      <c r="Q25" s="666"/>
      <c r="R25" s="650">
        <v>1</v>
      </c>
      <c r="S25" s="666">
        <v>0.5</v>
      </c>
      <c r="T25" s="731">
        <v>0.5</v>
      </c>
      <c r="U25" s="689">
        <v>0.5</v>
      </c>
    </row>
    <row r="26" spans="1:21" ht="14.4" customHeight="1" x14ac:dyDescent="0.3">
      <c r="A26" s="649">
        <v>21</v>
      </c>
      <c r="B26" s="650" t="s">
        <v>582</v>
      </c>
      <c r="C26" s="650">
        <v>89301211</v>
      </c>
      <c r="D26" s="729" t="s">
        <v>5948</v>
      </c>
      <c r="E26" s="730" t="s">
        <v>3924</v>
      </c>
      <c r="F26" s="650" t="s">
        <v>3904</v>
      </c>
      <c r="G26" s="650" t="s">
        <v>3972</v>
      </c>
      <c r="H26" s="650" t="s">
        <v>583</v>
      </c>
      <c r="I26" s="650" t="s">
        <v>3974</v>
      </c>
      <c r="J26" s="650" t="s">
        <v>3975</v>
      </c>
      <c r="K26" s="650" t="s">
        <v>1133</v>
      </c>
      <c r="L26" s="651">
        <v>81.209999999999994</v>
      </c>
      <c r="M26" s="651">
        <v>81.209999999999994</v>
      </c>
      <c r="N26" s="650">
        <v>1</v>
      </c>
      <c r="O26" s="731">
        <v>0.5</v>
      </c>
      <c r="P26" s="651"/>
      <c r="Q26" s="666">
        <v>0</v>
      </c>
      <c r="R26" s="650"/>
      <c r="S26" s="666">
        <v>0</v>
      </c>
      <c r="T26" s="731"/>
      <c r="U26" s="689">
        <v>0</v>
      </c>
    </row>
    <row r="27" spans="1:21" ht="14.4" customHeight="1" x14ac:dyDescent="0.3">
      <c r="A27" s="649">
        <v>21</v>
      </c>
      <c r="B27" s="650" t="s">
        <v>582</v>
      </c>
      <c r="C27" s="650">
        <v>89301211</v>
      </c>
      <c r="D27" s="729" t="s">
        <v>5948</v>
      </c>
      <c r="E27" s="730" t="s">
        <v>3924</v>
      </c>
      <c r="F27" s="650" t="s">
        <v>3904</v>
      </c>
      <c r="G27" s="650" t="s">
        <v>3976</v>
      </c>
      <c r="H27" s="650" t="s">
        <v>583</v>
      </c>
      <c r="I27" s="650" t="s">
        <v>2335</v>
      </c>
      <c r="J27" s="650" t="s">
        <v>3728</v>
      </c>
      <c r="K27" s="650" t="s">
        <v>3729</v>
      </c>
      <c r="L27" s="651">
        <v>333.31</v>
      </c>
      <c r="M27" s="651">
        <v>1333.24</v>
      </c>
      <c r="N27" s="650">
        <v>4</v>
      </c>
      <c r="O27" s="731">
        <v>2.5</v>
      </c>
      <c r="P27" s="651"/>
      <c r="Q27" s="666">
        <v>0</v>
      </c>
      <c r="R27" s="650"/>
      <c r="S27" s="666">
        <v>0</v>
      </c>
      <c r="T27" s="731"/>
      <c r="U27" s="689">
        <v>0</v>
      </c>
    </row>
    <row r="28" spans="1:21" ht="14.4" customHeight="1" x14ac:dyDescent="0.3">
      <c r="A28" s="649">
        <v>21</v>
      </c>
      <c r="B28" s="650" t="s">
        <v>582</v>
      </c>
      <c r="C28" s="650">
        <v>89301211</v>
      </c>
      <c r="D28" s="729" t="s">
        <v>5948</v>
      </c>
      <c r="E28" s="730" t="s">
        <v>3924</v>
      </c>
      <c r="F28" s="650" t="s">
        <v>3904</v>
      </c>
      <c r="G28" s="650" t="s">
        <v>3976</v>
      </c>
      <c r="H28" s="650" t="s">
        <v>583</v>
      </c>
      <c r="I28" s="650" t="s">
        <v>2335</v>
      </c>
      <c r="J28" s="650" t="s">
        <v>3728</v>
      </c>
      <c r="K28" s="650" t="s">
        <v>3729</v>
      </c>
      <c r="L28" s="651">
        <v>156.86000000000001</v>
      </c>
      <c r="M28" s="651">
        <v>470.58000000000004</v>
      </c>
      <c r="N28" s="650">
        <v>3</v>
      </c>
      <c r="O28" s="731">
        <v>2</v>
      </c>
      <c r="P28" s="651">
        <v>156.86000000000001</v>
      </c>
      <c r="Q28" s="666">
        <v>0.33333333333333331</v>
      </c>
      <c r="R28" s="650">
        <v>1</v>
      </c>
      <c r="S28" s="666">
        <v>0.33333333333333331</v>
      </c>
      <c r="T28" s="731">
        <v>0.5</v>
      </c>
      <c r="U28" s="689">
        <v>0.25</v>
      </c>
    </row>
    <row r="29" spans="1:21" ht="14.4" customHeight="1" x14ac:dyDescent="0.3">
      <c r="A29" s="649">
        <v>21</v>
      </c>
      <c r="B29" s="650" t="s">
        <v>582</v>
      </c>
      <c r="C29" s="650">
        <v>89301211</v>
      </c>
      <c r="D29" s="729" t="s">
        <v>5948</v>
      </c>
      <c r="E29" s="730" t="s">
        <v>3924</v>
      </c>
      <c r="F29" s="650" t="s">
        <v>3904</v>
      </c>
      <c r="G29" s="650" t="s">
        <v>3960</v>
      </c>
      <c r="H29" s="650" t="s">
        <v>583</v>
      </c>
      <c r="I29" s="650" t="s">
        <v>3961</v>
      </c>
      <c r="J29" s="650" t="s">
        <v>3962</v>
      </c>
      <c r="K29" s="650" t="s">
        <v>3963</v>
      </c>
      <c r="L29" s="651">
        <v>1789.73</v>
      </c>
      <c r="M29" s="651">
        <v>1789.73</v>
      </c>
      <c r="N29" s="650">
        <v>1</v>
      </c>
      <c r="O29" s="731">
        <v>0.5</v>
      </c>
      <c r="P29" s="651"/>
      <c r="Q29" s="666">
        <v>0</v>
      </c>
      <c r="R29" s="650"/>
      <c r="S29" s="666">
        <v>0</v>
      </c>
      <c r="T29" s="731"/>
      <c r="U29" s="689">
        <v>0</v>
      </c>
    </row>
    <row r="30" spans="1:21" ht="14.4" customHeight="1" x14ac:dyDescent="0.3">
      <c r="A30" s="649">
        <v>21</v>
      </c>
      <c r="B30" s="650" t="s">
        <v>582</v>
      </c>
      <c r="C30" s="650">
        <v>89301211</v>
      </c>
      <c r="D30" s="729" t="s">
        <v>5948</v>
      </c>
      <c r="E30" s="730" t="s">
        <v>3924</v>
      </c>
      <c r="F30" s="650" t="s">
        <v>3904</v>
      </c>
      <c r="G30" s="650" t="s">
        <v>3977</v>
      </c>
      <c r="H30" s="650" t="s">
        <v>583</v>
      </c>
      <c r="I30" s="650" t="s">
        <v>3978</v>
      </c>
      <c r="J30" s="650" t="s">
        <v>944</v>
      </c>
      <c r="K30" s="650" t="s">
        <v>816</v>
      </c>
      <c r="L30" s="651">
        <v>0</v>
      </c>
      <c r="M30" s="651">
        <v>0</v>
      </c>
      <c r="N30" s="650">
        <v>1</v>
      </c>
      <c r="O30" s="731">
        <v>0.5</v>
      </c>
      <c r="P30" s="651"/>
      <c r="Q30" s="666"/>
      <c r="R30" s="650"/>
      <c r="S30" s="666">
        <v>0</v>
      </c>
      <c r="T30" s="731"/>
      <c r="U30" s="689">
        <v>0</v>
      </c>
    </row>
    <row r="31" spans="1:21" ht="14.4" customHeight="1" x14ac:dyDescent="0.3">
      <c r="A31" s="649">
        <v>21</v>
      </c>
      <c r="B31" s="650" t="s">
        <v>582</v>
      </c>
      <c r="C31" s="650">
        <v>89301211</v>
      </c>
      <c r="D31" s="729" t="s">
        <v>5948</v>
      </c>
      <c r="E31" s="730" t="s">
        <v>3924</v>
      </c>
      <c r="F31" s="650" t="s">
        <v>3904</v>
      </c>
      <c r="G31" s="650" t="s">
        <v>3979</v>
      </c>
      <c r="H31" s="650" t="s">
        <v>583</v>
      </c>
      <c r="I31" s="650" t="s">
        <v>3980</v>
      </c>
      <c r="J31" s="650" t="s">
        <v>3981</v>
      </c>
      <c r="K31" s="650" t="s">
        <v>2110</v>
      </c>
      <c r="L31" s="651">
        <v>0</v>
      </c>
      <c r="M31" s="651">
        <v>0</v>
      </c>
      <c r="N31" s="650">
        <v>1</v>
      </c>
      <c r="O31" s="731">
        <v>0.5</v>
      </c>
      <c r="P31" s="651"/>
      <c r="Q31" s="666"/>
      <c r="R31" s="650"/>
      <c r="S31" s="666">
        <v>0</v>
      </c>
      <c r="T31" s="731"/>
      <c r="U31" s="689">
        <v>0</v>
      </c>
    </row>
    <row r="32" spans="1:21" ht="14.4" customHeight="1" x14ac:dyDescent="0.3">
      <c r="A32" s="649">
        <v>21</v>
      </c>
      <c r="B32" s="650" t="s">
        <v>582</v>
      </c>
      <c r="C32" s="650">
        <v>89301211</v>
      </c>
      <c r="D32" s="729" t="s">
        <v>5948</v>
      </c>
      <c r="E32" s="730" t="s">
        <v>3924</v>
      </c>
      <c r="F32" s="650" t="s">
        <v>3904</v>
      </c>
      <c r="G32" s="650" t="s">
        <v>3982</v>
      </c>
      <c r="H32" s="650" t="s">
        <v>1959</v>
      </c>
      <c r="I32" s="650" t="s">
        <v>3983</v>
      </c>
      <c r="J32" s="650" t="s">
        <v>3984</v>
      </c>
      <c r="K32" s="650" t="s">
        <v>1938</v>
      </c>
      <c r="L32" s="651">
        <v>52.4</v>
      </c>
      <c r="M32" s="651">
        <v>157.19999999999999</v>
      </c>
      <c r="N32" s="650">
        <v>3</v>
      </c>
      <c r="O32" s="731">
        <v>0.5</v>
      </c>
      <c r="P32" s="651">
        <v>157.19999999999999</v>
      </c>
      <c r="Q32" s="666">
        <v>1</v>
      </c>
      <c r="R32" s="650">
        <v>3</v>
      </c>
      <c r="S32" s="666">
        <v>1</v>
      </c>
      <c r="T32" s="731">
        <v>0.5</v>
      </c>
      <c r="U32" s="689">
        <v>1</v>
      </c>
    </row>
    <row r="33" spans="1:21" ht="14.4" customHeight="1" x14ac:dyDescent="0.3">
      <c r="A33" s="649">
        <v>21</v>
      </c>
      <c r="B33" s="650" t="s">
        <v>582</v>
      </c>
      <c r="C33" s="650">
        <v>89301211</v>
      </c>
      <c r="D33" s="729" t="s">
        <v>5948</v>
      </c>
      <c r="E33" s="730" t="s">
        <v>3924</v>
      </c>
      <c r="F33" s="650" t="s">
        <v>3904</v>
      </c>
      <c r="G33" s="650" t="s">
        <v>3982</v>
      </c>
      <c r="H33" s="650" t="s">
        <v>1959</v>
      </c>
      <c r="I33" s="650" t="s">
        <v>3317</v>
      </c>
      <c r="J33" s="650" t="s">
        <v>3318</v>
      </c>
      <c r="K33" s="650" t="s">
        <v>3733</v>
      </c>
      <c r="L33" s="651">
        <v>69.86</v>
      </c>
      <c r="M33" s="651">
        <v>279.44</v>
      </c>
      <c r="N33" s="650">
        <v>4</v>
      </c>
      <c r="O33" s="731">
        <v>1</v>
      </c>
      <c r="P33" s="651">
        <v>209.57999999999998</v>
      </c>
      <c r="Q33" s="666">
        <v>0.75</v>
      </c>
      <c r="R33" s="650">
        <v>3</v>
      </c>
      <c r="S33" s="666">
        <v>0.75</v>
      </c>
      <c r="T33" s="731">
        <v>0.5</v>
      </c>
      <c r="U33" s="689">
        <v>0.5</v>
      </c>
    </row>
    <row r="34" spans="1:21" ht="14.4" customHeight="1" x14ac:dyDescent="0.3">
      <c r="A34" s="649">
        <v>21</v>
      </c>
      <c r="B34" s="650" t="s">
        <v>582</v>
      </c>
      <c r="C34" s="650">
        <v>89301211</v>
      </c>
      <c r="D34" s="729" t="s">
        <v>5948</v>
      </c>
      <c r="E34" s="730" t="s">
        <v>3924</v>
      </c>
      <c r="F34" s="650" t="s">
        <v>3904</v>
      </c>
      <c r="G34" s="650" t="s">
        <v>3985</v>
      </c>
      <c r="H34" s="650" t="s">
        <v>1959</v>
      </c>
      <c r="I34" s="650" t="s">
        <v>2123</v>
      </c>
      <c r="J34" s="650" t="s">
        <v>2124</v>
      </c>
      <c r="K34" s="650" t="s">
        <v>3802</v>
      </c>
      <c r="L34" s="651">
        <v>162.13</v>
      </c>
      <c r="M34" s="651">
        <v>162.13</v>
      </c>
      <c r="N34" s="650">
        <v>1</v>
      </c>
      <c r="O34" s="731">
        <v>0.5</v>
      </c>
      <c r="P34" s="651"/>
      <c r="Q34" s="666">
        <v>0</v>
      </c>
      <c r="R34" s="650"/>
      <c r="S34" s="666">
        <v>0</v>
      </c>
      <c r="T34" s="731"/>
      <c r="U34" s="689">
        <v>0</v>
      </c>
    </row>
    <row r="35" spans="1:21" ht="14.4" customHeight="1" x14ac:dyDescent="0.3">
      <c r="A35" s="649">
        <v>21</v>
      </c>
      <c r="B35" s="650" t="s">
        <v>582</v>
      </c>
      <c r="C35" s="650">
        <v>89301211</v>
      </c>
      <c r="D35" s="729" t="s">
        <v>5948</v>
      </c>
      <c r="E35" s="730" t="s">
        <v>3924</v>
      </c>
      <c r="F35" s="650" t="s">
        <v>3904</v>
      </c>
      <c r="G35" s="650" t="s">
        <v>3986</v>
      </c>
      <c r="H35" s="650" t="s">
        <v>583</v>
      </c>
      <c r="I35" s="650" t="s">
        <v>3987</v>
      </c>
      <c r="J35" s="650" t="s">
        <v>819</v>
      </c>
      <c r="K35" s="650" t="s">
        <v>3988</v>
      </c>
      <c r="L35" s="651">
        <v>39.61</v>
      </c>
      <c r="M35" s="651">
        <v>39.61</v>
      </c>
      <c r="N35" s="650">
        <v>1</v>
      </c>
      <c r="O35" s="731">
        <v>0.5</v>
      </c>
      <c r="P35" s="651">
        <v>39.61</v>
      </c>
      <c r="Q35" s="666">
        <v>1</v>
      </c>
      <c r="R35" s="650">
        <v>1</v>
      </c>
      <c r="S35" s="666">
        <v>1</v>
      </c>
      <c r="T35" s="731">
        <v>0.5</v>
      </c>
      <c r="U35" s="689">
        <v>1</v>
      </c>
    </row>
    <row r="36" spans="1:21" ht="14.4" customHeight="1" x14ac:dyDescent="0.3">
      <c r="A36" s="649">
        <v>21</v>
      </c>
      <c r="B36" s="650" t="s">
        <v>582</v>
      </c>
      <c r="C36" s="650">
        <v>89301211</v>
      </c>
      <c r="D36" s="729" t="s">
        <v>5948</v>
      </c>
      <c r="E36" s="730" t="s">
        <v>3924</v>
      </c>
      <c r="F36" s="650" t="s">
        <v>3904</v>
      </c>
      <c r="G36" s="650" t="s">
        <v>3986</v>
      </c>
      <c r="H36" s="650" t="s">
        <v>583</v>
      </c>
      <c r="I36" s="650" t="s">
        <v>3989</v>
      </c>
      <c r="J36" s="650" t="s">
        <v>819</v>
      </c>
      <c r="K36" s="650" t="s">
        <v>3990</v>
      </c>
      <c r="L36" s="651">
        <v>0</v>
      </c>
      <c r="M36" s="651">
        <v>0</v>
      </c>
      <c r="N36" s="650">
        <v>1</v>
      </c>
      <c r="O36" s="731">
        <v>1</v>
      </c>
      <c r="P36" s="651">
        <v>0</v>
      </c>
      <c r="Q36" s="666"/>
      <c r="R36" s="650">
        <v>1</v>
      </c>
      <c r="S36" s="666">
        <v>1</v>
      </c>
      <c r="T36" s="731">
        <v>1</v>
      </c>
      <c r="U36" s="689">
        <v>1</v>
      </c>
    </row>
    <row r="37" spans="1:21" ht="14.4" customHeight="1" x14ac:dyDescent="0.3">
      <c r="A37" s="649">
        <v>21</v>
      </c>
      <c r="B37" s="650" t="s">
        <v>582</v>
      </c>
      <c r="C37" s="650">
        <v>89301211</v>
      </c>
      <c r="D37" s="729" t="s">
        <v>5948</v>
      </c>
      <c r="E37" s="730" t="s">
        <v>3924</v>
      </c>
      <c r="F37" s="650" t="s">
        <v>3904</v>
      </c>
      <c r="G37" s="650" t="s">
        <v>3991</v>
      </c>
      <c r="H37" s="650" t="s">
        <v>583</v>
      </c>
      <c r="I37" s="650" t="s">
        <v>1382</v>
      </c>
      <c r="J37" s="650" t="s">
        <v>1383</v>
      </c>
      <c r="K37" s="650" t="s">
        <v>1384</v>
      </c>
      <c r="L37" s="651">
        <v>359.63</v>
      </c>
      <c r="M37" s="651">
        <v>719.26</v>
      </c>
      <c r="N37" s="650">
        <v>2</v>
      </c>
      <c r="O37" s="731">
        <v>1</v>
      </c>
      <c r="P37" s="651"/>
      <c r="Q37" s="666">
        <v>0</v>
      </c>
      <c r="R37" s="650"/>
      <c r="S37" s="666">
        <v>0</v>
      </c>
      <c r="T37" s="731"/>
      <c r="U37" s="689">
        <v>0</v>
      </c>
    </row>
    <row r="38" spans="1:21" ht="14.4" customHeight="1" x14ac:dyDescent="0.3">
      <c r="A38" s="649">
        <v>21</v>
      </c>
      <c r="B38" s="650" t="s">
        <v>582</v>
      </c>
      <c r="C38" s="650">
        <v>89301211</v>
      </c>
      <c r="D38" s="729" t="s">
        <v>5948</v>
      </c>
      <c r="E38" s="730" t="s">
        <v>3924</v>
      </c>
      <c r="F38" s="650" t="s">
        <v>3904</v>
      </c>
      <c r="G38" s="650" t="s">
        <v>3991</v>
      </c>
      <c r="H38" s="650" t="s">
        <v>583</v>
      </c>
      <c r="I38" s="650" t="s">
        <v>3992</v>
      </c>
      <c r="J38" s="650" t="s">
        <v>1383</v>
      </c>
      <c r="K38" s="650" t="s">
        <v>2118</v>
      </c>
      <c r="L38" s="651">
        <v>0</v>
      </c>
      <c r="M38" s="651">
        <v>0</v>
      </c>
      <c r="N38" s="650">
        <v>1</v>
      </c>
      <c r="O38" s="731">
        <v>0.5</v>
      </c>
      <c r="P38" s="651"/>
      <c r="Q38" s="666"/>
      <c r="R38" s="650"/>
      <c r="S38" s="666">
        <v>0</v>
      </c>
      <c r="T38" s="731"/>
      <c r="U38" s="689">
        <v>0</v>
      </c>
    </row>
    <row r="39" spans="1:21" ht="14.4" customHeight="1" x14ac:dyDescent="0.3">
      <c r="A39" s="649">
        <v>21</v>
      </c>
      <c r="B39" s="650" t="s">
        <v>582</v>
      </c>
      <c r="C39" s="650">
        <v>89301211</v>
      </c>
      <c r="D39" s="729" t="s">
        <v>5948</v>
      </c>
      <c r="E39" s="730" t="s">
        <v>3924</v>
      </c>
      <c r="F39" s="650" t="s">
        <v>3904</v>
      </c>
      <c r="G39" s="650" t="s">
        <v>3991</v>
      </c>
      <c r="H39" s="650" t="s">
        <v>583</v>
      </c>
      <c r="I39" s="650" t="s">
        <v>3993</v>
      </c>
      <c r="J39" s="650" t="s">
        <v>1383</v>
      </c>
      <c r="K39" s="650" t="s">
        <v>3994</v>
      </c>
      <c r="L39" s="651">
        <v>0</v>
      </c>
      <c r="M39" s="651">
        <v>0</v>
      </c>
      <c r="N39" s="650">
        <v>1</v>
      </c>
      <c r="O39" s="731">
        <v>0.5</v>
      </c>
      <c r="P39" s="651"/>
      <c r="Q39" s="666"/>
      <c r="R39" s="650"/>
      <c r="S39" s="666">
        <v>0</v>
      </c>
      <c r="T39" s="731"/>
      <c r="U39" s="689">
        <v>0</v>
      </c>
    </row>
    <row r="40" spans="1:21" ht="14.4" customHeight="1" x14ac:dyDescent="0.3">
      <c r="A40" s="649">
        <v>21</v>
      </c>
      <c r="B40" s="650" t="s">
        <v>582</v>
      </c>
      <c r="C40" s="650">
        <v>89301211</v>
      </c>
      <c r="D40" s="729" t="s">
        <v>5948</v>
      </c>
      <c r="E40" s="730" t="s">
        <v>3924</v>
      </c>
      <c r="F40" s="650" t="s">
        <v>3904</v>
      </c>
      <c r="G40" s="650" t="s">
        <v>3995</v>
      </c>
      <c r="H40" s="650" t="s">
        <v>583</v>
      </c>
      <c r="I40" s="650" t="s">
        <v>711</v>
      </c>
      <c r="J40" s="650" t="s">
        <v>3996</v>
      </c>
      <c r="K40" s="650" t="s">
        <v>3997</v>
      </c>
      <c r="L40" s="651">
        <v>18.940000000000001</v>
      </c>
      <c r="M40" s="651">
        <v>37.880000000000003</v>
      </c>
      <c r="N40" s="650">
        <v>2</v>
      </c>
      <c r="O40" s="731">
        <v>1</v>
      </c>
      <c r="P40" s="651"/>
      <c r="Q40" s="666">
        <v>0</v>
      </c>
      <c r="R40" s="650"/>
      <c r="S40" s="666">
        <v>0</v>
      </c>
      <c r="T40" s="731"/>
      <c r="U40" s="689">
        <v>0</v>
      </c>
    </row>
    <row r="41" spans="1:21" ht="14.4" customHeight="1" x14ac:dyDescent="0.3">
      <c r="A41" s="649">
        <v>21</v>
      </c>
      <c r="B41" s="650" t="s">
        <v>582</v>
      </c>
      <c r="C41" s="650">
        <v>89301211</v>
      </c>
      <c r="D41" s="729" t="s">
        <v>5948</v>
      </c>
      <c r="E41" s="730" t="s">
        <v>3924</v>
      </c>
      <c r="F41" s="650" t="s">
        <v>3904</v>
      </c>
      <c r="G41" s="650" t="s">
        <v>3995</v>
      </c>
      <c r="H41" s="650" t="s">
        <v>583</v>
      </c>
      <c r="I41" s="650" t="s">
        <v>3998</v>
      </c>
      <c r="J41" s="650" t="s">
        <v>3999</v>
      </c>
      <c r="K41" s="650" t="s">
        <v>4000</v>
      </c>
      <c r="L41" s="651">
        <v>189.78</v>
      </c>
      <c r="M41" s="651">
        <v>379.56</v>
      </c>
      <c r="N41" s="650">
        <v>2</v>
      </c>
      <c r="O41" s="731">
        <v>1</v>
      </c>
      <c r="P41" s="651"/>
      <c r="Q41" s="666">
        <v>0</v>
      </c>
      <c r="R41" s="650"/>
      <c r="S41" s="666">
        <v>0</v>
      </c>
      <c r="T41" s="731"/>
      <c r="U41" s="689">
        <v>0</v>
      </c>
    </row>
    <row r="42" spans="1:21" ht="14.4" customHeight="1" x14ac:dyDescent="0.3">
      <c r="A42" s="649">
        <v>21</v>
      </c>
      <c r="B42" s="650" t="s">
        <v>582</v>
      </c>
      <c r="C42" s="650">
        <v>89301211</v>
      </c>
      <c r="D42" s="729" t="s">
        <v>5948</v>
      </c>
      <c r="E42" s="730" t="s">
        <v>3924</v>
      </c>
      <c r="F42" s="650" t="s">
        <v>3904</v>
      </c>
      <c r="G42" s="650" t="s">
        <v>4001</v>
      </c>
      <c r="H42" s="650" t="s">
        <v>583</v>
      </c>
      <c r="I42" s="650" t="s">
        <v>4002</v>
      </c>
      <c r="J42" s="650" t="s">
        <v>4003</v>
      </c>
      <c r="K42" s="650" t="s">
        <v>4004</v>
      </c>
      <c r="L42" s="651">
        <v>0</v>
      </c>
      <c r="M42" s="651">
        <v>0</v>
      </c>
      <c r="N42" s="650">
        <v>1</v>
      </c>
      <c r="O42" s="731">
        <v>0.5</v>
      </c>
      <c r="P42" s="651"/>
      <c r="Q42" s="666"/>
      <c r="R42" s="650"/>
      <c r="S42" s="666">
        <v>0</v>
      </c>
      <c r="T42" s="731"/>
      <c r="U42" s="689">
        <v>0</v>
      </c>
    </row>
    <row r="43" spans="1:21" ht="14.4" customHeight="1" x14ac:dyDescent="0.3">
      <c r="A43" s="649">
        <v>21</v>
      </c>
      <c r="B43" s="650" t="s">
        <v>582</v>
      </c>
      <c r="C43" s="650">
        <v>89301211</v>
      </c>
      <c r="D43" s="729" t="s">
        <v>5948</v>
      </c>
      <c r="E43" s="730" t="s">
        <v>3924</v>
      </c>
      <c r="F43" s="650" t="s">
        <v>3904</v>
      </c>
      <c r="G43" s="650" t="s">
        <v>4001</v>
      </c>
      <c r="H43" s="650" t="s">
        <v>583</v>
      </c>
      <c r="I43" s="650" t="s">
        <v>909</v>
      </c>
      <c r="J43" s="650" t="s">
        <v>910</v>
      </c>
      <c r="K43" s="650" t="s">
        <v>1854</v>
      </c>
      <c r="L43" s="651">
        <v>56.52</v>
      </c>
      <c r="M43" s="651">
        <v>282.60000000000002</v>
      </c>
      <c r="N43" s="650">
        <v>5</v>
      </c>
      <c r="O43" s="731">
        <v>3</v>
      </c>
      <c r="P43" s="651">
        <v>226.08</v>
      </c>
      <c r="Q43" s="666">
        <v>0.79999999999999993</v>
      </c>
      <c r="R43" s="650">
        <v>4</v>
      </c>
      <c r="S43" s="666">
        <v>0.8</v>
      </c>
      <c r="T43" s="731">
        <v>2.5</v>
      </c>
      <c r="U43" s="689">
        <v>0.83333333333333337</v>
      </c>
    </row>
    <row r="44" spans="1:21" ht="14.4" customHeight="1" x14ac:dyDescent="0.3">
      <c r="A44" s="649">
        <v>21</v>
      </c>
      <c r="B44" s="650" t="s">
        <v>582</v>
      </c>
      <c r="C44" s="650">
        <v>89301211</v>
      </c>
      <c r="D44" s="729" t="s">
        <v>5948</v>
      </c>
      <c r="E44" s="730" t="s">
        <v>3924</v>
      </c>
      <c r="F44" s="650" t="s">
        <v>3904</v>
      </c>
      <c r="G44" s="650" t="s">
        <v>3941</v>
      </c>
      <c r="H44" s="650" t="s">
        <v>583</v>
      </c>
      <c r="I44" s="650" t="s">
        <v>4005</v>
      </c>
      <c r="J44" s="650" t="s">
        <v>773</v>
      </c>
      <c r="K44" s="650" t="s">
        <v>3694</v>
      </c>
      <c r="L44" s="651">
        <v>115.3</v>
      </c>
      <c r="M44" s="651">
        <v>115.3</v>
      </c>
      <c r="N44" s="650">
        <v>1</v>
      </c>
      <c r="O44" s="731">
        <v>1</v>
      </c>
      <c r="P44" s="651"/>
      <c r="Q44" s="666">
        <v>0</v>
      </c>
      <c r="R44" s="650"/>
      <c r="S44" s="666">
        <v>0</v>
      </c>
      <c r="T44" s="731"/>
      <c r="U44" s="689">
        <v>0</v>
      </c>
    </row>
    <row r="45" spans="1:21" ht="14.4" customHeight="1" x14ac:dyDescent="0.3">
      <c r="A45" s="649">
        <v>21</v>
      </c>
      <c r="B45" s="650" t="s">
        <v>582</v>
      </c>
      <c r="C45" s="650">
        <v>89301211</v>
      </c>
      <c r="D45" s="729" t="s">
        <v>5948</v>
      </c>
      <c r="E45" s="730" t="s">
        <v>3924</v>
      </c>
      <c r="F45" s="650" t="s">
        <v>3904</v>
      </c>
      <c r="G45" s="650" t="s">
        <v>3941</v>
      </c>
      <c r="H45" s="650" t="s">
        <v>583</v>
      </c>
      <c r="I45" s="650" t="s">
        <v>772</v>
      </c>
      <c r="J45" s="650" t="s">
        <v>773</v>
      </c>
      <c r="K45" s="650" t="s">
        <v>3694</v>
      </c>
      <c r="L45" s="651">
        <v>115.3</v>
      </c>
      <c r="M45" s="651">
        <v>576.5</v>
      </c>
      <c r="N45" s="650">
        <v>5</v>
      </c>
      <c r="O45" s="731">
        <v>3</v>
      </c>
      <c r="P45" s="651">
        <v>115.3</v>
      </c>
      <c r="Q45" s="666">
        <v>0.19999999999999998</v>
      </c>
      <c r="R45" s="650">
        <v>1</v>
      </c>
      <c r="S45" s="666">
        <v>0.2</v>
      </c>
      <c r="T45" s="731">
        <v>0.5</v>
      </c>
      <c r="U45" s="689">
        <v>0.16666666666666666</v>
      </c>
    </row>
    <row r="46" spans="1:21" ht="14.4" customHeight="1" x14ac:dyDescent="0.3">
      <c r="A46" s="649">
        <v>21</v>
      </c>
      <c r="B46" s="650" t="s">
        <v>582</v>
      </c>
      <c r="C46" s="650">
        <v>89301211</v>
      </c>
      <c r="D46" s="729" t="s">
        <v>5948</v>
      </c>
      <c r="E46" s="730" t="s">
        <v>3924</v>
      </c>
      <c r="F46" s="650" t="s">
        <v>3904</v>
      </c>
      <c r="G46" s="650" t="s">
        <v>3941</v>
      </c>
      <c r="H46" s="650" t="s">
        <v>583</v>
      </c>
      <c r="I46" s="650" t="s">
        <v>2614</v>
      </c>
      <c r="J46" s="650" t="s">
        <v>773</v>
      </c>
      <c r="K46" s="650" t="s">
        <v>4006</v>
      </c>
      <c r="L46" s="651">
        <v>57.65</v>
      </c>
      <c r="M46" s="651">
        <v>115.3</v>
      </c>
      <c r="N46" s="650">
        <v>2</v>
      </c>
      <c r="O46" s="731">
        <v>1.5</v>
      </c>
      <c r="P46" s="651">
        <v>57.65</v>
      </c>
      <c r="Q46" s="666">
        <v>0.5</v>
      </c>
      <c r="R46" s="650">
        <v>1</v>
      </c>
      <c r="S46" s="666">
        <v>0.5</v>
      </c>
      <c r="T46" s="731">
        <v>1</v>
      </c>
      <c r="U46" s="689">
        <v>0.66666666666666663</v>
      </c>
    </row>
    <row r="47" spans="1:21" ht="14.4" customHeight="1" x14ac:dyDescent="0.3">
      <c r="A47" s="649">
        <v>21</v>
      </c>
      <c r="B47" s="650" t="s">
        <v>582</v>
      </c>
      <c r="C47" s="650">
        <v>89301211</v>
      </c>
      <c r="D47" s="729" t="s">
        <v>5948</v>
      </c>
      <c r="E47" s="730" t="s">
        <v>3924</v>
      </c>
      <c r="F47" s="650" t="s">
        <v>3904</v>
      </c>
      <c r="G47" s="650" t="s">
        <v>4007</v>
      </c>
      <c r="H47" s="650" t="s">
        <v>583</v>
      </c>
      <c r="I47" s="650" t="s">
        <v>1362</v>
      </c>
      <c r="J47" s="650" t="s">
        <v>4008</v>
      </c>
      <c r="K47" s="650" t="s">
        <v>4009</v>
      </c>
      <c r="L47" s="651">
        <v>25.8</v>
      </c>
      <c r="M47" s="651">
        <v>103.2</v>
      </c>
      <c r="N47" s="650">
        <v>4</v>
      </c>
      <c r="O47" s="731">
        <v>2</v>
      </c>
      <c r="P47" s="651">
        <v>51.6</v>
      </c>
      <c r="Q47" s="666">
        <v>0.5</v>
      </c>
      <c r="R47" s="650">
        <v>2</v>
      </c>
      <c r="S47" s="666">
        <v>0.5</v>
      </c>
      <c r="T47" s="731">
        <v>1</v>
      </c>
      <c r="U47" s="689">
        <v>0.5</v>
      </c>
    </row>
    <row r="48" spans="1:21" ht="14.4" customHeight="1" x14ac:dyDescent="0.3">
      <c r="A48" s="649">
        <v>21</v>
      </c>
      <c r="B48" s="650" t="s">
        <v>582</v>
      </c>
      <c r="C48" s="650">
        <v>89301211</v>
      </c>
      <c r="D48" s="729" t="s">
        <v>5948</v>
      </c>
      <c r="E48" s="730" t="s">
        <v>3924</v>
      </c>
      <c r="F48" s="650" t="s">
        <v>3904</v>
      </c>
      <c r="G48" s="650" t="s">
        <v>4010</v>
      </c>
      <c r="H48" s="650" t="s">
        <v>1959</v>
      </c>
      <c r="I48" s="650" t="s">
        <v>2159</v>
      </c>
      <c r="J48" s="650" t="s">
        <v>2160</v>
      </c>
      <c r="K48" s="650" t="s">
        <v>922</v>
      </c>
      <c r="L48" s="651">
        <v>232.44</v>
      </c>
      <c r="M48" s="651">
        <v>232.44</v>
      </c>
      <c r="N48" s="650">
        <v>1</v>
      </c>
      <c r="O48" s="731">
        <v>1</v>
      </c>
      <c r="P48" s="651"/>
      <c r="Q48" s="666">
        <v>0</v>
      </c>
      <c r="R48" s="650"/>
      <c r="S48" s="666">
        <v>0</v>
      </c>
      <c r="T48" s="731"/>
      <c r="U48" s="689">
        <v>0</v>
      </c>
    </row>
    <row r="49" spans="1:21" ht="14.4" customHeight="1" x14ac:dyDescent="0.3">
      <c r="A49" s="649">
        <v>21</v>
      </c>
      <c r="B49" s="650" t="s">
        <v>582</v>
      </c>
      <c r="C49" s="650">
        <v>89301211</v>
      </c>
      <c r="D49" s="729" t="s">
        <v>5948</v>
      </c>
      <c r="E49" s="730" t="s">
        <v>3924</v>
      </c>
      <c r="F49" s="650" t="s">
        <v>3904</v>
      </c>
      <c r="G49" s="650" t="s">
        <v>4011</v>
      </c>
      <c r="H49" s="650" t="s">
        <v>583</v>
      </c>
      <c r="I49" s="650" t="s">
        <v>1704</v>
      </c>
      <c r="J49" s="650" t="s">
        <v>4012</v>
      </c>
      <c r="K49" s="650" t="s">
        <v>4013</v>
      </c>
      <c r="L49" s="651">
        <v>2060.3000000000002</v>
      </c>
      <c r="M49" s="651">
        <v>2060.3000000000002</v>
      </c>
      <c r="N49" s="650">
        <v>1</v>
      </c>
      <c r="O49" s="731">
        <v>1</v>
      </c>
      <c r="P49" s="651"/>
      <c r="Q49" s="666">
        <v>0</v>
      </c>
      <c r="R49" s="650"/>
      <c r="S49" s="666">
        <v>0</v>
      </c>
      <c r="T49" s="731"/>
      <c r="U49" s="689">
        <v>0</v>
      </c>
    </row>
    <row r="50" spans="1:21" ht="14.4" customHeight="1" x14ac:dyDescent="0.3">
      <c r="A50" s="649">
        <v>21</v>
      </c>
      <c r="B50" s="650" t="s">
        <v>582</v>
      </c>
      <c r="C50" s="650">
        <v>89301211</v>
      </c>
      <c r="D50" s="729" t="s">
        <v>5948</v>
      </c>
      <c r="E50" s="730" t="s">
        <v>3924</v>
      </c>
      <c r="F50" s="650" t="s">
        <v>3904</v>
      </c>
      <c r="G50" s="650" t="s">
        <v>4011</v>
      </c>
      <c r="H50" s="650" t="s">
        <v>583</v>
      </c>
      <c r="I50" s="650" t="s">
        <v>1704</v>
      </c>
      <c r="J50" s="650" t="s">
        <v>4012</v>
      </c>
      <c r="K50" s="650" t="s">
        <v>4013</v>
      </c>
      <c r="L50" s="651">
        <v>2027.11</v>
      </c>
      <c r="M50" s="651">
        <v>2027.11</v>
      </c>
      <c r="N50" s="650">
        <v>1</v>
      </c>
      <c r="O50" s="731">
        <v>1</v>
      </c>
      <c r="P50" s="651"/>
      <c r="Q50" s="666">
        <v>0</v>
      </c>
      <c r="R50" s="650"/>
      <c r="S50" s="666">
        <v>0</v>
      </c>
      <c r="T50" s="731"/>
      <c r="U50" s="689">
        <v>0</v>
      </c>
    </row>
    <row r="51" spans="1:21" ht="14.4" customHeight="1" x14ac:dyDescent="0.3">
      <c r="A51" s="649">
        <v>21</v>
      </c>
      <c r="B51" s="650" t="s">
        <v>582</v>
      </c>
      <c r="C51" s="650">
        <v>89301211</v>
      </c>
      <c r="D51" s="729" t="s">
        <v>5948</v>
      </c>
      <c r="E51" s="730" t="s">
        <v>3924</v>
      </c>
      <c r="F51" s="650" t="s">
        <v>3904</v>
      </c>
      <c r="G51" s="650" t="s">
        <v>4011</v>
      </c>
      <c r="H51" s="650" t="s">
        <v>583</v>
      </c>
      <c r="I51" s="650" t="s">
        <v>1196</v>
      </c>
      <c r="J51" s="650" t="s">
        <v>4014</v>
      </c>
      <c r="K51" s="650" t="s">
        <v>4015</v>
      </c>
      <c r="L51" s="651">
        <v>880.88</v>
      </c>
      <c r="M51" s="651">
        <v>1761.76</v>
      </c>
      <c r="N51" s="650">
        <v>2</v>
      </c>
      <c r="O51" s="731">
        <v>2</v>
      </c>
      <c r="P51" s="651">
        <v>880.88</v>
      </c>
      <c r="Q51" s="666">
        <v>0.5</v>
      </c>
      <c r="R51" s="650">
        <v>1</v>
      </c>
      <c r="S51" s="666">
        <v>0.5</v>
      </c>
      <c r="T51" s="731">
        <v>1</v>
      </c>
      <c r="U51" s="689">
        <v>0.5</v>
      </c>
    </row>
    <row r="52" spans="1:21" ht="14.4" customHeight="1" x14ac:dyDescent="0.3">
      <c r="A52" s="649">
        <v>21</v>
      </c>
      <c r="B52" s="650" t="s">
        <v>582</v>
      </c>
      <c r="C52" s="650">
        <v>89301211</v>
      </c>
      <c r="D52" s="729" t="s">
        <v>5948</v>
      </c>
      <c r="E52" s="730" t="s">
        <v>3924</v>
      </c>
      <c r="F52" s="650" t="s">
        <v>3904</v>
      </c>
      <c r="G52" s="650" t="s">
        <v>4011</v>
      </c>
      <c r="H52" s="650" t="s">
        <v>583</v>
      </c>
      <c r="I52" s="650" t="s">
        <v>1196</v>
      </c>
      <c r="J52" s="650" t="s">
        <v>4014</v>
      </c>
      <c r="K52" s="650" t="s">
        <v>4015</v>
      </c>
      <c r="L52" s="651">
        <v>515.07000000000005</v>
      </c>
      <c r="M52" s="651">
        <v>515.07000000000005</v>
      </c>
      <c r="N52" s="650">
        <v>1</v>
      </c>
      <c r="O52" s="731">
        <v>1</v>
      </c>
      <c r="P52" s="651"/>
      <c r="Q52" s="666">
        <v>0</v>
      </c>
      <c r="R52" s="650"/>
      <c r="S52" s="666">
        <v>0</v>
      </c>
      <c r="T52" s="731"/>
      <c r="U52" s="689">
        <v>0</v>
      </c>
    </row>
    <row r="53" spans="1:21" ht="14.4" customHeight="1" x14ac:dyDescent="0.3">
      <c r="A53" s="649">
        <v>21</v>
      </c>
      <c r="B53" s="650" t="s">
        <v>582</v>
      </c>
      <c r="C53" s="650">
        <v>89301211</v>
      </c>
      <c r="D53" s="729" t="s">
        <v>5948</v>
      </c>
      <c r="E53" s="730" t="s">
        <v>3924</v>
      </c>
      <c r="F53" s="650" t="s">
        <v>3904</v>
      </c>
      <c r="G53" s="650" t="s">
        <v>4011</v>
      </c>
      <c r="H53" s="650" t="s">
        <v>583</v>
      </c>
      <c r="I53" s="650" t="s">
        <v>1386</v>
      </c>
      <c r="J53" s="650" t="s">
        <v>4016</v>
      </c>
      <c r="K53" s="650" t="s">
        <v>4017</v>
      </c>
      <c r="L53" s="651">
        <v>1629.03</v>
      </c>
      <c r="M53" s="651">
        <v>1629.03</v>
      </c>
      <c r="N53" s="650">
        <v>1</v>
      </c>
      <c r="O53" s="731">
        <v>1</v>
      </c>
      <c r="P53" s="651">
        <v>1629.03</v>
      </c>
      <c r="Q53" s="666">
        <v>1</v>
      </c>
      <c r="R53" s="650">
        <v>1</v>
      </c>
      <c r="S53" s="666">
        <v>1</v>
      </c>
      <c r="T53" s="731">
        <v>1</v>
      </c>
      <c r="U53" s="689">
        <v>1</v>
      </c>
    </row>
    <row r="54" spans="1:21" ht="14.4" customHeight="1" x14ac:dyDescent="0.3">
      <c r="A54" s="649">
        <v>21</v>
      </c>
      <c r="B54" s="650" t="s">
        <v>582</v>
      </c>
      <c r="C54" s="650">
        <v>89301211</v>
      </c>
      <c r="D54" s="729" t="s">
        <v>5948</v>
      </c>
      <c r="E54" s="730" t="s">
        <v>3924</v>
      </c>
      <c r="F54" s="650" t="s">
        <v>3904</v>
      </c>
      <c r="G54" s="650" t="s">
        <v>4011</v>
      </c>
      <c r="H54" s="650" t="s">
        <v>583</v>
      </c>
      <c r="I54" s="650" t="s">
        <v>1386</v>
      </c>
      <c r="J54" s="650" t="s">
        <v>4016</v>
      </c>
      <c r="K54" s="650" t="s">
        <v>4017</v>
      </c>
      <c r="L54" s="651">
        <v>1030.1500000000001</v>
      </c>
      <c r="M54" s="651">
        <v>1030.1500000000001</v>
      </c>
      <c r="N54" s="650">
        <v>1</v>
      </c>
      <c r="O54" s="731">
        <v>1</v>
      </c>
      <c r="P54" s="651"/>
      <c r="Q54" s="666">
        <v>0</v>
      </c>
      <c r="R54" s="650"/>
      <c r="S54" s="666">
        <v>0</v>
      </c>
      <c r="T54" s="731"/>
      <c r="U54" s="689">
        <v>0</v>
      </c>
    </row>
    <row r="55" spans="1:21" ht="14.4" customHeight="1" x14ac:dyDescent="0.3">
      <c r="A55" s="649">
        <v>21</v>
      </c>
      <c r="B55" s="650" t="s">
        <v>582</v>
      </c>
      <c r="C55" s="650">
        <v>89301211</v>
      </c>
      <c r="D55" s="729" t="s">
        <v>5948</v>
      </c>
      <c r="E55" s="730" t="s">
        <v>3924</v>
      </c>
      <c r="F55" s="650" t="s">
        <v>3904</v>
      </c>
      <c r="G55" s="650" t="s">
        <v>4011</v>
      </c>
      <c r="H55" s="650" t="s">
        <v>583</v>
      </c>
      <c r="I55" s="650" t="s">
        <v>1386</v>
      </c>
      <c r="J55" s="650" t="s">
        <v>4016</v>
      </c>
      <c r="K55" s="650" t="s">
        <v>4017</v>
      </c>
      <c r="L55" s="651">
        <v>1013.55</v>
      </c>
      <c r="M55" s="651">
        <v>1013.55</v>
      </c>
      <c r="N55" s="650">
        <v>1</v>
      </c>
      <c r="O55" s="731">
        <v>1</v>
      </c>
      <c r="P55" s="651"/>
      <c r="Q55" s="666">
        <v>0</v>
      </c>
      <c r="R55" s="650"/>
      <c r="S55" s="666">
        <v>0</v>
      </c>
      <c r="T55" s="731"/>
      <c r="U55" s="689">
        <v>0</v>
      </c>
    </row>
    <row r="56" spans="1:21" ht="14.4" customHeight="1" x14ac:dyDescent="0.3">
      <c r="A56" s="649">
        <v>21</v>
      </c>
      <c r="B56" s="650" t="s">
        <v>582</v>
      </c>
      <c r="C56" s="650">
        <v>89301211</v>
      </c>
      <c r="D56" s="729" t="s">
        <v>5948</v>
      </c>
      <c r="E56" s="730" t="s">
        <v>3924</v>
      </c>
      <c r="F56" s="650" t="s">
        <v>3904</v>
      </c>
      <c r="G56" s="650" t="s">
        <v>4018</v>
      </c>
      <c r="H56" s="650" t="s">
        <v>1959</v>
      </c>
      <c r="I56" s="650" t="s">
        <v>3320</v>
      </c>
      <c r="J56" s="650" t="s">
        <v>3321</v>
      </c>
      <c r="K56" s="650" t="s">
        <v>3848</v>
      </c>
      <c r="L56" s="651">
        <v>3127.19</v>
      </c>
      <c r="M56" s="651">
        <v>9381.57</v>
      </c>
      <c r="N56" s="650">
        <v>3</v>
      </c>
      <c r="O56" s="731">
        <v>1</v>
      </c>
      <c r="P56" s="651">
        <v>6254.38</v>
      </c>
      <c r="Q56" s="666">
        <v>0.66666666666666674</v>
      </c>
      <c r="R56" s="650">
        <v>2</v>
      </c>
      <c r="S56" s="666">
        <v>0.66666666666666663</v>
      </c>
      <c r="T56" s="731">
        <v>0.5</v>
      </c>
      <c r="U56" s="689">
        <v>0.5</v>
      </c>
    </row>
    <row r="57" spans="1:21" ht="14.4" customHeight="1" x14ac:dyDescent="0.3">
      <c r="A57" s="649">
        <v>21</v>
      </c>
      <c r="B57" s="650" t="s">
        <v>582</v>
      </c>
      <c r="C57" s="650">
        <v>89301211</v>
      </c>
      <c r="D57" s="729" t="s">
        <v>5948</v>
      </c>
      <c r="E57" s="730" t="s">
        <v>3924</v>
      </c>
      <c r="F57" s="650" t="s">
        <v>3904</v>
      </c>
      <c r="G57" s="650" t="s">
        <v>4019</v>
      </c>
      <c r="H57" s="650" t="s">
        <v>583</v>
      </c>
      <c r="I57" s="650" t="s">
        <v>4020</v>
      </c>
      <c r="J57" s="650" t="s">
        <v>4021</v>
      </c>
      <c r="K57" s="650" t="s">
        <v>4022</v>
      </c>
      <c r="L57" s="651">
        <v>0</v>
      </c>
      <c r="M57" s="651">
        <v>0</v>
      </c>
      <c r="N57" s="650">
        <v>1</v>
      </c>
      <c r="O57" s="731">
        <v>0.5</v>
      </c>
      <c r="P57" s="651">
        <v>0</v>
      </c>
      <c r="Q57" s="666"/>
      <c r="R57" s="650">
        <v>1</v>
      </c>
      <c r="S57" s="666">
        <v>1</v>
      </c>
      <c r="T57" s="731">
        <v>0.5</v>
      </c>
      <c r="U57" s="689">
        <v>1</v>
      </c>
    </row>
    <row r="58" spans="1:21" ht="14.4" customHeight="1" x14ac:dyDescent="0.3">
      <c r="A58" s="649">
        <v>21</v>
      </c>
      <c r="B58" s="650" t="s">
        <v>582</v>
      </c>
      <c r="C58" s="650">
        <v>89301211</v>
      </c>
      <c r="D58" s="729" t="s">
        <v>5948</v>
      </c>
      <c r="E58" s="730" t="s">
        <v>3924</v>
      </c>
      <c r="F58" s="650" t="s">
        <v>3904</v>
      </c>
      <c r="G58" s="650" t="s">
        <v>4019</v>
      </c>
      <c r="H58" s="650" t="s">
        <v>583</v>
      </c>
      <c r="I58" s="650" t="s">
        <v>4020</v>
      </c>
      <c r="J58" s="650" t="s">
        <v>4021</v>
      </c>
      <c r="K58" s="650" t="s">
        <v>4022</v>
      </c>
      <c r="L58" s="651">
        <v>26.64</v>
      </c>
      <c r="M58" s="651">
        <v>26.64</v>
      </c>
      <c r="N58" s="650">
        <v>1</v>
      </c>
      <c r="O58" s="731">
        <v>0.5</v>
      </c>
      <c r="P58" s="651"/>
      <c r="Q58" s="666">
        <v>0</v>
      </c>
      <c r="R58" s="650"/>
      <c r="S58" s="666">
        <v>0</v>
      </c>
      <c r="T58" s="731"/>
      <c r="U58" s="689">
        <v>0</v>
      </c>
    </row>
    <row r="59" spans="1:21" ht="14.4" customHeight="1" x14ac:dyDescent="0.3">
      <c r="A59" s="649">
        <v>21</v>
      </c>
      <c r="B59" s="650" t="s">
        <v>582</v>
      </c>
      <c r="C59" s="650">
        <v>89301211</v>
      </c>
      <c r="D59" s="729" t="s">
        <v>5948</v>
      </c>
      <c r="E59" s="730" t="s">
        <v>3924</v>
      </c>
      <c r="F59" s="650" t="s">
        <v>3904</v>
      </c>
      <c r="G59" s="650" t="s">
        <v>4019</v>
      </c>
      <c r="H59" s="650" t="s">
        <v>583</v>
      </c>
      <c r="I59" s="650" t="s">
        <v>4023</v>
      </c>
      <c r="J59" s="650" t="s">
        <v>4024</v>
      </c>
      <c r="K59" s="650" t="s">
        <v>4022</v>
      </c>
      <c r="L59" s="651">
        <v>0</v>
      </c>
      <c r="M59" s="651">
        <v>0</v>
      </c>
      <c r="N59" s="650">
        <v>1</v>
      </c>
      <c r="O59" s="731">
        <v>0.5</v>
      </c>
      <c r="P59" s="651"/>
      <c r="Q59" s="666"/>
      <c r="R59" s="650"/>
      <c r="S59" s="666">
        <v>0</v>
      </c>
      <c r="T59" s="731"/>
      <c r="U59" s="689">
        <v>0</v>
      </c>
    </row>
    <row r="60" spans="1:21" ht="14.4" customHeight="1" x14ac:dyDescent="0.3">
      <c r="A60" s="649">
        <v>21</v>
      </c>
      <c r="B60" s="650" t="s">
        <v>582</v>
      </c>
      <c r="C60" s="650">
        <v>89301211</v>
      </c>
      <c r="D60" s="729" t="s">
        <v>5948</v>
      </c>
      <c r="E60" s="730" t="s">
        <v>3924</v>
      </c>
      <c r="F60" s="650" t="s">
        <v>3904</v>
      </c>
      <c r="G60" s="650" t="s">
        <v>4019</v>
      </c>
      <c r="H60" s="650" t="s">
        <v>583</v>
      </c>
      <c r="I60" s="650" t="s">
        <v>1035</v>
      </c>
      <c r="J60" s="650" t="s">
        <v>4024</v>
      </c>
      <c r="K60" s="650" t="s">
        <v>4025</v>
      </c>
      <c r="L60" s="651">
        <v>66.599999999999994</v>
      </c>
      <c r="M60" s="651">
        <v>66.599999999999994</v>
      </c>
      <c r="N60" s="650">
        <v>1</v>
      </c>
      <c r="O60" s="731">
        <v>0.5</v>
      </c>
      <c r="P60" s="651"/>
      <c r="Q60" s="666">
        <v>0</v>
      </c>
      <c r="R60" s="650"/>
      <c r="S60" s="666">
        <v>0</v>
      </c>
      <c r="T60" s="731"/>
      <c r="U60" s="689">
        <v>0</v>
      </c>
    </row>
    <row r="61" spans="1:21" ht="14.4" customHeight="1" x14ac:dyDescent="0.3">
      <c r="A61" s="649">
        <v>21</v>
      </c>
      <c r="B61" s="650" t="s">
        <v>582</v>
      </c>
      <c r="C61" s="650">
        <v>89301211</v>
      </c>
      <c r="D61" s="729" t="s">
        <v>5948</v>
      </c>
      <c r="E61" s="730" t="s">
        <v>3924</v>
      </c>
      <c r="F61" s="650" t="s">
        <v>3904</v>
      </c>
      <c r="G61" s="650" t="s">
        <v>4026</v>
      </c>
      <c r="H61" s="650" t="s">
        <v>583</v>
      </c>
      <c r="I61" s="650" t="s">
        <v>673</v>
      </c>
      <c r="J61" s="650" t="s">
        <v>674</v>
      </c>
      <c r="K61" s="650" t="s">
        <v>4027</v>
      </c>
      <c r="L61" s="651">
        <v>103.12</v>
      </c>
      <c r="M61" s="651">
        <v>206.24</v>
      </c>
      <c r="N61" s="650">
        <v>2</v>
      </c>
      <c r="O61" s="731">
        <v>1</v>
      </c>
      <c r="P61" s="651">
        <v>103.12</v>
      </c>
      <c r="Q61" s="666">
        <v>0.5</v>
      </c>
      <c r="R61" s="650">
        <v>1</v>
      </c>
      <c r="S61" s="666">
        <v>0.5</v>
      </c>
      <c r="T61" s="731">
        <v>0.5</v>
      </c>
      <c r="U61" s="689">
        <v>0.5</v>
      </c>
    </row>
    <row r="62" spans="1:21" ht="14.4" customHeight="1" x14ac:dyDescent="0.3">
      <c r="A62" s="649">
        <v>21</v>
      </c>
      <c r="B62" s="650" t="s">
        <v>582</v>
      </c>
      <c r="C62" s="650">
        <v>89301211</v>
      </c>
      <c r="D62" s="729" t="s">
        <v>5948</v>
      </c>
      <c r="E62" s="730" t="s">
        <v>3924</v>
      </c>
      <c r="F62" s="650" t="s">
        <v>3904</v>
      </c>
      <c r="G62" s="650" t="s">
        <v>4028</v>
      </c>
      <c r="H62" s="650" t="s">
        <v>583</v>
      </c>
      <c r="I62" s="650" t="s">
        <v>1729</v>
      </c>
      <c r="J62" s="650" t="s">
        <v>1730</v>
      </c>
      <c r="K62" s="650" t="s">
        <v>1731</v>
      </c>
      <c r="L62" s="651">
        <v>876.77</v>
      </c>
      <c r="M62" s="651">
        <v>876.77</v>
      </c>
      <c r="N62" s="650">
        <v>1</v>
      </c>
      <c r="O62" s="731">
        <v>1</v>
      </c>
      <c r="P62" s="651">
        <v>876.77</v>
      </c>
      <c r="Q62" s="666">
        <v>1</v>
      </c>
      <c r="R62" s="650">
        <v>1</v>
      </c>
      <c r="S62" s="666">
        <v>1</v>
      </c>
      <c r="T62" s="731">
        <v>1</v>
      </c>
      <c r="U62" s="689">
        <v>1</v>
      </c>
    </row>
    <row r="63" spans="1:21" ht="14.4" customHeight="1" x14ac:dyDescent="0.3">
      <c r="A63" s="649">
        <v>21</v>
      </c>
      <c r="B63" s="650" t="s">
        <v>582</v>
      </c>
      <c r="C63" s="650">
        <v>89301211</v>
      </c>
      <c r="D63" s="729" t="s">
        <v>5948</v>
      </c>
      <c r="E63" s="730" t="s">
        <v>3924</v>
      </c>
      <c r="F63" s="650" t="s">
        <v>3904</v>
      </c>
      <c r="G63" s="650" t="s">
        <v>4028</v>
      </c>
      <c r="H63" s="650" t="s">
        <v>583</v>
      </c>
      <c r="I63" s="650" t="s">
        <v>4029</v>
      </c>
      <c r="J63" s="650" t="s">
        <v>1722</v>
      </c>
      <c r="K63" s="650" t="s">
        <v>4030</v>
      </c>
      <c r="L63" s="651">
        <v>0</v>
      </c>
      <c r="M63" s="651">
        <v>0</v>
      </c>
      <c r="N63" s="650">
        <v>1</v>
      </c>
      <c r="O63" s="731">
        <v>1</v>
      </c>
      <c r="P63" s="651"/>
      <c r="Q63" s="666"/>
      <c r="R63" s="650"/>
      <c r="S63" s="666">
        <v>0</v>
      </c>
      <c r="T63" s="731"/>
      <c r="U63" s="689">
        <v>0</v>
      </c>
    </row>
    <row r="64" spans="1:21" ht="14.4" customHeight="1" x14ac:dyDescent="0.3">
      <c r="A64" s="649">
        <v>21</v>
      </c>
      <c r="B64" s="650" t="s">
        <v>582</v>
      </c>
      <c r="C64" s="650">
        <v>89301211</v>
      </c>
      <c r="D64" s="729" t="s">
        <v>5948</v>
      </c>
      <c r="E64" s="730" t="s">
        <v>3924</v>
      </c>
      <c r="F64" s="650" t="s">
        <v>3904</v>
      </c>
      <c r="G64" s="650" t="s">
        <v>3958</v>
      </c>
      <c r="H64" s="650" t="s">
        <v>583</v>
      </c>
      <c r="I64" s="650" t="s">
        <v>1077</v>
      </c>
      <c r="J64" s="650" t="s">
        <v>1078</v>
      </c>
      <c r="K64" s="650" t="s">
        <v>1079</v>
      </c>
      <c r="L64" s="651">
        <v>24.22</v>
      </c>
      <c r="M64" s="651">
        <v>48.44</v>
      </c>
      <c r="N64" s="650">
        <v>2</v>
      </c>
      <c r="O64" s="731">
        <v>1.5</v>
      </c>
      <c r="P64" s="651">
        <v>48.44</v>
      </c>
      <c r="Q64" s="666">
        <v>1</v>
      </c>
      <c r="R64" s="650">
        <v>2</v>
      </c>
      <c r="S64" s="666">
        <v>1</v>
      </c>
      <c r="T64" s="731">
        <v>1.5</v>
      </c>
      <c r="U64" s="689">
        <v>1</v>
      </c>
    </row>
    <row r="65" spans="1:21" ht="14.4" customHeight="1" x14ac:dyDescent="0.3">
      <c r="A65" s="649">
        <v>21</v>
      </c>
      <c r="B65" s="650" t="s">
        <v>582</v>
      </c>
      <c r="C65" s="650">
        <v>89301211</v>
      </c>
      <c r="D65" s="729" t="s">
        <v>5948</v>
      </c>
      <c r="E65" s="730" t="s">
        <v>3924</v>
      </c>
      <c r="F65" s="650" t="s">
        <v>3904</v>
      </c>
      <c r="G65" s="650" t="s">
        <v>3958</v>
      </c>
      <c r="H65" s="650" t="s">
        <v>583</v>
      </c>
      <c r="I65" s="650" t="s">
        <v>3959</v>
      </c>
      <c r="J65" s="650" t="s">
        <v>789</v>
      </c>
      <c r="K65" s="650" t="s">
        <v>3227</v>
      </c>
      <c r="L65" s="651">
        <v>0</v>
      </c>
      <c r="M65" s="651">
        <v>0</v>
      </c>
      <c r="N65" s="650">
        <v>1</v>
      </c>
      <c r="O65" s="731">
        <v>0.5</v>
      </c>
      <c r="P65" s="651"/>
      <c r="Q65" s="666"/>
      <c r="R65" s="650"/>
      <c r="S65" s="666">
        <v>0</v>
      </c>
      <c r="T65" s="731"/>
      <c r="U65" s="689">
        <v>0</v>
      </c>
    </row>
    <row r="66" spans="1:21" ht="14.4" customHeight="1" x14ac:dyDescent="0.3">
      <c r="A66" s="649">
        <v>21</v>
      </c>
      <c r="B66" s="650" t="s">
        <v>582</v>
      </c>
      <c r="C66" s="650">
        <v>89301211</v>
      </c>
      <c r="D66" s="729" t="s">
        <v>5948</v>
      </c>
      <c r="E66" s="730" t="s">
        <v>3924</v>
      </c>
      <c r="F66" s="650" t="s">
        <v>3904</v>
      </c>
      <c r="G66" s="650" t="s">
        <v>4031</v>
      </c>
      <c r="H66" s="650" t="s">
        <v>583</v>
      </c>
      <c r="I66" s="650" t="s">
        <v>4032</v>
      </c>
      <c r="J66" s="650" t="s">
        <v>4033</v>
      </c>
      <c r="K66" s="650" t="s">
        <v>4034</v>
      </c>
      <c r="L66" s="651">
        <v>0</v>
      </c>
      <c r="M66" s="651">
        <v>0</v>
      </c>
      <c r="N66" s="650">
        <v>1</v>
      </c>
      <c r="O66" s="731">
        <v>0.5</v>
      </c>
      <c r="P66" s="651">
        <v>0</v>
      </c>
      <c r="Q66" s="666"/>
      <c r="R66" s="650">
        <v>1</v>
      </c>
      <c r="S66" s="666">
        <v>1</v>
      </c>
      <c r="T66" s="731">
        <v>0.5</v>
      </c>
      <c r="U66" s="689">
        <v>1</v>
      </c>
    </row>
    <row r="67" spans="1:21" ht="14.4" customHeight="1" x14ac:dyDescent="0.3">
      <c r="A67" s="649">
        <v>21</v>
      </c>
      <c r="B67" s="650" t="s">
        <v>582</v>
      </c>
      <c r="C67" s="650">
        <v>89301211</v>
      </c>
      <c r="D67" s="729" t="s">
        <v>5948</v>
      </c>
      <c r="E67" s="730" t="s">
        <v>3924</v>
      </c>
      <c r="F67" s="650" t="s">
        <v>3904</v>
      </c>
      <c r="G67" s="650" t="s">
        <v>4035</v>
      </c>
      <c r="H67" s="650" t="s">
        <v>583</v>
      </c>
      <c r="I67" s="650" t="s">
        <v>4036</v>
      </c>
      <c r="J67" s="650" t="s">
        <v>4037</v>
      </c>
      <c r="K67" s="650" t="s">
        <v>4038</v>
      </c>
      <c r="L67" s="651">
        <v>0</v>
      </c>
      <c r="M67" s="651">
        <v>0</v>
      </c>
      <c r="N67" s="650">
        <v>1</v>
      </c>
      <c r="O67" s="731">
        <v>0.5</v>
      </c>
      <c r="P67" s="651"/>
      <c r="Q67" s="666"/>
      <c r="R67" s="650"/>
      <c r="S67" s="666">
        <v>0</v>
      </c>
      <c r="T67" s="731"/>
      <c r="U67" s="689">
        <v>0</v>
      </c>
    </row>
    <row r="68" spans="1:21" ht="14.4" customHeight="1" x14ac:dyDescent="0.3">
      <c r="A68" s="649">
        <v>21</v>
      </c>
      <c r="B68" s="650" t="s">
        <v>582</v>
      </c>
      <c r="C68" s="650">
        <v>89301211</v>
      </c>
      <c r="D68" s="729" t="s">
        <v>5948</v>
      </c>
      <c r="E68" s="730" t="s">
        <v>3924</v>
      </c>
      <c r="F68" s="650" t="s">
        <v>3904</v>
      </c>
      <c r="G68" s="650" t="s">
        <v>4039</v>
      </c>
      <c r="H68" s="650" t="s">
        <v>583</v>
      </c>
      <c r="I68" s="650" t="s">
        <v>1458</v>
      </c>
      <c r="J68" s="650" t="s">
        <v>1459</v>
      </c>
      <c r="K68" s="650" t="s">
        <v>4040</v>
      </c>
      <c r="L68" s="651">
        <v>121.76</v>
      </c>
      <c r="M68" s="651">
        <v>121.76</v>
      </c>
      <c r="N68" s="650">
        <v>1</v>
      </c>
      <c r="O68" s="731">
        <v>0.5</v>
      </c>
      <c r="P68" s="651"/>
      <c r="Q68" s="666">
        <v>0</v>
      </c>
      <c r="R68" s="650"/>
      <c r="S68" s="666">
        <v>0</v>
      </c>
      <c r="T68" s="731"/>
      <c r="U68" s="689">
        <v>0</v>
      </c>
    </row>
    <row r="69" spans="1:21" ht="14.4" customHeight="1" x14ac:dyDescent="0.3">
      <c r="A69" s="649">
        <v>21</v>
      </c>
      <c r="B69" s="650" t="s">
        <v>582</v>
      </c>
      <c r="C69" s="650">
        <v>89301211</v>
      </c>
      <c r="D69" s="729" t="s">
        <v>5948</v>
      </c>
      <c r="E69" s="730" t="s">
        <v>3924</v>
      </c>
      <c r="F69" s="650" t="s">
        <v>3904</v>
      </c>
      <c r="G69" s="650" t="s">
        <v>4041</v>
      </c>
      <c r="H69" s="650" t="s">
        <v>583</v>
      </c>
      <c r="I69" s="650" t="s">
        <v>890</v>
      </c>
      <c r="J69" s="650" t="s">
        <v>4042</v>
      </c>
      <c r="K69" s="650" t="s">
        <v>4043</v>
      </c>
      <c r="L69" s="651">
        <v>77.36</v>
      </c>
      <c r="M69" s="651">
        <v>77.36</v>
      </c>
      <c r="N69" s="650">
        <v>1</v>
      </c>
      <c r="O69" s="731">
        <v>0.5</v>
      </c>
      <c r="P69" s="651"/>
      <c r="Q69" s="666">
        <v>0</v>
      </c>
      <c r="R69" s="650"/>
      <c r="S69" s="666">
        <v>0</v>
      </c>
      <c r="T69" s="731"/>
      <c r="U69" s="689">
        <v>0</v>
      </c>
    </row>
    <row r="70" spans="1:21" ht="14.4" customHeight="1" x14ac:dyDescent="0.3">
      <c r="A70" s="649">
        <v>21</v>
      </c>
      <c r="B70" s="650" t="s">
        <v>582</v>
      </c>
      <c r="C70" s="650">
        <v>89301211</v>
      </c>
      <c r="D70" s="729" t="s">
        <v>5948</v>
      </c>
      <c r="E70" s="730" t="s">
        <v>3924</v>
      </c>
      <c r="F70" s="650" t="s">
        <v>3904</v>
      </c>
      <c r="G70" s="650" t="s">
        <v>4041</v>
      </c>
      <c r="H70" s="650" t="s">
        <v>583</v>
      </c>
      <c r="I70" s="650" t="s">
        <v>4044</v>
      </c>
      <c r="J70" s="650" t="s">
        <v>4042</v>
      </c>
      <c r="K70" s="650" t="s">
        <v>4043</v>
      </c>
      <c r="L70" s="651">
        <v>0</v>
      </c>
      <c r="M70" s="651">
        <v>0</v>
      </c>
      <c r="N70" s="650">
        <v>2</v>
      </c>
      <c r="O70" s="731">
        <v>2</v>
      </c>
      <c r="P70" s="651"/>
      <c r="Q70" s="666"/>
      <c r="R70" s="650"/>
      <c r="S70" s="666">
        <v>0</v>
      </c>
      <c r="T70" s="731"/>
      <c r="U70" s="689">
        <v>0</v>
      </c>
    </row>
    <row r="71" spans="1:21" ht="14.4" customHeight="1" x14ac:dyDescent="0.3">
      <c r="A71" s="649">
        <v>21</v>
      </c>
      <c r="B71" s="650" t="s">
        <v>582</v>
      </c>
      <c r="C71" s="650">
        <v>89301211</v>
      </c>
      <c r="D71" s="729" t="s">
        <v>5948</v>
      </c>
      <c r="E71" s="730" t="s">
        <v>3924</v>
      </c>
      <c r="F71" s="650" t="s">
        <v>3904</v>
      </c>
      <c r="G71" s="650" t="s">
        <v>4045</v>
      </c>
      <c r="H71" s="650" t="s">
        <v>583</v>
      </c>
      <c r="I71" s="650" t="s">
        <v>4046</v>
      </c>
      <c r="J71" s="650" t="s">
        <v>1204</v>
      </c>
      <c r="K71" s="650" t="s">
        <v>4047</v>
      </c>
      <c r="L71" s="651">
        <v>30.65</v>
      </c>
      <c r="M71" s="651">
        <v>30.65</v>
      </c>
      <c r="N71" s="650">
        <v>1</v>
      </c>
      <c r="O71" s="731">
        <v>1</v>
      </c>
      <c r="P71" s="651"/>
      <c r="Q71" s="666">
        <v>0</v>
      </c>
      <c r="R71" s="650"/>
      <c r="S71" s="666">
        <v>0</v>
      </c>
      <c r="T71" s="731"/>
      <c r="U71" s="689">
        <v>0</v>
      </c>
    </row>
    <row r="72" spans="1:21" ht="14.4" customHeight="1" x14ac:dyDescent="0.3">
      <c r="A72" s="649">
        <v>21</v>
      </c>
      <c r="B72" s="650" t="s">
        <v>582</v>
      </c>
      <c r="C72" s="650">
        <v>89301211</v>
      </c>
      <c r="D72" s="729" t="s">
        <v>5948</v>
      </c>
      <c r="E72" s="730" t="s">
        <v>3924</v>
      </c>
      <c r="F72" s="650" t="s">
        <v>3904</v>
      </c>
      <c r="G72" s="650" t="s">
        <v>4048</v>
      </c>
      <c r="H72" s="650" t="s">
        <v>1959</v>
      </c>
      <c r="I72" s="650" t="s">
        <v>4049</v>
      </c>
      <c r="J72" s="650" t="s">
        <v>3782</v>
      </c>
      <c r="K72" s="650" t="s">
        <v>4050</v>
      </c>
      <c r="L72" s="651">
        <v>465.7</v>
      </c>
      <c r="M72" s="651">
        <v>465.7</v>
      </c>
      <c r="N72" s="650">
        <v>1</v>
      </c>
      <c r="O72" s="731">
        <v>0.5</v>
      </c>
      <c r="P72" s="651"/>
      <c r="Q72" s="666">
        <v>0</v>
      </c>
      <c r="R72" s="650"/>
      <c r="S72" s="666">
        <v>0</v>
      </c>
      <c r="T72" s="731"/>
      <c r="U72" s="689">
        <v>0</v>
      </c>
    </row>
    <row r="73" spans="1:21" ht="14.4" customHeight="1" x14ac:dyDescent="0.3">
      <c r="A73" s="649">
        <v>21</v>
      </c>
      <c r="B73" s="650" t="s">
        <v>582</v>
      </c>
      <c r="C73" s="650">
        <v>89301211</v>
      </c>
      <c r="D73" s="729" t="s">
        <v>5948</v>
      </c>
      <c r="E73" s="730" t="s">
        <v>3924</v>
      </c>
      <c r="F73" s="650" t="s">
        <v>3904</v>
      </c>
      <c r="G73" s="650" t="s">
        <v>4048</v>
      </c>
      <c r="H73" s="650" t="s">
        <v>1959</v>
      </c>
      <c r="I73" s="650" t="s">
        <v>4051</v>
      </c>
      <c r="J73" s="650" t="s">
        <v>4052</v>
      </c>
      <c r="K73" s="650" t="s">
        <v>4053</v>
      </c>
      <c r="L73" s="651">
        <v>376.75</v>
      </c>
      <c r="M73" s="651">
        <v>376.75</v>
      </c>
      <c r="N73" s="650">
        <v>1</v>
      </c>
      <c r="O73" s="731">
        <v>0.5</v>
      </c>
      <c r="P73" s="651"/>
      <c r="Q73" s="666">
        <v>0</v>
      </c>
      <c r="R73" s="650"/>
      <c r="S73" s="666">
        <v>0</v>
      </c>
      <c r="T73" s="731"/>
      <c r="U73" s="689">
        <v>0</v>
      </c>
    </row>
    <row r="74" spans="1:21" ht="14.4" customHeight="1" x14ac:dyDescent="0.3">
      <c r="A74" s="649">
        <v>21</v>
      </c>
      <c r="B74" s="650" t="s">
        <v>582</v>
      </c>
      <c r="C74" s="650">
        <v>89301211</v>
      </c>
      <c r="D74" s="729" t="s">
        <v>5948</v>
      </c>
      <c r="E74" s="730" t="s">
        <v>3924</v>
      </c>
      <c r="F74" s="650" t="s">
        <v>3904</v>
      </c>
      <c r="G74" s="650" t="s">
        <v>4054</v>
      </c>
      <c r="H74" s="650" t="s">
        <v>1959</v>
      </c>
      <c r="I74" s="650" t="s">
        <v>2134</v>
      </c>
      <c r="J74" s="650" t="s">
        <v>2022</v>
      </c>
      <c r="K74" s="650" t="s">
        <v>2135</v>
      </c>
      <c r="L74" s="651">
        <v>0</v>
      </c>
      <c r="M74" s="651">
        <v>0</v>
      </c>
      <c r="N74" s="650">
        <v>2</v>
      </c>
      <c r="O74" s="731">
        <v>1.5</v>
      </c>
      <c r="P74" s="651">
        <v>0</v>
      </c>
      <c r="Q74" s="666"/>
      <c r="R74" s="650">
        <v>1</v>
      </c>
      <c r="S74" s="666">
        <v>0.5</v>
      </c>
      <c r="T74" s="731">
        <v>0.5</v>
      </c>
      <c r="U74" s="689">
        <v>0.33333333333333331</v>
      </c>
    </row>
    <row r="75" spans="1:21" ht="14.4" customHeight="1" x14ac:dyDescent="0.3">
      <c r="A75" s="649">
        <v>21</v>
      </c>
      <c r="B75" s="650" t="s">
        <v>582</v>
      </c>
      <c r="C75" s="650">
        <v>89301211</v>
      </c>
      <c r="D75" s="729" t="s">
        <v>5948</v>
      </c>
      <c r="E75" s="730" t="s">
        <v>3924</v>
      </c>
      <c r="F75" s="650" t="s">
        <v>3904</v>
      </c>
      <c r="G75" s="650" t="s">
        <v>4055</v>
      </c>
      <c r="H75" s="650" t="s">
        <v>1959</v>
      </c>
      <c r="I75" s="650" t="s">
        <v>2273</v>
      </c>
      <c r="J75" s="650" t="s">
        <v>2274</v>
      </c>
      <c r="K75" s="650" t="s">
        <v>3770</v>
      </c>
      <c r="L75" s="651">
        <v>804.58</v>
      </c>
      <c r="M75" s="651">
        <v>804.58</v>
      </c>
      <c r="N75" s="650">
        <v>1</v>
      </c>
      <c r="O75" s="731">
        <v>1</v>
      </c>
      <c r="P75" s="651"/>
      <c r="Q75" s="666">
        <v>0</v>
      </c>
      <c r="R75" s="650"/>
      <c r="S75" s="666">
        <v>0</v>
      </c>
      <c r="T75" s="731"/>
      <c r="U75" s="689">
        <v>0</v>
      </c>
    </row>
    <row r="76" spans="1:21" ht="14.4" customHeight="1" x14ac:dyDescent="0.3">
      <c r="A76" s="649">
        <v>21</v>
      </c>
      <c r="B76" s="650" t="s">
        <v>582</v>
      </c>
      <c r="C76" s="650">
        <v>89301211</v>
      </c>
      <c r="D76" s="729" t="s">
        <v>5948</v>
      </c>
      <c r="E76" s="730" t="s">
        <v>3924</v>
      </c>
      <c r="F76" s="650" t="s">
        <v>3904</v>
      </c>
      <c r="G76" s="650" t="s">
        <v>3949</v>
      </c>
      <c r="H76" s="650" t="s">
        <v>583</v>
      </c>
      <c r="I76" s="650" t="s">
        <v>2532</v>
      </c>
      <c r="J76" s="650" t="s">
        <v>986</v>
      </c>
      <c r="K76" s="650" t="s">
        <v>2533</v>
      </c>
      <c r="L76" s="651">
        <v>0</v>
      </c>
      <c r="M76" s="651">
        <v>0</v>
      </c>
      <c r="N76" s="650">
        <v>1</v>
      </c>
      <c r="O76" s="731">
        <v>0.5</v>
      </c>
      <c r="P76" s="651"/>
      <c r="Q76" s="666"/>
      <c r="R76" s="650"/>
      <c r="S76" s="666">
        <v>0</v>
      </c>
      <c r="T76" s="731"/>
      <c r="U76" s="689">
        <v>0</v>
      </c>
    </row>
    <row r="77" spans="1:21" ht="14.4" customHeight="1" x14ac:dyDescent="0.3">
      <c r="A77" s="649">
        <v>21</v>
      </c>
      <c r="B77" s="650" t="s">
        <v>582</v>
      </c>
      <c r="C77" s="650">
        <v>89301211</v>
      </c>
      <c r="D77" s="729" t="s">
        <v>5948</v>
      </c>
      <c r="E77" s="730" t="s">
        <v>3924</v>
      </c>
      <c r="F77" s="650" t="s">
        <v>3904</v>
      </c>
      <c r="G77" s="650" t="s">
        <v>4056</v>
      </c>
      <c r="H77" s="650" t="s">
        <v>583</v>
      </c>
      <c r="I77" s="650" t="s">
        <v>4057</v>
      </c>
      <c r="J77" s="650" t="s">
        <v>4058</v>
      </c>
      <c r="K77" s="650" t="s">
        <v>4059</v>
      </c>
      <c r="L77" s="651">
        <v>0</v>
      </c>
      <c r="M77" s="651">
        <v>0</v>
      </c>
      <c r="N77" s="650">
        <v>1</v>
      </c>
      <c r="O77" s="731">
        <v>1</v>
      </c>
      <c r="P77" s="651"/>
      <c r="Q77" s="666"/>
      <c r="R77" s="650"/>
      <c r="S77" s="666">
        <v>0</v>
      </c>
      <c r="T77" s="731"/>
      <c r="U77" s="689">
        <v>0</v>
      </c>
    </row>
    <row r="78" spans="1:21" ht="14.4" customHeight="1" x14ac:dyDescent="0.3">
      <c r="A78" s="649">
        <v>21</v>
      </c>
      <c r="B78" s="650" t="s">
        <v>582</v>
      </c>
      <c r="C78" s="650">
        <v>89301211</v>
      </c>
      <c r="D78" s="729" t="s">
        <v>5948</v>
      </c>
      <c r="E78" s="730" t="s">
        <v>3924</v>
      </c>
      <c r="F78" s="650" t="s">
        <v>3904</v>
      </c>
      <c r="G78" s="650" t="s">
        <v>4060</v>
      </c>
      <c r="H78" s="650" t="s">
        <v>583</v>
      </c>
      <c r="I78" s="650" t="s">
        <v>2978</v>
      </c>
      <c r="J78" s="650" t="s">
        <v>2979</v>
      </c>
      <c r="K78" s="650" t="s">
        <v>2980</v>
      </c>
      <c r="L78" s="651">
        <v>1172.22</v>
      </c>
      <c r="M78" s="651">
        <v>1172.22</v>
      </c>
      <c r="N78" s="650">
        <v>1</v>
      </c>
      <c r="O78" s="731">
        <v>0.5</v>
      </c>
      <c r="P78" s="651"/>
      <c r="Q78" s="666">
        <v>0</v>
      </c>
      <c r="R78" s="650"/>
      <c r="S78" s="666">
        <v>0</v>
      </c>
      <c r="T78" s="731"/>
      <c r="U78" s="689">
        <v>0</v>
      </c>
    </row>
    <row r="79" spans="1:21" ht="14.4" customHeight="1" x14ac:dyDescent="0.3">
      <c r="A79" s="649">
        <v>21</v>
      </c>
      <c r="B79" s="650" t="s">
        <v>582</v>
      </c>
      <c r="C79" s="650">
        <v>89301211</v>
      </c>
      <c r="D79" s="729" t="s">
        <v>5948</v>
      </c>
      <c r="E79" s="730" t="s">
        <v>3924</v>
      </c>
      <c r="F79" s="650" t="s">
        <v>3904</v>
      </c>
      <c r="G79" s="650" t="s">
        <v>4060</v>
      </c>
      <c r="H79" s="650" t="s">
        <v>583</v>
      </c>
      <c r="I79" s="650" t="s">
        <v>1748</v>
      </c>
      <c r="J79" s="650" t="s">
        <v>1951</v>
      </c>
      <c r="K79" s="650" t="s">
        <v>1952</v>
      </c>
      <c r="L79" s="651">
        <v>2344.4299999999998</v>
      </c>
      <c r="M79" s="651">
        <v>4688.8599999999997</v>
      </c>
      <c r="N79" s="650">
        <v>2</v>
      </c>
      <c r="O79" s="731">
        <v>1</v>
      </c>
      <c r="P79" s="651">
        <v>4688.8599999999997</v>
      </c>
      <c r="Q79" s="666">
        <v>1</v>
      </c>
      <c r="R79" s="650">
        <v>2</v>
      </c>
      <c r="S79" s="666">
        <v>1</v>
      </c>
      <c r="T79" s="731">
        <v>1</v>
      </c>
      <c r="U79" s="689">
        <v>1</v>
      </c>
    </row>
    <row r="80" spans="1:21" ht="14.4" customHeight="1" x14ac:dyDescent="0.3">
      <c r="A80" s="649">
        <v>21</v>
      </c>
      <c r="B80" s="650" t="s">
        <v>582</v>
      </c>
      <c r="C80" s="650">
        <v>89301211</v>
      </c>
      <c r="D80" s="729" t="s">
        <v>5948</v>
      </c>
      <c r="E80" s="730" t="s">
        <v>3924</v>
      </c>
      <c r="F80" s="650" t="s">
        <v>3904</v>
      </c>
      <c r="G80" s="650" t="s">
        <v>4060</v>
      </c>
      <c r="H80" s="650" t="s">
        <v>583</v>
      </c>
      <c r="I80" s="650" t="s">
        <v>4061</v>
      </c>
      <c r="J80" s="650" t="s">
        <v>1951</v>
      </c>
      <c r="K80" s="650" t="s">
        <v>4062</v>
      </c>
      <c r="L80" s="651">
        <v>0</v>
      </c>
      <c r="M80" s="651">
        <v>0</v>
      </c>
      <c r="N80" s="650">
        <v>1</v>
      </c>
      <c r="O80" s="731">
        <v>0.5</v>
      </c>
      <c r="P80" s="651"/>
      <c r="Q80" s="666"/>
      <c r="R80" s="650"/>
      <c r="S80" s="666">
        <v>0</v>
      </c>
      <c r="T80" s="731"/>
      <c r="U80" s="689">
        <v>0</v>
      </c>
    </row>
    <row r="81" spans="1:21" ht="14.4" customHeight="1" x14ac:dyDescent="0.3">
      <c r="A81" s="649">
        <v>21</v>
      </c>
      <c r="B81" s="650" t="s">
        <v>582</v>
      </c>
      <c r="C81" s="650">
        <v>89301211</v>
      </c>
      <c r="D81" s="729" t="s">
        <v>5948</v>
      </c>
      <c r="E81" s="730" t="s">
        <v>3924</v>
      </c>
      <c r="F81" s="650" t="s">
        <v>3904</v>
      </c>
      <c r="G81" s="650" t="s">
        <v>4060</v>
      </c>
      <c r="H81" s="650" t="s">
        <v>583</v>
      </c>
      <c r="I81" s="650" t="s">
        <v>4063</v>
      </c>
      <c r="J81" s="650" t="s">
        <v>1951</v>
      </c>
      <c r="K81" s="650" t="s">
        <v>4062</v>
      </c>
      <c r="L81" s="651">
        <v>0</v>
      </c>
      <c r="M81" s="651">
        <v>0</v>
      </c>
      <c r="N81" s="650">
        <v>1</v>
      </c>
      <c r="O81" s="731">
        <v>0.5</v>
      </c>
      <c r="P81" s="651"/>
      <c r="Q81" s="666"/>
      <c r="R81" s="650"/>
      <c r="S81" s="666">
        <v>0</v>
      </c>
      <c r="T81" s="731"/>
      <c r="U81" s="689">
        <v>0</v>
      </c>
    </row>
    <row r="82" spans="1:21" ht="14.4" customHeight="1" x14ac:dyDescent="0.3">
      <c r="A82" s="649">
        <v>21</v>
      </c>
      <c r="B82" s="650" t="s">
        <v>582</v>
      </c>
      <c r="C82" s="650">
        <v>89301211</v>
      </c>
      <c r="D82" s="729" t="s">
        <v>5948</v>
      </c>
      <c r="E82" s="730" t="s">
        <v>3924</v>
      </c>
      <c r="F82" s="650" t="s">
        <v>3904</v>
      </c>
      <c r="G82" s="650" t="s">
        <v>4064</v>
      </c>
      <c r="H82" s="650" t="s">
        <v>583</v>
      </c>
      <c r="I82" s="650" t="s">
        <v>989</v>
      </c>
      <c r="J82" s="650" t="s">
        <v>4065</v>
      </c>
      <c r="K82" s="650" t="s">
        <v>4066</v>
      </c>
      <c r="L82" s="651">
        <v>56.01</v>
      </c>
      <c r="M82" s="651">
        <v>336.06</v>
      </c>
      <c r="N82" s="650">
        <v>6</v>
      </c>
      <c r="O82" s="731">
        <v>3</v>
      </c>
      <c r="P82" s="651">
        <v>168.03</v>
      </c>
      <c r="Q82" s="666">
        <v>0.5</v>
      </c>
      <c r="R82" s="650">
        <v>3</v>
      </c>
      <c r="S82" s="666">
        <v>0.5</v>
      </c>
      <c r="T82" s="731">
        <v>1.5</v>
      </c>
      <c r="U82" s="689">
        <v>0.5</v>
      </c>
    </row>
    <row r="83" spans="1:21" ht="14.4" customHeight="1" x14ac:dyDescent="0.3">
      <c r="A83" s="649">
        <v>21</v>
      </c>
      <c r="B83" s="650" t="s">
        <v>582</v>
      </c>
      <c r="C83" s="650">
        <v>89301211</v>
      </c>
      <c r="D83" s="729" t="s">
        <v>5948</v>
      </c>
      <c r="E83" s="730" t="s">
        <v>3924</v>
      </c>
      <c r="F83" s="650" t="s">
        <v>3904</v>
      </c>
      <c r="G83" s="650" t="s">
        <v>4064</v>
      </c>
      <c r="H83" s="650" t="s">
        <v>583</v>
      </c>
      <c r="I83" s="650" t="s">
        <v>2838</v>
      </c>
      <c r="J83" s="650" t="s">
        <v>2839</v>
      </c>
      <c r="K83" s="650" t="s">
        <v>2840</v>
      </c>
      <c r="L83" s="651">
        <v>70.02</v>
      </c>
      <c r="M83" s="651">
        <v>70.02</v>
      </c>
      <c r="N83" s="650">
        <v>1</v>
      </c>
      <c r="O83" s="731">
        <v>0.5</v>
      </c>
      <c r="P83" s="651"/>
      <c r="Q83" s="666">
        <v>0</v>
      </c>
      <c r="R83" s="650"/>
      <c r="S83" s="666">
        <v>0</v>
      </c>
      <c r="T83" s="731"/>
      <c r="U83" s="689">
        <v>0</v>
      </c>
    </row>
    <row r="84" spans="1:21" ht="14.4" customHeight="1" x14ac:dyDescent="0.3">
      <c r="A84" s="649">
        <v>21</v>
      </c>
      <c r="B84" s="650" t="s">
        <v>582</v>
      </c>
      <c r="C84" s="650">
        <v>89301211</v>
      </c>
      <c r="D84" s="729" t="s">
        <v>5948</v>
      </c>
      <c r="E84" s="730" t="s">
        <v>3924</v>
      </c>
      <c r="F84" s="650" t="s">
        <v>3904</v>
      </c>
      <c r="G84" s="650" t="s">
        <v>4067</v>
      </c>
      <c r="H84" s="650" t="s">
        <v>583</v>
      </c>
      <c r="I84" s="650" t="s">
        <v>4068</v>
      </c>
      <c r="J84" s="650" t="s">
        <v>826</v>
      </c>
      <c r="K84" s="650" t="s">
        <v>4069</v>
      </c>
      <c r="L84" s="651">
        <v>83.56</v>
      </c>
      <c r="M84" s="651">
        <v>83.56</v>
      </c>
      <c r="N84" s="650">
        <v>1</v>
      </c>
      <c r="O84" s="731">
        <v>0.5</v>
      </c>
      <c r="P84" s="651">
        <v>83.56</v>
      </c>
      <c r="Q84" s="666">
        <v>1</v>
      </c>
      <c r="R84" s="650">
        <v>1</v>
      </c>
      <c r="S84" s="666">
        <v>1</v>
      </c>
      <c r="T84" s="731">
        <v>0.5</v>
      </c>
      <c r="U84" s="689">
        <v>1</v>
      </c>
    </row>
    <row r="85" spans="1:21" ht="14.4" customHeight="1" x14ac:dyDescent="0.3">
      <c r="A85" s="649">
        <v>21</v>
      </c>
      <c r="B85" s="650" t="s">
        <v>582</v>
      </c>
      <c r="C85" s="650">
        <v>89301211</v>
      </c>
      <c r="D85" s="729" t="s">
        <v>5948</v>
      </c>
      <c r="E85" s="730" t="s">
        <v>3924</v>
      </c>
      <c r="F85" s="650" t="s">
        <v>3904</v>
      </c>
      <c r="G85" s="650" t="s">
        <v>4070</v>
      </c>
      <c r="H85" s="650" t="s">
        <v>1959</v>
      </c>
      <c r="I85" s="650" t="s">
        <v>3103</v>
      </c>
      <c r="J85" s="650" t="s">
        <v>3832</v>
      </c>
      <c r="K85" s="650" t="s">
        <v>3833</v>
      </c>
      <c r="L85" s="651">
        <v>146.99</v>
      </c>
      <c r="M85" s="651">
        <v>146.99</v>
      </c>
      <c r="N85" s="650">
        <v>1</v>
      </c>
      <c r="O85" s="731">
        <v>0.5</v>
      </c>
      <c r="P85" s="651"/>
      <c r="Q85" s="666">
        <v>0</v>
      </c>
      <c r="R85" s="650"/>
      <c r="S85" s="666">
        <v>0</v>
      </c>
      <c r="T85" s="731"/>
      <c r="U85" s="689">
        <v>0</v>
      </c>
    </row>
    <row r="86" spans="1:21" ht="14.4" customHeight="1" x14ac:dyDescent="0.3">
      <c r="A86" s="649">
        <v>21</v>
      </c>
      <c r="B86" s="650" t="s">
        <v>582</v>
      </c>
      <c r="C86" s="650">
        <v>89301211</v>
      </c>
      <c r="D86" s="729" t="s">
        <v>5948</v>
      </c>
      <c r="E86" s="730" t="s">
        <v>3924</v>
      </c>
      <c r="F86" s="650" t="s">
        <v>3904</v>
      </c>
      <c r="G86" s="650" t="s">
        <v>3945</v>
      </c>
      <c r="H86" s="650" t="s">
        <v>583</v>
      </c>
      <c r="I86" s="650" t="s">
        <v>776</v>
      </c>
      <c r="J86" s="650" t="s">
        <v>777</v>
      </c>
      <c r="K86" s="650" t="s">
        <v>4071</v>
      </c>
      <c r="L86" s="651">
        <v>391.83</v>
      </c>
      <c r="M86" s="651">
        <v>1567.32</v>
      </c>
      <c r="N86" s="650">
        <v>4</v>
      </c>
      <c r="O86" s="731">
        <v>2</v>
      </c>
      <c r="P86" s="651"/>
      <c r="Q86" s="666">
        <v>0</v>
      </c>
      <c r="R86" s="650"/>
      <c r="S86" s="666">
        <v>0</v>
      </c>
      <c r="T86" s="731"/>
      <c r="U86" s="689">
        <v>0</v>
      </c>
    </row>
    <row r="87" spans="1:21" ht="14.4" customHeight="1" x14ac:dyDescent="0.3">
      <c r="A87" s="649">
        <v>21</v>
      </c>
      <c r="B87" s="650" t="s">
        <v>582</v>
      </c>
      <c r="C87" s="650">
        <v>89301211</v>
      </c>
      <c r="D87" s="729" t="s">
        <v>5948</v>
      </c>
      <c r="E87" s="730" t="s">
        <v>3924</v>
      </c>
      <c r="F87" s="650" t="s">
        <v>3904</v>
      </c>
      <c r="G87" s="650" t="s">
        <v>3950</v>
      </c>
      <c r="H87" s="650" t="s">
        <v>1959</v>
      </c>
      <c r="I87" s="650" t="s">
        <v>1998</v>
      </c>
      <c r="J87" s="650" t="s">
        <v>1999</v>
      </c>
      <c r="K87" s="650" t="s">
        <v>2000</v>
      </c>
      <c r="L87" s="651">
        <v>937.93</v>
      </c>
      <c r="M87" s="651">
        <v>2813.79</v>
      </c>
      <c r="N87" s="650">
        <v>3</v>
      </c>
      <c r="O87" s="731">
        <v>1</v>
      </c>
      <c r="P87" s="651">
        <v>937.93</v>
      </c>
      <c r="Q87" s="666">
        <v>0.33333333333333331</v>
      </c>
      <c r="R87" s="650">
        <v>1</v>
      </c>
      <c r="S87" s="666">
        <v>0.33333333333333331</v>
      </c>
      <c r="T87" s="731">
        <v>0.5</v>
      </c>
      <c r="U87" s="689">
        <v>0.5</v>
      </c>
    </row>
    <row r="88" spans="1:21" ht="14.4" customHeight="1" x14ac:dyDescent="0.3">
      <c r="A88" s="649">
        <v>21</v>
      </c>
      <c r="B88" s="650" t="s">
        <v>582</v>
      </c>
      <c r="C88" s="650">
        <v>89301211</v>
      </c>
      <c r="D88" s="729" t="s">
        <v>5948</v>
      </c>
      <c r="E88" s="730" t="s">
        <v>3924</v>
      </c>
      <c r="F88" s="650" t="s">
        <v>3904</v>
      </c>
      <c r="G88" s="650" t="s">
        <v>3950</v>
      </c>
      <c r="H88" s="650" t="s">
        <v>1959</v>
      </c>
      <c r="I88" s="650" t="s">
        <v>2002</v>
      </c>
      <c r="J88" s="650" t="s">
        <v>1999</v>
      </c>
      <c r="K88" s="650" t="s">
        <v>2003</v>
      </c>
      <c r="L88" s="651">
        <v>1166.47</v>
      </c>
      <c r="M88" s="651">
        <v>1166.47</v>
      </c>
      <c r="N88" s="650">
        <v>1</v>
      </c>
      <c r="O88" s="731">
        <v>1</v>
      </c>
      <c r="P88" s="651"/>
      <c r="Q88" s="666">
        <v>0</v>
      </c>
      <c r="R88" s="650"/>
      <c r="S88" s="666">
        <v>0</v>
      </c>
      <c r="T88" s="731"/>
      <c r="U88" s="689">
        <v>0</v>
      </c>
    </row>
    <row r="89" spans="1:21" ht="14.4" customHeight="1" x14ac:dyDescent="0.3">
      <c r="A89" s="649">
        <v>21</v>
      </c>
      <c r="B89" s="650" t="s">
        <v>582</v>
      </c>
      <c r="C89" s="650">
        <v>89301211</v>
      </c>
      <c r="D89" s="729" t="s">
        <v>5948</v>
      </c>
      <c r="E89" s="730" t="s">
        <v>3924</v>
      </c>
      <c r="F89" s="650" t="s">
        <v>3904</v>
      </c>
      <c r="G89" s="650" t="s">
        <v>3950</v>
      </c>
      <c r="H89" s="650" t="s">
        <v>1959</v>
      </c>
      <c r="I89" s="650" t="s">
        <v>2061</v>
      </c>
      <c r="J89" s="650" t="s">
        <v>2062</v>
      </c>
      <c r="K89" s="650" t="s">
        <v>2000</v>
      </c>
      <c r="L89" s="651">
        <v>1749.69</v>
      </c>
      <c r="M89" s="651">
        <v>31494.420000000002</v>
      </c>
      <c r="N89" s="650">
        <v>18</v>
      </c>
      <c r="O89" s="731">
        <v>6.5</v>
      </c>
      <c r="P89" s="651">
        <v>12247.830000000002</v>
      </c>
      <c r="Q89" s="666">
        <v>0.3888888888888889</v>
      </c>
      <c r="R89" s="650">
        <v>7</v>
      </c>
      <c r="S89" s="666">
        <v>0.3888888888888889</v>
      </c>
      <c r="T89" s="731">
        <v>2</v>
      </c>
      <c r="U89" s="689">
        <v>0.30769230769230771</v>
      </c>
    </row>
    <row r="90" spans="1:21" ht="14.4" customHeight="1" x14ac:dyDescent="0.3">
      <c r="A90" s="649">
        <v>21</v>
      </c>
      <c r="B90" s="650" t="s">
        <v>582</v>
      </c>
      <c r="C90" s="650">
        <v>89301211</v>
      </c>
      <c r="D90" s="729" t="s">
        <v>5948</v>
      </c>
      <c r="E90" s="730" t="s">
        <v>3924</v>
      </c>
      <c r="F90" s="650" t="s">
        <v>3904</v>
      </c>
      <c r="G90" s="650" t="s">
        <v>3950</v>
      </c>
      <c r="H90" s="650" t="s">
        <v>1959</v>
      </c>
      <c r="I90" s="650" t="s">
        <v>2068</v>
      </c>
      <c r="J90" s="650" t="s">
        <v>2062</v>
      </c>
      <c r="K90" s="650" t="s">
        <v>3115</v>
      </c>
      <c r="L90" s="651">
        <v>2916.16</v>
      </c>
      <c r="M90" s="651">
        <v>14580.8</v>
      </c>
      <c r="N90" s="650">
        <v>5</v>
      </c>
      <c r="O90" s="731">
        <v>1.5</v>
      </c>
      <c r="P90" s="651"/>
      <c r="Q90" s="666">
        <v>0</v>
      </c>
      <c r="R90" s="650"/>
      <c r="S90" s="666">
        <v>0</v>
      </c>
      <c r="T90" s="731"/>
      <c r="U90" s="689">
        <v>0</v>
      </c>
    </row>
    <row r="91" spans="1:21" ht="14.4" customHeight="1" x14ac:dyDescent="0.3">
      <c r="A91" s="649">
        <v>21</v>
      </c>
      <c r="B91" s="650" t="s">
        <v>582</v>
      </c>
      <c r="C91" s="650">
        <v>89301211</v>
      </c>
      <c r="D91" s="729" t="s">
        <v>5948</v>
      </c>
      <c r="E91" s="730" t="s">
        <v>3924</v>
      </c>
      <c r="F91" s="650" t="s">
        <v>3904</v>
      </c>
      <c r="G91" s="650" t="s">
        <v>4072</v>
      </c>
      <c r="H91" s="650" t="s">
        <v>583</v>
      </c>
      <c r="I91" s="650" t="s">
        <v>2382</v>
      </c>
      <c r="J91" s="650" t="s">
        <v>2383</v>
      </c>
      <c r="K91" s="650" t="s">
        <v>2384</v>
      </c>
      <c r="L91" s="651">
        <v>153.52000000000001</v>
      </c>
      <c r="M91" s="651">
        <v>307.04000000000002</v>
      </c>
      <c r="N91" s="650">
        <v>2</v>
      </c>
      <c r="O91" s="731">
        <v>1.5</v>
      </c>
      <c r="P91" s="651"/>
      <c r="Q91" s="666">
        <v>0</v>
      </c>
      <c r="R91" s="650"/>
      <c r="S91" s="666">
        <v>0</v>
      </c>
      <c r="T91" s="731"/>
      <c r="U91" s="689">
        <v>0</v>
      </c>
    </row>
    <row r="92" spans="1:21" ht="14.4" customHeight="1" x14ac:dyDescent="0.3">
      <c r="A92" s="649">
        <v>21</v>
      </c>
      <c r="B92" s="650" t="s">
        <v>582</v>
      </c>
      <c r="C92" s="650">
        <v>89301211</v>
      </c>
      <c r="D92" s="729" t="s">
        <v>5948</v>
      </c>
      <c r="E92" s="730" t="s">
        <v>3924</v>
      </c>
      <c r="F92" s="650" t="s">
        <v>3904</v>
      </c>
      <c r="G92" s="650" t="s">
        <v>4073</v>
      </c>
      <c r="H92" s="650" t="s">
        <v>1959</v>
      </c>
      <c r="I92" s="650" t="s">
        <v>2429</v>
      </c>
      <c r="J92" s="650" t="s">
        <v>2430</v>
      </c>
      <c r="K92" s="650" t="s">
        <v>3738</v>
      </c>
      <c r="L92" s="651">
        <v>69.86</v>
      </c>
      <c r="M92" s="651">
        <v>209.57999999999998</v>
      </c>
      <c r="N92" s="650">
        <v>3</v>
      </c>
      <c r="O92" s="731">
        <v>0.5</v>
      </c>
      <c r="P92" s="651">
        <v>209.57999999999998</v>
      </c>
      <c r="Q92" s="666">
        <v>1</v>
      </c>
      <c r="R92" s="650">
        <v>3</v>
      </c>
      <c r="S92" s="666">
        <v>1</v>
      </c>
      <c r="T92" s="731">
        <v>0.5</v>
      </c>
      <c r="U92" s="689">
        <v>1</v>
      </c>
    </row>
    <row r="93" spans="1:21" ht="14.4" customHeight="1" x14ac:dyDescent="0.3">
      <c r="A93" s="649">
        <v>21</v>
      </c>
      <c r="B93" s="650" t="s">
        <v>582</v>
      </c>
      <c r="C93" s="650">
        <v>89301211</v>
      </c>
      <c r="D93" s="729" t="s">
        <v>5948</v>
      </c>
      <c r="E93" s="730" t="s">
        <v>3924</v>
      </c>
      <c r="F93" s="650" t="s">
        <v>3904</v>
      </c>
      <c r="G93" s="650" t="s">
        <v>3951</v>
      </c>
      <c r="H93" s="650" t="s">
        <v>583</v>
      </c>
      <c r="I93" s="650" t="s">
        <v>3217</v>
      </c>
      <c r="J93" s="650" t="s">
        <v>808</v>
      </c>
      <c r="K93" s="650" t="s">
        <v>4074</v>
      </c>
      <c r="L93" s="651">
        <v>0</v>
      </c>
      <c r="M93" s="651">
        <v>0</v>
      </c>
      <c r="N93" s="650">
        <v>1</v>
      </c>
      <c r="O93" s="731">
        <v>1</v>
      </c>
      <c r="P93" s="651">
        <v>0</v>
      </c>
      <c r="Q93" s="666"/>
      <c r="R93" s="650">
        <v>1</v>
      </c>
      <c r="S93" s="666">
        <v>1</v>
      </c>
      <c r="T93" s="731">
        <v>1</v>
      </c>
      <c r="U93" s="689">
        <v>1</v>
      </c>
    </row>
    <row r="94" spans="1:21" ht="14.4" customHeight="1" x14ac:dyDescent="0.3">
      <c r="A94" s="649">
        <v>21</v>
      </c>
      <c r="B94" s="650" t="s">
        <v>582</v>
      </c>
      <c r="C94" s="650">
        <v>89301211</v>
      </c>
      <c r="D94" s="729" t="s">
        <v>5948</v>
      </c>
      <c r="E94" s="730" t="s">
        <v>3924</v>
      </c>
      <c r="F94" s="650" t="s">
        <v>3904</v>
      </c>
      <c r="G94" s="650" t="s">
        <v>3951</v>
      </c>
      <c r="H94" s="650" t="s">
        <v>583</v>
      </c>
      <c r="I94" s="650" t="s">
        <v>4075</v>
      </c>
      <c r="J94" s="650" t="s">
        <v>4076</v>
      </c>
      <c r="K94" s="650" t="s">
        <v>4077</v>
      </c>
      <c r="L94" s="651">
        <v>0</v>
      </c>
      <c r="M94" s="651">
        <v>0</v>
      </c>
      <c r="N94" s="650">
        <v>1</v>
      </c>
      <c r="O94" s="731">
        <v>0.5</v>
      </c>
      <c r="P94" s="651"/>
      <c r="Q94" s="666"/>
      <c r="R94" s="650"/>
      <c r="S94" s="666">
        <v>0</v>
      </c>
      <c r="T94" s="731"/>
      <c r="U94" s="689">
        <v>0</v>
      </c>
    </row>
    <row r="95" spans="1:21" ht="14.4" customHeight="1" x14ac:dyDescent="0.3">
      <c r="A95" s="649">
        <v>21</v>
      </c>
      <c r="B95" s="650" t="s">
        <v>582</v>
      </c>
      <c r="C95" s="650">
        <v>89301211</v>
      </c>
      <c r="D95" s="729" t="s">
        <v>5948</v>
      </c>
      <c r="E95" s="730" t="s">
        <v>3924</v>
      </c>
      <c r="F95" s="650" t="s">
        <v>3904</v>
      </c>
      <c r="G95" s="650" t="s">
        <v>3951</v>
      </c>
      <c r="H95" s="650" t="s">
        <v>583</v>
      </c>
      <c r="I95" s="650" t="s">
        <v>4078</v>
      </c>
      <c r="J95" s="650" t="s">
        <v>4079</v>
      </c>
      <c r="K95" s="650" t="s">
        <v>809</v>
      </c>
      <c r="L95" s="651">
        <v>97.97</v>
      </c>
      <c r="M95" s="651">
        <v>97.97</v>
      </c>
      <c r="N95" s="650">
        <v>1</v>
      </c>
      <c r="O95" s="731">
        <v>0.5</v>
      </c>
      <c r="P95" s="651"/>
      <c r="Q95" s="666">
        <v>0</v>
      </c>
      <c r="R95" s="650"/>
      <c r="S95" s="666">
        <v>0</v>
      </c>
      <c r="T95" s="731"/>
      <c r="U95" s="689">
        <v>0</v>
      </c>
    </row>
    <row r="96" spans="1:21" ht="14.4" customHeight="1" x14ac:dyDescent="0.3">
      <c r="A96" s="649">
        <v>21</v>
      </c>
      <c r="B96" s="650" t="s">
        <v>582</v>
      </c>
      <c r="C96" s="650">
        <v>89301211</v>
      </c>
      <c r="D96" s="729" t="s">
        <v>5948</v>
      </c>
      <c r="E96" s="730" t="s">
        <v>3924</v>
      </c>
      <c r="F96" s="650" t="s">
        <v>3904</v>
      </c>
      <c r="G96" s="650" t="s">
        <v>3951</v>
      </c>
      <c r="H96" s="650" t="s">
        <v>583</v>
      </c>
      <c r="I96" s="650" t="s">
        <v>4080</v>
      </c>
      <c r="J96" s="650" t="s">
        <v>3953</v>
      </c>
      <c r="K96" s="650" t="s">
        <v>809</v>
      </c>
      <c r="L96" s="651">
        <v>97.97</v>
      </c>
      <c r="M96" s="651">
        <v>2939.1000000000004</v>
      </c>
      <c r="N96" s="650">
        <v>30</v>
      </c>
      <c r="O96" s="731">
        <v>17.5</v>
      </c>
      <c r="P96" s="651">
        <v>783.7600000000001</v>
      </c>
      <c r="Q96" s="666">
        <v>0.26666666666666666</v>
      </c>
      <c r="R96" s="650">
        <v>8</v>
      </c>
      <c r="S96" s="666">
        <v>0.26666666666666666</v>
      </c>
      <c r="T96" s="731">
        <v>4</v>
      </c>
      <c r="U96" s="689">
        <v>0.22857142857142856</v>
      </c>
    </row>
    <row r="97" spans="1:21" ht="14.4" customHeight="1" x14ac:dyDescent="0.3">
      <c r="A97" s="649">
        <v>21</v>
      </c>
      <c r="B97" s="650" t="s">
        <v>582</v>
      </c>
      <c r="C97" s="650">
        <v>89301211</v>
      </c>
      <c r="D97" s="729" t="s">
        <v>5948</v>
      </c>
      <c r="E97" s="730" t="s">
        <v>3924</v>
      </c>
      <c r="F97" s="650" t="s">
        <v>3904</v>
      </c>
      <c r="G97" s="650" t="s">
        <v>3948</v>
      </c>
      <c r="H97" s="650" t="s">
        <v>1959</v>
      </c>
      <c r="I97" s="650" t="s">
        <v>4081</v>
      </c>
      <c r="J97" s="650" t="s">
        <v>2183</v>
      </c>
      <c r="K97" s="650" t="s">
        <v>4082</v>
      </c>
      <c r="L97" s="651">
        <v>248.7</v>
      </c>
      <c r="M97" s="651">
        <v>248.7</v>
      </c>
      <c r="N97" s="650">
        <v>1</v>
      </c>
      <c r="O97" s="731">
        <v>0.5</v>
      </c>
      <c r="P97" s="651"/>
      <c r="Q97" s="666">
        <v>0</v>
      </c>
      <c r="R97" s="650"/>
      <c r="S97" s="666">
        <v>0</v>
      </c>
      <c r="T97" s="731"/>
      <c r="U97" s="689">
        <v>0</v>
      </c>
    </row>
    <row r="98" spans="1:21" ht="14.4" customHeight="1" x14ac:dyDescent="0.3">
      <c r="A98" s="649">
        <v>21</v>
      </c>
      <c r="B98" s="650" t="s">
        <v>582</v>
      </c>
      <c r="C98" s="650">
        <v>89301211</v>
      </c>
      <c r="D98" s="729" t="s">
        <v>5948</v>
      </c>
      <c r="E98" s="730" t="s">
        <v>3924</v>
      </c>
      <c r="F98" s="650" t="s">
        <v>3904</v>
      </c>
      <c r="G98" s="650" t="s">
        <v>3948</v>
      </c>
      <c r="H98" s="650" t="s">
        <v>1959</v>
      </c>
      <c r="I98" s="650" t="s">
        <v>2200</v>
      </c>
      <c r="J98" s="650" t="s">
        <v>2201</v>
      </c>
      <c r="K98" s="650" t="s">
        <v>3686</v>
      </c>
      <c r="L98" s="651">
        <v>1359.61</v>
      </c>
      <c r="M98" s="651">
        <v>28551.81</v>
      </c>
      <c r="N98" s="650">
        <v>21</v>
      </c>
      <c r="O98" s="731">
        <v>11.5</v>
      </c>
      <c r="P98" s="651">
        <v>14955.710000000001</v>
      </c>
      <c r="Q98" s="666">
        <v>0.52380952380952384</v>
      </c>
      <c r="R98" s="650">
        <v>11</v>
      </c>
      <c r="S98" s="666">
        <v>0.52380952380952384</v>
      </c>
      <c r="T98" s="731">
        <v>6.5</v>
      </c>
      <c r="U98" s="689">
        <v>0.56521739130434778</v>
      </c>
    </row>
    <row r="99" spans="1:21" ht="14.4" customHeight="1" x14ac:dyDescent="0.3">
      <c r="A99" s="649">
        <v>21</v>
      </c>
      <c r="B99" s="650" t="s">
        <v>582</v>
      </c>
      <c r="C99" s="650">
        <v>89301211</v>
      </c>
      <c r="D99" s="729" t="s">
        <v>5948</v>
      </c>
      <c r="E99" s="730" t="s">
        <v>3924</v>
      </c>
      <c r="F99" s="650" t="s">
        <v>3904</v>
      </c>
      <c r="G99" s="650" t="s">
        <v>4083</v>
      </c>
      <c r="H99" s="650" t="s">
        <v>583</v>
      </c>
      <c r="I99" s="650" t="s">
        <v>737</v>
      </c>
      <c r="J99" s="650" t="s">
        <v>4084</v>
      </c>
      <c r="K99" s="650" t="s">
        <v>2456</v>
      </c>
      <c r="L99" s="651">
        <v>0</v>
      </c>
      <c r="M99" s="651">
        <v>0</v>
      </c>
      <c r="N99" s="650">
        <v>1</v>
      </c>
      <c r="O99" s="731">
        <v>1</v>
      </c>
      <c r="P99" s="651"/>
      <c r="Q99" s="666"/>
      <c r="R99" s="650"/>
      <c r="S99" s="666">
        <v>0</v>
      </c>
      <c r="T99" s="731"/>
      <c r="U99" s="689">
        <v>0</v>
      </c>
    </row>
    <row r="100" spans="1:21" ht="14.4" customHeight="1" x14ac:dyDescent="0.3">
      <c r="A100" s="649">
        <v>21</v>
      </c>
      <c r="B100" s="650" t="s">
        <v>582</v>
      </c>
      <c r="C100" s="650">
        <v>89301211</v>
      </c>
      <c r="D100" s="729" t="s">
        <v>5948</v>
      </c>
      <c r="E100" s="730" t="s">
        <v>3924</v>
      </c>
      <c r="F100" s="650" t="s">
        <v>3904</v>
      </c>
      <c r="G100" s="650" t="s">
        <v>4085</v>
      </c>
      <c r="H100" s="650" t="s">
        <v>583</v>
      </c>
      <c r="I100" s="650" t="s">
        <v>1446</v>
      </c>
      <c r="J100" s="650" t="s">
        <v>1447</v>
      </c>
      <c r="K100" s="650" t="s">
        <v>1448</v>
      </c>
      <c r="L100" s="651">
        <v>474.91</v>
      </c>
      <c r="M100" s="651">
        <v>474.91</v>
      </c>
      <c r="N100" s="650">
        <v>1</v>
      </c>
      <c r="O100" s="731">
        <v>1</v>
      </c>
      <c r="P100" s="651">
        <v>474.91</v>
      </c>
      <c r="Q100" s="666">
        <v>1</v>
      </c>
      <c r="R100" s="650">
        <v>1</v>
      </c>
      <c r="S100" s="666">
        <v>1</v>
      </c>
      <c r="T100" s="731">
        <v>1</v>
      </c>
      <c r="U100" s="689">
        <v>1</v>
      </c>
    </row>
    <row r="101" spans="1:21" ht="14.4" customHeight="1" x14ac:dyDescent="0.3">
      <c r="A101" s="649">
        <v>21</v>
      </c>
      <c r="B101" s="650" t="s">
        <v>582</v>
      </c>
      <c r="C101" s="650">
        <v>89301211</v>
      </c>
      <c r="D101" s="729" t="s">
        <v>5948</v>
      </c>
      <c r="E101" s="730" t="s">
        <v>3924</v>
      </c>
      <c r="F101" s="650" t="s">
        <v>3904</v>
      </c>
      <c r="G101" s="650" t="s">
        <v>4085</v>
      </c>
      <c r="H101" s="650" t="s">
        <v>583</v>
      </c>
      <c r="I101" s="650" t="s">
        <v>4086</v>
      </c>
      <c r="J101" s="650" t="s">
        <v>2816</v>
      </c>
      <c r="K101" s="650" t="s">
        <v>4087</v>
      </c>
      <c r="L101" s="651">
        <v>0</v>
      </c>
      <c r="M101" s="651">
        <v>0</v>
      </c>
      <c r="N101" s="650">
        <v>1</v>
      </c>
      <c r="O101" s="731">
        <v>1</v>
      </c>
      <c r="P101" s="651">
        <v>0</v>
      </c>
      <c r="Q101" s="666"/>
      <c r="R101" s="650">
        <v>1</v>
      </c>
      <c r="S101" s="666">
        <v>1</v>
      </c>
      <c r="T101" s="731">
        <v>1</v>
      </c>
      <c r="U101" s="689">
        <v>1</v>
      </c>
    </row>
    <row r="102" spans="1:21" ht="14.4" customHeight="1" x14ac:dyDescent="0.3">
      <c r="A102" s="649">
        <v>21</v>
      </c>
      <c r="B102" s="650" t="s">
        <v>582</v>
      </c>
      <c r="C102" s="650">
        <v>89301211</v>
      </c>
      <c r="D102" s="729" t="s">
        <v>5948</v>
      </c>
      <c r="E102" s="730" t="s">
        <v>3924</v>
      </c>
      <c r="F102" s="650" t="s">
        <v>3904</v>
      </c>
      <c r="G102" s="650" t="s">
        <v>4085</v>
      </c>
      <c r="H102" s="650" t="s">
        <v>583</v>
      </c>
      <c r="I102" s="650" t="s">
        <v>4088</v>
      </c>
      <c r="J102" s="650" t="s">
        <v>1367</v>
      </c>
      <c r="K102" s="650" t="s">
        <v>4089</v>
      </c>
      <c r="L102" s="651">
        <v>0</v>
      </c>
      <c r="M102" s="651">
        <v>0</v>
      </c>
      <c r="N102" s="650">
        <v>2</v>
      </c>
      <c r="O102" s="731">
        <v>2</v>
      </c>
      <c r="P102" s="651">
        <v>0</v>
      </c>
      <c r="Q102" s="666"/>
      <c r="R102" s="650">
        <v>1</v>
      </c>
      <c r="S102" s="666">
        <v>0.5</v>
      </c>
      <c r="T102" s="731">
        <v>1</v>
      </c>
      <c r="U102" s="689">
        <v>0.5</v>
      </c>
    </row>
    <row r="103" spans="1:21" ht="14.4" customHeight="1" x14ac:dyDescent="0.3">
      <c r="A103" s="649">
        <v>21</v>
      </c>
      <c r="B103" s="650" t="s">
        <v>582</v>
      </c>
      <c r="C103" s="650">
        <v>89301211</v>
      </c>
      <c r="D103" s="729" t="s">
        <v>5948</v>
      </c>
      <c r="E103" s="730" t="s">
        <v>3924</v>
      </c>
      <c r="F103" s="650" t="s">
        <v>3904</v>
      </c>
      <c r="G103" s="650" t="s">
        <v>4085</v>
      </c>
      <c r="H103" s="650" t="s">
        <v>583</v>
      </c>
      <c r="I103" s="650" t="s">
        <v>4090</v>
      </c>
      <c r="J103" s="650" t="s">
        <v>4091</v>
      </c>
      <c r="K103" s="650" t="s">
        <v>4092</v>
      </c>
      <c r="L103" s="651">
        <v>0</v>
      </c>
      <c r="M103" s="651">
        <v>0</v>
      </c>
      <c r="N103" s="650">
        <v>1</v>
      </c>
      <c r="O103" s="731">
        <v>1</v>
      </c>
      <c r="P103" s="651">
        <v>0</v>
      </c>
      <c r="Q103" s="666"/>
      <c r="R103" s="650">
        <v>1</v>
      </c>
      <c r="S103" s="666">
        <v>1</v>
      </c>
      <c r="T103" s="731">
        <v>1</v>
      </c>
      <c r="U103" s="689">
        <v>1</v>
      </c>
    </row>
    <row r="104" spans="1:21" ht="14.4" customHeight="1" x14ac:dyDescent="0.3">
      <c r="A104" s="649">
        <v>21</v>
      </c>
      <c r="B104" s="650" t="s">
        <v>582</v>
      </c>
      <c r="C104" s="650">
        <v>89301211</v>
      </c>
      <c r="D104" s="729" t="s">
        <v>5948</v>
      </c>
      <c r="E104" s="730" t="s">
        <v>3924</v>
      </c>
      <c r="F104" s="650" t="s">
        <v>3904</v>
      </c>
      <c r="G104" s="650" t="s">
        <v>4093</v>
      </c>
      <c r="H104" s="650" t="s">
        <v>1959</v>
      </c>
      <c r="I104" s="650" t="s">
        <v>2116</v>
      </c>
      <c r="J104" s="650" t="s">
        <v>2117</v>
      </c>
      <c r="K104" s="650" t="s">
        <v>2118</v>
      </c>
      <c r="L104" s="651">
        <v>67.42</v>
      </c>
      <c r="M104" s="651">
        <v>134.84</v>
      </c>
      <c r="N104" s="650">
        <v>2</v>
      </c>
      <c r="O104" s="731">
        <v>1</v>
      </c>
      <c r="P104" s="651">
        <v>67.42</v>
      </c>
      <c r="Q104" s="666">
        <v>0.5</v>
      </c>
      <c r="R104" s="650">
        <v>1</v>
      </c>
      <c r="S104" s="666">
        <v>0.5</v>
      </c>
      <c r="T104" s="731">
        <v>0.5</v>
      </c>
      <c r="U104" s="689">
        <v>0.5</v>
      </c>
    </row>
    <row r="105" spans="1:21" ht="14.4" customHeight="1" x14ac:dyDescent="0.3">
      <c r="A105" s="649">
        <v>21</v>
      </c>
      <c r="B105" s="650" t="s">
        <v>582</v>
      </c>
      <c r="C105" s="650">
        <v>89301211</v>
      </c>
      <c r="D105" s="729" t="s">
        <v>5948</v>
      </c>
      <c r="E105" s="730" t="s">
        <v>3924</v>
      </c>
      <c r="F105" s="650" t="s">
        <v>3904</v>
      </c>
      <c r="G105" s="650" t="s">
        <v>4094</v>
      </c>
      <c r="H105" s="650" t="s">
        <v>583</v>
      </c>
      <c r="I105" s="650" t="s">
        <v>868</v>
      </c>
      <c r="J105" s="650" t="s">
        <v>869</v>
      </c>
      <c r="K105" s="650" t="s">
        <v>870</v>
      </c>
      <c r="L105" s="651">
        <v>56.69</v>
      </c>
      <c r="M105" s="651">
        <v>1077.1100000000001</v>
      </c>
      <c r="N105" s="650">
        <v>19</v>
      </c>
      <c r="O105" s="731">
        <v>10.5</v>
      </c>
      <c r="P105" s="651">
        <v>283.45</v>
      </c>
      <c r="Q105" s="666">
        <v>0.26315789473684209</v>
      </c>
      <c r="R105" s="650">
        <v>5</v>
      </c>
      <c r="S105" s="666">
        <v>0.26315789473684209</v>
      </c>
      <c r="T105" s="731">
        <v>3</v>
      </c>
      <c r="U105" s="689">
        <v>0.2857142857142857</v>
      </c>
    </row>
    <row r="106" spans="1:21" ht="14.4" customHeight="1" x14ac:dyDescent="0.3">
      <c r="A106" s="649">
        <v>21</v>
      </c>
      <c r="B106" s="650" t="s">
        <v>582</v>
      </c>
      <c r="C106" s="650">
        <v>89301211</v>
      </c>
      <c r="D106" s="729" t="s">
        <v>5948</v>
      </c>
      <c r="E106" s="730" t="s">
        <v>3924</v>
      </c>
      <c r="F106" s="650" t="s">
        <v>3904</v>
      </c>
      <c r="G106" s="650" t="s">
        <v>4095</v>
      </c>
      <c r="H106" s="650" t="s">
        <v>583</v>
      </c>
      <c r="I106" s="650" t="s">
        <v>2518</v>
      </c>
      <c r="J106" s="650" t="s">
        <v>4096</v>
      </c>
      <c r="K106" s="650" t="s">
        <v>4097</v>
      </c>
      <c r="L106" s="651">
        <v>22.88</v>
      </c>
      <c r="M106" s="651">
        <v>22.88</v>
      </c>
      <c r="N106" s="650">
        <v>1</v>
      </c>
      <c r="O106" s="731">
        <v>0.5</v>
      </c>
      <c r="P106" s="651">
        <v>22.88</v>
      </c>
      <c r="Q106" s="666">
        <v>1</v>
      </c>
      <c r="R106" s="650">
        <v>1</v>
      </c>
      <c r="S106" s="666">
        <v>1</v>
      </c>
      <c r="T106" s="731">
        <v>0.5</v>
      </c>
      <c r="U106" s="689">
        <v>1</v>
      </c>
    </row>
    <row r="107" spans="1:21" ht="14.4" customHeight="1" x14ac:dyDescent="0.3">
      <c r="A107" s="649">
        <v>21</v>
      </c>
      <c r="B107" s="650" t="s">
        <v>582</v>
      </c>
      <c r="C107" s="650">
        <v>89301211</v>
      </c>
      <c r="D107" s="729" t="s">
        <v>5948</v>
      </c>
      <c r="E107" s="730" t="s">
        <v>3924</v>
      </c>
      <c r="F107" s="650" t="s">
        <v>3904</v>
      </c>
      <c r="G107" s="650" t="s">
        <v>4095</v>
      </c>
      <c r="H107" s="650" t="s">
        <v>583</v>
      </c>
      <c r="I107" s="650" t="s">
        <v>1346</v>
      </c>
      <c r="J107" s="650" t="s">
        <v>4098</v>
      </c>
      <c r="K107" s="650" t="s">
        <v>4099</v>
      </c>
      <c r="L107" s="651">
        <v>91.52</v>
      </c>
      <c r="M107" s="651">
        <v>274.56</v>
      </c>
      <c r="N107" s="650">
        <v>3</v>
      </c>
      <c r="O107" s="731">
        <v>1.5</v>
      </c>
      <c r="P107" s="651">
        <v>91.52</v>
      </c>
      <c r="Q107" s="666">
        <v>0.33333333333333331</v>
      </c>
      <c r="R107" s="650">
        <v>1</v>
      </c>
      <c r="S107" s="666">
        <v>0.33333333333333331</v>
      </c>
      <c r="T107" s="731">
        <v>0.5</v>
      </c>
      <c r="U107" s="689">
        <v>0.33333333333333331</v>
      </c>
    </row>
    <row r="108" spans="1:21" ht="14.4" customHeight="1" x14ac:dyDescent="0.3">
      <c r="A108" s="649">
        <v>21</v>
      </c>
      <c r="B108" s="650" t="s">
        <v>582</v>
      </c>
      <c r="C108" s="650">
        <v>89301211</v>
      </c>
      <c r="D108" s="729" t="s">
        <v>5948</v>
      </c>
      <c r="E108" s="730" t="s">
        <v>3924</v>
      </c>
      <c r="F108" s="650" t="s">
        <v>3904</v>
      </c>
      <c r="G108" s="650" t="s">
        <v>4100</v>
      </c>
      <c r="H108" s="650" t="s">
        <v>1959</v>
      </c>
      <c r="I108" s="650" t="s">
        <v>3141</v>
      </c>
      <c r="J108" s="650" t="s">
        <v>3142</v>
      </c>
      <c r="K108" s="650" t="s">
        <v>3143</v>
      </c>
      <c r="L108" s="651">
        <v>56.01</v>
      </c>
      <c r="M108" s="651">
        <v>56.01</v>
      </c>
      <c r="N108" s="650">
        <v>1</v>
      </c>
      <c r="O108" s="731">
        <v>0.5</v>
      </c>
      <c r="P108" s="651">
        <v>56.01</v>
      </c>
      <c r="Q108" s="666">
        <v>1</v>
      </c>
      <c r="R108" s="650">
        <v>1</v>
      </c>
      <c r="S108" s="666">
        <v>1</v>
      </c>
      <c r="T108" s="731">
        <v>0.5</v>
      </c>
      <c r="U108" s="689">
        <v>1</v>
      </c>
    </row>
    <row r="109" spans="1:21" ht="14.4" customHeight="1" x14ac:dyDescent="0.3">
      <c r="A109" s="649">
        <v>21</v>
      </c>
      <c r="B109" s="650" t="s">
        <v>582</v>
      </c>
      <c r="C109" s="650">
        <v>89301211</v>
      </c>
      <c r="D109" s="729" t="s">
        <v>5948</v>
      </c>
      <c r="E109" s="730" t="s">
        <v>3924</v>
      </c>
      <c r="F109" s="650" t="s">
        <v>3904</v>
      </c>
      <c r="G109" s="650" t="s">
        <v>4101</v>
      </c>
      <c r="H109" s="650" t="s">
        <v>1959</v>
      </c>
      <c r="I109" s="650" t="s">
        <v>2087</v>
      </c>
      <c r="J109" s="650" t="s">
        <v>3673</v>
      </c>
      <c r="K109" s="650" t="s">
        <v>3674</v>
      </c>
      <c r="L109" s="651">
        <v>32.630000000000003</v>
      </c>
      <c r="M109" s="651">
        <v>32.630000000000003</v>
      </c>
      <c r="N109" s="650">
        <v>1</v>
      </c>
      <c r="O109" s="731">
        <v>0.5</v>
      </c>
      <c r="P109" s="651">
        <v>32.630000000000003</v>
      </c>
      <c r="Q109" s="666">
        <v>1</v>
      </c>
      <c r="R109" s="650">
        <v>1</v>
      </c>
      <c r="S109" s="666">
        <v>1</v>
      </c>
      <c r="T109" s="731">
        <v>0.5</v>
      </c>
      <c r="U109" s="689">
        <v>1</v>
      </c>
    </row>
    <row r="110" spans="1:21" ht="14.4" customHeight="1" x14ac:dyDescent="0.3">
      <c r="A110" s="649">
        <v>21</v>
      </c>
      <c r="B110" s="650" t="s">
        <v>582</v>
      </c>
      <c r="C110" s="650">
        <v>89301211</v>
      </c>
      <c r="D110" s="729" t="s">
        <v>5948</v>
      </c>
      <c r="E110" s="730" t="s">
        <v>3924</v>
      </c>
      <c r="F110" s="650" t="s">
        <v>3904</v>
      </c>
      <c r="G110" s="650" t="s">
        <v>4102</v>
      </c>
      <c r="H110" s="650" t="s">
        <v>583</v>
      </c>
      <c r="I110" s="650" t="s">
        <v>2386</v>
      </c>
      <c r="J110" s="650" t="s">
        <v>2387</v>
      </c>
      <c r="K110" s="650" t="s">
        <v>4103</v>
      </c>
      <c r="L110" s="651">
        <v>203.33</v>
      </c>
      <c r="M110" s="651">
        <v>203.33</v>
      </c>
      <c r="N110" s="650">
        <v>1</v>
      </c>
      <c r="O110" s="731">
        <v>0.5</v>
      </c>
      <c r="P110" s="651">
        <v>203.33</v>
      </c>
      <c r="Q110" s="666">
        <v>1</v>
      </c>
      <c r="R110" s="650">
        <v>1</v>
      </c>
      <c r="S110" s="666">
        <v>1</v>
      </c>
      <c r="T110" s="731">
        <v>0.5</v>
      </c>
      <c r="U110" s="689">
        <v>1</v>
      </c>
    </row>
    <row r="111" spans="1:21" ht="14.4" customHeight="1" x14ac:dyDescent="0.3">
      <c r="A111" s="649">
        <v>21</v>
      </c>
      <c r="B111" s="650" t="s">
        <v>582</v>
      </c>
      <c r="C111" s="650">
        <v>89301211</v>
      </c>
      <c r="D111" s="729" t="s">
        <v>5948</v>
      </c>
      <c r="E111" s="730" t="s">
        <v>3924</v>
      </c>
      <c r="F111" s="650" t="s">
        <v>3904</v>
      </c>
      <c r="G111" s="650" t="s">
        <v>4104</v>
      </c>
      <c r="H111" s="650" t="s">
        <v>583</v>
      </c>
      <c r="I111" s="650" t="s">
        <v>1019</v>
      </c>
      <c r="J111" s="650" t="s">
        <v>4105</v>
      </c>
      <c r="K111" s="650" t="s">
        <v>4106</v>
      </c>
      <c r="L111" s="651">
        <v>0</v>
      </c>
      <c r="M111" s="651">
        <v>0</v>
      </c>
      <c r="N111" s="650">
        <v>1</v>
      </c>
      <c r="O111" s="731">
        <v>0.5</v>
      </c>
      <c r="P111" s="651"/>
      <c r="Q111" s="666"/>
      <c r="R111" s="650"/>
      <c r="S111" s="666">
        <v>0</v>
      </c>
      <c r="T111" s="731"/>
      <c r="U111" s="689">
        <v>0</v>
      </c>
    </row>
    <row r="112" spans="1:21" ht="14.4" customHeight="1" x14ac:dyDescent="0.3">
      <c r="A112" s="649">
        <v>21</v>
      </c>
      <c r="B112" s="650" t="s">
        <v>582</v>
      </c>
      <c r="C112" s="650">
        <v>89301211</v>
      </c>
      <c r="D112" s="729" t="s">
        <v>5948</v>
      </c>
      <c r="E112" s="730" t="s">
        <v>3924</v>
      </c>
      <c r="F112" s="650" t="s">
        <v>3904</v>
      </c>
      <c r="G112" s="650" t="s">
        <v>4107</v>
      </c>
      <c r="H112" s="650" t="s">
        <v>583</v>
      </c>
      <c r="I112" s="650" t="s">
        <v>4108</v>
      </c>
      <c r="J112" s="650" t="s">
        <v>906</v>
      </c>
      <c r="K112" s="650" t="s">
        <v>4109</v>
      </c>
      <c r="L112" s="651">
        <v>0</v>
      </c>
      <c r="M112" s="651">
        <v>0</v>
      </c>
      <c r="N112" s="650">
        <v>1</v>
      </c>
      <c r="O112" s="731">
        <v>0.5</v>
      </c>
      <c r="P112" s="651"/>
      <c r="Q112" s="666"/>
      <c r="R112" s="650"/>
      <c r="S112" s="666">
        <v>0</v>
      </c>
      <c r="T112" s="731"/>
      <c r="U112" s="689">
        <v>0</v>
      </c>
    </row>
    <row r="113" spans="1:21" ht="14.4" customHeight="1" x14ac:dyDescent="0.3">
      <c r="A113" s="649">
        <v>21</v>
      </c>
      <c r="B113" s="650" t="s">
        <v>582</v>
      </c>
      <c r="C113" s="650">
        <v>89301211</v>
      </c>
      <c r="D113" s="729" t="s">
        <v>5948</v>
      </c>
      <c r="E113" s="730" t="s">
        <v>3924</v>
      </c>
      <c r="F113" s="650" t="s">
        <v>3904</v>
      </c>
      <c r="G113" s="650" t="s">
        <v>4110</v>
      </c>
      <c r="H113" s="650" t="s">
        <v>583</v>
      </c>
      <c r="I113" s="650" t="s">
        <v>876</v>
      </c>
      <c r="J113" s="650" t="s">
        <v>4111</v>
      </c>
      <c r="K113" s="650" t="s">
        <v>4112</v>
      </c>
      <c r="L113" s="651">
        <v>0</v>
      </c>
      <c r="M113" s="651">
        <v>0</v>
      </c>
      <c r="N113" s="650">
        <v>4</v>
      </c>
      <c r="O113" s="731">
        <v>2</v>
      </c>
      <c r="P113" s="651">
        <v>0</v>
      </c>
      <c r="Q113" s="666"/>
      <c r="R113" s="650">
        <v>2</v>
      </c>
      <c r="S113" s="666">
        <v>0.5</v>
      </c>
      <c r="T113" s="731">
        <v>1</v>
      </c>
      <c r="U113" s="689">
        <v>0.5</v>
      </c>
    </row>
    <row r="114" spans="1:21" ht="14.4" customHeight="1" x14ac:dyDescent="0.3">
      <c r="A114" s="649">
        <v>21</v>
      </c>
      <c r="B114" s="650" t="s">
        <v>582</v>
      </c>
      <c r="C114" s="650">
        <v>89301211</v>
      </c>
      <c r="D114" s="729" t="s">
        <v>5948</v>
      </c>
      <c r="E114" s="730" t="s">
        <v>3924</v>
      </c>
      <c r="F114" s="650" t="s">
        <v>3904</v>
      </c>
      <c r="G114" s="650" t="s">
        <v>4113</v>
      </c>
      <c r="H114" s="650" t="s">
        <v>583</v>
      </c>
      <c r="I114" s="650" t="s">
        <v>734</v>
      </c>
      <c r="J114" s="650" t="s">
        <v>735</v>
      </c>
      <c r="K114" s="650" t="s">
        <v>4114</v>
      </c>
      <c r="L114" s="651">
        <v>43.99</v>
      </c>
      <c r="M114" s="651">
        <v>43.99</v>
      </c>
      <c r="N114" s="650">
        <v>1</v>
      </c>
      <c r="O114" s="731">
        <v>0.5</v>
      </c>
      <c r="P114" s="651"/>
      <c r="Q114" s="666">
        <v>0</v>
      </c>
      <c r="R114" s="650"/>
      <c r="S114" s="666">
        <v>0</v>
      </c>
      <c r="T114" s="731"/>
      <c r="U114" s="689">
        <v>0</v>
      </c>
    </row>
    <row r="115" spans="1:21" ht="14.4" customHeight="1" x14ac:dyDescent="0.3">
      <c r="A115" s="649">
        <v>21</v>
      </c>
      <c r="B115" s="650" t="s">
        <v>582</v>
      </c>
      <c r="C115" s="650">
        <v>89301211</v>
      </c>
      <c r="D115" s="729" t="s">
        <v>5948</v>
      </c>
      <c r="E115" s="730" t="s">
        <v>3924</v>
      </c>
      <c r="F115" s="650" t="s">
        <v>3904</v>
      </c>
      <c r="G115" s="650" t="s">
        <v>4115</v>
      </c>
      <c r="H115" s="650" t="s">
        <v>583</v>
      </c>
      <c r="I115" s="650" t="s">
        <v>4116</v>
      </c>
      <c r="J115" s="650" t="s">
        <v>2391</v>
      </c>
      <c r="K115" s="650" t="s">
        <v>4117</v>
      </c>
      <c r="L115" s="651">
        <v>23.46</v>
      </c>
      <c r="M115" s="651">
        <v>23.46</v>
      </c>
      <c r="N115" s="650">
        <v>1</v>
      </c>
      <c r="O115" s="731">
        <v>1</v>
      </c>
      <c r="P115" s="651"/>
      <c r="Q115" s="666">
        <v>0</v>
      </c>
      <c r="R115" s="650"/>
      <c r="S115" s="666">
        <v>0</v>
      </c>
      <c r="T115" s="731"/>
      <c r="U115" s="689">
        <v>0</v>
      </c>
    </row>
    <row r="116" spans="1:21" ht="14.4" customHeight="1" x14ac:dyDescent="0.3">
      <c r="A116" s="649">
        <v>21</v>
      </c>
      <c r="B116" s="650" t="s">
        <v>582</v>
      </c>
      <c r="C116" s="650">
        <v>89301211</v>
      </c>
      <c r="D116" s="729" t="s">
        <v>5948</v>
      </c>
      <c r="E116" s="730" t="s">
        <v>3924</v>
      </c>
      <c r="F116" s="650" t="s">
        <v>3904</v>
      </c>
      <c r="G116" s="650" t="s">
        <v>4118</v>
      </c>
      <c r="H116" s="650" t="s">
        <v>583</v>
      </c>
      <c r="I116" s="650" t="s">
        <v>1160</v>
      </c>
      <c r="J116" s="650" t="s">
        <v>975</v>
      </c>
      <c r="K116" s="650" t="s">
        <v>4119</v>
      </c>
      <c r="L116" s="651">
        <v>96.72</v>
      </c>
      <c r="M116" s="651">
        <v>1450.8000000000002</v>
      </c>
      <c r="N116" s="650">
        <v>15</v>
      </c>
      <c r="O116" s="731">
        <v>9</v>
      </c>
      <c r="P116" s="651">
        <v>580.32000000000005</v>
      </c>
      <c r="Q116" s="666">
        <v>0.39999999999999997</v>
      </c>
      <c r="R116" s="650">
        <v>6</v>
      </c>
      <c r="S116" s="666">
        <v>0.4</v>
      </c>
      <c r="T116" s="731">
        <v>3.5</v>
      </c>
      <c r="U116" s="689">
        <v>0.3888888888888889</v>
      </c>
    </row>
    <row r="117" spans="1:21" ht="14.4" customHeight="1" x14ac:dyDescent="0.3">
      <c r="A117" s="649">
        <v>21</v>
      </c>
      <c r="B117" s="650" t="s">
        <v>582</v>
      </c>
      <c r="C117" s="650">
        <v>89301211</v>
      </c>
      <c r="D117" s="729" t="s">
        <v>5948</v>
      </c>
      <c r="E117" s="730" t="s">
        <v>3924</v>
      </c>
      <c r="F117" s="650" t="s">
        <v>3904</v>
      </c>
      <c r="G117" s="650" t="s">
        <v>4118</v>
      </c>
      <c r="H117" s="650" t="s">
        <v>583</v>
      </c>
      <c r="I117" s="650" t="s">
        <v>1160</v>
      </c>
      <c r="J117" s="650" t="s">
        <v>975</v>
      </c>
      <c r="K117" s="650" t="s">
        <v>4119</v>
      </c>
      <c r="L117" s="651">
        <v>89.66</v>
      </c>
      <c r="M117" s="651">
        <v>1165.58</v>
      </c>
      <c r="N117" s="650">
        <v>13</v>
      </c>
      <c r="O117" s="731">
        <v>7</v>
      </c>
      <c r="P117" s="651">
        <v>448.29999999999995</v>
      </c>
      <c r="Q117" s="666">
        <v>0.38461538461538458</v>
      </c>
      <c r="R117" s="650">
        <v>5</v>
      </c>
      <c r="S117" s="666">
        <v>0.38461538461538464</v>
      </c>
      <c r="T117" s="731">
        <v>2.5</v>
      </c>
      <c r="U117" s="689">
        <v>0.35714285714285715</v>
      </c>
    </row>
    <row r="118" spans="1:21" ht="14.4" customHeight="1" x14ac:dyDescent="0.3">
      <c r="A118" s="649">
        <v>21</v>
      </c>
      <c r="B118" s="650" t="s">
        <v>582</v>
      </c>
      <c r="C118" s="650">
        <v>89301211</v>
      </c>
      <c r="D118" s="729" t="s">
        <v>5948</v>
      </c>
      <c r="E118" s="730" t="s">
        <v>3924</v>
      </c>
      <c r="F118" s="650" t="s">
        <v>3904</v>
      </c>
      <c r="G118" s="650" t="s">
        <v>4120</v>
      </c>
      <c r="H118" s="650" t="s">
        <v>1959</v>
      </c>
      <c r="I118" s="650" t="s">
        <v>2025</v>
      </c>
      <c r="J118" s="650" t="s">
        <v>2026</v>
      </c>
      <c r="K118" s="650" t="s">
        <v>3779</v>
      </c>
      <c r="L118" s="651">
        <v>147.36000000000001</v>
      </c>
      <c r="M118" s="651">
        <v>147.36000000000001</v>
      </c>
      <c r="N118" s="650">
        <v>1</v>
      </c>
      <c r="O118" s="731">
        <v>0.5</v>
      </c>
      <c r="P118" s="651"/>
      <c r="Q118" s="666">
        <v>0</v>
      </c>
      <c r="R118" s="650"/>
      <c r="S118" s="666">
        <v>0</v>
      </c>
      <c r="T118" s="731"/>
      <c r="U118" s="689">
        <v>0</v>
      </c>
    </row>
    <row r="119" spans="1:21" ht="14.4" customHeight="1" x14ac:dyDescent="0.3">
      <c r="A119" s="649">
        <v>21</v>
      </c>
      <c r="B119" s="650" t="s">
        <v>582</v>
      </c>
      <c r="C119" s="650">
        <v>89301211</v>
      </c>
      <c r="D119" s="729" t="s">
        <v>5948</v>
      </c>
      <c r="E119" s="730" t="s">
        <v>3924</v>
      </c>
      <c r="F119" s="650" t="s">
        <v>3904</v>
      </c>
      <c r="G119" s="650" t="s">
        <v>4120</v>
      </c>
      <c r="H119" s="650" t="s">
        <v>1959</v>
      </c>
      <c r="I119" s="650" t="s">
        <v>2054</v>
      </c>
      <c r="J119" s="650" t="s">
        <v>2055</v>
      </c>
      <c r="K119" s="650" t="s">
        <v>3780</v>
      </c>
      <c r="L119" s="651">
        <v>32.74</v>
      </c>
      <c r="M119" s="651">
        <v>32.74</v>
      </c>
      <c r="N119" s="650">
        <v>1</v>
      </c>
      <c r="O119" s="731">
        <v>1</v>
      </c>
      <c r="P119" s="651"/>
      <c r="Q119" s="666">
        <v>0</v>
      </c>
      <c r="R119" s="650"/>
      <c r="S119" s="666">
        <v>0</v>
      </c>
      <c r="T119" s="731"/>
      <c r="U119" s="689">
        <v>0</v>
      </c>
    </row>
    <row r="120" spans="1:21" ht="14.4" customHeight="1" x14ac:dyDescent="0.3">
      <c r="A120" s="649">
        <v>21</v>
      </c>
      <c r="B120" s="650" t="s">
        <v>582</v>
      </c>
      <c r="C120" s="650">
        <v>89301211</v>
      </c>
      <c r="D120" s="729" t="s">
        <v>5948</v>
      </c>
      <c r="E120" s="730" t="s">
        <v>3924</v>
      </c>
      <c r="F120" s="650" t="s">
        <v>3904</v>
      </c>
      <c r="G120" s="650" t="s">
        <v>4120</v>
      </c>
      <c r="H120" s="650" t="s">
        <v>1959</v>
      </c>
      <c r="I120" s="650" t="s">
        <v>2058</v>
      </c>
      <c r="J120" s="650" t="s">
        <v>2055</v>
      </c>
      <c r="K120" s="650" t="s">
        <v>3072</v>
      </c>
      <c r="L120" s="651">
        <v>98.23</v>
      </c>
      <c r="M120" s="651">
        <v>98.23</v>
      </c>
      <c r="N120" s="650">
        <v>1</v>
      </c>
      <c r="O120" s="731">
        <v>1</v>
      </c>
      <c r="P120" s="651"/>
      <c r="Q120" s="666">
        <v>0</v>
      </c>
      <c r="R120" s="650"/>
      <c r="S120" s="666">
        <v>0</v>
      </c>
      <c r="T120" s="731"/>
      <c r="U120" s="689">
        <v>0</v>
      </c>
    </row>
    <row r="121" spans="1:21" ht="14.4" customHeight="1" x14ac:dyDescent="0.3">
      <c r="A121" s="649">
        <v>21</v>
      </c>
      <c r="B121" s="650" t="s">
        <v>582</v>
      </c>
      <c r="C121" s="650">
        <v>89301211</v>
      </c>
      <c r="D121" s="729" t="s">
        <v>5948</v>
      </c>
      <c r="E121" s="730" t="s">
        <v>3924</v>
      </c>
      <c r="F121" s="650" t="s">
        <v>3904</v>
      </c>
      <c r="G121" s="650" t="s">
        <v>4121</v>
      </c>
      <c r="H121" s="650" t="s">
        <v>583</v>
      </c>
      <c r="I121" s="650" t="s">
        <v>4122</v>
      </c>
      <c r="J121" s="650" t="s">
        <v>4123</v>
      </c>
      <c r="K121" s="650" t="s">
        <v>1285</v>
      </c>
      <c r="L121" s="651">
        <v>102.89</v>
      </c>
      <c r="M121" s="651">
        <v>102.89</v>
      </c>
      <c r="N121" s="650">
        <v>1</v>
      </c>
      <c r="O121" s="731">
        <v>0.5</v>
      </c>
      <c r="P121" s="651">
        <v>102.89</v>
      </c>
      <c r="Q121" s="666">
        <v>1</v>
      </c>
      <c r="R121" s="650">
        <v>1</v>
      </c>
      <c r="S121" s="666">
        <v>1</v>
      </c>
      <c r="T121" s="731">
        <v>0.5</v>
      </c>
      <c r="U121" s="689">
        <v>1</v>
      </c>
    </row>
    <row r="122" spans="1:21" ht="14.4" customHeight="1" x14ac:dyDescent="0.3">
      <c r="A122" s="649">
        <v>21</v>
      </c>
      <c r="B122" s="650" t="s">
        <v>582</v>
      </c>
      <c r="C122" s="650">
        <v>89301211</v>
      </c>
      <c r="D122" s="729" t="s">
        <v>5948</v>
      </c>
      <c r="E122" s="730" t="s">
        <v>3924</v>
      </c>
      <c r="F122" s="650" t="s">
        <v>3904</v>
      </c>
      <c r="G122" s="650" t="s">
        <v>4124</v>
      </c>
      <c r="H122" s="650" t="s">
        <v>1959</v>
      </c>
      <c r="I122" s="650" t="s">
        <v>2483</v>
      </c>
      <c r="J122" s="650" t="s">
        <v>2484</v>
      </c>
      <c r="K122" s="650" t="s">
        <v>3750</v>
      </c>
      <c r="L122" s="651">
        <v>14478.77</v>
      </c>
      <c r="M122" s="651">
        <v>28957.54</v>
      </c>
      <c r="N122" s="650">
        <v>2</v>
      </c>
      <c r="O122" s="731">
        <v>0.5</v>
      </c>
      <c r="P122" s="651">
        <v>28957.54</v>
      </c>
      <c r="Q122" s="666">
        <v>1</v>
      </c>
      <c r="R122" s="650">
        <v>2</v>
      </c>
      <c r="S122" s="666">
        <v>1</v>
      </c>
      <c r="T122" s="731">
        <v>0.5</v>
      </c>
      <c r="U122" s="689">
        <v>1</v>
      </c>
    </row>
    <row r="123" spans="1:21" ht="14.4" customHeight="1" x14ac:dyDescent="0.3">
      <c r="A123" s="649">
        <v>21</v>
      </c>
      <c r="B123" s="650" t="s">
        <v>582</v>
      </c>
      <c r="C123" s="650">
        <v>89301211</v>
      </c>
      <c r="D123" s="729" t="s">
        <v>5948</v>
      </c>
      <c r="E123" s="730" t="s">
        <v>3924</v>
      </c>
      <c r="F123" s="650" t="s">
        <v>3904</v>
      </c>
      <c r="G123" s="650" t="s">
        <v>4125</v>
      </c>
      <c r="H123" s="650" t="s">
        <v>583</v>
      </c>
      <c r="I123" s="650" t="s">
        <v>4126</v>
      </c>
      <c r="J123" s="650" t="s">
        <v>1827</v>
      </c>
      <c r="K123" s="650" t="s">
        <v>1013</v>
      </c>
      <c r="L123" s="651">
        <v>0</v>
      </c>
      <c r="M123" s="651">
        <v>0</v>
      </c>
      <c r="N123" s="650">
        <v>3</v>
      </c>
      <c r="O123" s="731">
        <v>1.5</v>
      </c>
      <c r="P123" s="651">
        <v>0</v>
      </c>
      <c r="Q123" s="666"/>
      <c r="R123" s="650">
        <v>1</v>
      </c>
      <c r="S123" s="666">
        <v>0.33333333333333331</v>
      </c>
      <c r="T123" s="731">
        <v>0.5</v>
      </c>
      <c r="U123" s="689">
        <v>0.33333333333333331</v>
      </c>
    </row>
    <row r="124" spans="1:21" ht="14.4" customHeight="1" x14ac:dyDescent="0.3">
      <c r="A124" s="649">
        <v>21</v>
      </c>
      <c r="B124" s="650" t="s">
        <v>582</v>
      </c>
      <c r="C124" s="650">
        <v>89301211</v>
      </c>
      <c r="D124" s="729" t="s">
        <v>5948</v>
      </c>
      <c r="E124" s="730" t="s">
        <v>3924</v>
      </c>
      <c r="F124" s="650" t="s">
        <v>3904</v>
      </c>
      <c r="G124" s="650" t="s">
        <v>4125</v>
      </c>
      <c r="H124" s="650" t="s">
        <v>583</v>
      </c>
      <c r="I124" s="650" t="s">
        <v>4127</v>
      </c>
      <c r="J124" s="650" t="s">
        <v>4128</v>
      </c>
      <c r="K124" s="650" t="s">
        <v>4129</v>
      </c>
      <c r="L124" s="651">
        <v>0</v>
      </c>
      <c r="M124" s="651">
        <v>0</v>
      </c>
      <c r="N124" s="650">
        <v>1</v>
      </c>
      <c r="O124" s="731">
        <v>0.5</v>
      </c>
      <c r="P124" s="651">
        <v>0</v>
      </c>
      <c r="Q124" s="666"/>
      <c r="R124" s="650">
        <v>1</v>
      </c>
      <c r="S124" s="666">
        <v>1</v>
      </c>
      <c r="T124" s="731">
        <v>0.5</v>
      </c>
      <c r="U124" s="689">
        <v>1</v>
      </c>
    </row>
    <row r="125" spans="1:21" ht="14.4" customHeight="1" x14ac:dyDescent="0.3">
      <c r="A125" s="649">
        <v>21</v>
      </c>
      <c r="B125" s="650" t="s">
        <v>582</v>
      </c>
      <c r="C125" s="650">
        <v>89301211</v>
      </c>
      <c r="D125" s="729" t="s">
        <v>5948</v>
      </c>
      <c r="E125" s="730" t="s">
        <v>3924</v>
      </c>
      <c r="F125" s="650" t="s">
        <v>3904</v>
      </c>
      <c r="G125" s="650" t="s">
        <v>4125</v>
      </c>
      <c r="H125" s="650" t="s">
        <v>583</v>
      </c>
      <c r="I125" s="650" t="s">
        <v>4130</v>
      </c>
      <c r="J125" s="650" t="s">
        <v>1827</v>
      </c>
      <c r="K125" s="650" t="s">
        <v>922</v>
      </c>
      <c r="L125" s="651">
        <v>0</v>
      </c>
      <c r="M125" s="651">
        <v>0</v>
      </c>
      <c r="N125" s="650">
        <v>2</v>
      </c>
      <c r="O125" s="731">
        <v>1</v>
      </c>
      <c r="P125" s="651"/>
      <c r="Q125" s="666"/>
      <c r="R125" s="650"/>
      <c r="S125" s="666">
        <v>0</v>
      </c>
      <c r="T125" s="731"/>
      <c r="U125" s="689">
        <v>0</v>
      </c>
    </row>
    <row r="126" spans="1:21" ht="14.4" customHeight="1" x14ac:dyDescent="0.3">
      <c r="A126" s="649">
        <v>21</v>
      </c>
      <c r="B126" s="650" t="s">
        <v>582</v>
      </c>
      <c r="C126" s="650">
        <v>89301211</v>
      </c>
      <c r="D126" s="729" t="s">
        <v>5948</v>
      </c>
      <c r="E126" s="730" t="s">
        <v>3924</v>
      </c>
      <c r="F126" s="650" t="s">
        <v>3904</v>
      </c>
      <c r="G126" s="650" t="s">
        <v>4125</v>
      </c>
      <c r="H126" s="650" t="s">
        <v>583</v>
      </c>
      <c r="I126" s="650" t="s">
        <v>4131</v>
      </c>
      <c r="J126" s="650" t="s">
        <v>4128</v>
      </c>
      <c r="K126" s="650" t="s">
        <v>4132</v>
      </c>
      <c r="L126" s="651">
        <v>0</v>
      </c>
      <c r="M126" s="651">
        <v>0</v>
      </c>
      <c r="N126" s="650">
        <v>1</v>
      </c>
      <c r="O126" s="731">
        <v>0.5</v>
      </c>
      <c r="P126" s="651"/>
      <c r="Q126" s="666"/>
      <c r="R126" s="650"/>
      <c r="S126" s="666">
        <v>0</v>
      </c>
      <c r="T126" s="731"/>
      <c r="U126" s="689">
        <v>0</v>
      </c>
    </row>
    <row r="127" spans="1:21" ht="14.4" customHeight="1" x14ac:dyDescent="0.3">
      <c r="A127" s="649">
        <v>21</v>
      </c>
      <c r="B127" s="650" t="s">
        <v>582</v>
      </c>
      <c r="C127" s="650">
        <v>89301211</v>
      </c>
      <c r="D127" s="729" t="s">
        <v>5948</v>
      </c>
      <c r="E127" s="730" t="s">
        <v>3924</v>
      </c>
      <c r="F127" s="650" t="s">
        <v>3905</v>
      </c>
      <c r="G127" s="650" t="s">
        <v>4133</v>
      </c>
      <c r="H127" s="650" t="s">
        <v>583</v>
      </c>
      <c r="I127" s="650" t="s">
        <v>4134</v>
      </c>
      <c r="J127" s="650" t="s">
        <v>3919</v>
      </c>
      <c r="K127" s="650"/>
      <c r="L127" s="651">
        <v>0</v>
      </c>
      <c r="M127" s="651">
        <v>0</v>
      </c>
      <c r="N127" s="650">
        <v>1</v>
      </c>
      <c r="O127" s="731">
        <v>1</v>
      </c>
      <c r="P127" s="651">
        <v>0</v>
      </c>
      <c r="Q127" s="666"/>
      <c r="R127" s="650">
        <v>1</v>
      </c>
      <c r="S127" s="666">
        <v>1</v>
      </c>
      <c r="T127" s="731">
        <v>1</v>
      </c>
      <c r="U127" s="689">
        <v>1</v>
      </c>
    </row>
    <row r="128" spans="1:21" ht="14.4" customHeight="1" x14ac:dyDescent="0.3">
      <c r="A128" s="649">
        <v>21</v>
      </c>
      <c r="B128" s="650" t="s">
        <v>582</v>
      </c>
      <c r="C128" s="650">
        <v>89301211</v>
      </c>
      <c r="D128" s="729" t="s">
        <v>5948</v>
      </c>
      <c r="E128" s="730" t="s">
        <v>3924</v>
      </c>
      <c r="F128" s="650" t="s">
        <v>3905</v>
      </c>
      <c r="G128" s="650" t="s">
        <v>4133</v>
      </c>
      <c r="H128" s="650" t="s">
        <v>583</v>
      </c>
      <c r="I128" s="650" t="s">
        <v>4135</v>
      </c>
      <c r="J128" s="650" t="s">
        <v>3919</v>
      </c>
      <c r="K128" s="650"/>
      <c r="L128" s="651">
        <v>0</v>
      </c>
      <c r="M128" s="651">
        <v>0</v>
      </c>
      <c r="N128" s="650">
        <v>1</v>
      </c>
      <c r="O128" s="731">
        <v>1</v>
      </c>
      <c r="P128" s="651">
        <v>0</v>
      </c>
      <c r="Q128" s="666"/>
      <c r="R128" s="650">
        <v>1</v>
      </c>
      <c r="S128" s="666">
        <v>1</v>
      </c>
      <c r="T128" s="731">
        <v>1</v>
      </c>
      <c r="U128" s="689">
        <v>1</v>
      </c>
    </row>
    <row r="129" spans="1:21" ht="14.4" customHeight="1" x14ac:dyDescent="0.3">
      <c r="A129" s="649">
        <v>21</v>
      </c>
      <c r="B129" s="650" t="s">
        <v>582</v>
      </c>
      <c r="C129" s="650">
        <v>89301211</v>
      </c>
      <c r="D129" s="729" t="s">
        <v>5948</v>
      </c>
      <c r="E129" s="730" t="s">
        <v>3924</v>
      </c>
      <c r="F129" s="650" t="s">
        <v>3906</v>
      </c>
      <c r="G129" s="650" t="s">
        <v>4136</v>
      </c>
      <c r="H129" s="650" t="s">
        <v>583</v>
      </c>
      <c r="I129" s="650" t="s">
        <v>4137</v>
      </c>
      <c r="J129" s="650" t="s">
        <v>4138</v>
      </c>
      <c r="K129" s="650" t="s">
        <v>4139</v>
      </c>
      <c r="L129" s="651">
        <v>1267.1199999999999</v>
      </c>
      <c r="M129" s="651">
        <v>1267.1199999999999</v>
      </c>
      <c r="N129" s="650">
        <v>1</v>
      </c>
      <c r="O129" s="731">
        <v>1</v>
      </c>
      <c r="P129" s="651">
        <v>1267.1199999999999</v>
      </c>
      <c r="Q129" s="666">
        <v>1</v>
      </c>
      <c r="R129" s="650">
        <v>1</v>
      </c>
      <c r="S129" s="666">
        <v>1</v>
      </c>
      <c r="T129" s="731">
        <v>1</v>
      </c>
      <c r="U129" s="689">
        <v>1</v>
      </c>
    </row>
    <row r="130" spans="1:21" ht="14.4" customHeight="1" x14ac:dyDescent="0.3">
      <c r="A130" s="649">
        <v>21</v>
      </c>
      <c r="B130" s="650" t="s">
        <v>582</v>
      </c>
      <c r="C130" s="650">
        <v>89301211</v>
      </c>
      <c r="D130" s="729" t="s">
        <v>5948</v>
      </c>
      <c r="E130" s="730" t="s">
        <v>3927</v>
      </c>
      <c r="F130" s="650" t="s">
        <v>3904</v>
      </c>
      <c r="G130" s="650" t="s">
        <v>3956</v>
      </c>
      <c r="H130" s="650" t="s">
        <v>583</v>
      </c>
      <c r="I130" s="650" t="s">
        <v>1097</v>
      </c>
      <c r="J130" s="650" t="s">
        <v>1098</v>
      </c>
      <c r="K130" s="650" t="s">
        <v>1099</v>
      </c>
      <c r="L130" s="651">
        <v>95.25</v>
      </c>
      <c r="M130" s="651">
        <v>285.75</v>
      </c>
      <c r="N130" s="650">
        <v>3</v>
      </c>
      <c r="O130" s="731">
        <v>2</v>
      </c>
      <c r="P130" s="651"/>
      <c r="Q130" s="666">
        <v>0</v>
      </c>
      <c r="R130" s="650"/>
      <c r="S130" s="666">
        <v>0</v>
      </c>
      <c r="T130" s="731"/>
      <c r="U130" s="689">
        <v>0</v>
      </c>
    </row>
    <row r="131" spans="1:21" ht="14.4" customHeight="1" x14ac:dyDescent="0.3">
      <c r="A131" s="649">
        <v>21</v>
      </c>
      <c r="B131" s="650" t="s">
        <v>582</v>
      </c>
      <c r="C131" s="650">
        <v>89301211</v>
      </c>
      <c r="D131" s="729" t="s">
        <v>5948</v>
      </c>
      <c r="E131" s="730" t="s">
        <v>3927</v>
      </c>
      <c r="F131" s="650" t="s">
        <v>3904</v>
      </c>
      <c r="G131" s="650" t="s">
        <v>3956</v>
      </c>
      <c r="H131" s="650" t="s">
        <v>583</v>
      </c>
      <c r="I131" s="650" t="s">
        <v>722</v>
      </c>
      <c r="J131" s="650" t="s">
        <v>4140</v>
      </c>
      <c r="K131" s="650" t="s">
        <v>2709</v>
      </c>
      <c r="L131" s="651">
        <v>44.8</v>
      </c>
      <c r="M131" s="651">
        <v>44.8</v>
      </c>
      <c r="N131" s="650">
        <v>1</v>
      </c>
      <c r="O131" s="731">
        <v>1</v>
      </c>
      <c r="P131" s="651"/>
      <c r="Q131" s="666">
        <v>0</v>
      </c>
      <c r="R131" s="650"/>
      <c r="S131" s="666">
        <v>0</v>
      </c>
      <c r="T131" s="731"/>
      <c r="U131" s="689">
        <v>0</v>
      </c>
    </row>
    <row r="132" spans="1:21" ht="14.4" customHeight="1" x14ac:dyDescent="0.3">
      <c r="A132" s="649">
        <v>21</v>
      </c>
      <c r="B132" s="650" t="s">
        <v>582</v>
      </c>
      <c r="C132" s="650">
        <v>89301211</v>
      </c>
      <c r="D132" s="729" t="s">
        <v>5948</v>
      </c>
      <c r="E132" s="730" t="s">
        <v>3927</v>
      </c>
      <c r="F132" s="650" t="s">
        <v>3904</v>
      </c>
      <c r="G132" s="650" t="s">
        <v>3956</v>
      </c>
      <c r="H132" s="650" t="s">
        <v>583</v>
      </c>
      <c r="I132" s="650" t="s">
        <v>722</v>
      </c>
      <c r="J132" s="650" t="s">
        <v>4140</v>
      </c>
      <c r="K132" s="650" t="s">
        <v>2709</v>
      </c>
      <c r="L132" s="651">
        <v>47.63</v>
      </c>
      <c r="M132" s="651">
        <v>142.89000000000001</v>
      </c>
      <c r="N132" s="650">
        <v>3</v>
      </c>
      <c r="O132" s="731">
        <v>2</v>
      </c>
      <c r="P132" s="651">
        <v>47.63</v>
      </c>
      <c r="Q132" s="666">
        <v>0.33333333333333331</v>
      </c>
      <c r="R132" s="650">
        <v>1</v>
      </c>
      <c r="S132" s="666">
        <v>0.33333333333333331</v>
      </c>
      <c r="T132" s="731">
        <v>0.5</v>
      </c>
      <c r="U132" s="689">
        <v>0.25</v>
      </c>
    </row>
    <row r="133" spans="1:21" ht="14.4" customHeight="1" x14ac:dyDescent="0.3">
      <c r="A133" s="649">
        <v>21</v>
      </c>
      <c r="B133" s="650" t="s">
        <v>582</v>
      </c>
      <c r="C133" s="650">
        <v>89301211</v>
      </c>
      <c r="D133" s="729" t="s">
        <v>5948</v>
      </c>
      <c r="E133" s="730" t="s">
        <v>3927</v>
      </c>
      <c r="F133" s="650" t="s">
        <v>3904</v>
      </c>
      <c r="G133" s="650" t="s">
        <v>3971</v>
      </c>
      <c r="H133" s="650" t="s">
        <v>1959</v>
      </c>
      <c r="I133" s="650" t="s">
        <v>2084</v>
      </c>
      <c r="J133" s="650" t="s">
        <v>3794</v>
      </c>
      <c r="K133" s="650" t="s">
        <v>3795</v>
      </c>
      <c r="L133" s="651">
        <v>6.98</v>
      </c>
      <c r="M133" s="651">
        <v>6.98</v>
      </c>
      <c r="N133" s="650">
        <v>1</v>
      </c>
      <c r="O133" s="731">
        <v>1</v>
      </c>
      <c r="P133" s="651">
        <v>6.98</v>
      </c>
      <c r="Q133" s="666">
        <v>1</v>
      </c>
      <c r="R133" s="650">
        <v>1</v>
      </c>
      <c r="S133" s="666">
        <v>1</v>
      </c>
      <c r="T133" s="731">
        <v>1</v>
      </c>
      <c r="U133" s="689">
        <v>1</v>
      </c>
    </row>
    <row r="134" spans="1:21" ht="14.4" customHeight="1" x14ac:dyDescent="0.3">
      <c r="A134" s="649">
        <v>21</v>
      </c>
      <c r="B134" s="650" t="s">
        <v>582</v>
      </c>
      <c r="C134" s="650">
        <v>89301211</v>
      </c>
      <c r="D134" s="729" t="s">
        <v>5948</v>
      </c>
      <c r="E134" s="730" t="s">
        <v>3927</v>
      </c>
      <c r="F134" s="650" t="s">
        <v>3904</v>
      </c>
      <c r="G134" s="650" t="s">
        <v>3971</v>
      </c>
      <c r="H134" s="650" t="s">
        <v>1959</v>
      </c>
      <c r="I134" s="650" t="s">
        <v>2186</v>
      </c>
      <c r="J134" s="650" t="s">
        <v>3796</v>
      </c>
      <c r="K134" s="650" t="s">
        <v>3797</v>
      </c>
      <c r="L134" s="651">
        <v>10.73</v>
      </c>
      <c r="M134" s="651">
        <v>10.73</v>
      </c>
      <c r="N134" s="650">
        <v>1</v>
      </c>
      <c r="O134" s="731">
        <v>0.5</v>
      </c>
      <c r="P134" s="651"/>
      <c r="Q134" s="666">
        <v>0</v>
      </c>
      <c r="R134" s="650"/>
      <c r="S134" s="666">
        <v>0</v>
      </c>
      <c r="T134" s="731"/>
      <c r="U134" s="689">
        <v>0</v>
      </c>
    </row>
    <row r="135" spans="1:21" ht="14.4" customHeight="1" x14ac:dyDescent="0.3">
      <c r="A135" s="649">
        <v>21</v>
      </c>
      <c r="B135" s="650" t="s">
        <v>582</v>
      </c>
      <c r="C135" s="650">
        <v>89301211</v>
      </c>
      <c r="D135" s="729" t="s">
        <v>5948</v>
      </c>
      <c r="E135" s="730" t="s">
        <v>3927</v>
      </c>
      <c r="F135" s="650" t="s">
        <v>3904</v>
      </c>
      <c r="G135" s="650" t="s">
        <v>3971</v>
      </c>
      <c r="H135" s="650" t="s">
        <v>1959</v>
      </c>
      <c r="I135" s="650" t="s">
        <v>3155</v>
      </c>
      <c r="J135" s="650" t="s">
        <v>3859</v>
      </c>
      <c r="K135" s="650" t="s">
        <v>1840</v>
      </c>
      <c r="L135" s="651">
        <v>17.690000000000001</v>
      </c>
      <c r="M135" s="651">
        <v>17.690000000000001</v>
      </c>
      <c r="N135" s="650">
        <v>1</v>
      </c>
      <c r="O135" s="731">
        <v>1</v>
      </c>
      <c r="P135" s="651">
        <v>17.690000000000001</v>
      </c>
      <c r="Q135" s="666">
        <v>1</v>
      </c>
      <c r="R135" s="650">
        <v>1</v>
      </c>
      <c r="S135" s="666">
        <v>1</v>
      </c>
      <c r="T135" s="731">
        <v>1</v>
      </c>
      <c r="U135" s="689">
        <v>1</v>
      </c>
    </row>
    <row r="136" spans="1:21" ht="14.4" customHeight="1" x14ac:dyDescent="0.3">
      <c r="A136" s="649">
        <v>21</v>
      </c>
      <c r="B136" s="650" t="s">
        <v>582</v>
      </c>
      <c r="C136" s="650">
        <v>89301211</v>
      </c>
      <c r="D136" s="729" t="s">
        <v>5948</v>
      </c>
      <c r="E136" s="730" t="s">
        <v>3927</v>
      </c>
      <c r="F136" s="650" t="s">
        <v>3904</v>
      </c>
      <c r="G136" s="650" t="s">
        <v>3960</v>
      </c>
      <c r="H136" s="650" t="s">
        <v>583</v>
      </c>
      <c r="I136" s="650" t="s">
        <v>3961</v>
      </c>
      <c r="J136" s="650" t="s">
        <v>3962</v>
      </c>
      <c r="K136" s="650" t="s">
        <v>3963</v>
      </c>
      <c r="L136" s="651">
        <v>1789.73</v>
      </c>
      <c r="M136" s="651">
        <v>8948.65</v>
      </c>
      <c r="N136" s="650">
        <v>5</v>
      </c>
      <c r="O136" s="731">
        <v>3.5</v>
      </c>
      <c r="P136" s="651">
        <v>1789.73</v>
      </c>
      <c r="Q136" s="666">
        <v>0.2</v>
      </c>
      <c r="R136" s="650">
        <v>1</v>
      </c>
      <c r="S136" s="666">
        <v>0.2</v>
      </c>
      <c r="T136" s="731">
        <v>0.5</v>
      </c>
      <c r="U136" s="689">
        <v>0.14285714285714285</v>
      </c>
    </row>
    <row r="137" spans="1:21" ht="14.4" customHeight="1" x14ac:dyDescent="0.3">
      <c r="A137" s="649">
        <v>21</v>
      </c>
      <c r="B137" s="650" t="s">
        <v>582</v>
      </c>
      <c r="C137" s="650">
        <v>89301211</v>
      </c>
      <c r="D137" s="729" t="s">
        <v>5948</v>
      </c>
      <c r="E137" s="730" t="s">
        <v>3927</v>
      </c>
      <c r="F137" s="650" t="s">
        <v>3904</v>
      </c>
      <c r="G137" s="650" t="s">
        <v>4141</v>
      </c>
      <c r="H137" s="650" t="s">
        <v>1959</v>
      </c>
      <c r="I137" s="650" t="s">
        <v>4142</v>
      </c>
      <c r="J137" s="650" t="s">
        <v>4143</v>
      </c>
      <c r="K137" s="650" t="s">
        <v>4144</v>
      </c>
      <c r="L137" s="651">
        <v>1509.4</v>
      </c>
      <c r="M137" s="651">
        <v>1509.4</v>
      </c>
      <c r="N137" s="650">
        <v>1</v>
      </c>
      <c r="O137" s="731">
        <v>1</v>
      </c>
      <c r="P137" s="651">
        <v>1509.4</v>
      </c>
      <c r="Q137" s="666">
        <v>1</v>
      </c>
      <c r="R137" s="650">
        <v>1</v>
      </c>
      <c r="S137" s="666">
        <v>1</v>
      </c>
      <c r="T137" s="731">
        <v>1</v>
      </c>
      <c r="U137" s="689">
        <v>1</v>
      </c>
    </row>
    <row r="138" spans="1:21" ht="14.4" customHeight="1" x14ac:dyDescent="0.3">
      <c r="A138" s="649">
        <v>21</v>
      </c>
      <c r="B138" s="650" t="s">
        <v>582</v>
      </c>
      <c r="C138" s="650">
        <v>89301211</v>
      </c>
      <c r="D138" s="729" t="s">
        <v>5948</v>
      </c>
      <c r="E138" s="730" t="s">
        <v>3927</v>
      </c>
      <c r="F138" s="650" t="s">
        <v>3904</v>
      </c>
      <c r="G138" s="650" t="s">
        <v>3985</v>
      </c>
      <c r="H138" s="650" t="s">
        <v>1959</v>
      </c>
      <c r="I138" s="650" t="s">
        <v>2123</v>
      </c>
      <c r="J138" s="650" t="s">
        <v>2124</v>
      </c>
      <c r="K138" s="650" t="s">
        <v>3802</v>
      </c>
      <c r="L138" s="651">
        <v>162.13</v>
      </c>
      <c r="M138" s="651">
        <v>162.13</v>
      </c>
      <c r="N138" s="650">
        <v>1</v>
      </c>
      <c r="O138" s="731">
        <v>0.5</v>
      </c>
      <c r="P138" s="651"/>
      <c r="Q138" s="666">
        <v>0</v>
      </c>
      <c r="R138" s="650"/>
      <c r="S138" s="666">
        <v>0</v>
      </c>
      <c r="T138" s="731"/>
      <c r="U138" s="689">
        <v>0</v>
      </c>
    </row>
    <row r="139" spans="1:21" ht="14.4" customHeight="1" x14ac:dyDescent="0.3">
      <c r="A139" s="649">
        <v>21</v>
      </c>
      <c r="B139" s="650" t="s">
        <v>582</v>
      </c>
      <c r="C139" s="650">
        <v>89301211</v>
      </c>
      <c r="D139" s="729" t="s">
        <v>5948</v>
      </c>
      <c r="E139" s="730" t="s">
        <v>3927</v>
      </c>
      <c r="F139" s="650" t="s">
        <v>3904</v>
      </c>
      <c r="G139" s="650" t="s">
        <v>3991</v>
      </c>
      <c r="H139" s="650" t="s">
        <v>583</v>
      </c>
      <c r="I139" s="650" t="s">
        <v>1382</v>
      </c>
      <c r="J139" s="650" t="s">
        <v>1383</v>
      </c>
      <c r="K139" s="650" t="s">
        <v>1384</v>
      </c>
      <c r="L139" s="651">
        <v>400.21</v>
      </c>
      <c r="M139" s="651">
        <v>400.21</v>
      </c>
      <c r="N139" s="650">
        <v>1</v>
      </c>
      <c r="O139" s="731">
        <v>0.5</v>
      </c>
      <c r="P139" s="651">
        <v>400.21</v>
      </c>
      <c r="Q139" s="666">
        <v>1</v>
      </c>
      <c r="R139" s="650">
        <v>1</v>
      </c>
      <c r="S139" s="666">
        <v>1</v>
      </c>
      <c r="T139" s="731">
        <v>0.5</v>
      </c>
      <c r="U139" s="689">
        <v>1</v>
      </c>
    </row>
    <row r="140" spans="1:21" ht="14.4" customHeight="1" x14ac:dyDescent="0.3">
      <c r="A140" s="649">
        <v>21</v>
      </c>
      <c r="B140" s="650" t="s">
        <v>582</v>
      </c>
      <c r="C140" s="650">
        <v>89301211</v>
      </c>
      <c r="D140" s="729" t="s">
        <v>5948</v>
      </c>
      <c r="E140" s="730" t="s">
        <v>3927</v>
      </c>
      <c r="F140" s="650" t="s">
        <v>3904</v>
      </c>
      <c r="G140" s="650" t="s">
        <v>3991</v>
      </c>
      <c r="H140" s="650" t="s">
        <v>583</v>
      </c>
      <c r="I140" s="650" t="s">
        <v>3992</v>
      </c>
      <c r="J140" s="650" t="s">
        <v>1383</v>
      </c>
      <c r="K140" s="650" t="s">
        <v>2118</v>
      </c>
      <c r="L140" s="651">
        <v>0</v>
      </c>
      <c r="M140" s="651">
        <v>0</v>
      </c>
      <c r="N140" s="650">
        <v>1</v>
      </c>
      <c r="O140" s="731">
        <v>0.5</v>
      </c>
      <c r="P140" s="651">
        <v>0</v>
      </c>
      <c r="Q140" s="666"/>
      <c r="R140" s="650">
        <v>1</v>
      </c>
      <c r="S140" s="666">
        <v>1</v>
      </c>
      <c r="T140" s="731">
        <v>0.5</v>
      </c>
      <c r="U140" s="689">
        <v>1</v>
      </c>
    </row>
    <row r="141" spans="1:21" ht="14.4" customHeight="1" x14ac:dyDescent="0.3">
      <c r="A141" s="649">
        <v>21</v>
      </c>
      <c r="B141" s="650" t="s">
        <v>582</v>
      </c>
      <c r="C141" s="650">
        <v>89301211</v>
      </c>
      <c r="D141" s="729" t="s">
        <v>5948</v>
      </c>
      <c r="E141" s="730" t="s">
        <v>3927</v>
      </c>
      <c r="F141" s="650" t="s">
        <v>3904</v>
      </c>
      <c r="G141" s="650" t="s">
        <v>4001</v>
      </c>
      <c r="H141" s="650" t="s">
        <v>583</v>
      </c>
      <c r="I141" s="650" t="s">
        <v>4145</v>
      </c>
      <c r="J141" s="650" t="s">
        <v>4146</v>
      </c>
      <c r="K141" s="650" t="s">
        <v>4147</v>
      </c>
      <c r="L141" s="651">
        <v>75.36</v>
      </c>
      <c r="M141" s="651">
        <v>150.72</v>
      </c>
      <c r="N141" s="650">
        <v>2</v>
      </c>
      <c r="O141" s="731">
        <v>2</v>
      </c>
      <c r="P141" s="651">
        <v>75.36</v>
      </c>
      <c r="Q141" s="666">
        <v>0.5</v>
      </c>
      <c r="R141" s="650">
        <v>1</v>
      </c>
      <c r="S141" s="666">
        <v>0.5</v>
      </c>
      <c r="T141" s="731">
        <v>1</v>
      </c>
      <c r="U141" s="689">
        <v>0.5</v>
      </c>
    </row>
    <row r="142" spans="1:21" ht="14.4" customHeight="1" x14ac:dyDescent="0.3">
      <c r="A142" s="649">
        <v>21</v>
      </c>
      <c r="B142" s="650" t="s">
        <v>582</v>
      </c>
      <c r="C142" s="650">
        <v>89301211</v>
      </c>
      <c r="D142" s="729" t="s">
        <v>5948</v>
      </c>
      <c r="E142" s="730" t="s">
        <v>3927</v>
      </c>
      <c r="F142" s="650" t="s">
        <v>3904</v>
      </c>
      <c r="G142" s="650" t="s">
        <v>4011</v>
      </c>
      <c r="H142" s="650" t="s">
        <v>583</v>
      </c>
      <c r="I142" s="650" t="s">
        <v>1514</v>
      </c>
      <c r="J142" s="650" t="s">
        <v>4148</v>
      </c>
      <c r="K142" s="650" t="s">
        <v>4149</v>
      </c>
      <c r="L142" s="651">
        <v>2332.38</v>
      </c>
      <c r="M142" s="651">
        <v>4664.76</v>
      </c>
      <c r="N142" s="650">
        <v>2</v>
      </c>
      <c r="O142" s="731">
        <v>2</v>
      </c>
      <c r="P142" s="651">
        <v>2332.38</v>
      </c>
      <c r="Q142" s="666">
        <v>0.5</v>
      </c>
      <c r="R142" s="650">
        <v>1</v>
      </c>
      <c r="S142" s="666">
        <v>0.5</v>
      </c>
      <c r="T142" s="731">
        <v>1</v>
      </c>
      <c r="U142" s="689">
        <v>0.5</v>
      </c>
    </row>
    <row r="143" spans="1:21" ht="14.4" customHeight="1" x14ac:dyDescent="0.3">
      <c r="A143" s="649">
        <v>21</v>
      </c>
      <c r="B143" s="650" t="s">
        <v>582</v>
      </c>
      <c r="C143" s="650">
        <v>89301211</v>
      </c>
      <c r="D143" s="729" t="s">
        <v>5948</v>
      </c>
      <c r="E143" s="730" t="s">
        <v>3927</v>
      </c>
      <c r="F143" s="650" t="s">
        <v>3904</v>
      </c>
      <c r="G143" s="650" t="s">
        <v>4011</v>
      </c>
      <c r="H143" s="650" t="s">
        <v>583</v>
      </c>
      <c r="I143" s="650" t="s">
        <v>1196</v>
      </c>
      <c r="J143" s="650" t="s">
        <v>4014</v>
      </c>
      <c r="K143" s="650" t="s">
        <v>4015</v>
      </c>
      <c r="L143" s="651">
        <v>880.88</v>
      </c>
      <c r="M143" s="651">
        <v>1761.76</v>
      </c>
      <c r="N143" s="650">
        <v>2</v>
      </c>
      <c r="O143" s="731">
        <v>2</v>
      </c>
      <c r="P143" s="651">
        <v>1761.76</v>
      </c>
      <c r="Q143" s="666">
        <v>1</v>
      </c>
      <c r="R143" s="650">
        <v>2</v>
      </c>
      <c r="S143" s="666">
        <v>1</v>
      </c>
      <c r="T143" s="731">
        <v>2</v>
      </c>
      <c r="U143" s="689">
        <v>1</v>
      </c>
    </row>
    <row r="144" spans="1:21" ht="14.4" customHeight="1" x14ac:dyDescent="0.3">
      <c r="A144" s="649">
        <v>21</v>
      </c>
      <c r="B144" s="650" t="s">
        <v>582</v>
      </c>
      <c r="C144" s="650">
        <v>89301211</v>
      </c>
      <c r="D144" s="729" t="s">
        <v>5948</v>
      </c>
      <c r="E144" s="730" t="s">
        <v>3927</v>
      </c>
      <c r="F144" s="650" t="s">
        <v>3904</v>
      </c>
      <c r="G144" s="650" t="s">
        <v>4011</v>
      </c>
      <c r="H144" s="650" t="s">
        <v>583</v>
      </c>
      <c r="I144" s="650" t="s">
        <v>1196</v>
      </c>
      <c r="J144" s="650" t="s">
        <v>4014</v>
      </c>
      <c r="K144" s="650" t="s">
        <v>4015</v>
      </c>
      <c r="L144" s="651">
        <v>515.07000000000005</v>
      </c>
      <c r="M144" s="651">
        <v>515.07000000000005</v>
      </c>
      <c r="N144" s="650">
        <v>1</v>
      </c>
      <c r="O144" s="731">
        <v>1</v>
      </c>
      <c r="P144" s="651"/>
      <c r="Q144" s="666">
        <v>0</v>
      </c>
      <c r="R144" s="650"/>
      <c r="S144" s="666">
        <v>0</v>
      </c>
      <c r="T144" s="731"/>
      <c r="U144" s="689">
        <v>0</v>
      </c>
    </row>
    <row r="145" spans="1:21" ht="14.4" customHeight="1" x14ac:dyDescent="0.3">
      <c r="A145" s="649">
        <v>21</v>
      </c>
      <c r="B145" s="650" t="s">
        <v>582</v>
      </c>
      <c r="C145" s="650">
        <v>89301211</v>
      </c>
      <c r="D145" s="729" t="s">
        <v>5948</v>
      </c>
      <c r="E145" s="730" t="s">
        <v>3927</v>
      </c>
      <c r="F145" s="650" t="s">
        <v>3904</v>
      </c>
      <c r="G145" s="650" t="s">
        <v>4011</v>
      </c>
      <c r="H145" s="650" t="s">
        <v>583</v>
      </c>
      <c r="I145" s="650" t="s">
        <v>1386</v>
      </c>
      <c r="J145" s="650" t="s">
        <v>4016</v>
      </c>
      <c r="K145" s="650" t="s">
        <v>4017</v>
      </c>
      <c r="L145" s="651">
        <v>1629.03</v>
      </c>
      <c r="M145" s="651">
        <v>3258.06</v>
      </c>
      <c r="N145" s="650">
        <v>2</v>
      </c>
      <c r="O145" s="731">
        <v>2</v>
      </c>
      <c r="P145" s="651"/>
      <c r="Q145" s="666">
        <v>0</v>
      </c>
      <c r="R145" s="650"/>
      <c r="S145" s="666">
        <v>0</v>
      </c>
      <c r="T145" s="731"/>
      <c r="U145" s="689">
        <v>0</v>
      </c>
    </row>
    <row r="146" spans="1:21" ht="14.4" customHeight="1" x14ac:dyDescent="0.3">
      <c r="A146" s="649">
        <v>21</v>
      </c>
      <c r="B146" s="650" t="s">
        <v>582</v>
      </c>
      <c r="C146" s="650">
        <v>89301211</v>
      </c>
      <c r="D146" s="729" t="s">
        <v>5948</v>
      </c>
      <c r="E146" s="730" t="s">
        <v>3927</v>
      </c>
      <c r="F146" s="650" t="s">
        <v>3904</v>
      </c>
      <c r="G146" s="650" t="s">
        <v>4011</v>
      </c>
      <c r="H146" s="650" t="s">
        <v>583</v>
      </c>
      <c r="I146" s="650" t="s">
        <v>1386</v>
      </c>
      <c r="J146" s="650" t="s">
        <v>4016</v>
      </c>
      <c r="K146" s="650" t="s">
        <v>4017</v>
      </c>
      <c r="L146" s="651">
        <v>1013.55</v>
      </c>
      <c r="M146" s="651">
        <v>1013.55</v>
      </c>
      <c r="N146" s="650">
        <v>1</v>
      </c>
      <c r="O146" s="731">
        <v>1</v>
      </c>
      <c r="P146" s="651">
        <v>1013.55</v>
      </c>
      <c r="Q146" s="666">
        <v>1</v>
      </c>
      <c r="R146" s="650">
        <v>1</v>
      </c>
      <c r="S146" s="666">
        <v>1</v>
      </c>
      <c r="T146" s="731">
        <v>1</v>
      </c>
      <c r="U146" s="689">
        <v>1</v>
      </c>
    </row>
    <row r="147" spans="1:21" ht="14.4" customHeight="1" x14ac:dyDescent="0.3">
      <c r="A147" s="649">
        <v>21</v>
      </c>
      <c r="B147" s="650" t="s">
        <v>582</v>
      </c>
      <c r="C147" s="650">
        <v>89301211</v>
      </c>
      <c r="D147" s="729" t="s">
        <v>5948</v>
      </c>
      <c r="E147" s="730" t="s">
        <v>3927</v>
      </c>
      <c r="F147" s="650" t="s">
        <v>3904</v>
      </c>
      <c r="G147" s="650" t="s">
        <v>4019</v>
      </c>
      <c r="H147" s="650" t="s">
        <v>583</v>
      </c>
      <c r="I147" s="650" t="s">
        <v>4023</v>
      </c>
      <c r="J147" s="650" t="s">
        <v>4024</v>
      </c>
      <c r="K147" s="650" t="s">
        <v>4022</v>
      </c>
      <c r="L147" s="651">
        <v>0</v>
      </c>
      <c r="M147" s="651">
        <v>0</v>
      </c>
      <c r="N147" s="650">
        <v>3</v>
      </c>
      <c r="O147" s="731">
        <v>2.5</v>
      </c>
      <c r="P147" s="651"/>
      <c r="Q147" s="666"/>
      <c r="R147" s="650"/>
      <c r="S147" s="666">
        <v>0</v>
      </c>
      <c r="T147" s="731"/>
      <c r="U147" s="689">
        <v>0</v>
      </c>
    </row>
    <row r="148" spans="1:21" ht="14.4" customHeight="1" x14ac:dyDescent="0.3">
      <c r="A148" s="649">
        <v>21</v>
      </c>
      <c r="B148" s="650" t="s">
        <v>582</v>
      </c>
      <c r="C148" s="650">
        <v>89301211</v>
      </c>
      <c r="D148" s="729" t="s">
        <v>5948</v>
      </c>
      <c r="E148" s="730" t="s">
        <v>3927</v>
      </c>
      <c r="F148" s="650" t="s">
        <v>3904</v>
      </c>
      <c r="G148" s="650" t="s">
        <v>4150</v>
      </c>
      <c r="H148" s="650" t="s">
        <v>1959</v>
      </c>
      <c r="I148" s="650" t="s">
        <v>4151</v>
      </c>
      <c r="J148" s="650" t="s">
        <v>3853</v>
      </c>
      <c r="K148" s="650" t="s">
        <v>4152</v>
      </c>
      <c r="L148" s="651">
        <v>561.54</v>
      </c>
      <c r="M148" s="651">
        <v>1123.08</v>
      </c>
      <c r="N148" s="650">
        <v>2</v>
      </c>
      <c r="O148" s="731">
        <v>1.5</v>
      </c>
      <c r="P148" s="651">
        <v>561.54</v>
      </c>
      <c r="Q148" s="666">
        <v>0.5</v>
      </c>
      <c r="R148" s="650">
        <v>1</v>
      </c>
      <c r="S148" s="666">
        <v>0.5</v>
      </c>
      <c r="T148" s="731">
        <v>0.5</v>
      </c>
      <c r="U148" s="689">
        <v>0.33333333333333331</v>
      </c>
    </row>
    <row r="149" spans="1:21" ht="14.4" customHeight="1" x14ac:dyDescent="0.3">
      <c r="A149" s="649">
        <v>21</v>
      </c>
      <c r="B149" s="650" t="s">
        <v>582</v>
      </c>
      <c r="C149" s="650">
        <v>89301211</v>
      </c>
      <c r="D149" s="729" t="s">
        <v>5948</v>
      </c>
      <c r="E149" s="730" t="s">
        <v>3927</v>
      </c>
      <c r="F149" s="650" t="s">
        <v>3904</v>
      </c>
      <c r="G149" s="650" t="s">
        <v>4153</v>
      </c>
      <c r="H149" s="650" t="s">
        <v>583</v>
      </c>
      <c r="I149" s="650" t="s">
        <v>4154</v>
      </c>
      <c r="J149" s="650" t="s">
        <v>4155</v>
      </c>
      <c r="K149" s="650" t="s">
        <v>4156</v>
      </c>
      <c r="L149" s="651">
        <v>0</v>
      </c>
      <c r="M149" s="651">
        <v>0</v>
      </c>
      <c r="N149" s="650">
        <v>1</v>
      </c>
      <c r="O149" s="731">
        <v>1</v>
      </c>
      <c r="P149" s="651"/>
      <c r="Q149" s="666"/>
      <c r="R149" s="650"/>
      <c r="S149" s="666">
        <v>0</v>
      </c>
      <c r="T149" s="731"/>
      <c r="U149" s="689">
        <v>0</v>
      </c>
    </row>
    <row r="150" spans="1:21" ht="14.4" customHeight="1" x14ac:dyDescent="0.3">
      <c r="A150" s="649">
        <v>21</v>
      </c>
      <c r="B150" s="650" t="s">
        <v>582</v>
      </c>
      <c r="C150" s="650">
        <v>89301211</v>
      </c>
      <c r="D150" s="729" t="s">
        <v>5948</v>
      </c>
      <c r="E150" s="730" t="s">
        <v>3927</v>
      </c>
      <c r="F150" s="650" t="s">
        <v>3904</v>
      </c>
      <c r="G150" s="650" t="s">
        <v>4153</v>
      </c>
      <c r="H150" s="650" t="s">
        <v>583</v>
      </c>
      <c r="I150" s="650" t="s">
        <v>4157</v>
      </c>
      <c r="J150" s="650" t="s">
        <v>4155</v>
      </c>
      <c r="K150" s="650" t="s">
        <v>1107</v>
      </c>
      <c r="L150" s="651">
        <v>0</v>
      </c>
      <c r="M150" s="651">
        <v>0</v>
      </c>
      <c r="N150" s="650">
        <v>1</v>
      </c>
      <c r="O150" s="731">
        <v>0.5</v>
      </c>
      <c r="P150" s="651">
        <v>0</v>
      </c>
      <c r="Q150" s="666"/>
      <c r="R150" s="650">
        <v>1</v>
      </c>
      <c r="S150" s="666">
        <v>1</v>
      </c>
      <c r="T150" s="731">
        <v>0.5</v>
      </c>
      <c r="U150" s="689">
        <v>1</v>
      </c>
    </row>
    <row r="151" spans="1:21" ht="14.4" customHeight="1" x14ac:dyDescent="0.3">
      <c r="A151" s="649">
        <v>21</v>
      </c>
      <c r="B151" s="650" t="s">
        <v>582</v>
      </c>
      <c r="C151" s="650">
        <v>89301211</v>
      </c>
      <c r="D151" s="729" t="s">
        <v>5948</v>
      </c>
      <c r="E151" s="730" t="s">
        <v>3927</v>
      </c>
      <c r="F151" s="650" t="s">
        <v>3904</v>
      </c>
      <c r="G151" s="650" t="s">
        <v>4041</v>
      </c>
      <c r="H151" s="650" t="s">
        <v>583</v>
      </c>
      <c r="I151" s="650" t="s">
        <v>4044</v>
      </c>
      <c r="J151" s="650" t="s">
        <v>4042</v>
      </c>
      <c r="K151" s="650" t="s">
        <v>4043</v>
      </c>
      <c r="L151" s="651">
        <v>0</v>
      </c>
      <c r="M151" s="651">
        <v>0</v>
      </c>
      <c r="N151" s="650">
        <v>3</v>
      </c>
      <c r="O151" s="731">
        <v>2</v>
      </c>
      <c r="P151" s="651"/>
      <c r="Q151" s="666"/>
      <c r="R151" s="650"/>
      <c r="S151" s="666">
        <v>0</v>
      </c>
      <c r="T151" s="731"/>
      <c r="U151" s="689">
        <v>0</v>
      </c>
    </row>
    <row r="152" spans="1:21" ht="14.4" customHeight="1" x14ac:dyDescent="0.3">
      <c r="A152" s="649">
        <v>21</v>
      </c>
      <c r="B152" s="650" t="s">
        <v>582</v>
      </c>
      <c r="C152" s="650">
        <v>89301211</v>
      </c>
      <c r="D152" s="729" t="s">
        <v>5948</v>
      </c>
      <c r="E152" s="730" t="s">
        <v>3927</v>
      </c>
      <c r="F152" s="650" t="s">
        <v>3904</v>
      </c>
      <c r="G152" s="650" t="s">
        <v>4158</v>
      </c>
      <c r="H152" s="650" t="s">
        <v>583</v>
      </c>
      <c r="I152" s="650" t="s">
        <v>4159</v>
      </c>
      <c r="J152" s="650" t="s">
        <v>2536</v>
      </c>
      <c r="K152" s="650" t="s">
        <v>4160</v>
      </c>
      <c r="L152" s="651">
        <v>0</v>
      </c>
      <c r="M152" s="651">
        <v>0</v>
      </c>
      <c r="N152" s="650">
        <v>1</v>
      </c>
      <c r="O152" s="731">
        <v>0.5</v>
      </c>
      <c r="P152" s="651"/>
      <c r="Q152" s="666"/>
      <c r="R152" s="650"/>
      <c r="S152" s="666">
        <v>0</v>
      </c>
      <c r="T152" s="731"/>
      <c r="U152" s="689">
        <v>0</v>
      </c>
    </row>
    <row r="153" spans="1:21" ht="14.4" customHeight="1" x14ac:dyDescent="0.3">
      <c r="A153" s="649">
        <v>21</v>
      </c>
      <c r="B153" s="650" t="s">
        <v>582</v>
      </c>
      <c r="C153" s="650">
        <v>89301211</v>
      </c>
      <c r="D153" s="729" t="s">
        <v>5948</v>
      </c>
      <c r="E153" s="730" t="s">
        <v>3927</v>
      </c>
      <c r="F153" s="650" t="s">
        <v>3904</v>
      </c>
      <c r="G153" s="650" t="s">
        <v>4054</v>
      </c>
      <c r="H153" s="650" t="s">
        <v>1959</v>
      </c>
      <c r="I153" s="650" t="s">
        <v>2134</v>
      </c>
      <c r="J153" s="650" t="s">
        <v>2022</v>
      </c>
      <c r="K153" s="650" t="s">
        <v>2135</v>
      </c>
      <c r="L153" s="651">
        <v>0</v>
      </c>
      <c r="M153" s="651">
        <v>0</v>
      </c>
      <c r="N153" s="650">
        <v>1</v>
      </c>
      <c r="O153" s="731">
        <v>0.5</v>
      </c>
      <c r="P153" s="651"/>
      <c r="Q153" s="666"/>
      <c r="R153" s="650"/>
      <c r="S153" s="666">
        <v>0</v>
      </c>
      <c r="T153" s="731"/>
      <c r="U153" s="689">
        <v>0</v>
      </c>
    </row>
    <row r="154" spans="1:21" ht="14.4" customHeight="1" x14ac:dyDescent="0.3">
      <c r="A154" s="649">
        <v>21</v>
      </c>
      <c r="B154" s="650" t="s">
        <v>582</v>
      </c>
      <c r="C154" s="650">
        <v>89301211</v>
      </c>
      <c r="D154" s="729" t="s">
        <v>5948</v>
      </c>
      <c r="E154" s="730" t="s">
        <v>3927</v>
      </c>
      <c r="F154" s="650" t="s">
        <v>3904</v>
      </c>
      <c r="G154" s="650" t="s">
        <v>4054</v>
      </c>
      <c r="H154" s="650" t="s">
        <v>1959</v>
      </c>
      <c r="I154" s="650" t="s">
        <v>2021</v>
      </c>
      <c r="J154" s="650" t="s">
        <v>2022</v>
      </c>
      <c r="K154" s="650" t="s">
        <v>2023</v>
      </c>
      <c r="L154" s="651">
        <v>0</v>
      </c>
      <c r="M154" s="651">
        <v>0</v>
      </c>
      <c r="N154" s="650">
        <v>1</v>
      </c>
      <c r="O154" s="731">
        <v>1</v>
      </c>
      <c r="P154" s="651"/>
      <c r="Q154" s="666"/>
      <c r="R154" s="650"/>
      <c r="S154" s="666">
        <v>0</v>
      </c>
      <c r="T154" s="731"/>
      <c r="U154" s="689">
        <v>0</v>
      </c>
    </row>
    <row r="155" spans="1:21" ht="14.4" customHeight="1" x14ac:dyDescent="0.3">
      <c r="A155" s="649">
        <v>21</v>
      </c>
      <c r="B155" s="650" t="s">
        <v>582</v>
      </c>
      <c r="C155" s="650">
        <v>89301211</v>
      </c>
      <c r="D155" s="729" t="s">
        <v>5948</v>
      </c>
      <c r="E155" s="730" t="s">
        <v>3927</v>
      </c>
      <c r="F155" s="650" t="s">
        <v>3904</v>
      </c>
      <c r="G155" s="650" t="s">
        <v>4056</v>
      </c>
      <c r="H155" s="650" t="s">
        <v>583</v>
      </c>
      <c r="I155" s="650" t="s">
        <v>4161</v>
      </c>
      <c r="J155" s="650" t="s">
        <v>4058</v>
      </c>
      <c r="K155" s="650" t="s">
        <v>4162</v>
      </c>
      <c r="L155" s="651">
        <v>0</v>
      </c>
      <c r="M155" s="651">
        <v>0</v>
      </c>
      <c r="N155" s="650">
        <v>2</v>
      </c>
      <c r="O155" s="731">
        <v>2</v>
      </c>
      <c r="P155" s="651">
        <v>0</v>
      </c>
      <c r="Q155" s="666"/>
      <c r="R155" s="650">
        <v>2</v>
      </c>
      <c r="S155" s="666">
        <v>1</v>
      </c>
      <c r="T155" s="731">
        <v>2</v>
      </c>
      <c r="U155" s="689">
        <v>1</v>
      </c>
    </row>
    <row r="156" spans="1:21" ht="14.4" customHeight="1" x14ac:dyDescent="0.3">
      <c r="A156" s="649">
        <v>21</v>
      </c>
      <c r="B156" s="650" t="s">
        <v>582</v>
      </c>
      <c r="C156" s="650">
        <v>89301211</v>
      </c>
      <c r="D156" s="729" t="s">
        <v>5948</v>
      </c>
      <c r="E156" s="730" t="s">
        <v>3927</v>
      </c>
      <c r="F156" s="650" t="s">
        <v>3904</v>
      </c>
      <c r="G156" s="650" t="s">
        <v>4163</v>
      </c>
      <c r="H156" s="650" t="s">
        <v>583</v>
      </c>
      <c r="I156" s="650" t="s">
        <v>913</v>
      </c>
      <c r="J156" s="650" t="s">
        <v>914</v>
      </c>
      <c r="K156" s="650" t="s">
        <v>4164</v>
      </c>
      <c r="L156" s="651">
        <v>242.93</v>
      </c>
      <c r="M156" s="651">
        <v>485.86</v>
      </c>
      <c r="N156" s="650">
        <v>2</v>
      </c>
      <c r="O156" s="731">
        <v>2</v>
      </c>
      <c r="P156" s="651">
        <v>242.93</v>
      </c>
      <c r="Q156" s="666">
        <v>0.5</v>
      </c>
      <c r="R156" s="650">
        <v>1</v>
      </c>
      <c r="S156" s="666">
        <v>0.5</v>
      </c>
      <c r="T156" s="731">
        <v>1</v>
      </c>
      <c r="U156" s="689">
        <v>0.5</v>
      </c>
    </row>
    <row r="157" spans="1:21" ht="14.4" customHeight="1" x14ac:dyDescent="0.3">
      <c r="A157" s="649">
        <v>21</v>
      </c>
      <c r="B157" s="650" t="s">
        <v>582</v>
      </c>
      <c r="C157" s="650">
        <v>89301211</v>
      </c>
      <c r="D157" s="729" t="s">
        <v>5948</v>
      </c>
      <c r="E157" s="730" t="s">
        <v>3927</v>
      </c>
      <c r="F157" s="650" t="s">
        <v>3904</v>
      </c>
      <c r="G157" s="650" t="s">
        <v>4064</v>
      </c>
      <c r="H157" s="650" t="s">
        <v>583</v>
      </c>
      <c r="I157" s="650" t="s">
        <v>989</v>
      </c>
      <c r="J157" s="650" t="s">
        <v>4065</v>
      </c>
      <c r="K157" s="650" t="s">
        <v>4066</v>
      </c>
      <c r="L157" s="651">
        <v>56.01</v>
      </c>
      <c r="M157" s="651">
        <v>56.01</v>
      </c>
      <c r="N157" s="650">
        <v>1</v>
      </c>
      <c r="O157" s="731">
        <v>0.5</v>
      </c>
      <c r="P157" s="651"/>
      <c r="Q157" s="666">
        <v>0</v>
      </c>
      <c r="R157" s="650"/>
      <c r="S157" s="666">
        <v>0</v>
      </c>
      <c r="T157" s="731"/>
      <c r="U157" s="689">
        <v>0</v>
      </c>
    </row>
    <row r="158" spans="1:21" ht="14.4" customHeight="1" x14ac:dyDescent="0.3">
      <c r="A158" s="649">
        <v>21</v>
      </c>
      <c r="B158" s="650" t="s">
        <v>582</v>
      </c>
      <c r="C158" s="650">
        <v>89301211</v>
      </c>
      <c r="D158" s="729" t="s">
        <v>5948</v>
      </c>
      <c r="E158" s="730" t="s">
        <v>3927</v>
      </c>
      <c r="F158" s="650" t="s">
        <v>3904</v>
      </c>
      <c r="G158" s="650" t="s">
        <v>3950</v>
      </c>
      <c r="H158" s="650" t="s">
        <v>1959</v>
      </c>
      <c r="I158" s="650" t="s">
        <v>1998</v>
      </c>
      <c r="J158" s="650" t="s">
        <v>1999</v>
      </c>
      <c r="K158" s="650" t="s">
        <v>2000</v>
      </c>
      <c r="L158" s="651">
        <v>937.93</v>
      </c>
      <c r="M158" s="651">
        <v>5627.58</v>
      </c>
      <c r="N158" s="650">
        <v>6</v>
      </c>
      <c r="O158" s="731">
        <v>3.5</v>
      </c>
      <c r="P158" s="651">
        <v>2813.79</v>
      </c>
      <c r="Q158" s="666">
        <v>0.5</v>
      </c>
      <c r="R158" s="650">
        <v>3</v>
      </c>
      <c r="S158" s="666">
        <v>0.5</v>
      </c>
      <c r="T158" s="731">
        <v>1.5</v>
      </c>
      <c r="U158" s="689">
        <v>0.42857142857142855</v>
      </c>
    </row>
    <row r="159" spans="1:21" ht="14.4" customHeight="1" x14ac:dyDescent="0.3">
      <c r="A159" s="649">
        <v>21</v>
      </c>
      <c r="B159" s="650" t="s">
        <v>582</v>
      </c>
      <c r="C159" s="650">
        <v>89301211</v>
      </c>
      <c r="D159" s="729" t="s">
        <v>5948</v>
      </c>
      <c r="E159" s="730" t="s">
        <v>3927</v>
      </c>
      <c r="F159" s="650" t="s">
        <v>3904</v>
      </c>
      <c r="G159" s="650" t="s">
        <v>3950</v>
      </c>
      <c r="H159" s="650" t="s">
        <v>1959</v>
      </c>
      <c r="I159" s="650" t="s">
        <v>4165</v>
      </c>
      <c r="J159" s="650" t="s">
        <v>1999</v>
      </c>
      <c r="K159" s="650" t="s">
        <v>4166</v>
      </c>
      <c r="L159" s="651">
        <v>0</v>
      </c>
      <c r="M159" s="651">
        <v>0</v>
      </c>
      <c r="N159" s="650">
        <v>1</v>
      </c>
      <c r="O159" s="731">
        <v>1</v>
      </c>
      <c r="P159" s="651"/>
      <c r="Q159" s="666"/>
      <c r="R159" s="650"/>
      <c r="S159" s="666">
        <v>0</v>
      </c>
      <c r="T159" s="731"/>
      <c r="U159" s="689">
        <v>0</v>
      </c>
    </row>
    <row r="160" spans="1:21" ht="14.4" customHeight="1" x14ac:dyDescent="0.3">
      <c r="A160" s="649">
        <v>21</v>
      </c>
      <c r="B160" s="650" t="s">
        <v>582</v>
      </c>
      <c r="C160" s="650">
        <v>89301211</v>
      </c>
      <c r="D160" s="729" t="s">
        <v>5948</v>
      </c>
      <c r="E160" s="730" t="s">
        <v>3927</v>
      </c>
      <c r="F160" s="650" t="s">
        <v>3904</v>
      </c>
      <c r="G160" s="650" t="s">
        <v>3950</v>
      </c>
      <c r="H160" s="650" t="s">
        <v>1959</v>
      </c>
      <c r="I160" s="650" t="s">
        <v>2002</v>
      </c>
      <c r="J160" s="650" t="s">
        <v>1999</v>
      </c>
      <c r="K160" s="650" t="s">
        <v>2003</v>
      </c>
      <c r="L160" s="651">
        <v>1166.47</v>
      </c>
      <c r="M160" s="651">
        <v>11664.7</v>
      </c>
      <c r="N160" s="650">
        <v>10</v>
      </c>
      <c r="O160" s="731">
        <v>5.5</v>
      </c>
      <c r="P160" s="651">
        <v>5832.35</v>
      </c>
      <c r="Q160" s="666">
        <v>0.5</v>
      </c>
      <c r="R160" s="650">
        <v>5</v>
      </c>
      <c r="S160" s="666">
        <v>0.5</v>
      </c>
      <c r="T160" s="731">
        <v>2.5</v>
      </c>
      <c r="U160" s="689">
        <v>0.45454545454545453</v>
      </c>
    </row>
    <row r="161" spans="1:21" ht="14.4" customHeight="1" x14ac:dyDescent="0.3">
      <c r="A161" s="649">
        <v>21</v>
      </c>
      <c r="B161" s="650" t="s">
        <v>582</v>
      </c>
      <c r="C161" s="650">
        <v>89301211</v>
      </c>
      <c r="D161" s="729" t="s">
        <v>5948</v>
      </c>
      <c r="E161" s="730" t="s">
        <v>3927</v>
      </c>
      <c r="F161" s="650" t="s">
        <v>3904</v>
      </c>
      <c r="G161" s="650" t="s">
        <v>3950</v>
      </c>
      <c r="H161" s="650" t="s">
        <v>1959</v>
      </c>
      <c r="I161" s="650" t="s">
        <v>2065</v>
      </c>
      <c r="J161" s="650" t="s">
        <v>2062</v>
      </c>
      <c r="K161" s="650" t="s">
        <v>2003</v>
      </c>
      <c r="L161" s="651">
        <v>2332.92</v>
      </c>
      <c r="M161" s="651">
        <v>4665.84</v>
      </c>
      <c r="N161" s="650">
        <v>2</v>
      </c>
      <c r="O161" s="731">
        <v>2</v>
      </c>
      <c r="P161" s="651">
        <v>4665.84</v>
      </c>
      <c r="Q161" s="666">
        <v>1</v>
      </c>
      <c r="R161" s="650">
        <v>2</v>
      </c>
      <c r="S161" s="666">
        <v>1</v>
      </c>
      <c r="T161" s="731">
        <v>2</v>
      </c>
      <c r="U161" s="689">
        <v>1</v>
      </c>
    </row>
    <row r="162" spans="1:21" ht="14.4" customHeight="1" x14ac:dyDescent="0.3">
      <c r="A162" s="649">
        <v>21</v>
      </c>
      <c r="B162" s="650" t="s">
        <v>582</v>
      </c>
      <c r="C162" s="650">
        <v>89301211</v>
      </c>
      <c r="D162" s="729" t="s">
        <v>5948</v>
      </c>
      <c r="E162" s="730" t="s">
        <v>3927</v>
      </c>
      <c r="F162" s="650" t="s">
        <v>3904</v>
      </c>
      <c r="G162" s="650" t="s">
        <v>3951</v>
      </c>
      <c r="H162" s="650" t="s">
        <v>583</v>
      </c>
      <c r="I162" s="650" t="s">
        <v>4080</v>
      </c>
      <c r="J162" s="650" t="s">
        <v>3953</v>
      </c>
      <c r="K162" s="650" t="s">
        <v>809</v>
      </c>
      <c r="L162" s="651">
        <v>97.97</v>
      </c>
      <c r="M162" s="651">
        <v>979.7</v>
      </c>
      <c r="N162" s="650">
        <v>10</v>
      </c>
      <c r="O162" s="731">
        <v>7.5</v>
      </c>
      <c r="P162" s="651">
        <v>587.82000000000005</v>
      </c>
      <c r="Q162" s="666">
        <v>0.6</v>
      </c>
      <c r="R162" s="650">
        <v>6</v>
      </c>
      <c r="S162" s="666">
        <v>0.6</v>
      </c>
      <c r="T162" s="731">
        <v>5</v>
      </c>
      <c r="U162" s="689">
        <v>0.66666666666666663</v>
      </c>
    </row>
    <row r="163" spans="1:21" ht="14.4" customHeight="1" x14ac:dyDescent="0.3">
      <c r="A163" s="649">
        <v>21</v>
      </c>
      <c r="B163" s="650" t="s">
        <v>582</v>
      </c>
      <c r="C163" s="650">
        <v>89301211</v>
      </c>
      <c r="D163" s="729" t="s">
        <v>5948</v>
      </c>
      <c r="E163" s="730" t="s">
        <v>3927</v>
      </c>
      <c r="F163" s="650" t="s">
        <v>3904</v>
      </c>
      <c r="G163" s="650" t="s">
        <v>3951</v>
      </c>
      <c r="H163" s="650" t="s">
        <v>583</v>
      </c>
      <c r="I163" s="650" t="s">
        <v>4167</v>
      </c>
      <c r="J163" s="650" t="s">
        <v>808</v>
      </c>
      <c r="K163" s="650" t="s">
        <v>4168</v>
      </c>
      <c r="L163" s="651">
        <v>48.98</v>
      </c>
      <c r="M163" s="651">
        <v>146.94</v>
      </c>
      <c r="N163" s="650">
        <v>3</v>
      </c>
      <c r="O163" s="731">
        <v>1.5</v>
      </c>
      <c r="P163" s="651"/>
      <c r="Q163" s="666">
        <v>0</v>
      </c>
      <c r="R163" s="650"/>
      <c r="S163" s="666">
        <v>0</v>
      </c>
      <c r="T163" s="731"/>
      <c r="U163" s="689">
        <v>0</v>
      </c>
    </row>
    <row r="164" spans="1:21" ht="14.4" customHeight="1" x14ac:dyDescent="0.3">
      <c r="A164" s="649">
        <v>21</v>
      </c>
      <c r="B164" s="650" t="s">
        <v>582</v>
      </c>
      <c r="C164" s="650">
        <v>89301211</v>
      </c>
      <c r="D164" s="729" t="s">
        <v>5948</v>
      </c>
      <c r="E164" s="730" t="s">
        <v>3927</v>
      </c>
      <c r="F164" s="650" t="s">
        <v>3904</v>
      </c>
      <c r="G164" s="650" t="s">
        <v>3948</v>
      </c>
      <c r="H164" s="650" t="s">
        <v>1959</v>
      </c>
      <c r="I164" s="650" t="s">
        <v>2200</v>
      </c>
      <c r="J164" s="650" t="s">
        <v>2201</v>
      </c>
      <c r="K164" s="650" t="s">
        <v>3686</v>
      </c>
      <c r="L164" s="651">
        <v>1359.61</v>
      </c>
      <c r="M164" s="651">
        <v>1359.61</v>
      </c>
      <c r="N164" s="650">
        <v>1</v>
      </c>
      <c r="O164" s="731">
        <v>1</v>
      </c>
      <c r="P164" s="651"/>
      <c r="Q164" s="666">
        <v>0</v>
      </c>
      <c r="R164" s="650"/>
      <c r="S164" s="666">
        <v>0</v>
      </c>
      <c r="T164" s="731"/>
      <c r="U164" s="689">
        <v>0</v>
      </c>
    </row>
    <row r="165" spans="1:21" ht="14.4" customHeight="1" x14ac:dyDescent="0.3">
      <c r="A165" s="649">
        <v>21</v>
      </c>
      <c r="B165" s="650" t="s">
        <v>582</v>
      </c>
      <c r="C165" s="650">
        <v>89301211</v>
      </c>
      <c r="D165" s="729" t="s">
        <v>5948</v>
      </c>
      <c r="E165" s="730" t="s">
        <v>3927</v>
      </c>
      <c r="F165" s="650" t="s">
        <v>3904</v>
      </c>
      <c r="G165" s="650" t="s">
        <v>4095</v>
      </c>
      <c r="H165" s="650" t="s">
        <v>583</v>
      </c>
      <c r="I165" s="650" t="s">
        <v>1346</v>
      </c>
      <c r="J165" s="650" t="s">
        <v>4098</v>
      </c>
      <c r="K165" s="650" t="s">
        <v>4099</v>
      </c>
      <c r="L165" s="651">
        <v>91.52</v>
      </c>
      <c r="M165" s="651">
        <v>91.52</v>
      </c>
      <c r="N165" s="650">
        <v>1</v>
      </c>
      <c r="O165" s="731">
        <v>1</v>
      </c>
      <c r="P165" s="651"/>
      <c r="Q165" s="666">
        <v>0</v>
      </c>
      <c r="R165" s="650"/>
      <c r="S165" s="666">
        <v>0</v>
      </c>
      <c r="T165" s="731"/>
      <c r="U165" s="689">
        <v>0</v>
      </c>
    </row>
    <row r="166" spans="1:21" ht="14.4" customHeight="1" x14ac:dyDescent="0.3">
      <c r="A166" s="649">
        <v>21</v>
      </c>
      <c r="B166" s="650" t="s">
        <v>582</v>
      </c>
      <c r="C166" s="650">
        <v>89301211</v>
      </c>
      <c r="D166" s="729" t="s">
        <v>5948</v>
      </c>
      <c r="E166" s="730" t="s">
        <v>3927</v>
      </c>
      <c r="F166" s="650" t="s">
        <v>3904</v>
      </c>
      <c r="G166" s="650" t="s">
        <v>4169</v>
      </c>
      <c r="H166" s="650" t="s">
        <v>583</v>
      </c>
      <c r="I166" s="650" t="s">
        <v>768</v>
      </c>
      <c r="J166" s="650" t="s">
        <v>769</v>
      </c>
      <c r="K166" s="650" t="s">
        <v>4170</v>
      </c>
      <c r="L166" s="651">
        <v>127.5</v>
      </c>
      <c r="M166" s="651">
        <v>127.5</v>
      </c>
      <c r="N166" s="650">
        <v>1</v>
      </c>
      <c r="O166" s="731">
        <v>1</v>
      </c>
      <c r="P166" s="651"/>
      <c r="Q166" s="666">
        <v>0</v>
      </c>
      <c r="R166" s="650"/>
      <c r="S166" s="666">
        <v>0</v>
      </c>
      <c r="T166" s="731"/>
      <c r="U166" s="689">
        <v>0</v>
      </c>
    </row>
    <row r="167" spans="1:21" ht="14.4" customHeight="1" x14ac:dyDescent="0.3">
      <c r="A167" s="649">
        <v>21</v>
      </c>
      <c r="B167" s="650" t="s">
        <v>582</v>
      </c>
      <c r="C167" s="650">
        <v>89301211</v>
      </c>
      <c r="D167" s="729" t="s">
        <v>5948</v>
      </c>
      <c r="E167" s="730" t="s">
        <v>3927</v>
      </c>
      <c r="F167" s="650" t="s">
        <v>3904</v>
      </c>
      <c r="G167" s="650" t="s">
        <v>4110</v>
      </c>
      <c r="H167" s="650" t="s">
        <v>583</v>
      </c>
      <c r="I167" s="650" t="s">
        <v>876</v>
      </c>
      <c r="J167" s="650" t="s">
        <v>4111</v>
      </c>
      <c r="K167" s="650" t="s">
        <v>4112</v>
      </c>
      <c r="L167" s="651">
        <v>0</v>
      </c>
      <c r="M167" s="651">
        <v>0</v>
      </c>
      <c r="N167" s="650">
        <v>1</v>
      </c>
      <c r="O167" s="731">
        <v>1</v>
      </c>
      <c r="P167" s="651"/>
      <c r="Q167" s="666"/>
      <c r="R167" s="650"/>
      <c r="S167" s="666">
        <v>0</v>
      </c>
      <c r="T167" s="731"/>
      <c r="U167" s="689">
        <v>0</v>
      </c>
    </row>
    <row r="168" spans="1:21" ht="14.4" customHeight="1" x14ac:dyDescent="0.3">
      <c r="A168" s="649">
        <v>21</v>
      </c>
      <c r="B168" s="650" t="s">
        <v>582</v>
      </c>
      <c r="C168" s="650">
        <v>89301211</v>
      </c>
      <c r="D168" s="729" t="s">
        <v>5948</v>
      </c>
      <c r="E168" s="730" t="s">
        <v>3927</v>
      </c>
      <c r="F168" s="650" t="s">
        <v>3904</v>
      </c>
      <c r="G168" s="650" t="s">
        <v>4113</v>
      </c>
      <c r="H168" s="650" t="s">
        <v>583</v>
      </c>
      <c r="I168" s="650" t="s">
        <v>734</v>
      </c>
      <c r="J168" s="650" t="s">
        <v>735</v>
      </c>
      <c r="K168" s="650" t="s">
        <v>4114</v>
      </c>
      <c r="L168" s="651">
        <v>43.99</v>
      </c>
      <c r="M168" s="651">
        <v>43.99</v>
      </c>
      <c r="N168" s="650">
        <v>1</v>
      </c>
      <c r="O168" s="731">
        <v>0.5</v>
      </c>
      <c r="P168" s="651"/>
      <c r="Q168" s="666">
        <v>0</v>
      </c>
      <c r="R168" s="650"/>
      <c r="S168" s="666">
        <v>0</v>
      </c>
      <c r="T168" s="731"/>
      <c r="U168" s="689">
        <v>0</v>
      </c>
    </row>
    <row r="169" spans="1:21" ht="14.4" customHeight="1" x14ac:dyDescent="0.3">
      <c r="A169" s="649">
        <v>21</v>
      </c>
      <c r="B169" s="650" t="s">
        <v>582</v>
      </c>
      <c r="C169" s="650">
        <v>89301211</v>
      </c>
      <c r="D169" s="729" t="s">
        <v>5948</v>
      </c>
      <c r="E169" s="730" t="s">
        <v>3927</v>
      </c>
      <c r="F169" s="650" t="s">
        <v>3904</v>
      </c>
      <c r="G169" s="650" t="s">
        <v>4118</v>
      </c>
      <c r="H169" s="650" t="s">
        <v>583</v>
      </c>
      <c r="I169" s="650" t="s">
        <v>2529</v>
      </c>
      <c r="J169" s="650" t="s">
        <v>975</v>
      </c>
      <c r="K169" s="650" t="s">
        <v>4171</v>
      </c>
      <c r="L169" s="651">
        <v>57.85</v>
      </c>
      <c r="M169" s="651">
        <v>231.4</v>
      </c>
      <c r="N169" s="650">
        <v>4</v>
      </c>
      <c r="O169" s="731">
        <v>4</v>
      </c>
      <c r="P169" s="651">
        <v>115.7</v>
      </c>
      <c r="Q169" s="666">
        <v>0.5</v>
      </c>
      <c r="R169" s="650">
        <v>2</v>
      </c>
      <c r="S169" s="666">
        <v>0.5</v>
      </c>
      <c r="T169" s="731">
        <v>2</v>
      </c>
      <c r="U169" s="689">
        <v>0.5</v>
      </c>
    </row>
    <row r="170" spans="1:21" ht="14.4" customHeight="1" x14ac:dyDescent="0.3">
      <c r="A170" s="649">
        <v>21</v>
      </c>
      <c r="B170" s="650" t="s">
        <v>582</v>
      </c>
      <c r="C170" s="650">
        <v>89301211</v>
      </c>
      <c r="D170" s="729" t="s">
        <v>5948</v>
      </c>
      <c r="E170" s="730" t="s">
        <v>3927</v>
      </c>
      <c r="F170" s="650" t="s">
        <v>3904</v>
      </c>
      <c r="G170" s="650" t="s">
        <v>4172</v>
      </c>
      <c r="H170" s="650" t="s">
        <v>583</v>
      </c>
      <c r="I170" s="650" t="s">
        <v>2546</v>
      </c>
      <c r="J170" s="650" t="s">
        <v>1118</v>
      </c>
      <c r="K170" s="650" t="s">
        <v>2709</v>
      </c>
      <c r="L170" s="651">
        <v>98.31</v>
      </c>
      <c r="M170" s="651">
        <v>98.31</v>
      </c>
      <c r="N170" s="650">
        <v>1</v>
      </c>
      <c r="O170" s="731">
        <v>0.5</v>
      </c>
      <c r="P170" s="651">
        <v>98.31</v>
      </c>
      <c r="Q170" s="666">
        <v>1</v>
      </c>
      <c r="R170" s="650">
        <v>1</v>
      </c>
      <c r="S170" s="666">
        <v>1</v>
      </c>
      <c r="T170" s="731">
        <v>0.5</v>
      </c>
      <c r="U170" s="689">
        <v>1</v>
      </c>
    </row>
    <row r="171" spans="1:21" ht="14.4" customHeight="1" x14ac:dyDescent="0.3">
      <c r="A171" s="649">
        <v>21</v>
      </c>
      <c r="B171" s="650" t="s">
        <v>582</v>
      </c>
      <c r="C171" s="650">
        <v>89301211</v>
      </c>
      <c r="D171" s="729" t="s">
        <v>5948</v>
      </c>
      <c r="E171" s="730" t="s">
        <v>3927</v>
      </c>
      <c r="F171" s="650" t="s">
        <v>3904</v>
      </c>
      <c r="G171" s="650" t="s">
        <v>4172</v>
      </c>
      <c r="H171" s="650" t="s">
        <v>583</v>
      </c>
      <c r="I171" s="650" t="s">
        <v>4173</v>
      </c>
      <c r="J171" s="650" t="s">
        <v>4174</v>
      </c>
      <c r="K171" s="650" t="s">
        <v>4175</v>
      </c>
      <c r="L171" s="651">
        <v>98.31</v>
      </c>
      <c r="M171" s="651">
        <v>98.31</v>
      </c>
      <c r="N171" s="650">
        <v>1</v>
      </c>
      <c r="O171" s="731">
        <v>0.5</v>
      </c>
      <c r="P171" s="651"/>
      <c r="Q171" s="666">
        <v>0</v>
      </c>
      <c r="R171" s="650"/>
      <c r="S171" s="666">
        <v>0</v>
      </c>
      <c r="T171" s="731"/>
      <c r="U171" s="689">
        <v>0</v>
      </c>
    </row>
    <row r="172" spans="1:21" ht="14.4" customHeight="1" x14ac:dyDescent="0.3">
      <c r="A172" s="649">
        <v>21</v>
      </c>
      <c r="B172" s="650" t="s">
        <v>582</v>
      </c>
      <c r="C172" s="650">
        <v>89301211</v>
      </c>
      <c r="D172" s="729" t="s">
        <v>5948</v>
      </c>
      <c r="E172" s="730" t="s">
        <v>3927</v>
      </c>
      <c r="F172" s="650" t="s">
        <v>3904</v>
      </c>
      <c r="G172" s="650" t="s">
        <v>4120</v>
      </c>
      <c r="H172" s="650" t="s">
        <v>1959</v>
      </c>
      <c r="I172" s="650" t="s">
        <v>2005</v>
      </c>
      <c r="J172" s="650" t="s">
        <v>2006</v>
      </c>
      <c r="K172" s="650" t="s">
        <v>2007</v>
      </c>
      <c r="L172" s="651">
        <v>32.74</v>
      </c>
      <c r="M172" s="651">
        <v>32.74</v>
      </c>
      <c r="N172" s="650">
        <v>1</v>
      </c>
      <c r="O172" s="731">
        <v>0.5</v>
      </c>
      <c r="P172" s="651"/>
      <c r="Q172" s="666">
        <v>0</v>
      </c>
      <c r="R172" s="650"/>
      <c r="S172" s="666">
        <v>0</v>
      </c>
      <c r="T172" s="731"/>
      <c r="U172" s="689">
        <v>0</v>
      </c>
    </row>
    <row r="173" spans="1:21" ht="14.4" customHeight="1" x14ac:dyDescent="0.3">
      <c r="A173" s="649">
        <v>21</v>
      </c>
      <c r="B173" s="650" t="s">
        <v>582</v>
      </c>
      <c r="C173" s="650">
        <v>89301211</v>
      </c>
      <c r="D173" s="729" t="s">
        <v>5948</v>
      </c>
      <c r="E173" s="730" t="s">
        <v>3927</v>
      </c>
      <c r="F173" s="650" t="s">
        <v>3904</v>
      </c>
      <c r="G173" s="650" t="s">
        <v>4120</v>
      </c>
      <c r="H173" s="650" t="s">
        <v>1959</v>
      </c>
      <c r="I173" s="650" t="s">
        <v>2058</v>
      </c>
      <c r="J173" s="650" t="s">
        <v>2055</v>
      </c>
      <c r="K173" s="650" t="s">
        <v>3072</v>
      </c>
      <c r="L173" s="651">
        <v>98.23</v>
      </c>
      <c r="M173" s="651">
        <v>98.23</v>
      </c>
      <c r="N173" s="650">
        <v>1</v>
      </c>
      <c r="O173" s="731">
        <v>0.5</v>
      </c>
      <c r="P173" s="651"/>
      <c r="Q173" s="666">
        <v>0</v>
      </c>
      <c r="R173" s="650"/>
      <c r="S173" s="666">
        <v>0</v>
      </c>
      <c r="T173" s="731"/>
      <c r="U173" s="689">
        <v>0</v>
      </c>
    </row>
    <row r="174" spans="1:21" ht="14.4" customHeight="1" x14ac:dyDescent="0.3">
      <c r="A174" s="649">
        <v>21</v>
      </c>
      <c r="B174" s="650" t="s">
        <v>582</v>
      </c>
      <c r="C174" s="650">
        <v>89301211</v>
      </c>
      <c r="D174" s="729" t="s">
        <v>5948</v>
      </c>
      <c r="E174" s="730" t="s">
        <v>3927</v>
      </c>
      <c r="F174" s="650" t="s">
        <v>3904</v>
      </c>
      <c r="G174" s="650" t="s">
        <v>4176</v>
      </c>
      <c r="H174" s="650" t="s">
        <v>583</v>
      </c>
      <c r="I174" s="650" t="s">
        <v>4177</v>
      </c>
      <c r="J174" s="650" t="s">
        <v>4178</v>
      </c>
      <c r="K174" s="650" t="s">
        <v>4179</v>
      </c>
      <c r="L174" s="651">
        <v>17.53</v>
      </c>
      <c r="M174" s="651">
        <v>17.53</v>
      </c>
      <c r="N174" s="650">
        <v>1</v>
      </c>
      <c r="O174" s="731">
        <v>1</v>
      </c>
      <c r="P174" s="651">
        <v>17.53</v>
      </c>
      <c r="Q174" s="666">
        <v>1</v>
      </c>
      <c r="R174" s="650">
        <v>1</v>
      </c>
      <c r="S174" s="666">
        <v>1</v>
      </c>
      <c r="T174" s="731">
        <v>1</v>
      </c>
      <c r="U174" s="689">
        <v>1</v>
      </c>
    </row>
    <row r="175" spans="1:21" ht="14.4" customHeight="1" x14ac:dyDescent="0.3">
      <c r="A175" s="649">
        <v>21</v>
      </c>
      <c r="B175" s="650" t="s">
        <v>582</v>
      </c>
      <c r="C175" s="650">
        <v>89301211</v>
      </c>
      <c r="D175" s="729" t="s">
        <v>5948</v>
      </c>
      <c r="E175" s="730" t="s">
        <v>3927</v>
      </c>
      <c r="F175" s="650" t="s">
        <v>3904</v>
      </c>
      <c r="G175" s="650" t="s">
        <v>4125</v>
      </c>
      <c r="H175" s="650" t="s">
        <v>583</v>
      </c>
      <c r="I175" s="650" t="s">
        <v>4180</v>
      </c>
      <c r="J175" s="650" t="s">
        <v>1827</v>
      </c>
      <c r="K175" s="650" t="s">
        <v>1010</v>
      </c>
      <c r="L175" s="651">
        <v>0</v>
      </c>
      <c r="M175" s="651">
        <v>0</v>
      </c>
      <c r="N175" s="650">
        <v>2</v>
      </c>
      <c r="O175" s="731">
        <v>1</v>
      </c>
      <c r="P175" s="651"/>
      <c r="Q175" s="666"/>
      <c r="R175" s="650"/>
      <c r="S175" s="666">
        <v>0</v>
      </c>
      <c r="T175" s="731"/>
      <c r="U175" s="689">
        <v>0</v>
      </c>
    </row>
    <row r="176" spans="1:21" ht="14.4" customHeight="1" x14ac:dyDescent="0.3">
      <c r="A176" s="649">
        <v>21</v>
      </c>
      <c r="B176" s="650" t="s">
        <v>582</v>
      </c>
      <c r="C176" s="650">
        <v>89301211</v>
      </c>
      <c r="D176" s="729" t="s">
        <v>5948</v>
      </c>
      <c r="E176" s="730" t="s">
        <v>3927</v>
      </c>
      <c r="F176" s="650" t="s">
        <v>3904</v>
      </c>
      <c r="G176" s="650" t="s">
        <v>4125</v>
      </c>
      <c r="H176" s="650" t="s">
        <v>583</v>
      </c>
      <c r="I176" s="650" t="s">
        <v>4127</v>
      </c>
      <c r="J176" s="650" t="s">
        <v>1827</v>
      </c>
      <c r="K176" s="650" t="s">
        <v>4129</v>
      </c>
      <c r="L176" s="651">
        <v>0</v>
      </c>
      <c r="M176" s="651">
        <v>0</v>
      </c>
      <c r="N176" s="650">
        <v>2</v>
      </c>
      <c r="O176" s="731">
        <v>1.5</v>
      </c>
      <c r="P176" s="651">
        <v>0</v>
      </c>
      <c r="Q176" s="666"/>
      <c r="R176" s="650">
        <v>2</v>
      </c>
      <c r="S176" s="666">
        <v>1</v>
      </c>
      <c r="T176" s="731">
        <v>1.5</v>
      </c>
      <c r="U176" s="689">
        <v>1</v>
      </c>
    </row>
    <row r="177" spans="1:21" ht="14.4" customHeight="1" x14ac:dyDescent="0.3">
      <c r="A177" s="649">
        <v>21</v>
      </c>
      <c r="B177" s="650" t="s">
        <v>582</v>
      </c>
      <c r="C177" s="650">
        <v>89301211</v>
      </c>
      <c r="D177" s="729" t="s">
        <v>5948</v>
      </c>
      <c r="E177" s="730" t="s">
        <v>3927</v>
      </c>
      <c r="F177" s="650" t="s">
        <v>3904</v>
      </c>
      <c r="G177" s="650" t="s">
        <v>4125</v>
      </c>
      <c r="H177" s="650" t="s">
        <v>583</v>
      </c>
      <c r="I177" s="650" t="s">
        <v>4181</v>
      </c>
      <c r="J177" s="650" t="s">
        <v>1827</v>
      </c>
      <c r="K177" s="650" t="s">
        <v>4182</v>
      </c>
      <c r="L177" s="651">
        <v>0</v>
      </c>
      <c r="M177" s="651">
        <v>0</v>
      </c>
      <c r="N177" s="650">
        <v>1</v>
      </c>
      <c r="O177" s="731">
        <v>0.5</v>
      </c>
      <c r="P177" s="651"/>
      <c r="Q177" s="666"/>
      <c r="R177" s="650"/>
      <c r="S177" s="666">
        <v>0</v>
      </c>
      <c r="T177" s="731"/>
      <c r="U177" s="689">
        <v>0</v>
      </c>
    </row>
    <row r="178" spans="1:21" ht="14.4" customHeight="1" x14ac:dyDescent="0.3">
      <c r="A178" s="649">
        <v>21</v>
      </c>
      <c r="B178" s="650" t="s">
        <v>582</v>
      </c>
      <c r="C178" s="650">
        <v>89301211</v>
      </c>
      <c r="D178" s="729" t="s">
        <v>5948</v>
      </c>
      <c r="E178" s="730" t="s">
        <v>3927</v>
      </c>
      <c r="F178" s="650" t="s">
        <v>3904</v>
      </c>
      <c r="G178" s="650" t="s">
        <v>4125</v>
      </c>
      <c r="H178" s="650" t="s">
        <v>583</v>
      </c>
      <c r="I178" s="650" t="s">
        <v>4183</v>
      </c>
      <c r="J178" s="650" t="s">
        <v>1827</v>
      </c>
      <c r="K178" s="650" t="s">
        <v>4182</v>
      </c>
      <c r="L178" s="651">
        <v>0</v>
      </c>
      <c r="M178" s="651">
        <v>0</v>
      </c>
      <c r="N178" s="650">
        <v>1</v>
      </c>
      <c r="O178" s="731">
        <v>1</v>
      </c>
      <c r="P178" s="651">
        <v>0</v>
      </c>
      <c r="Q178" s="666"/>
      <c r="R178" s="650">
        <v>1</v>
      </c>
      <c r="S178" s="666">
        <v>1</v>
      </c>
      <c r="T178" s="731">
        <v>1</v>
      </c>
      <c r="U178" s="689">
        <v>1</v>
      </c>
    </row>
    <row r="179" spans="1:21" ht="14.4" customHeight="1" x14ac:dyDescent="0.3">
      <c r="A179" s="649">
        <v>21</v>
      </c>
      <c r="B179" s="650" t="s">
        <v>582</v>
      </c>
      <c r="C179" s="650">
        <v>89301211</v>
      </c>
      <c r="D179" s="729" t="s">
        <v>5948</v>
      </c>
      <c r="E179" s="730" t="s">
        <v>3927</v>
      </c>
      <c r="F179" s="650" t="s">
        <v>3906</v>
      </c>
      <c r="G179" s="650" t="s">
        <v>4136</v>
      </c>
      <c r="H179" s="650" t="s">
        <v>583</v>
      </c>
      <c r="I179" s="650" t="s">
        <v>4184</v>
      </c>
      <c r="J179" s="650" t="s">
        <v>4185</v>
      </c>
      <c r="K179" s="650" t="s">
        <v>4186</v>
      </c>
      <c r="L179" s="651">
        <v>1000</v>
      </c>
      <c r="M179" s="651">
        <v>1000</v>
      </c>
      <c r="N179" s="650">
        <v>1</v>
      </c>
      <c r="O179" s="731">
        <v>1</v>
      </c>
      <c r="P179" s="651"/>
      <c r="Q179" s="666">
        <v>0</v>
      </c>
      <c r="R179" s="650"/>
      <c r="S179" s="666">
        <v>0</v>
      </c>
      <c r="T179" s="731"/>
      <c r="U179" s="689">
        <v>0</v>
      </c>
    </row>
    <row r="180" spans="1:21" ht="14.4" customHeight="1" x14ac:dyDescent="0.3">
      <c r="A180" s="649">
        <v>21</v>
      </c>
      <c r="B180" s="650" t="s">
        <v>582</v>
      </c>
      <c r="C180" s="650">
        <v>89301211</v>
      </c>
      <c r="D180" s="729" t="s">
        <v>5948</v>
      </c>
      <c r="E180" s="730" t="s">
        <v>3928</v>
      </c>
      <c r="F180" s="650" t="s">
        <v>3904</v>
      </c>
      <c r="G180" s="650" t="s">
        <v>3956</v>
      </c>
      <c r="H180" s="650" t="s">
        <v>583</v>
      </c>
      <c r="I180" s="650" t="s">
        <v>699</v>
      </c>
      <c r="J180" s="650" t="s">
        <v>700</v>
      </c>
      <c r="K180" s="650" t="s">
        <v>3957</v>
      </c>
      <c r="L180" s="651">
        <v>42.42</v>
      </c>
      <c r="M180" s="651">
        <v>127.26</v>
      </c>
      <c r="N180" s="650">
        <v>3</v>
      </c>
      <c r="O180" s="731">
        <v>2</v>
      </c>
      <c r="P180" s="651">
        <v>42.42</v>
      </c>
      <c r="Q180" s="666">
        <v>0.33333333333333331</v>
      </c>
      <c r="R180" s="650">
        <v>1</v>
      </c>
      <c r="S180" s="666">
        <v>0.33333333333333331</v>
      </c>
      <c r="T180" s="731">
        <v>0.5</v>
      </c>
      <c r="U180" s="689">
        <v>0.25</v>
      </c>
    </row>
    <row r="181" spans="1:21" ht="14.4" customHeight="1" x14ac:dyDescent="0.3">
      <c r="A181" s="649">
        <v>21</v>
      </c>
      <c r="B181" s="650" t="s">
        <v>582</v>
      </c>
      <c r="C181" s="650">
        <v>89301211</v>
      </c>
      <c r="D181" s="729" t="s">
        <v>5948</v>
      </c>
      <c r="E181" s="730" t="s">
        <v>3928</v>
      </c>
      <c r="F181" s="650" t="s">
        <v>3904</v>
      </c>
      <c r="G181" s="650" t="s">
        <v>3971</v>
      </c>
      <c r="H181" s="650" t="s">
        <v>1959</v>
      </c>
      <c r="I181" s="650" t="s">
        <v>2186</v>
      </c>
      <c r="J181" s="650" t="s">
        <v>3796</v>
      </c>
      <c r="K181" s="650" t="s">
        <v>3797</v>
      </c>
      <c r="L181" s="651">
        <v>10.73</v>
      </c>
      <c r="M181" s="651">
        <v>32.19</v>
      </c>
      <c r="N181" s="650">
        <v>3</v>
      </c>
      <c r="O181" s="731">
        <v>1.5</v>
      </c>
      <c r="P181" s="651">
        <v>10.73</v>
      </c>
      <c r="Q181" s="666">
        <v>0.33333333333333337</v>
      </c>
      <c r="R181" s="650">
        <v>1</v>
      </c>
      <c r="S181" s="666">
        <v>0.33333333333333331</v>
      </c>
      <c r="T181" s="731">
        <v>0.5</v>
      </c>
      <c r="U181" s="689">
        <v>0.33333333333333331</v>
      </c>
    </row>
    <row r="182" spans="1:21" ht="14.4" customHeight="1" x14ac:dyDescent="0.3">
      <c r="A182" s="649">
        <v>21</v>
      </c>
      <c r="B182" s="650" t="s">
        <v>582</v>
      </c>
      <c r="C182" s="650">
        <v>89301211</v>
      </c>
      <c r="D182" s="729" t="s">
        <v>5948</v>
      </c>
      <c r="E182" s="730" t="s">
        <v>3928</v>
      </c>
      <c r="F182" s="650" t="s">
        <v>3904</v>
      </c>
      <c r="G182" s="650" t="s">
        <v>3985</v>
      </c>
      <c r="H182" s="650" t="s">
        <v>1959</v>
      </c>
      <c r="I182" s="650" t="s">
        <v>3107</v>
      </c>
      <c r="J182" s="650" t="s">
        <v>2190</v>
      </c>
      <c r="K182" s="650" t="s">
        <v>3861</v>
      </c>
      <c r="L182" s="651">
        <v>432.32</v>
      </c>
      <c r="M182" s="651">
        <v>432.32</v>
      </c>
      <c r="N182" s="650">
        <v>1</v>
      </c>
      <c r="O182" s="731">
        <v>0.5</v>
      </c>
      <c r="P182" s="651"/>
      <c r="Q182" s="666">
        <v>0</v>
      </c>
      <c r="R182" s="650"/>
      <c r="S182" s="666">
        <v>0</v>
      </c>
      <c r="T182" s="731"/>
      <c r="U182" s="689">
        <v>0</v>
      </c>
    </row>
    <row r="183" spans="1:21" ht="14.4" customHeight="1" x14ac:dyDescent="0.3">
      <c r="A183" s="649">
        <v>21</v>
      </c>
      <c r="B183" s="650" t="s">
        <v>582</v>
      </c>
      <c r="C183" s="650">
        <v>89301211</v>
      </c>
      <c r="D183" s="729" t="s">
        <v>5948</v>
      </c>
      <c r="E183" s="730" t="s">
        <v>3928</v>
      </c>
      <c r="F183" s="650" t="s">
        <v>3904</v>
      </c>
      <c r="G183" s="650" t="s">
        <v>3986</v>
      </c>
      <c r="H183" s="650" t="s">
        <v>583</v>
      </c>
      <c r="I183" s="650" t="s">
        <v>4187</v>
      </c>
      <c r="J183" s="650" t="s">
        <v>819</v>
      </c>
      <c r="K183" s="650" t="s">
        <v>4188</v>
      </c>
      <c r="L183" s="651">
        <v>0</v>
      </c>
      <c r="M183" s="651">
        <v>0</v>
      </c>
      <c r="N183" s="650">
        <v>1</v>
      </c>
      <c r="O183" s="731">
        <v>0.5</v>
      </c>
      <c r="P183" s="651"/>
      <c r="Q183" s="666"/>
      <c r="R183" s="650"/>
      <c r="S183" s="666">
        <v>0</v>
      </c>
      <c r="T183" s="731"/>
      <c r="U183" s="689">
        <v>0</v>
      </c>
    </row>
    <row r="184" spans="1:21" ht="14.4" customHeight="1" x14ac:dyDescent="0.3">
      <c r="A184" s="649">
        <v>21</v>
      </c>
      <c r="B184" s="650" t="s">
        <v>582</v>
      </c>
      <c r="C184" s="650">
        <v>89301211</v>
      </c>
      <c r="D184" s="729" t="s">
        <v>5948</v>
      </c>
      <c r="E184" s="730" t="s">
        <v>3928</v>
      </c>
      <c r="F184" s="650" t="s">
        <v>3904</v>
      </c>
      <c r="G184" s="650" t="s">
        <v>4011</v>
      </c>
      <c r="H184" s="650" t="s">
        <v>583</v>
      </c>
      <c r="I184" s="650" t="s">
        <v>1704</v>
      </c>
      <c r="J184" s="650" t="s">
        <v>4012</v>
      </c>
      <c r="K184" s="650" t="s">
        <v>4013</v>
      </c>
      <c r="L184" s="651">
        <v>2787.72</v>
      </c>
      <c r="M184" s="651">
        <v>2787.72</v>
      </c>
      <c r="N184" s="650">
        <v>1</v>
      </c>
      <c r="O184" s="731">
        <v>1</v>
      </c>
      <c r="P184" s="651"/>
      <c r="Q184" s="666">
        <v>0</v>
      </c>
      <c r="R184" s="650"/>
      <c r="S184" s="666">
        <v>0</v>
      </c>
      <c r="T184" s="731"/>
      <c r="U184" s="689">
        <v>0</v>
      </c>
    </row>
    <row r="185" spans="1:21" ht="14.4" customHeight="1" x14ac:dyDescent="0.3">
      <c r="A185" s="649">
        <v>21</v>
      </c>
      <c r="B185" s="650" t="s">
        <v>582</v>
      </c>
      <c r="C185" s="650">
        <v>89301211</v>
      </c>
      <c r="D185" s="729" t="s">
        <v>5948</v>
      </c>
      <c r="E185" s="730" t="s">
        <v>3928</v>
      </c>
      <c r="F185" s="650" t="s">
        <v>3904</v>
      </c>
      <c r="G185" s="650" t="s">
        <v>4011</v>
      </c>
      <c r="H185" s="650" t="s">
        <v>583</v>
      </c>
      <c r="I185" s="650" t="s">
        <v>1386</v>
      </c>
      <c r="J185" s="650" t="s">
        <v>4016</v>
      </c>
      <c r="K185" s="650" t="s">
        <v>4017</v>
      </c>
      <c r="L185" s="651">
        <v>1030.1500000000001</v>
      </c>
      <c r="M185" s="651">
        <v>1030.1500000000001</v>
      </c>
      <c r="N185" s="650">
        <v>1</v>
      </c>
      <c r="O185" s="731">
        <v>1</v>
      </c>
      <c r="P185" s="651"/>
      <c r="Q185" s="666">
        <v>0</v>
      </c>
      <c r="R185" s="650"/>
      <c r="S185" s="666">
        <v>0</v>
      </c>
      <c r="T185" s="731"/>
      <c r="U185" s="689">
        <v>0</v>
      </c>
    </row>
    <row r="186" spans="1:21" ht="14.4" customHeight="1" x14ac:dyDescent="0.3">
      <c r="A186" s="649">
        <v>21</v>
      </c>
      <c r="B186" s="650" t="s">
        <v>582</v>
      </c>
      <c r="C186" s="650">
        <v>89301211</v>
      </c>
      <c r="D186" s="729" t="s">
        <v>5948</v>
      </c>
      <c r="E186" s="730" t="s">
        <v>3928</v>
      </c>
      <c r="F186" s="650" t="s">
        <v>3904</v>
      </c>
      <c r="G186" s="650" t="s">
        <v>4019</v>
      </c>
      <c r="H186" s="650" t="s">
        <v>583</v>
      </c>
      <c r="I186" s="650" t="s">
        <v>1035</v>
      </c>
      <c r="J186" s="650" t="s">
        <v>4024</v>
      </c>
      <c r="K186" s="650" t="s">
        <v>4025</v>
      </c>
      <c r="L186" s="651">
        <v>66.599999999999994</v>
      </c>
      <c r="M186" s="651">
        <v>66.599999999999994</v>
      </c>
      <c r="N186" s="650">
        <v>1</v>
      </c>
      <c r="O186" s="731">
        <v>1</v>
      </c>
      <c r="P186" s="651">
        <v>66.599999999999994</v>
      </c>
      <c r="Q186" s="666">
        <v>1</v>
      </c>
      <c r="R186" s="650">
        <v>1</v>
      </c>
      <c r="S186" s="666">
        <v>1</v>
      </c>
      <c r="T186" s="731">
        <v>1</v>
      </c>
      <c r="U186" s="689">
        <v>1</v>
      </c>
    </row>
    <row r="187" spans="1:21" ht="14.4" customHeight="1" x14ac:dyDescent="0.3">
      <c r="A187" s="649">
        <v>21</v>
      </c>
      <c r="B187" s="650" t="s">
        <v>582</v>
      </c>
      <c r="C187" s="650">
        <v>89301211</v>
      </c>
      <c r="D187" s="729" t="s">
        <v>5948</v>
      </c>
      <c r="E187" s="730" t="s">
        <v>3928</v>
      </c>
      <c r="F187" s="650" t="s">
        <v>3904</v>
      </c>
      <c r="G187" s="650" t="s">
        <v>4028</v>
      </c>
      <c r="H187" s="650" t="s">
        <v>583</v>
      </c>
      <c r="I187" s="650" t="s">
        <v>1721</v>
      </c>
      <c r="J187" s="650" t="s">
        <v>1722</v>
      </c>
      <c r="K187" s="650" t="s">
        <v>1723</v>
      </c>
      <c r="L187" s="651">
        <v>474.91</v>
      </c>
      <c r="M187" s="651">
        <v>474.91</v>
      </c>
      <c r="N187" s="650">
        <v>1</v>
      </c>
      <c r="O187" s="731">
        <v>1</v>
      </c>
      <c r="P187" s="651"/>
      <c r="Q187" s="666">
        <v>0</v>
      </c>
      <c r="R187" s="650"/>
      <c r="S187" s="666">
        <v>0</v>
      </c>
      <c r="T187" s="731"/>
      <c r="U187" s="689">
        <v>0</v>
      </c>
    </row>
    <row r="188" spans="1:21" ht="14.4" customHeight="1" x14ac:dyDescent="0.3">
      <c r="A188" s="649">
        <v>21</v>
      </c>
      <c r="B188" s="650" t="s">
        <v>582</v>
      </c>
      <c r="C188" s="650">
        <v>89301211</v>
      </c>
      <c r="D188" s="729" t="s">
        <v>5948</v>
      </c>
      <c r="E188" s="730" t="s">
        <v>3928</v>
      </c>
      <c r="F188" s="650" t="s">
        <v>3904</v>
      </c>
      <c r="G188" s="650" t="s">
        <v>3958</v>
      </c>
      <c r="H188" s="650" t="s">
        <v>583</v>
      </c>
      <c r="I188" s="650" t="s">
        <v>788</v>
      </c>
      <c r="J188" s="650" t="s">
        <v>789</v>
      </c>
      <c r="K188" s="650" t="s">
        <v>2249</v>
      </c>
      <c r="L188" s="651">
        <v>40.36</v>
      </c>
      <c r="M188" s="651">
        <v>40.36</v>
      </c>
      <c r="N188" s="650">
        <v>1</v>
      </c>
      <c r="O188" s="731">
        <v>0.5</v>
      </c>
      <c r="P188" s="651"/>
      <c r="Q188" s="666">
        <v>0</v>
      </c>
      <c r="R188" s="650"/>
      <c r="S188" s="666">
        <v>0</v>
      </c>
      <c r="T188" s="731"/>
      <c r="U188" s="689">
        <v>0</v>
      </c>
    </row>
    <row r="189" spans="1:21" ht="14.4" customHeight="1" x14ac:dyDescent="0.3">
      <c r="A189" s="649">
        <v>21</v>
      </c>
      <c r="B189" s="650" t="s">
        <v>582</v>
      </c>
      <c r="C189" s="650">
        <v>89301211</v>
      </c>
      <c r="D189" s="729" t="s">
        <v>5948</v>
      </c>
      <c r="E189" s="730" t="s">
        <v>3928</v>
      </c>
      <c r="F189" s="650" t="s">
        <v>3904</v>
      </c>
      <c r="G189" s="650" t="s">
        <v>4189</v>
      </c>
      <c r="H189" s="650" t="s">
        <v>583</v>
      </c>
      <c r="I189" s="650" t="s">
        <v>1070</v>
      </c>
      <c r="J189" s="650" t="s">
        <v>1071</v>
      </c>
      <c r="K189" s="650" t="s">
        <v>4190</v>
      </c>
      <c r="L189" s="651">
        <v>0</v>
      </c>
      <c r="M189" s="651">
        <v>0</v>
      </c>
      <c r="N189" s="650">
        <v>1</v>
      </c>
      <c r="O189" s="731">
        <v>0.5</v>
      </c>
      <c r="P189" s="651"/>
      <c r="Q189" s="666"/>
      <c r="R189" s="650"/>
      <c r="S189" s="666">
        <v>0</v>
      </c>
      <c r="T189" s="731"/>
      <c r="U189" s="689">
        <v>0</v>
      </c>
    </row>
    <row r="190" spans="1:21" ht="14.4" customHeight="1" x14ac:dyDescent="0.3">
      <c r="A190" s="649">
        <v>21</v>
      </c>
      <c r="B190" s="650" t="s">
        <v>582</v>
      </c>
      <c r="C190" s="650">
        <v>89301211</v>
      </c>
      <c r="D190" s="729" t="s">
        <v>5948</v>
      </c>
      <c r="E190" s="730" t="s">
        <v>3928</v>
      </c>
      <c r="F190" s="650" t="s">
        <v>3904</v>
      </c>
      <c r="G190" s="650" t="s">
        <v>4191</v>
      </c>
      <c r="H190" s="650" t="s">
        <v>583</v>
      </c>
      <c r="I190" s="650" t="s">
        <v>4192</v>
      </c>
      <c r="J190" s="650" t="s">
        <v>4193</v>
      </c>
      <c r="K190" s="650" t="s">
        <v>4194</v>
      </c>
      <c r="L190" s="651">
        <v>0</v>
      </c>
      <c r="M190" s="651">
        <v>0</v>
      </c>
      <c r="N190" s="650">
        <v>1</v>
      </c>
      <c r="O190" s="731">
        <v>1</v>
      </c>
      <c r="P190" s="651"/>
      <c r="Q190" s="666"/>
      <c r="R190" s="650"/>
      <c r="S190" s="666">
        <v>0</v>
      </c>
      <c r="T190" s="731"/>
      <c r="U190" s="689">
        <v>0</v>
      </c>
    </row>
    <row r="191" spans="1:21" ht="14.4" customHeight="1" x14ac:dyDescent="0.3">
      <c r="A191" s="649">
        <v>21</v>
      </c>
      <c r="B191" s="650" t="s">
        <v>582</v>
      </c>
      <c r="C191" s="650">
        <v>89301211</v>
      </c>
      <c r="D191" s="729" t="s">
        <v>5948</v>
      </c>
      <c r="E191" s="730" t="s">
        <v>3928</v>
      </c>
      <c r="F191" s="650" t="s">
        <v>3904</v>
      </c>
      <c r="G191" s="650" t="s">
        <v>4195</v>
      </c>
      <c r="H191" s="650" t="s">
        <v>1959</v>
      </c>
      <c r="I191" s="650" t="s">
        <v>3205</v>
      </c>
      <c r="J191" s="650" t="s">
        <v>2499</v>
      </c>
      <c r="K191" s="650" t="s">
        <v>3206</v>
      </c>
      <c r="L191" s="651">
        <v>418.37</v>
      </c>
      <c r="M191" s="651">
        <v>418.37</v>
      </c>
      <c r="N191" s="650">
        <v>1</v>
      </c>
      <c r="O191" s="731">
        <v>0.5</v>
      </c>
      <c r="P191" s="651"/>
      <c r="Q191" s="666">
        <v>0</v>
      </c>
      <c r="R191" s="650"/>
      <c r="S191" s="666">
        <v>0</v>
      </c>
      <c r="T191" s="731"/>
      <c r="U191" s="689">
        <v>0</v>
      </c>
    </row>
    <row r="192" spans="1:21" ht="14.4" customHeight="1" x14ac:dyDescent="0.3">
      <c r="A192" s="649">
        <v>21</v>
      </c>
      <c r="B192" s="650" t="s">
        <v>582</v>
      </c>
      <c r="C192" s="650">
        <v>89301211</v>
      </c>
      <c r="D192" s="729" t="s">
        <v>5948</v>
      </c>
      <c r="E192" s="730" t="s">
        <v>3928</v>
      </c>
      <c r="F192" s="650" t="s">
        <v>3904</v>
      </c>
      <c r="G192" s="650" t="s">
        <v>4072</v>
      </c>
      <c r="H192" s="650" t="s">
        <v>583</v>
      </c>
      <c r="I192" s="650" t="s">
        <v>2382</v>
      </c>
      <c r="J192" s="650" t="s">
        <v>2383</v>
      </c>
      <c r="K192" s="650" t="s">
        <v>2384</v>
      </c>
      <c r="L192" s="651">
        <v>153.52000000000001</v>
      </c>
      <c r="M192" s="651">
        <v>153.52000000000001</v>
      </c>
      <c r="N192" s="650">
        <v>1</v>
      </c>
      <c r="O192" s="731">
        <v>1</v>
      </c>
      <c r="P192" s="651">
        <v>153.52000000000001</v>
      </c>
      <c r="Q192" s="666">
        <v>1</v>
      </c>
      <c r="R192" s="650">
        <v>1</v>
      </c>
      <c r="S192" s="666">
        <v>1</v>
      </c>
      <c r="T192" s="731">
        <v>1</v>
      </c>
      <c r="U192" s="689">
        <v>1</v>
      </c>
    </row>
    <row r="193" spans="1:21" ht="14.4" customHeight="1" x14ac:dyDescent="0.3">
      <c r="A193" s="649">
        <v>21</v>
      </c>
      <c r="B193" s="650" t="s">
        <v>582</v>
      </c>
      <c r="C193" s="650">
        <v>89301211</v>
      </c>
      <c r="D193" s="729" t="s">
        <v>5948</v>
      </c>
      <c r="E193" s="730" t="s">
        <v>3928</v>
      </c>
      <c r="F193" s="650" t="s">
        <v>3904</v>
      </c>
      <c r="G193" s="650" t="s">
        <v>3951</v>
      </c>
      <c r="H193" s="650" t="s">
        <v>583</v>
      </c>
      <c r="I193" s="650" t="s">
        <v>4080</v>
      </c>
      <c r="J193" s="650" t="s">
        <v>3953</v>
      </c>
      <c r="K193" s="650" t="s">
        <v>809</v>
      </c>
      <c r="L193" s="651">
        <v>97.97</v>
      </c>
      <c r="M193" s="651">
        <v>97.97</v>
      </c>
      <c r="N193" s="650">
        <v>1</v>
      </c>
      <c r="O193" s="731">
        <v>0.5</v>
      </c>
      <c r="P193" s="651"/>
      <c r="Q193" s="666">
        <v>0</v>
      </c>
      <c r="R193" s="650"/>
      <c r="S193" s="666">
        <v>0</v>
      </c>
      <c r="T193" s="731"/>
      <c r="U193" s="689">
        <v>0</v>
      </c>
    </row>
    <row r="194" spans="1:21" ht="14.4" customHeight="1" x14ac:dyDescent="0.3">
      <c r="A194" s="649">
        <v>21</v>
      </c>
      <c r="B194" s="650" t="s">
        <v>582</v>
      </c>
      <c r="C194" s="650">
        <v>89301211</v>
      </c>
      <c r="D194" s="729" t="s">
        <v>5948</v>
      </c>
      <c r="E194" s="730" t="s">
        <v>3928</v>
      </c>
      <c r="F194" s="650" t="s">
        <v>3904</v>
      </c>
      <c r="G194" s="650" t="s">
        <v>3951</v>
      </c>
      <c r="H194" s="650" t="s">
        <v>583</v>
      </c>
      <c r="I194" s="650" t="s">
        <v>3952</v>
      </c>
      <c r="J194" s="650" t="s">
        <v>3953</v>
      </c>
      <c r="K194" s="650" t="s">
        <v>812</v>
      </c>
      <c r="L194" s="651">
        <v>314.89999999999998</v>
      </c>
      <c r="M194" s="651">
        <v>944.69999999999993</v>
      </c>
      <c r="N194" s="650">
        <v>3</v>
      </c>
      <c r="O194" s="731">
        <v>2</v>
      </c>
      <c r="P194" s="651">
        <v>629.79999999999995</v>
      </c>
      <c r="Q194" s="666">
        <v>0.66666666666666663</v>
      </c>
      <c r="R194" s="650">
        <v>2</v>
      </c>
      <c r="S194" s="666">
        <v>0.66666666666666663</v>
      </c>
      <c r="T194" s="731">
        <v>1.5</v>
      </c>
      <c r="U194" s="689">
        <v>0.75</v>
      </c>
    </row>
    <row r="195" spans="1:21" ht="14.4" customHeight="1" x14ac:dyDescent="0.3">
      <c r="A195" s="649">
        <v>21</v>
      </c>
      <c r="B195" s="650" t="s">
        <v>582</v>
      </c>
      <c r="C195" s="650">
        <v>89301211</v>
      </c>
      <c r="D195" s="729" t="s">
        <v>5948</v>
      </c>
      <c r="E195" s="730" t="s">
        <v>3928</v>
      </c>
      <c r="F195" s="650" t="s">
        <v>3904</v>
      </c>
      <c r="G195" s="650" t="s">
        <v>3948</v>
      </c>
      <c r="H195" s="650" t="s">
        <v>1959</v>
      </c>
      <c r="I195" s="650" t="s">
        <v>2182</v>
      </c>
      <c r="J195" s="650" t="s">
        <v>2183</v>
      </c>
      <c r="K195" s="650" t="s">
        <v>2184</v>
      </c>
      <c r="L195" s="651">
        <v>497.4</v>
      </c>
      <c r="M195" s="651">
        <v>497.4</v>
      </c>
      <c r="N195" s="650">
        <v>1</v>
      </c>
      <c r="O195" s="731">
        <v>1</v>
      </c>
      <c r="P195" s="651">
        <v>497.4</v>
      </c>
      <c r="Q195" s="666">
        <v>1</v>
      </c>
      <c r="R195" s="650">
        <v>1</v>
      </c>
      <c r="S195" s="666">
        <v>1</v>
      </c>
      <c r="T195" s="731">
        <v>1</v>
      </c>
      <c r="U195" s="689">
        <v>1</v>
      </c>
    </row>
    <row r="196" spans="1:21" ht="14.4" customHeight="1" x14ac:dyDescent="0.3">
      <c r="A196" s="649">
        <v>21</v>
      </c>
      <c r="B196" s="650" t="s">
        <v>582</v>
      </c>
      <c r="C196" s="650">
        <v>89301211</v>
      </c>
      <c r="D196" s="729" t="s">
        <v>5948</v>
      </c>
      <c r="E196" s="730" t="s">
        <v>3928</v>
      </c>
      <c r="F196" s="650" t="s">
        <v>3904</v>
      </c>
      <c r="G196" s="650" t="s">
        <v>3948</v>
      </c>
      <c r="H196" s="650" t="s">
        <v>1959</v>
      </c>
      <c r="I196" s="650" t="s">
        <v>2200</v>
      </c>
      <c r="J196" s="650" t="s">
        <v>2201</v>
      </c>
      <c r="K196" s="650" t="s">
        <v>3686</v>
      </c>
      <c r="L196" s="651">
        <v>1359.61</v>
      </c>
      <c r="M196" s="651">
        <v>1359.61</v>
      </c>
      <c r="N196" s="650">
        <v>1</v>
      </c>
      <c r="O196" s="731">
        <v>0.5</v>
      </c>
      <c r="P196" s="651"/>
      <c r="Q196" s="666">
        <v>0</v>
      </c>
      <c r="R196" s="650"/>
      <c r="S196" s="666">
        <v>0</v>
      </c>
      <c r="T196" s="731"/>
      <c r="U196" s="689">
        <v>0</v>
      </c>
    </row>
    <row r="197" spans="1:21" ht="14.4" customHeight="1" x14ac:dyDescent="0.3">
      <c r="A197" s="649">
        <v>21</v>
      </c>
      <c r="B197" s="650" t="s">
        <v>582</v>
      </c>
      <c r="C197" s="650">
        <v>89301211</v>
      </c>
      <c r="D197" s="729" t="s">
        <v>5948</v>
      </c>
      <c r="E197" s="730" t="s">
        <v>3928</v>
      </c>
      <c r="F197" s="650" t="s">
        <v>3904</v>
      </c>
      <c r="G197" s="650" t="s">
        <v>4093</v>
      </c>
      <c r="H197" s="650" t="s">
        <v>1959</v>
      </c>
      <c r="I197" s="650" t="s">
        <v>2116</v>
      </c>
      <c r="J197" s="650" t="s">
        <v>2117</v>
      </c>
      <c r="K197" s="650" t="s">
        <v>2118</v>
      </c>
      <c r="L197" s="651">
        <v>67.42</v>
      </c>
      <c r="M197" s="651">
        <v>67.42</v>
      </c>
      <c r="N197" s="650">
        <v>1</v>
      </c>
      <c r="O197" s="731">
        <v>1</v>
      </c>
      <c r="P197" s="651"/>
      <c r="Q197" s="666">
        <v>0</v>
      </c>
      <c r="R197" s="650"/>
      <c r="S197" s="666">
        <v>0</v>
      </c>
      <c r="T197" s="731"/>
      <c r="U197" s="689">
        <v>0</v>
      </c>
    </row>
    <row r="198" spans="1:21" ht="14.4" customHeight="1" x14ac:dyDescent="0.3">
      <c r="A198" s="649">
        <v>21</v>
      </c>
      <c r="B198" s="650" t="s">
        <v>582</v>
      </c>
      <c r="C198" s="650">
        <v>89301211</v>
      </c>
      <c r="D198" s="729" t="s">
        <v>5948</v>
      </c>
      <c r="E198" s="730" t="s">
        <v>3928</v>
      </c>
      <c r="F198" s="650" t="s">
        <v>3904</v>
      </c>
      <c r="G198" s="650" t="s">
        <v>4095</v>
      </c>
      <c r="H198" s="650" t="s">
        <v>583</v>
      </c>
      <c r="I198" s="650" t="s">
        <v>2518</v>
      </c>
      <c r="J198" s="650" t="s">
        <v>4096</v>
      </c>
      <c r="K198" s="650" t="s">
        <v>4097</v>
      </c>
      <c r="L198" s="651">
        <v>22.88</v>
      </c>
      <c r="M198" s="651">
        <v>22.88</v>
      </c>
      <c r="N198" s="650">
        <v>1</v>
      </c>
      <c r="O198" s="731">
        <v>0.5</v>
      </c>
      <c r="P198" s="651">
        <v>22.88</v>
      </c>
      <c r="Q198" s="666">
        <v>1</v>
      </c>
      <c r="R198" s="650">
        <v>1</v>
      </c>
      <c r="S198" s="666">
        <v>1</v>
      </c>
      <c r="T198" s="731">
        <v>0.5</v>
      </c>
      <c r="U198" s="689">
        <v>1</v>
      </c>
    </row>
    <row r="199" spans="1:21" ht="14.4" customHeight="1" x14ac:dyDescent="0.3">
      <c r="A199" s="649">
        <v>21</v>
      </c>
      <c r="B199" s="650" t="s">
        <v>582</v>
      </c>
      <c r="C199" s="650">
        <v>89301211</v>
      </c>
      <c r="D199" s="729" t="s">
        <v>5948</v>
      </c>
      <c r="E199" s="730" t="s">
        <v>3928</v>
      </c>
      <c r="F199" s="650" t="s">
        <v>3904</v>
      </c>
      <c r="G199" s="650" t="s">
        <v>4196</v>
      </c>
      <c r="H199" s="650" t="s">
        <v>583</v>
      </c>
      <c r="I199" s="650" t="s">
        <v>1278</v>
      </c>
      <c r="J199" s="650" t="s">
        <v>1279</v>
      </c>
      <c r="K199" s="650" t="s">
        <v>1280</v>
      </c>
      <c r="L199" s="651">
        <v>0</v>
      </c>
      <c r="M199" s="651">
        <v>0</v>
      </c>
      <c r="N199" s="650">
        <v>1</v>
      </c>
      <c r="O199" s="731">
        <v>0.5</v>
      </c>
      <c r="P199" s="651"/>
      <c r="Q199" s="666"/>
      <c r="R199" s="650"/>
      <c r="S199" s="666">
        <v>0</v>
      </c>
      <c r="T199" s="731"/>
      <c r="U199" s="689">
        <v>0</v>
      </c>
    </row>
    <row r="200" spans="1:21" ht="14.4" customHeight="1" x14ac:dyDescent="0.3">
      <c r="A200" s="649">
        <v>21</v>
      </c>
      <c r="B200" s="650" t="s">
        <v>582</v>
      </c>
      <c r="C200" s="650">
        <v>89301211</v>
      </c>
      <c r="D200" s="729" t="s">
        <v>5948</v>
      </c>
      <c r="E200" s="730" t="s">
        <v>3928</v>
      </c>
      <c r="F200" s="650" t="s">
        <v>3904</v>
      </c>
      <c r="G200" s="650" t="s">
        <v>4110</v>
      </c>
      <c r="H200" s="650" t="s">
        <v>583</v>
      </c>
      <c r="I200" s="650" t="s">
        <v>876</v>
      </c>
      <c r="J200" s="650" t="s">
        <v>4111</v>
      </c>
      <c r="K200" s="650" t="s">
        <v>4112</v>
      </c>
      <c r="L200" s="651">
        <v>0</v>
      </c>
      <c r="M200" s="651">
        <v>0</v>
      </c>
      <c r="N200" s="650">
        <v>1</v>
      </c>
      <c r="O200" s="731">
        <v>0.5</v>
      </c>
      <c r="P200" s="651"/>
      <c r="Q200" s="666"/>
      <c r="R200" s="650"/>
      <c r="S200" s="666">
        <v>0</v>
      </c>
      <c r="T200" s="731"/>
      <c r="U200" s="689">
        <v>0</v>
      </c>
    </row>
    <row r="201" spans="1:21" ht="14.4" customHeight="1" x14ac:dyDescent="0.3">
      <c r="A201" s="649">
        <v>21</v>
      </c>
      <c r="B201" s="650" t="s">
        <v>582</v>
      </c>
      <c r="C201" s="650">
        <v>89301211</v>
      </c>
      <c r="D201" s="729" t="s">
        <v>5948</v>
      </c>
      <c r="E201" s="730" t="s">
        <v>3928</v>
      </c>
      <c r="F201" s="650" t="s">
        <v>3904</v>
      </c>
      <c r="G201" s="650" t="s">
        <v>4115</v>
      </c>
      <c r="H201" s="650" t="s">
        <v>583</v>
      </c>
      <c r="I201" s="650" t="s">
        <v>2390</v>
      </c>
      <c r="J201" s="650" t="s">
        <v>2391</v>
      </c>
      <c r="K201" s="650" t="s">
        <v>4197</v>
      </c>
      <c r="L201" s="651">
        <v>325.49</v>
      </c>
      <c r="M201" s="651">
        <v>325.49</v>
      </c>
      <c r="N201" s="650">
        <v>1</v>
      </c>
      <c r="O201" s="731">
        <v>1</v>
      </c>
      <c r="P201" s="651"/>
      <c r="Q201" s="666">
        <v>0</v>
      </c>
      <c r="R201" s="650"/>
      <c r="S201" s="666">
        <v>0</v>
      </c>
      <c r="T201" s="731"/>
      <c r="U201" s="689">
        <v>0</v>
      </c>
    </row>
    <row r="202" spans="1:21" ht="14.4" customHeight="1" x14ac:dyDescent="0.3">
      <c r="A202" s="649">
        <v>21</v>
      </c>
      <c r="B202" s="650" t="s">
        <v>582</v>
      </c>
      <c r="C202" s="650">
        <v>89301211</v>
      </c>
      <c r="D202" s="729" t="s">
        <v>5948</v>
      </c>
      <c r="E202" s="730" t="s">
        <v>3928</v>
      </c>
      <c r="F202" s="650" t="s">
        <v>3904</v>
      </c>
      <c r="G202" s="650" t="s">
        <v>4198</v>
      </c>
      <c r="H202" s="650" t="s">
        <v>583</v>
      </c>
      <c r="I202" s="650" t="s">
        <v>4199</v>
      </c>
      <c r="J202" s="650" t="s">
        <v>4200</v>
      </c>
      <c r="K202" s="650" t="s">
        <v>4201</v>
      </c>
      <c r="L202" s="651">
        <v>0</v>
      </c>
      <c r="M202" s="651">
        <v>0</v>
      </c>
      <c r="N202" s="650">
        <v>1</v>
      </c>
      <c r="O202" s="731">
        <v>1</v>
      </c>
      <c r="P202" s="651"/>
      <c r="Q202" s="666"/>
      <c r="R202" s="650"/>
      <c r="S202" s="666">
        <v>0</v>
      </c>
      <c r="T202" s="731"/>
      <c r="U202" s="689">
        <v>0</v>
      </c>
    </row>
    <row r="203" spans="1:21" ht="14.4" customHeight="1" x14ac:dyDescent="0.3">
      <c r="A203" s="649">
        <v>21</v>
      </c>
      <c r="B203" s="650" t="s">
        <v>582</v>
      </c>
      <c r="C203" s="650">
        <v>89301211</v>
      </c>
      <c r="D203" s="729" t="s">
        <v>5948</v>
      </c>
      <c r="E203" s="730" t="s">
        <v>3928</v>
      </c>
      <c r="F203" s="650" t="s">
        <v>3904</v>
      </c>
      <c r="G203" s="650" t="s">
        <v>4118</v>
      </c>
      <c r="H203" s="650" t="s">
        <v>583</v>
      </c>
      <c r="I203" s="650" t="s">
        <v>1160</v>
      </c>
      <c r="J203" s="650" t="s">
        <v>975</v>
      </c>
      <c r="K203" s="650" t="s">
        <v>4119</v>
      </c>
      <c r="L203" s="651">
        <v>89.66</v>
      </c>
      <c r="M203" s="651">
        <v>89.66</v>
      </c>
      <c r="N203" s="650">
        <v>1</v>
      </c>
      <c r="O203" s="731">
        <v>0.5</v>
      </c>
      <c r="P203" s="651"/>
      <c r="Q203" s="666">
        <v>0</v>
      </c>
      <c r="R203" s="650"/>
      <c r="S203" s="666">
        <v>0</v>
      </c>
      <c r="T203" s="731"/>
      <c r="U203" s="689">
        <v>0</v>
      </c>
    </row>
    <row r="204" spans="1:21" ht="14.4" customHeight="1" x14ac:dyDescent="0.3">
      <c r="A204" s="649">
        <v>21</v>
      </c>
      <c r="B204" s="650" t="s">
        <v>582</v>
      </c>
      <c r="C204" s="650">
        <v>89301211</v>
      </c>
      <c r="D204" s="729" t="s">
        <v>5948</v>
      </c>
      <c r="E204" s="730" t="s">
        <v>3928</v>
      </c>
      <c r="F204" s="650" t="s">
        <v>3904</v>
      </c>
      <c r="G204" s="650" t="s">
        <v>4118</v>
      </c>
      <c r="H204" s="650" t="s">
        <v>583</v>
      </c>
      <c r="I204" s="650" t="s">
        <v>2529</v>
      </c>
      <c r="J204" s="650" t="s">
        <v>975</v>
      </c>
      <c r="K204" s="650" t="s">
        <v>4171</v>
      </c>
      <c r="L204" s="651">
        <v>57.85</v>
      </c>
      <c r="M204" s="651">
        <v>57.85</v>
      </c>
      <c r="N204" s="650">
        <v>1</v>
      </c>
      <c r="O204" s="731">
        <v>1</v>
      </c>
      <c r="P204" s="651"/>
      <c r="Q204" s="666">
        <v>0</v>
      </c>
      <c r="R204" s="650"/>
      <c r="S204" s="666">
        <v>0</v>
      </c>
      <c r="T204" s="731"/>
      <c r="U204" s="689">
        <v>0</v>
      </c>
    </row>
    <row r="205" spans="1:21" ht="14.4" customHeight="1" x14ac:dyDescent="0.3">
      <c r="A205" s="649">
        <v>21</v>
      </c>
      <c r="B205" s="650" t="s">
        <v>582</v>
      </c>
      <c r="C205" s="650">
        <v>89301211</v>
      </c>
      <c r="D205" s="729" t="s">
        <v>5948</v>
      </c>
      <c r="E205" s="730" t="s">
        <v>3928</v>
      </c>
      <c r="F205" s="650" t="s">
        <v>3904</v>
      </c>
      <c r="G205" s="650" t="s">
        <v>4120</v>
      </c>
      <c r="H205" s="650" t="s">
        <v>1959</v>
      </c>
      <c r="I205" s="650" t="s">
        <v>2005</v>
      </c>
      <c r="J205" s="650" t="s">
        <v>2006</v>
      </c>
      <c r="K205" s="650" t="s">
        <v>2007</v>
      </c>
      <c r="L205" s="651">
        <v>32.74</v>
      </c>
      <c r="M205" s="651">
        <v>32.74</v>
      </c>
      <c r="N205" s="650">
        <v>1</v>
      </c>
      <c r="O205" s="731">
        <v>1</v>
      </c>
      <c r="P205" s="651">
        <v>32.74</v>
      </c>
      <c r="Q205" s="666">
        <v>1</v>
      </c>
      <c r="R205" s="650">
        <v>1</v>
      </c>
      <c r="S205" s="666">
        <v>1</v>
      </c>
      <c r="T205" s="731">
        <v>1</v>
      </c>
      <c r="U205" s="689">
        <v>1</v>
      </c>
    </row>
    <row r="206" spans="1:21" ht="14.4" customHeight="1" x14ac:dyDescent="0.3">
      <c r="A206" s="649">
        <v>21</v>
      </c>
      <c r="B206" s="650" t="s">
        <v>582</v>
      </c>
      <c r="C206" s="650">
        <v>89301211</v>
      </c>
      <c r="D206" s="729" t="s">
        <v>5948</v>
      </c>
      <c r="E206" s="730" t="s">
        <v>3928</v>
      </c>
      <c r="F206" s="650" t="s">
        <v>3904</v>
      </c>
      <c r="G206" s="650" t="s">
        <v>4121</v>
      </c>
      <c r="H206" s="650" t="s">
        <v>583</v>
      </c>
      <c r="I206" s="650" t="s">
        <v>1275</v>
      </c>
      <c r="J206" s="650" t="s">
        <v>1178</v>
      </c>
      <c r="K206" s="650" t="s">
        <v>1276</v>
      </c>
      <c r="L206" s="651">
        <v>60.97</v>
      </c>
      <c r="M206" s="651">
        <v>60.97</v>
      </c>
      <c r="N206" s="650">
        <v>1</v>
      </c>
      <c r="O206" s="731">
        <v>0.5</v>
      </c>
      <c r="P206" s="651"/>
      <c r="Q206" s="666">
        <v>0</v>
      </c>
      <c r="R206" s="650"/>
      <c r="S206" s="666">
        <v>0</v>
      </c>
      <c r="T206" s="731"/>
      <c r="U206" s="689">
        <v>0</v>
      </c>
    </row>
    <row r="207" spans="1:21" ht="14.4" customHeight="1" x14ac:dyDescent="0.3">
      <c r="A207" s="649">
        <v>21</v>
      </c>
      <c r="B207" s="650" t="s">
        <v>582</v>
      </c>
      <c r="C207" s="650">
        <v>89301211</v>
      </c>
      <c r="D207" s="729" t="s">
        <v>5948</v>
      </c>
      <c r="E207" s="730" t="s">
        <v>3928</v>
      </c>
      <c r="F207" s="650" t="s">
        <v>3904</v>
      </c>
      <c r="G207" s="650" t="s">
        <v>4121</v>
      </c>
      <c r="H207" s="650" t="s">
        <v>583</v>
      </c>
      <c r="I207" s="650" t="s">
        <v>4202</v>
      </c>
      <c r="J207" s="650" t="s">
        <v>4123</v>
      </c>
      <c r="K207" s="650" t="s">
        <v>1276</v>
      </c>
      <c r="L207" s="651">
        <v>154.33000000000001</v>
      </c>
      <c r="M207" s="651">
        <v>154.33000000000001</v>
      </c>
      <c r="N207" s="650">
        <v>1</v>
      </c>
      <c r="O207" s="731">
        <v>0.5</v>
      </c>
      <c r="P207" s="651"/>
      <c r="Q207" s="666">
        <v>0</v>
      </c>
      <c r="R207" s="650"/>
      <c r="S207" s="666">
        <v>0</v>
      </c>
      <c r="T207" s="731"/>
      <c r="U207" s="689">
        <v>0</v>
      </c>
    </row>
    <row r="208" spans="1:21" ht="14.4" customHeight="1" x14ac:dyDescent="0.3">
      <c r="A208" s="649">
        <v>21</v>
      </c>
      <c r="B208" s="650" t="s">
        <v>582</v>
      </c>
      <c r="C208" s="650">
        <v>89301211</v>
      </c>
      <c r="D208" s="729" t="s">
        <v>5948</v>
      </c>
      <c r="E208" s="730" t="s">
        <v>3928</v>
      </c>
      <c r="F208" s="650" t="s">
        <v>3906</v>
      </c>
      <c r="G208" s="650" t="s">
        <v>4136</v>
      </c>
      <c r="H208" s="650" t="s">
        <v>583</v>
      </c>
      <c r="I208" s="650" t="s">
        <v>4184</v>
      </c>
      <c r="J208" s="650" t="s">
        <v>4185</v>
      </c>
      <c r="K208" s="650" t="s">
        <v>4186</v>
      </c>
      <c r="L208" s="651">
        <v>1000</v>
      </c>
      <c r="M208" s="651">
        <v>1000</v>
      </c>
      <c r="N208" s="650">
        <v>1</v>
      </c>
      <c r="O208" s="731">
        <v>1</v>
      </c>
      <c r="P208" s="651"/>
      <c r="Q208" s="666">
        <v>0</v>
      </c>
      <c r="R208" s="650"/>
      <c r="S208" s="666">
        <v>0</v>
      </c>
      <c r="T208" s="731"/>
      <c r="U208" s="689">
        <v>0</v>
      </c>
    </row>
    <row r="209" spans="1:21" ht="14.4" customHeight="1" x14ac:dyDescent="0.3">
      <c r="A209" s="649">
        <v>21</v>
      </c>
      <c r="B209" s="650" t="s">
        <v>582</v>
      </c>
      <c r="C209" s="650">
        <v>89301211</v>
      </c>
      <c r="D209" s="729" t="s">
        <v>5948</v>
      </c>
      <c r="E209" s="730" t="s">
        <v>3929</v>
      </c>
      <c r="F209" s="650" t="s">
        <v>3904</v>
      </c>
      <c r="G209" s="650" t="s">
        <v>4203</v>
      </c>
      <c r="H209" s="650" t="s">
        <v>583</v>
      </c>
      <c r="I209" s="650" t="s">
        <v>4204</v>
      </c>
      <c r="J209" s="650" t="s">
        <v>4205</v>
      </c>
      <c r="K209" s="650" t="s">
        <v>4206</v>
      </c>
      <c r="L209" s="651">
        <v>275.23</v>
      </c>
      <c r="M209" s="651">
        <v>275.23</v>
      </c>
      <c r="N209" s="650">
        <v>1</v>
      </c>
      <c r="O209" s="731">
        <v>1</v>
      </c>
      <c r="P209" s="651"/>
      <c r="Q209" s="666">
        <v>0</v>
      </c>
      <c r="R209" s="650"/>
      <c r="S209" s="666">
        <v>0</v>
      </c>
      <c r="T209" s="731"/>
      <c r="U209" s="689">
        <v>0</v>
      </c>
    </row>
    <row r="210" spans="1:21" ht="14.4" customHeight="1" x14ac:dyDescent="0.3">
      <c r="A210" s="649">
        <v>21</v>
      </c>
      <c r="B210" s="650" t="s">
        <v>582</v>
      </c>
      <c r="C210" s="650">
        <v>89301211</v>
      </c>
      <c r="D210" s="729" t="s">
        <v>5948</v>
      </c>
      <c r="E210" s="730" t="s">
        <v>3929</v>
      </c>
      <c r="F210" s="650" t="s">
        <v>3904</v>
      </c>
      <c r="G210" s="650" t="s">
        <v>4203</v>
      </c>
      <c r="H210" s="650" t="s">
        <v>583</v>
      </c>
      <c r="I210" s="650" t="s">
        <v>2856</v>
      </c>
      <c r="J210" s="650" t="s">
        <v>2857</v>
      </c>
      <c r="K210" s="650" t="s">
        <v>4207</v>
      </c>
      <c r="L210" s="651">
        <v>1354.54</v>
      </c>
      <c r="M210" s="651">
        <v>4063.62</v>
      </c>
      <c r="N210" s="650">
        <v>3</v>
      </c>
      <c r="O210" s="731">
        <v>2</v>
      </c>
      <c r="P210" s="651"/>
      <c r="Q210" s="666">
        <v>0</v>
      </c>
      <c r="R210" s="650"/>
      <c r="S210" s="666">
        <v>0</v>
      </c>
      <c r="T210" s="731"/>
      <c r="U210" s="689">
        <v>0</v>
      </c>
    </row>
    <row r="211" spans="1:21" ht="14.4" customHeight="1" x14ac:dyDescent="0.3">
      <c r="A211" s="649">
        <v>21</v>
      </c>
      <c r="B211" s="650" t="s">
        <v>582</v>
      </c>
      <c r="C211" s="650">
        <v>89301211</v>
      </c>
      <c r="D211" s="729" t="s">
        <v>5948</v>
      </c>
      <c r="E211" s="730" t="s">
        <v>3929</v>
      </c>
      <c r="F211" s="650" t="s">
        <v>3904</v>
      </c>
      <c r="G211" s="650" t="s">
        <v>3956</v>
      </c>
      <c r="H211" s="650" t="s">
        <v>583</v>
      </c>
      <c r="I211" s="650" t="s">
        <v>1097</v>
      </c>
      <c r="J211" s="650" t="s">
        <v>1098</v>
      </c>
      <c r="K211" s="650" t="s">
        <v>1099</v>
      </c>
      <c r="L211" s="651">
        <v>95.25</v>
      </c>
      <c r="M211" s="651">
        <v>381</v>
      </c>
      <c r="N211" s="650">
        <v>4</v>
      </c>
      <c r="O211" s="731">
        <v>2</v>
      </c>
      <c r="P211" s="651">
        <v>190.5</v>
      </c>
      <c r="Q211" s="666">
        <v>0.5</v>
      </c>
      <c r="R211" s="650">
        <v>2</v>
      </c>
      <c r="S211" s="666">
        <v>0.5</v>
      </c>
      <c r="T211" s="731">
        <v>1</v>
      </c>
      <c r="U211" s="689">
        <v>0.5</v>
      </c>
    </row>
    <row r="212" spans="1:21" ht="14.4" customHeight="1" x14ac:dyDescent="0.3">
      <c r="A212" s="649">
        <v>21</v>
      </c>
      <c r="B212" s="650" t="s">
        <v>582</v>
      </c>
      <c r="C212" s="650">
        <v>89301211</v>
      </c>
      <c r="D212" s="729" t="s">
        <v>5948</v>
      </c>
      <c r="E212" s="730" t="s">
        <v>3929</v>
      </c>
      <c r="F212" s="650" t="s">
        <v>3904</v>
      </c>
      <c r="G212" s="650" t="s">
        <v>3956</v>
      </c>
      <c r="H212" s="650" t="s">
        <v>583</v>
      </c>
      <c r="I212" s="650" t="s">
        <v>699</v>
      </c>
      <c r="J212" s="650" t="s">
        <v>700</v>
      </c>
      <c r="K212" s="650" t="s">
        <v>3957</v>
      </c>
      <c r="L212" s="651">
        <v>42.42</v>
      </c>
      <c r="M212" s="651">
        <v>169.68</v>
      </c>
      <c r="N212" s="650">
        <v>4</v>
      </c>
      <c r="O212" s="731">
        <v>3.5</v>
      </c>
      <c r="P212" s="651">
        <v>42.42</v>
      </c>
      <c r="Q212" s="666">
        <v>0.25</v>
      </c>
      <c r="R212" s="650">
        <v>1</v>
      </c>
      <c r="S212" s="666">
        <v>0.25</v>
      </c>
      <c r="T212" s="731">
        <v>1</v>
      </c>
      <c r="U212" s="689">
        <v>0.2857142857142857</v>
      </c>
    </row>
    <row r="213" spans="1:21" ht="14.4" customHeight="1" x14ac:dyDescent="0.3">
      <c r="A213" s="649">
        <v>21</v>
      </c>
      <c r="B213" s="650" t="s">
        <v>582</v>
      </c>
      <c r="C213" s="650">
        <v>89301211</v>
      </c>
      <c r="D213" s="729" t="s">
        <v>5948</v>
      </c>
      <c r="E213" s="730" t="s">
        <v>3929</v>
      </c>
      <c r="F213" s="650" t="s">
        <v>3904</v>
      </c>
      <c r="G213" s="650" t="s">
        <v>3956</v>
      </c>
      <c r="H213" s="650" t="s">
        <v>583</v>
      </c>
      <c r="I213" s="650" t="s">
        <v>699</v>
      </c>
      <c r="J213" s="650" t="s">
        <v>700</v>
      </c>
      <c r="K213" s="650" t="s">
        <v>3957</v>
      </c>
      <c r="L213" s="651">
        <v>85.72</v>
      </c>
      <c r="M213" s="651">
        <v>514.31999999999994</v>
      </c>
      <c r="N213" s="650">
        <v>6</v>
      </c>
      <c r="O213" s="731">
        <v>3.5</v>
      </c>
      <c r="P213" s="651">
        <v>257.15999999999997</v>
      </c>
      <c r="Q213" s="666">
        <v>0.5</v>
      </c>
      <c r="R213" s="650">
        <v>3</v>
      </c>
      <c r="S213" s="666">
        <v>0.5</v>
      </c>
      <c r="T213" s="731">
        <v>1.5</v>
      </c>
      <c r="U213" s="689">
        <v>0.42857142857142855</v>
      </c>
    </row>
    <row r="214" spans="1:21" ht="14.4" customHeight="1" x14ac:dyDescent="0.3">
      <c r="A214" s="649">
        <v>21</v>
      </c>
      <c r="B214" s="650" t="s">
        <v>582</v>
      </c>
      <c r="C214" s="650">
        <v>89301211</v>
      </c>
      <c r="D214" s="729" t="s">
        <v>5948</v>
      </c>
      <c r="E214" s="730" t="s">
        <v>3929</v>
      </c>
      <c r="F214" s="650" t="s">
        <v>3904</v>
      </c>
      <c r="G214" s="650" t="s">
        <v>3956</v>
      </c>
      <c r="H214" s="650" t="s">
        <v>583</v>
      </c>
      <c r="I214" s="650" t="s">
        <v>722</v>
      </c>
      <c r="J214" s="650" t="s">
        <v>4140</v>
      </c>
      <c r="K214" s="650" t="s">
        <v>2709</v>
      </c>
      <c r="L214" s="651">
        <v>47.63</v>
      </c>
      <c r="M214" s="651">
        <v>47.63</v>
      </c>
      <c r="N214" s="650">
        <v>1</v>
      </c>
      <c r="O214" s="731">
        <v>0.5</v>
      </c>
      <c r="P214" s="651"/>
      <c r="Q214" s="666">
        <v>0</v>
      </c>
      <c r="R214" s="650"/>
      <c r="S214" s="666">
        <v>0</v>
      </c>
      <c r="T214" s="731"/>
      <c r="U214" s="689">
        <v>0</v>
      </c>
    </row>
    <row r="215" spans="1:21" ht="14.4" customHeight="1" x14ac:dyDescent="0.3">
      <c r="A215" s="649">
        <v>21</v>
      </c>
      <c r="B215" s="650" t="s">
        <v>582</v>
      </c>
      <c r="C215" s="650">
        <v>89301211</v>
      </c>
      <c r="D215" s="729" t="s">
        <v>5948</v>
      </c>
      <c r="E215" s="730" t="s">
        <v>3929</v>
      </c>
      <c r="F215" s="650" t="s">
        <v>3904</v>
      </c>
      <c r="G215" s="650" t="s">
        <v>3971</v>
      </c>
      <c r="H215" s="650" t="s">
        <v>1959</v>
      </c>
      <c r="I215" s="650" t="s">
        <v>2084</v>
      </c>
      <c r="J215" s="650" t="s">
        <v>3794</v>
      </c>
      <c r="K215" s="650" t="s">
        <v>3795</v>
      </c>
      <c r="L215" s="651">
        <v>6.98</v>
      </c>
      <c r="M215" s="651">
        <v>55.84</v>
      </c>
      <c r="N215" s="650">
        <v>8</v>
      </c>
      <c r="O215" s="731">
        <v>4</v>
      </c>
      <c r="P215" s="651">
        <v>34.900000000000006</v>
      </c>
      <c r="Q215" s="666">
        <v>0.62500000000000011</v>
      </c>
      <c r="R215" s="650">
        <v>5</v>
      </c>
      <c r="S215" s="666">
        <v>0.625</v>
      </c>
      <c r="T215" s="731">
        <v>2.5</v>
      </c>
      <c r="U215" s="689">
        <v>0.625</v>
      </c>
    </row>
    <row r="216" spans="1:21" ht="14.4" customHeight="1" x14ac:dyDescent="0.3">
      <c r="A216" s="649">
        <v>21</v>
      </c>
      <c r="B216" s="650" t="s">
        <v>582</v>
      </c>
      <c r="C216" s="650">
        <v>89301211</v>
      </c>
      <c r="D216" s="729" t="s">
        <v>5948</v>
      </c>
      <c r="E216" s="730" t="s">
        <v>3929</v>
      </c>
      <c r="F216" s="650" t="s">
        <v>3904</v>
      </c>
      <c r="G216" s="650" t="s">
        <v>4208</v>
      </c>
      <c r="H216" s="650" t="s">
        <v>583</v>
      </c>
      <c r="I216" s="650" t="s">
        <v>1317</v>
      </c>
      <c r="J216" s="650" t="s">
        <v>1227</v>
      </c>
      <c r="K216" s="650" t="s">
        <v>4209</v>
      </c>
      <c r="L216" s="651">
        <v>0</v>
      </c>
      <c r="M216" s="651">
        <v>0</v>
      </c>
      <c r="N216" s="650">
        <v>2</v>
      </c>
      <c r="O216" s="731">
        <v>1</v>
      </c>
      <c r="P216" s="651">
        <v>0</v>
      </c>
      <c r="Q216" s="666"/>
      <c r="R216" s="650">
        <v>2</v>
      </c>
      <c r="S216" s="666">
        <v>1</v>
      </c>
      <c r="T216" s="731">
        <v>1</v>
      </c>
      <c r="U216" s="689">
        <v>1</v>
      </c>
    </row>
    <row r="217" spans="1:21" ht="14.4" customHeight="1" x14ac:dyDescent="0.3">
      <c r="A217" s="649">
        <v>21</v>
      </c>
      <c r="B217" s="650" t="s">
        <v>582</v>
      </c>
      <c r="C217" s="650">
        <v>89301211</v>
      </c>
      <c r="D217" s="729" t="s">
        <v>5948</v>
      </c>
      <c r="E217" s="730" t="s">
        <v>3929</v>
      </c>
      <c r="F217" s="650" t="s">
        <v>3904</v>
      </c>
      <c r="G217" s="650" t="s">
        <v>3972</v>
      </c>
      <c r="H217" s="650" t="s">
        <v>583</v>
      </c>
      <c r="I217" s="650" t="s">
        <v>4210</v>
      </c>
      <c r="J217" s="650" t="s">
        <v>1132</v>
      </c>
      <c r="K217" s="650" t="s">
        <v>1133</v>
      </c>
      <c r="L217" s="651">
        <v>81.209999999999994</v>
      </c>
      <c r="M217" s="651">
        <v>81.209999999999994</v>
      </c>
      <c r="N217" s="650">
        <v>1</v>
      </c>
      <c r="O217" s="731">
        <v>1</v>
      </c>
      <c r="P217" s="651">
        <v>81.209999999999994</v>
      </c>
      <c r="Q217" s="666">
        <v>1</v>
      </c>
      <c r="R217" s="650">
        <v>1</v>
      </c>
      <c r="S217" s="666">
        <v>1</v>
      </c>
      <c r="T217" s="731">
        <v>1</v>
      </c>
      <c r="U217" s="689">
        <v>1</v>
      </c>
    </row>
    <row r="218" spans="1:21" ht="14.4" customHeight="1" x14ac:dyDescent="0.3">
      <c r="A218" s="649">
        <v>21</v>
      </c>
      <c r="B218" s="650" t="s">
        <v>582</v>
      </c>
      <c r="C218" s="650">
        <v>89301211</v>
      </c>
      <c r="D218" s="729" t="s">
        <v>5948</v>
      </c>
      <c r="E218" s="730" t="s">
        <v>3929</v>
      </c>
      <c r="F218" s="650" t="s">
        <v>3904</v>
      </c>
      <c r="G218" s="650" t="s">
        <v>3972</v>
      </c>
      <c r="H218" s="650" t="s">
        <v>583</v>
      </c>
      <c r="I218" s="650" t="s">
        <v>3973</v>
      </c>
      <c r="J218" s="650" t="s">
        <v>1128</v>
      </c>
      <c r="K218" s="650" t="s">
        <v>1129</v>
      </c>
      <c r="L218" s="651">
        <v>0</v>
      </c>
      <c r="M218" s="651">
        <v>0</v>
      </c>
      <c r="N218" s="650">
        <v>4</v>
      </c>
      <c r="O218" s="731">
        <v>2.5</v>
      </c>
      <c r="P218" s="651"/>
      <c r="Q218" s="666"/>
      <c r="R218" s="650"/>
      <c r="S218" s="666">
        <v>0</v>
      </c>
      <c r="T218" s="731"/>
      <c r="U218" s="689">
        <v>0</v>
      </c>
    </row>
    <row r="219" spans="1:21" ht="14.4" customHeight="1" x14ac:dyDescent="0.3">
      <c r="A219" s="649">
        <v>21</v>
      </c>
      <c r="B219" s="650" t="s">
        <v>582</v>
      </c>
      <c r="C219" s="650">
        <v>89301211</v>
      </c>
      <c r="D219" s="729" t="s">
        <v>5948</v>
      </c>
      <c r="E219" s="730" t="s">
        <v>3929</v>
      </c>
      <c r="F219" s="650" t="s">
        <v>3904</v>
      </c>
      <c r="G219" s="650" t="s">
        <v>3976</v>
      </c>
      <c r="H219" s="650" t="s">
        <v>583</v>
      </c>
      <c r="I219" s="650" t="s">
        <v>2335</v>
      </c>
      <c r="J219" s="650" t="s">
        <v>3728</v>
      </c>
      <c r="K219" s="650" t="s">
        <v>3729</v>
      </c>
      <c r="L219" s="651">
        <v>156.86000000000001</v>
      </c>
      <c r="M219" s="651">
        <v>627.44000000000005</v>
      </c>
      <c r="N219" s="650">
        <v>4</v>
      </c>
      <c r="O219" s="731">
        <v>2</v>
      </c>
      <c r="P219" s="651">
        <v>470.58000000000004</v>
      </c>
      <c r="Q219" s="666">
        <v>0.75</v>
      </c>
      <c r="R219" s="650">
        <v>3</v>
      </c>
      <c r="S219" s="666">
        <v>0.75</v>
      </c>
      <c r="T219" s="731">
        <v>1.5</v>
      </c>
      <c r="U219" s="689">
        <v>0.75</v>
      </c>
    </row>
    <row r="220" spans="1:21" ht="14.4" customHeight="1" x14ac:dyDescent="0.3">
      <c r="A220" s="649">
        <v>21</v>
      </c>
      <c r="B220" s="650" t="s">
        <v>582</v>
      </c>
      <c r="C220" s="650">
        <v>89301211</v>
      </c>
      <c r="D220" s="729" t="s">
        <v>5948</v>
      </c>
      <c r="E220" s="730" t="s">
        <v>3929</v>
      </c>
      <c r="F220" s="650" t="s">
        <v>3904</v>
      </c>
      <c r="G220" s="650" t="s">
        <v>3976</v>
      </c>
      <c r="H220" s="650" t="s">
        <v>583</v>
      </c>
      <c r="I220" s="650" t="s">
        <v>3284</v>
      </c>
      <c r="J220" s="650" t="s">
        <v>3846</v>
      </c>
      <c r="K220" s="650" t="s">
        <v>3847</v>
      </c>
      <c r="L220" s="651">
        <v>333.31</v>
      </c>
      <c r="M220" s="651">
        <v>333.31</v>
      </c>
      <c r="N220" s="650">
        <v>1</v>
      </c>
      <c r="O220" s="731">
        <v>0.5</v>
      </c>
      <c r="P220" s="651"/>
      <c r="Q220" s="666">
        <v>0</v>
      </c>
      <c r="R220" s="650"/>
      <c r="S220" s="666">
        <v>0</v>
      </c>
      <c r="T220" s="731"/>
      <c r="U220" s="689">
        <v>0</v>
      </c>
    </row>
    <row r="221" spans="1:21" ht="14.4" customHeight="1" x14ac:dyDescent="0.3">
      <c r="A221" s="649">
        <v>21</v>
      </c>
      <c r="B221" s="650" t="s">
        <v>582</v>
      </c>
      <c r="C221" s="650">
        <v>89301211</v>
      </c>
      <c r="D221" s="729" t="s">
        <v>5948</v>
      </c>
      <c r="E221" s="730" t="s">
        <v>3929</v>
      </c>
      <c r="F221" s="650" t="s">
        <v>3904</v>
      </c>
      <c r="G221" s="650" t="s">
        <v>3976</v>
      </c>
      <c r="H221" s="650" t="s">
        <v>583</v>
      </c>
      <c r="I221" s="650" t="s">
        <v>3284</v>
      </c>
      <c r="J221" s="650" t="s">
        <v>3846</v>
      </c>
      <c r="K221" s="650" t="s">
        <v>3847</v>
      </c>
      <c r="L221" s="651">
        <v>151.61000000000001</v>
      </c>
      <c r="M221" s="651">
        <v>151.61000000000001</v>
      </c>
      <c r="N221" s="650">
        <v>1</v>
      </c>
      <c r="O221" s="731">
        <v>0.5</v>
      </c>
      <c r="P221" s="651"/>
      <c r="Q221" s="666">
        <v>0</v>
      </c>
      <c r="R221" s="650"/>
      <c r="S221" s="666">
        <v>0</v>
      </c>
      <c r="T221" s="731"/>
      <c r="U221" s="689">
        <v>0</v>
      </c>
    </row>
    <row r="222" spans="1:21" ht="14.4" customHeight="1" x14ac:dyDescent="0.3">
      <c r="A222" s="649">
        <v>21</v>
      </c>
      <c r="B222" s="650" t="s">
        <v>582</v>
      </c>
      <c r="C222" s="650">
        <v>89301211</v>
      </c>
      <c r="D222" s="729" t="s">
        <v>5948</v>
      </c>
      <c r="E222" s="730" t="s">
        <v>3929</v>
      </c>
      <c r="F222" s="650" t="s">
        <v>3904</v>
      </c>
      <c r="G222" s="650" t="s">
        <v>4211</v>
      </c>
      <c r="H222" s="650" t="s">
        <v>1959</v>
      </c>
      <c r="I222" s="650" t="s">
        <v>2217</v>
      </c>
      <c r="J222" s="650" t="s">
        <v>2218</v>
      </c>
      <c r="K222" s="650" t="s">
        <v>1962</v>
      </c>
      <c r="L222" s="651">
        <v>0</v>
      </c>
      <c r="M222" s="651">
        <v>0</v>
      </c>
      <c r="N222" s="650">
        <v>2</v>
      </c>
      <c r="O222" s="731">
        <v>0.5</v>
      </c>
      <c r="P222" s="651"/>
      <c r="Q222" s="666"/>
      <c r="R222" s="650"/>
      <c r="S222" s="666">
        <v>0</v>
      </c>
      <c r="T222" s="731"/>
      <c r="U222" s="689">
        <v>0</v>
      </c>
    </row>
    <row r="223" spans="1:21" ht="14.4" customHeight="1" x14ac:dyDescent="0.3">
      <c r="A223" s="649">
        <v>21</v>
      </c>
      <c r="B223" s="650" t="s">
        <v>582</v>
      </c>
      <c r="C223" s="650">
        <v>89301211</v>
      </c>
      <c r="D223" s="729" t="s">
        <v>5948</v>
      </c>
      <c r="E223" s="730" t="s">
        <v>3929</v>
      </c>
      <c r="F223" s="650" t="s">
        <v>3904</v>
      </c>
      <c r="G223" s="650" t="s">
        <v>3960</v>
      </c>
      <c r="H223" s="650" t="s">
        <v>583</v>
      </c>
      <c r="I223" s="650" t="s">
        <v>3961</v>
      </c>
      <c r="J223" s="650" t="s">
        <v>3962</v>
      </c>
      <c r="K223" s="650" t="s">
        <v>3963</v>
      </c>
      <c r="L223" s="651">
        <v>1789.73</v>
      </c>
      <c r="M223" s="651">
        <v>66220.010000000009</v>
      </c>
      <c r="N223" s="650">
        <v>37</v>
      </c>
      <c r="O223" s="731">
        <v>22</v>
      </c>
      <c r="P223" s="651">
        <v>39374.060000000005</v>
      </c>
      <c r="Q223" s="666">
        <v>0.59459459459459463</v>
      </c>
      <c r="R223" s="650">
        <v>22</v>
      </c>
      <c r="S223" s="666">
        <v>0.59459459459459463</v>
      </c>
      <c r="T223" s="731">
        <v>12.5</v>
      </c>
      <c r="U223" s="689">
        <v>0.56818181818181823</v>
      </c>
    </row>
    <row r="224" spans="1:21" ht="14.4" customHeight="1" x14ac:dyDescent="0.3">
      <c r="A224" s="649">
        <v>21</v>
      </c>
      <c r="B224" s="650" t="s">
        <v>582</v>
      </c>
      <c r="C224" s="650">
        <v>89301211</v>
      </c>
      <c r="D224" s="729" t="s">
        <v>5948</v>
      </c>
      <c r="E224" s="730" t="s">
        <v>3929</v>
      </c>
      <c r="F224" s="650" t="s">
        <v>3904</v>
      </c>
      <c r="G224" s="650" t="s">
        <v>4212</v>
      </c>
      <c r="H224" s="650" t="s">
        <v>583</v>
      </c>
      <c r="I224" s="650" t="s">
        <v>1296</v>
      </c>
      <c r="J224" s="650" t="s">
        <v>2936</v>
      </c>
      <c r="K224" s="650" t="s">
        <v>4213</v>
      </c>
      <c r="L224" s="651">
        <v>0</v>
      </c>
      <c r="M224" s="651">
        <v>0</v>
      </c>
      <c r="N224" s="650">
        <v>3</v>
      </c>
      <c r="O224" s="731">
        <v>1</v>
      </c>
      <c r="P224" s="651"/>
      <c r="Q224" s="666"/>
      <c r="R224" s="650"/>
      <c r="S224" s="666">
        <v>0</v>
      </c>
      <c r="T224" s="731"/>
      <c r="U224" s="689">
        <v>0</v>
      </c>
    </row>
    <row r="225" spans="1:21" ht="14.4" customHeight="1" x14ac:dyDescent="0.3">
      <c r="A225" s="649">
        <v>21</v>
      </c>
      <c r="B225" s="650" t="s">
        <v>582</v>
      </c>
      <c r="C225" s="650">
        <v>89301211</v>
      </c>
      <c r="D225" s="729" t="s">
        <v>5948</v>
      </c>
      <c r="E225" s="730" t="s">
        <v>3929</v>
      </c>
      <c r="F225" s="650" t="s">
        <v>3904</v>
      </c>
      <c r="G225" s="650" t="s">
        <v>4214</v>
      </c>
      <c r="H225" s="650" t="s">
        <v>583</v>
      </c>
      <c r="I225" s="650" t="s">
        <v>2458</v>
      </c>
      <c r="J225" s="650" t="s">
        <v>2459</v>
      </c>
      <c r="K225" s="650" t="s">
        <v>2456</v>
      </c>
      <c r="L225" s="651">
        <v>67.040000000000006</v>
      </c>
      <c r="M225" s="651">
        <v>268.16000000000003</v>
      </c>
      <c r="N225" s="650">
        <v>4</v>
      </c>
      <c r="O225" s="731">
        <v>2</v>
      </c>
      <c r="P225" s="651"/>
      <c r="Q225" s="666">
        <v>0</v>
      </c>
      <c r="R225" s="650"/>
      <c r="S225" s="666">
        <v>0</v>
      </c>
      <c r="T225" s="731"/>
      <c r="U225" s="689">
        <v>0</v>
      </c>
    </row>
    <row r="226" spans="1:21" ht="14.4" customHeight="1" x14ac:dyDescent="0.3">
      <c r="A226" s="649">
        <v>21</v>
      </c>
      <c r="B226" s="650" t="s">
        <v>582</v>
      </c>
      <c r="C226" s="650">
        <v>89301211</v>
      </c>
      <c r="D226" s="729" t="s">
        <v>5948</v>
      </c>
      <c r="E226" s="730" t="s">
        <v>3929</v>
      </c>
      <c r="F226" s="650" t="s">
        <v>3904</v>
      </c>
      <c r="G226" s="650" t="s">
        <v>4215</v>
      </c>
      <c r="H226" s="650" t="s">
        <v>1959</v>
      </c>
      <c r="I226" s="650" t="s">
        <v>4216</v>
      </c>
      <c r="J226" s="650" t="s">
        <v>4217</v>
      </c>
      <c r="K226" s="650" t="s">
        <v>3806</v>
      </c>
      <c r="L226" s="651">
        <v>216.29</v>
      </c>
      <c r="M226" s="651">
        <v>216.29</v>
      </c>
      <c r="N226" s="650">
        <v>1</v>
      </c>
      <c r="O226" s="731">
        <v>0.5</v>
      </c>
      <c r="P226" s="651">
        <v>216.29</v>
      </c>
      <c r="Q226" s="666">
        <v>1</v>
      </c>
      <c r="R226" s="650">
        <v>1</v>
      </c>
      <c r="S226" s="666">
        <v>1</v>
      </c>
      <c r="T226" s="731">
        <v>0.5</v>
      </c>
      <c r="U226" s="689">
        <v>1</v>
      </c>
    </row>
    <row r="227" spans="1:21" ht="14.4" customHeight="1" x14ac:dyDescent="0.3">
      <c r="A227" s="649">
        <v>21</v>
      </c>
      <c r="B227" s="650" t="s">
        <v>582</v>
      </c>
      <c r="C227" s="650">
        <v>89301211</v>
      </c>
      <c r="D227" s="729" t="s">
        <v>5948</v>
      </c>
      <c r="E227" s="730" t="s">
        <v>3929</v>
      </c>
      <c r="F227" s="650" t="s">
        <v>3904</v>
      </c>
      <c r="G227" s="650" t="s">
        <v>4218</v>
      </c>
      <c r="H227" s="650" t="s">
        <v>583</v>
      </c>
      <c r="I227" s="650" t="s">
        <v>4219</v>
      </c>
      <c r="J227" s="650" t="s">
        <v>2735</v>
      </c>
      <c r="K227" s="650" t="s">
        <v>4220</v>
      </c>
      <c r="L227" s="651">
        <v>229.57</v>
      </c>
      <c r="M227" s="651">
        <v>229.57</v>
      </c>
      <c r="N227" s="650">
        <v>1</v>
      </c>
      <c r="O227" s="731">
        <v>0.5</v>
      </c>
      <c r="P227" s="651"/>
      <c r="Q227" s="666">
        <v>0</v>
      </c>
      <c r="R227" s="650"/>
      <c r="S227" s="666">
        <v>0</v>
      </c>
      <c r="T227" s="731"/>
      <c r="U227" s="689">
        <v>0</v>
      </c>
    </row>
    <row r="228" spans="1:21" ht="14.4" customHeight="1" x14ac:dyDescent="0.3">
      <c r="A228" s="649">
        <v>21</v>
      </c>
      <c r="B228" s="650" t="s">
        <v>582</v>
      </c>
      <c r="C228" s="650">
        <v>89301211</v>
      </c>
      <c r="D228" s="729" t="s">
        <v>5948</v>
      </c>
      <c r="E228" s="730" t="s">
        <v>3929</v>
      </c>
      <c r="F228" s="650" t="s">
        <v>3904</v>
      </c>
      <c r="G228" s="650" t="s">
        <v>4141</v>
      </c>
      <c r="H228" s="650" t="s">
        <v>1959</v>
      </c>
      <c r="I228" s="650" t="s">
        <v>4221</v>
      </c>
      <c r="J228" s="650" t="s">
        <v>4222</v>
      </c>
      <c r="K228" s="650" t="s">
        <v>4223</v>
      </c>
      <c r="L228" s="651">
        <v>801.23</v>
      </c>
      <c r="M228" s="651">
        <v>801.23</v>
      </c>
      <c r="N228" s="650">
        <v>1</v>
      </c>
      <c r="O228" s="731">
        <v>1</v>
      </c>
      <c r="P228" s="651"/>
      <c r="Q228" s="666">
        <v>0</v>
      </c>
      <c r="R228" s="650"/>
      <c r="S228" s="666">
        <v>0</v>
      </c>
      <c r="T228" s="731"/>
      <c r="U228" s="689">
        <v>0</v>
      </c>
    </row>
    <row r="229" spans="1:21" ht="14.4" customHeight="1" x14ac:dyDescent="0.3">
      <c r="A229" s="649">
        <v>21</v>
      </c>
      <c r="B229" s="650" t="s">
        <v>582</v>
      </c>
      <c r="C229" s="650">
        <v>89301211</v>
      </c>
      <c r="D229" s="729" t="s">
        <v>5948</v>
      </c>
      <c r="E229" s="730" t="s">
        <v>3929</v>
      </c>
      <c r="F229" s="650" t="s">
        <v>3904</v>
      </c>
      <c r="G229" s="650" t="s">
        <v>4224</v>
      </c>
      <c r="H229" s="650" t="s">
        <v>1959</v>
      </c>
      <c r="I229" s="650" t="s">
        <v>2417</v>
      </c>
      <c r="J229" s="650" t="s">
        <v>2418</v>
      </c>
      <c r="K229" s="650" t="s">
        <v>3733</v>
      </c>
      <c r="L229" s="651">
        <v>184.22</v>
      </c>
      <c r="M229" s="651">
        <v>552.66</v>
      </c>
      <c r="N229" s="650">
        <v>3</v>
      </c>
      <c r="O229" s="731">
        <v>1.5</v>
      </c>
      <c r="P229" s="651">
        <v>368.44</v>
      </c>
      <c r="Q229" s="666">
        <v>0.66666666666666674</v>
      </c>
      <c r="R229" s="650">
        <v>2</v>
      </c>
      <c r="S229" s="666">
        <v>0.66666666666666663</v>
      </c>
      <c r="T229" s="731">
        <v>0.5</v>
      </c>
      <c r="U229" s="689">
        <v>0.33333333333333331</v>
      </c>
    </row>
    <row r="230" spans="1:21" ht="14.4" customHeight="1" x14ac:dyDescent="0.3">
      <c r="A230" s="649">
        <v>21</v>
      </c>
      <c r="B230" s="650" t="s">
        <v>582</v>
      </c>
      <c r="C230" s="650">
        <v>89301211</v>
      </c>
      <c r="D230" s="729" t="s">
        <v>5948</v>
      </c>
      <c r="E230" s="730" t="s">
        <v>3929</v>
      </c>
      <c r="F230" s="650" t="s">
        <v>3904</v>
      </c>
      <c r="G230" s="650" t="s">
        <v>4225</v>
      </c>
      <c r="H230" s="650" t="s">
        <v>1959</v>
      </c>
      <c r="I230" s="650" t="s">
        <v>2075</v>
      </c>
      <c r="J230" s="650" t="s">
        <v>2072</v>
      </c>
      <c r="K230" s="650" t="s">
        <v>922</v>
      </c>
      <c r="L230" s="651">
        <v>137.74</v>
      </c>
      <c r="M230" s="651">
        <v>275.48</v>
      </c>
      <c r="N230" s="650">
        <v>2</v>
      </c>
      <c r="O230" s="731">
        <v>1</v>
      </c>
      <c r="P230" s="651">
        <v>275.48</v>
      </c>
      <c r="Q230" s="666">
        <v>1</v>
      </c>
      <c r="R230" s="650">
        <v>2</v>
      </c>
      <c r="S230" s="666">
        <v>1</v>
      </c>
      <c r="T230" s="731">
        <v>1</v>
      </c>
      <c r="U230" s="689">
        <v>1</v>
      </c>
    </row>
    <row r="231" spans="1:21" ht="14.4" customHeight="1" x14ac:dyDescent="0.3">
      <c r="A231" s="649">
        <v>21</v>
      </c>
      <c r="B231" s="650" t="s">
        <v>582</v>
      </c>
      <c r="C231" s="650">
        <v>89301211</v>
      </c>
      <c r="D231" s="729" t="s">
        <v>5948</v>
      </c>
      <c r="E231" s="730" t="s">
        <v>3929</v>
      </c>
      <c r="F231" s="650" t="s">
        <v>3904</v>
      </c>
      <c r="G231" s="650" t="s">
        <v>3982</v>
      </c>
      <c r="H231" s="650" t="s">
        <v>1959</v>
      </c>
      <c r="I231" s="650" t="s">
        <v>3317</v>
      </c>
      <c r="J231" s="650" t="s">
        <v>3318</v>
      </c>
      <c r="K231" s="650" t="s">
        <v>3733</v>
      </c>
      <c r="L231" s="651">
        <v>69.86</v>
      </c>
      <c r="M231" s="651">
        <v>139.72</v>
      </c>
      <c r="N231" s="650">
        <v>2</v>
      </c>
      <c r="O231" s="731">
        <v>1</v>
      </c>
      <c r="P231" s="651"/>
      <c r="Q231" s="666">
        <v>0</v>
      </c>
      <c r="R231" s="650"/>
      <c r="S231" s="666">
        <v>0</v>
      </c>
      <c r="T231" s="731"/>
      <c r="U231" s="689">
        <v>0</v>
      </c>
    </row>
    <row r="232" spans="1:21" ht="14.4" customHeight="1" x14ac:dyDescent="0.3">
      <c r="A232" s="649">
        <v>21</v>
      </c>
      <c r="B232" s="650" t="s">
        <v>582</v>
      </c>
      <c r="C232" s="650">
        <v>89301211</v>
      </c>
      <c r="D232" s="729" t="s">
        <v>5948</v>
      </c>
      <c r="E232" s="730" t="s">
        <v>3929</v>
      </c>
      <c r="F232" s="650" t="s">
        <v>3904</v>
      </c>
      <c r="G232" s="650" t="s">
        <v>3985</v>
      </c>
      <c r="H232" s="650" t="s">
        <v>1959</v>
      </c>
      <c r="I232" s="650" t="s">
        <v>2189</v>
      </c>
      <c r="J232" s="650" t="s">
        <v>2190</v>
      </c>
      <c r="K232" s="650" t="s">
        <v>3803</v>
      </c>
      <c r="L232" s="651">
        <v>216.16</v>
      </c>
      <c r="M232" s="651">
        <v>864.64</v>
      </c>
      <c r="N232" s="650">
        <v>4</v>
      </c>
      <c r="O232" s="731">
        <v>2</v>
      </c>
      <c r="P232" s="651">
        <v>648.48</v>
      </c>
      <c r="Q232" s="666">
        <v>0.75</v>
      </c>
      <c r="R232" s="650">
        <v>3</v>
      </c>
      <c r="S232" s="666">
        <v>0.75</v>
      </c>
      <c r="T232" s="731">
        <v>1.5</v>
      </c>
      <c r="U232" s="689">
        <v>0.75</v>
      </c>
    </row>
    <row r="233" spans="1:21" ht="14.4" customHeight="1" x14ac:dyDescent="0.3">
      <c r="A233" s="649">
        <v>21</v>
      </c>
      <c r="B233" s="650" t="s">
        <v>582</v>
      </c>
      <c r="C233" s="650">
        <v>89301211</v>
      </c>
      <c r="D233" s="729" t="s">
        <v>5948</v>
      </c>
      <c r="E233" s="730" t="s">
        <v>3929</v>
      </c>
      <c r="F233" s="650" t="s">
        <v>3904</v>
      </c>
      <c r="G233" s="650" t="s">
        <v>4226</v>
      </c>
      <c r="H233" s="650" t="s">
        <v>583</v>
      </c>
      <c r="I233" s="650" t="s">
        <v>4227</v>
      </c>
      <c r="J233" s="650" t="s">
        <v>3048</v>
      </c>
      <c r="K233" s="650" t="s">
        <v>1384</v>
      </c>
      <c r="L233" s="651">
        <v>0</v>
      </c>
      <c r="M233" s="651">
        <v>0</v>
      </c>
      <c r="N233" s="650">
        <v>1</v>
      </c>
      <c r="O233" s="731">
        <v>0.5</v>
      </c>
      <c r="P233" s="651"/>
      <c r="Q233" s="666"/>
      <c r="R233" s="650"/>
      <c r="S233" s="666">
        <v>0</v>
      </c>
      <c r="T233" s="731"/>
      <c r="U233" s="689">
        <v>0</v>
      </c>
    </row>
    <row r="234" spans="1:21" ht="14.4" customHeight="1" x14ac:dyDescent="0.3">
      <c r="A234" s="649">
        <v>21</v>
      </c>
      <c r="B234" s="650" t="s">
        <v>582</v>
      </c>
      <c r="C234" s="650">
        <v>89301211</v>
      </c>
      <c r="D234" s="729" t="s">
        <v>5948</v>
      </c>
      <c r="E234" s="730" t="s">
        <v>3929</v>
      </c>
      <c r="F234" s="650" t="s">
        <v>3904</v>
      </c>
      <c r="G234" s="650" t="s">
        <v>3991</v>
      </c>
      <c r="H234" s="650" t="s">
        <v>583</v>
      </c>
      <c r="I234" s="650" t="s">
        <v>1382</v>
      </c>
      <c r="J234" s="650" t="s">
        <v>1383</v>
      </c>
      <c r="K234" s="650" t="s">
        <v>1384</v>
      </c>
      <c r="L234" s="651">
        <v>359.63</v>
      </c>
      <c r="M234" s="651">
        <v>719.26</v>
      </c>
      <c r="N234" s="650">
        <v>2</v>
      </c>
      <c r="O234" s="731">
        <v>1</v>
      </c>
      <c r="P234" s="651"/>
      <c r="Q234" s="666">
        <v>0</v>
      </c>
      <c r="R234" s="650"/>
      <c r="S234" s="666">
        <v>0</v>
      </c>
      <c r="T234" s="731"/>
      <c r="U234" s="689">
        <v>0</v>
      </c>
    </row>
    <row r="235" spans="1:21" ht="14.4" customHeight="1" x14ac:dyDescent="0.3">
      <c r="A235" s="649">
        <v>21</v>
      </c>
      <c r="B235" s="650" t="s">
        <v>582</v>
      </c>
      <c r="C235" s="650">
        <v>89301211</v>
      </c>
      <c r="D235" s="729" t="s">
        <v>5948</v>
      </c>
      <c r="E235" s="730" t="s">
        <v>3929</v>
      </c>
      <c r="F235" s="650" t="s">
        <v>3904</v>
      </c>
      <c r="G235" s="650" t="s">
        <v>3991</v>
      </c>
      <c r="H235" s="650" t="s">
        <v>583</v>
      </c>
      <c r="I235" s="650" t="s">
        <v>3992</v>
      </c>
      <c r="J235" s="650" t="s">
        <v>1383</v>
      </c>
      <c r="K235" s="650" t="s">
        <v>2118</v>
      </c>
      <c r="L235" s="651">
        <v>0</v>
      </c>
      <c r="M235" s="651">
        <v>0</v>
      </c>
      <c r="N235" s="650">
        <v>2</v>
      </c>
      <c r="O235" s="731">
        <v>1</v>
      </c>
      <c r="P235" s="651">
        <v>0</v>
      </c>
      <c r="Q235" s="666"/>
      <c r="R235" s="650">
        <v>2</v>
      </c>
      <c r="S235" s="666">
        <v>1</v>
      </c>
      <c r="T235" s="731">
        <v>1</v>
      </c>
      <c r="U235" s="689">
        <v>1</v>
      </c>
    </row>
    <row r="236" spans="1:21" ht="14.4" customHeight="1" x14ac:dyDescent="0.3">
      <c r="A236" s="649">
        <v>21</v>
      </c>
      <c r="B236" s="650" t="s">
        <v>582</v>
      </c>
      <c r="C236" s="650">
        <v>89301211</v>
      </c>
      <c r="D236" s="729" t="s">
        <v>5948</v>
      </c>
      <c r="E236" s="730" t="s">
        <v>3929</v>
      </c>
      <c r="F236" s="650" t="s">
        <v>3904</v>
      </c>
      <c r="G236" s="650" t="s">
        <v>3991</v>
      </c>
      <c r="H236" s="650" t="s">
        <v>583</v>
      </c>
      <c r="I236" s="650" t="s">
        <v>3993</v>
      </c>
      <c r="J236" s="650" t="s">
        <v>1383</v>
      </c>
      <c r="K236" s="650" t="s">
        <v>3994</v>
      </c>
      <c r="L236" s="651">
        <v>0</v>
      </c>
      <c r="M236" s="651">
        <v>0</v>
      </c>
      <c r="N236" s="650">
        <v>3</v>
      </c>
      <c r="O236" s="731">
        <v>1.5</v>
      </c>
      <c r="P236" s="651">
        <v>0</v>
      </c>
      <c r="Q236" s="666"/>
      <c r="R236" s="650">
        <v>2</v>
      </c>
      <c r="S236" s="666">
        <v>0.66666666666666663</v>
      </c>
      <c r="T236" s="731">
        <v>1</v>
      </c>
      <c r="U236" s="689">
        <v>0.66666666666666663</v>
      </c>
    </row>
    <row r="237" spans="1:21" ht="14.4" customHeight="1" x14ac:dyDescent="0.3">
      <c r="A237" s="649">
        <v>21</v>
      </c>
      <c r="B237" s="650" t="s">
        <v>582</v>
      </c>
      <c r="C237" s="650">
        <v>89301211</v>
      </c>
      <c r="D237" s="729" t="s">
        <v>5948</v>
      </c>
      <c r="E237" s="730" t="s">
        <v>3929</v>
      </c>
      <c r="F237" s="650" t="s">
        <v>3904</v>
      </c>
      <c r="G237" s="650" t="s">
        <v>4228</v>
      </c>
      <c r="H237" s="650" t="s">
        <v>583</v>
      </c>
      <c r="I237" s="650" t="s">
        <v>2579</v>
      </c>
      <c r="J237" s="650" t="s">
        <v>4229</v>
      </c>
      <c r="K237" s="650" t="s">
        <v>4230</v>
      </c>
      <c r="L237" s="651">
        <v>36.89</v>
      </c>
      <c r="M237" s="651">
        <v>73.78</v>
      </c>
      <c r="N237" s="650">
        <v>2</v>
      </c>
      <c r="O237" s="731">
        <v>1</v>
      </c>
      <c r="P237" s="651">
        <v>36.89</v>
      </c>
      <c r="Q237" s="666">
        <v>0.5</v>
      </c>
      <c r="R237" s="650">
        <v>1</v>
      </c>
      <c r="S237" s="666">
        <v>0.5</v>
      </c>
      <c r="T237" s="731">
        <v>0.5</v>
      </c>
      <c r="U237" s="689">
        <v>0.5</v>
      </c>
    </row>
    <row r="238" spans="1:21" ht="14.4" customHeight="1" x14ac:dyDescent="0.3">
      <c r="A238" s="649">
        <v>21</v>
      </c>
      <c r="B238" s="650" t="s">
        <v>582</v>
      </c>
      <c r="C238" s="650">
        <v>89301211</v>
      </c>
      <c r="D238" s="729" t="s">
        <v>5948</v>
      </c>
      <c r="E238" s="730" t="s">
        <v>3929</v>
      </c>
      <c r="F238" s="650" t="s">
        <v>3904</v>
      </c>
      <c r="G238" s="650" t="s">
        <v>3942</v>
      </c>
      <c r="H238" s="650" t="s">
        <v>583</v>
      </c>
      <c r="I238" s="650" t="s">
        <v>4231</v>
      </c>
      <c r="J238" s="650" t="s">
        <v>4232</v>
      </c>
      <c r="K238" s="650" t="s">
        <v>4233</v>
      </c>
      <c r="L238" s="651">
        <v>0</v>
      </c>
      <c r="M238" s="651">
        <v>0</v>
      </c>
      <c r="N238" s="650">
        <v>1</v>
      </c>
      <c r="O238" s="731">
        <v>1</v>
      </c>
      <c r="P238" s="651"/>
      <c r="Q238" s="666"/>
      <c r="R238" s="650"/>
      <c r="S238" s="666">
        <v>0</v>
      </c>
      <c r="T238" s="731"/>
      <c r="U238" s="689">
        <v>0</v>
      </c>
    </row>
    <row r="239" spans="1:21" ht="14.4" customHeight="1" x14ac:dyDescent="0.3">
      <c r="A239" s="649">
        <v>21</v>
      </c>
      <c r="B239" s="650" t="s">
        <v>582</v>
      </c>
      <c r="C239" s="650">
        <v>89301211</v>
      </c>
      <c r="D239" s="729" t="s">
        <v>5948</v>
      </c>
      <c r="E239" s="730" t="s">
        <v>3929</v>
      </c>
      <c r="F239" s="650" t="s">
        <v>3904</v>
      </c>
      <c r="G239" s="650" t="s">
        <v>3941</v>
      </c>
      <c r="H239" s="650" t="s">
        <v>583</v>
      </c>
      <c r="I239" s="650" t="s">
        <v>772</v>
      </c>
      <c r="J239" s="650" t="s">
        <v>773</v>
      </c>
      <c r="K239" s="650" t="s">
        <v>3694</v>
      </c>
      <c r="L239" s="651">
        <v>115.3</v>
      </c>
      <c r="M239" s="651">
        <v>230.6</v>
      </c>
      <c r="N239" s="650">
        <v>2</v>
      </c>
      <c r="O239" s="731">
        <v>2</v>
      </c>
      <c r="P239" s="651">
        <v>115.3</v>
      </c>
      <c r="Q239" s="666">
        <v>0.5</v>
      </c>
      <c r="R239" s="650">
        <v>1</v>
      </c>
      <c r="S239" s="666">
        <v>0.5</v>
      </c>
      <c r="T239" s="731">
        <v>1</v>
      </c>
      <c r="U239" s="689">
        <v>0.5</v>
      </c>
    </row>
    <row r="240" spans="1:21" ht="14.4" customHeight="1" x14ac:dyDescent="0.3">
      <c r="A240" s="649">
        <v>21</v>
      </c>
      <c r="B240" s="650" t="s">
        <v>582</v>
      </c>
      <c r="C240" s="650">
        <v>89301211</v>
      </c>
      <c r="D240" s="729" t="s">
        <v>5948</v>
      </c>
      <c r="E240" s="730" t="s">
        <v>3929</v>
      </c>
      <c r="F240" s="650" t="s">
        <v>3904</v>
      </c>
      <c r="G240" s="650" t="s">
        <v>4007</v>
      </c>
      <c r="H240" s="650" t="s">
        <v>583</v>
      </c>
      <c r="I240" s="650" t="s">
        <v>1362</v>
      </c>
      <c r="J240" s="650" t="s">
        <v>4008</v>
      </c>
      <c r="K240" s="650" t="s">
        <v>4009</v>
      </c>
      <c r="L240" s="651">
        <v>25.8</v>
      </c>
      <c r="M240" s="651">
        <v>103.2</v>
      </c>
      <c r="N240" s="650">
        <v>4</v>
      </c>
      <c r="O240" s="731">
        <v>2</v>
      </c>
      <c r="P240" s="651">
        <v>51.6</v>
      </c>
      <c r="Q240" s="666">
        <v>0.5</v>
      </c>
      <c r="R240" s="650">
        <v>2</v>
      </c>
      <c r="S240" s="666">
        <v>0.5</v>
      </c>
      <c r="T240" s="731">
        <v>1</v>
      </c>
      <c r="U240" s="689">
        <v>0.5</v>
      </c>
    </row>
    <row r="241" spans="1:21" ht="14.4" customHeight="1" x14ac:dyDescent="0.3">
      <c r="A241" s="649">
        <v>21</v>
      </c>
      <c r="B241" s="650" t="s">
        <v>582</v>
      </c>
      <c r="C241" s="650">
        <v>89301211</v>
      </c>
      <c r="D241" s="729" t="s">
        <v>5948</v>
      </c>
      <c r="E241" s="730" t="s">
        <v>3929</v>
      </c>
      <c r="F241" s="650" t="s">
        <v>3904</v>
      </c>
      <c r="G241" s="650" t="s">
        <v>4234</v>
      </c>
      <c r="H241" s="650" t="s">
        <v>583</v>
      </c>
      <c r="I241" s="650" t="s">
        <v>3280</v>
      </c>
      <c r="J241" s="650" t="s">
        <v>3281</v>
      </c>
      <c r="K241" s="650" t="s">
        <v>4235</v>
      </c>
      <c r="L241" s="651">
        <v>83.09</v>
      </c>
      <c r="M241" s="651">
        <v>166.18</v>
      </c>
      <c r="N241" s="650">
        <v>2</v>
      </c>
      <c r="O241" s="731">
        <v>1</v>
      </c>
      <c r="P241" s="651">
        <v>166.18</v>
      </c>
      <c r="Q241" s="666">
        <v>1</v>
      </c>
      <c r="R241" s="650">
        <v>2</v>
      </c>
      <c r="S241" s="666">
        <v>1</v>
      </c>
      <c r="T241" s="731">
        <v>1</v>
      </c>
      <c r="U241" s="689">
        <v>1</v>
      </c>
    </row>
    <row r="242" spans="1:21" ht="14.4" customHeight="1" x14ac:dyDescent="0.3">
      <c r="A242" s="649">
        <v>21</v>
      </c>
      <c r="B242" s="650" t="s">
        <v>582</v>
      </c>
      <c r="C242" s="650">
        <v>89301211</v>
      </c>
      <c r="D242" s="729" t="s">
        <v>5948</v>
      </c>
      <c r="E242" s="730" t="s">
        <v>3929</v>
      </c>
      <c r="F242" s="650" t="s">
        <v>3904</v>
      </c>
      <c r="G242" s="650" t="s">
        <v>4010</v>
      </c>
      <c r="H242" s="650" t="s">
        <v>1959</v>
      </c>
      <c r="I242" s="650" t="s">
        <v>2159</v>
      </c>
      <c r="J242" s="650" t="s">
        <v>2160</v>
      </c>
      <c r="K242" s="650" t="s">
        <v>922</v>
      </c>
      <c r="L242" s="651">
        <v>232.44</v>
      </c>
      <c r="M242" s="651">
        <v>232.44</v>
      </c>
      <c r="N242" s="650">
        <v>1</v>
      </c>
      <c r="O242" s="731">
        <v>0.5</v>
      </c>
      <c r="P242" s="651"/>
      <c r="Q242" s="666">
        <v>0</v>
      </c>
      <c r="R242" s="650"/>
      <c r="S242" s="666">
        <v>0</v>
      </c>
      <c r="T242" s="731"/>
      <c r="U242" s="689">
        <v>0</v>
      </c>
    </row>
    <row r="243" spans="1:21" ht="14.4" customHeight="1" x14ac:dyDescent="0.3">
      <c r="A243" s="649">
        <v>21</v>
      </c>
      <c r="B243" s="650" t="s">
        <v>582</v>
      </c>
      <c r="C243" s="650">
        <v>89301211</v>
      </c>
      <c r="D243" s="729" t="s">
        <v>5948</v>
      </c>
      <c r="E243" s="730" t="s">
        <v>3929</v>
      </c>
      <c r="F243" s="650" t="s">
        <v>3904</v>
      </c>
      <c r="G243" s="650" t="s">
        <v>4236</v>
      </c>
      <c r="H243" s="650" t="s">
        <v>583</v>
      </c>
      <c r="I243" s="650" t="s">
        <v>4237</v>
      </c>
      <c r="J243" s="650" t="s">
        <v>4238</v>
      </c>
      <c r="K243" s="650" t="s">
        <v>4239</v>
      </c>
      <c r="L243" s="651">
        <v>0</v>
      </c>
      <c r="M243" s="651">
        <v>0</v>
      </c>
      <c r="N243" s="650">
        <v>3</v>
      </c>
      <c r="O243" s="731">
        <v>2</v>
      </c>
      <c r="P243" s="651">
        <v>0</v>
      </c>
      <c r="Q243" s="666"/>
      <c r="R243" s="650">
        <v>1</v>
      </c>
      <c r="S243" s="666">
        <v>0.33333333333333331</v>
      </c>
      <c r="T243" s="731">
        <v>0.5</v>
      </c>
      <c r="U243" s="689">
        <v>0.25</v>
      </c>
    </row>
    <row r="244" spans="1:21" ht="14.4" customHeight="1" x14ac:dyDescent="0.3">
      <c r="A244" s="649">
        <v>21</v>
      </c>
      <c r="B244" s="650" t="s">
        <v>582</v>
      </c>
      <c r="C244" s="650">
        <v>89301211</v>
      </c>
      <c r="D244" s="729" t="s">
        <v>5948</v>
      </c>
      <c r="E244" s="730" t="s">
        <v>3929</v>
      </c>
      <c r="F244" s="650" t="s">
        <v>3904</v>
      </c>
      <c r="G244" s="650" t="s">
        <v>4011</v>
      </c>
      <c r="H244" s="650" t="s">
        <v>583</v>
      </c>
      <c r="I244" s="650" t="s">
        <v>4240</v>
      </c>
      <c r="J244" s="650" t="s">
        <v>4241</v>
      </c>
      <c r="K244" s="650" t="s">
        <v>4242</v>
      </c>
      <c r="L244" s="651">
        <v>4351.1099999999997</v>
      </c>
      <c r="M244" s="651">
        <v>13053.329999999998</v>
      </c>
      <c r="N244" s="650">
        <v>3</v>
      </c>
      <c r="O244" s="731">
        <v>3</v>
      </c>
      <c r="P244" s="651">
        <v>13053.329999999998</v>
      </c>
      <c r="Q244" s="666">
        <v>1</v>
      </c>
      <c r="R244" s="650">
        <v>3</v>
      </c>
      <c r="S244" s="666">
        <v>1</v>
      </c>
      <c r="T244" s="731">
        <v>3</v>
      </c>
      <c r="U244" s="689">
        <v>1</v>
      </c>
    </row>
    <row r="245" spans="1:21" ht="14.4" customHeight="1" x14ac:dyDescent="0.3">
      <c r="A245" s="649">
        <v>21</v>
      </c>
      <c r="B245" s="650" t="s">
        <v>582</v>
      </c>
      <c r="C245" s="650">
        <v>89301211</v>
      </c>
      <c r="D245" s="729" t="s">
        <v>5948</v>
      </c>
      <c r="E245" s="730" t="s">
        <v>3929</v>
      </c>
      <c r="F245" s="650" t="s">
        <v>3904</v>
      </c>
      <c r="G245" s="650" t="s">
        <v>4011</v>
      </c>
      <c r="H245" s="650" t="s">
        <v>583</v>
      </c>
      <c r="I245" s="650" t="s">
        <v>1704</v>
      </c>
      <c r="J245" s="650" t="s">
        <v>4012</v>
      </c>
      <c r="K245" s="650" t="s">
        <v>4013</v>
      </c>
      <c r="L245" s="651">
        <v>2787.72</v>
      </c>
      <c r="M245" s="651">
        <v>5575.44</v>
      </c>
      <c r="N245" s="650">
        <v>2</v>
      </c>
      <c r="O245" s="731">
        <v>1</v>
      </c>
      <c r="P245" s="651"/>
      <c r="Q245" s="666">
        <v>0</v>
      </c>
      <c r="R245" s="650"/>
      <c r="S245" s="666">
        <v>0</v>
      </c>
      <c r="T245" s="731"/>
      <c r="U245" s="689">
        <v>0</v>
      </c>
    </row>
    <row r="246" spans="1:21" ht="14.4" customHeight="1" x14ac:dyDescent="0.3">
      <c r="A246" s="649">
        <v>21</v>
      </c>
      <c r="B246" s="650" t="s">
        <v>582</v>
      </c>
      <c r="C246" s="650">
        <v>89301211</v>
      </c>
      <c r="D246" s="729" t="s">
        <v>5948</v>
      </c>
      <c r="E246" s="730" t="s">
        <v>3929</v>
      </c>
      <c r="F246" s="650" t="s">
        <v>3904</v>
      </c>
      <c r="G246" s="650" t="s">
        <v>4011</v>
      </c>
      <c r="H246" s="650" t="s">
        <v>583</v>
      </c>
      <c r="I246" s="650" t="s">
        <v>1704</v>
      </c>
      <c r="J246" s="650" t="s">
        <v>4012</v>
      </c>
      <c r="K246" s="650" t="s">
        <v>4013</v>
      </c>
      <c r="L246" s="651">
        <v>2060.3000000000002</v>
      </c>
      <c r="M246" s="651">
        <v>6180.9000000000005</v>
      </c>
      <c r="N246" s="650">
        <v>3</v>
      </c>
      <c r="O246" s="731">
        <v>2</v>
      </c>
      <c r="P246" s="651">
        <v>4120.6000000000004</v>
      </c>
      <c r="Q246" s="666">
        <v>0.66666666666666663</v>
      </c>
      <c r="R246" s="650">
        <v>2</v>
      </c>
      <c r="S246" s="666">
        <v>0.66666666666666663</v>
      </c>
      <c r="T246" s="731">
        <v>1</v>
      </c>
      <c r="U246" s="689">
        <v>0.5</v>
      </c>
    </row>
    <row r="247" spans="1:21" ht="14.4" customHeight="1" x14ac:dyDescent="0.3">
      <c r="A247" s="649">
        <v>21</v>
      </c>
      <c r="B247" s="650" t="s">
        <v>582</v>
      </c>
      <c r="C247" s="650">
        <v>89301211</v>
      </c>
      <c r="D247" s="729" t="s">
        <v>5948</v>
      </c>
      <c r="E247" s="730" t="s">
        <v>3929</v>
      </c>
      <c r="F247" s="650" t="s">
        <v>3904</v>
      </c>
      <c r="G247" s="650" t="s">
        <v>4011</v>
      </c>
      <c r="H247" s="650" t="s">
        <v>583</v>
      </c>
      <c r="I247" s="650" t="s">
        <v>1514</v>
      </c>
      <c r="J247" s="650" t="s">
        <v>4148</v>
      </c>
      <c r="K247" s="650" t="s">
        <v>4149</v>
      </c>
      <c r="L247" s="651">
        <v>1545.22</v>
      </c>
      <c r="M247" s="651">
        <v>3090.44</v>
      </c>
      <c r="N247" s="650">
        <v>2</v>
      </c>
      <c r="O247" s="731">
        <v>2</v>
      </c>
      <c r="P247" s="651">
        <v>3090.44</v>
      </c>
      <c r="Q247" s="666">
        <v>1</v>
      </c>
      <c r="R247" s="650">
        <v>2</v>
      </c>
      <c r="S247" s="666">
        <v>1</v>
      </c>
      <c r="T247" s="731">
        <v>2</v>
      </c>
      <c r="U247" s="689">
        <v>1</v>
      </c>
    </row>
    <row r="248" spans="1:21" ht="14.4" customHeight="1" x14ac:dyDescent="0.3">
      <c r="A248" s="649">
        <v>21</v>
      </c>
      <c r="B248" s="650" t="s">
        <v>582</v>
      </c>
      <c r="C248" s="650">
        <v>89301211</v>
      </c>
      <c r="D248" s="729" t="s">
        <v>5948</v>
      </c>
      <c r="E248" s="730" t="s">
        <v>3929</v>
      </c>
      <c r="F248" s="650" t="s">
        <v>3904</v>
      </c>
      <c r="G248" s="650" t="s">
        <v>4011</v>
      </c>
      <c r="H248" s="650" t="s">
        <v>583</v>
      </c>
      <c r="I248" s="650" t="s">
        <v>1196</v>
      </c>
      <c r="J248" s="650" t="s">
        <v>4014</v>
      </c>
      <c r="K248" s="650" t="s">
        <v>4015</v>
      </c>
      <c r="L248" s="651">
        <v>880.88</v>
      </c>
      <c r="M248" s="651">
        <v>1761.76</v>
      </c>
      <c r="N248" s="650">
        <v>2</v>
      </c>
      <c r="O248" s="731">
        <v>1</v>
      </c>
      <c r="P248" s="651"/>
      <c r="Q248" s="666">
        <v>0</v>
      </c>
      <c r="R248" s="650"/>
      <c r="S248" s="666">
        <v>0</v>
      </c>
      <c r="T248" s="731"/>
      <c r="U248" s="689">
        <v>0</v>
      </c>
    </row>
    <row r="249" spans="1:21" ht="14.4" customHeight="1" x14ac:dyDescent="0.3">
      <c r="A249" s="649">
        <v>21</v>
      </c>
      <c r="B249" s="650" t="s">
        <v>582</v>
      </c>
      <c r="C249" s="650">
        <v>89301211</v>
      </c>
      <c r="D249" s="729" t="s">
        <v>5948</v>
      </c>
      <c r="E249" s="730" t="s">
        <v>3929</v>
      </c>
      <c r="F249" s="650" t="s">
        <v>3904</v>
      </c>
      <c r="G249" s="650" t="s">
        <v>4011</v>
      </c>
      <c r="H249" s="650" t="s">
        <v>583</v>
      </c>
      <c r="I249" s="650" t="s">
        <v>1196</v>
      </c>
      <c r="J249" s="650" t="s">
        <v>4014</v>
      </c>
      <c r="K249" s="650" t="s">
        <v>4015</v>
      </c>
      <c r="L249" s="651">
        <v>515.07000000000005</v>
      </c>
      <c r="M249" s="651">
        <v>1030.1400000000001</v>
      </c>
      <c r="N249" s="650">
        <v>2</v>
      </c>
      <c r="O249" s="731">
        <v>2</v>
      </c>
      <c r="P249" s="651">
        <v>515.07000000000005</v>
      </c>
      <c r="Q249" s="666">
        <v>0.5</v>
      </c>
      <c r="R249" s="650">
        <v>1</v>
      </c>
      <c r="S249" s="666">
        <v>0.5</v>
      </c>
      <c r="T249" s="731">
        <v>1</v>
      </c>
      <c r="U249" s="689">
        <v>0.5</v>
      </c>
    </row>
    <row r="250" spans="1:21" ht="14.4" customHeight="1" x14ac:dyDescent="0.3">
      <c r="A250" s="649">
        <v>21</v>
      </c>
      <c r="B250" s="650" t="s">
        <v>582</v>
      </c>
      <c r="C250" s="650">
        <v>89301211</v>
      </c>
      <c r="D250" s="729" t="s">
        <v>5948</v>
      </c>
      <c r="E250" s="730" t="s">
        <v>3929</v>
      </c>
      <c r="F250" s="650" t="s">
        <v>3904</v>
      </c>
      <c r="G250" s="650" t="s">
        <v>4011</v>
      </c>
      <c r="H250" s="650" t="s">
        <v>583</v>
      </c>
      <c r="I250" s="650" t="s">
        <v>4243</v>
      </c>
      <c r="J250" s="650" t="s">
        <v>4244</v>
      </c>
      <c r="K250" s="650" t="s">
        <v>4245</v>
      </c>
      <c r="L250" s="651">
        <v>0</v>
      </c>
      <c r="M250" s="651">
        <v>0</v>
      </c>
      <c r="N250" s="650">
        <v>1</v>
      </c>
      <c r="O250" s="731">
        <v>0.5</v>
      </c>
      <c r="P250" s="651">
        <v>0</v>
      </c>
      <c r="Q250" s="666"/>
      <c r="R250" s="650">
        <v>1</v>
      </c>
      <c r="S250" s="666">
        <v>1</v>
      </c>
      <c r="T250" s="731">
        <v>0.5</v>
      </c>
      <c r="U250" s="689">
        <v>1</v>
      </c>
    </row>
    <row r="251" spans="1:21" ht="14.4" customHeight="1" x14ac:dyDescent="0.3">
      <c r="A251" s="649">
        <v>21</v>
      </c>
      <c r="B251" s="650" t="s">
        <v>582</v>
      </c>
      <c r="C251" s="650">
        <v>89301211</v>
      </c>
      <c r="D251" s="729" t="s">
        <v>5948</v>
      </c>
      <c r="E251" s="730" t="s">
        <v>3929</v>
      </c>
      <c r="F251" s="650" t="s">
        <v>3904</v>
      </c>
      <c r="G251" s="650" t="s">
        <v>4011</v>
      </c>
      <c r="H251" s="650" t="s">
        <v>583</v>
      </c>
      <c r="I251" s="650" t="s">
        <v>4246</v>
      </c>
      <c r="J251" s="650" t="s">
        <v>4247</v>
      </c>
      <c r="K251" s="650" t="s">
        <v>4248</v>
      </c>
      <c r="L251" s="651">
        <v>0</v>
      </c>
      <c r="M251" s="651">
        <v>0</v>
      </c>
      <c r="N251" s="650">
        <v>1</v>
      </c>
      <c r="O251" s="731">
        <v>0.5</v>
      </c>
      <c r="P251" s="651">
        <v>0</v>
      </c>
      <c r="Q251" s="666"/>
      <c r="R251" s="650">
        <v>1</v>
      </c>
      <c r="S251" s="666">
        <v>1</v>
      </c>
      <c r="T251" s="731">
        <v>0.5</v>
      </c>
      <c r="U251" s="689">
        <v>1</v>
      </c>
    </row>
    <row r="252" spans="1:21" ht="14.4" customHeight="1" x14ac:dyDescent="0.3">
      <c r="A252" s="649">
        <v>21</v>
      </c>
      <c r="B252" s="650" t="s">
        <v>582</v>
      </c>
      <c r="C252" s="650">
        <v>89301211</v>
      </c>
      <c r="D252" s="729" t="s">
        <v>5948</v>
      </c>
      <c r="E252" s="730" t="s">
        <v>3929</v>
      </c>
      <c r="F252" s="650" t="s">
        <v>3904</v>
      </c>
      <c r="G252" s="650" t="s">
        <v>4018</v>
      </c>
      <c r="H252" s="650" t="s">
        <v>1959</v>
      </c>
      <c r="I252" s="650" t="s">
        <v>3320</v>
      </c>
      <c r="J252" s="650" t="s">
        <v>3321</v>
      </c>
      <c r="K252" s="650" t="s">
        <v>3848</v>
      </c>
      <c r="L252" s="651">
        <v>3127.19</v>
      </c>
      <c r="M252" s="651">
        <v>6254.38</v>
      </c>
      <c r="N252" s="650">
        <v>2</v>
      </c>
      <c r="O252" s="731">
        <v>1</v>
      </c>
      <c r="P252" s="651">
        <v>6254.38</v>
      </c>
      <c r="Q252" s="666">
        <v>1</v>
      </c>
      <c r="R252" s="650">
        <v>2</v>
      </c>
      <c r="S252" s="666">
        <v>1</v>
      </c>
      <c r="T252" s="731">
        <v>1</v>
      </c>
      <c r="U252" s="689">
        <v>1</v>
      </c>
    </row>
    <row r="253" spans="1:21" ht="14.4" customHeight="1" x14ac:dyDescent="0.3">
      <c r="A253" s="649">
        <v>21</v>
      </c>
      <c r="B253" s="650" t="s">
        <v>582</v>
      </c>
      <c r="C253" s="650">
        <v>89301211</v>
      </c>
      <c r="D253" s="729" t="s">
        <v>5948</v>
      </c>
      <c r="E253" s="730" t="s">
        <v>3929</v>
      </c>
      <c r="F253" s="650" t="s">
        <v>3904</v>
      </c>
      <c r="G253" s="650" t="s">
        <v>4019</v>
      </c>
      <c r="H253" s="650" t="s">
        <v>583</v>
      </c>
      <c r="I253" s="650" t="s">
        <v>2565</v>
      </c>
      <c r="J253" s="650" t="s">
        <v>2566</v>
      </c>
      <c r="K253" s="650" t="s">
        <v>4249</v>
      </c>
      <c r="L253" s="651">
        <v>61.65</v>
      </c>
      <c r="M253" s="651">
        <v>61.65</v>
      </c>
      <c r="N253" s="650">
        <v>1</v>
      </c>
      <c r="O253" s="731">
        <v>0.5</v>
      </c>
      <c r="P253" s="651">
        <v>61.65</v>
      </c>
      <c r="Q253" s="666">
        <v>1</v>
      </c>
      <c r="R253" s="650">
        <v>1</v>
      </c>
      <c r="S253" s="666">
        <v>1</v>
      </c>
      <c r="T253" s="731">
        <v>0.5</v>
      </c>
      <c r="U253" s="689">
        <v>1</v>
      </c>
    </row>
    <row r="254" spans="1:21" ht="14.4" customHeight="1" x14ac:dyDescent="0.3">
      <c r="A254" s="649">
        <v>21</v>
      </c>
      <c r="B254" s="650" t="s">
        <v>582</v>
      </c>
      <c r="C254" s="650">
        <v>89301211</v>
      </c>
      <c r="D254" s="729" t="s">
        <v>5948</v>
      </c>
      <c r="E254" s="730" t="s">
        <v>3929</v>
      </c>
      <c r="F254" s="650" t="s">
        <v>3904</v>
      </c>
      <c r="G254" s="650" t="s">
        <v>4019</v>
      </c>
      <c r="H254" s="650" t="s">
        <v>583</v>
      </c>
      <c r="I254" s="650" t="s">
        <v>4023</v>
      </c>
      <c r="J254" s="650" t="s">
        <v>4024</v>
      </c>
      <c r="K254" s="650" t="s">
        <v>4022</v>
      </c>
      <c r="L254" s="651">
        <v>0</v>
      </c>
      <c r="M254" s="651">
        <v>0</v>
      </c>
      <c r="N254" s="650">
        <v>4</v>
      </c>
      <c r="O254" s="731">
        <v>2</v>
      </c>
      <c r="P254" s="651">
        <v>0</v>
      </c>
      <c r="Q254" s="666"/>
      <c r="R254" s="650">
        <v>1</v>
      </c>
      <c r="S254" s="666">
        <v>0.25</v>
      </c>
      <c r="T254" s="731">
        <v>0.5</v>
      </c>
      <c r="U254" s="689">
        <v>0.25</v>
      </c>
    </row>
    <row r="255" spans="1:21" ht="14.4" customHeight="1" x14ac:dyDescent="0.3">
      <c r="A255" s="649">
        <v>21</v>
      </c>
      <c r="B255" s="650" t="s">
        <v>582</v>
      </c>
      <c r="C255" s="650">
        <v>89301211</v>
      </c>
      <c r="D255" s="729" t="s">
        <v>5948</v>
      </c>
      <c r="E255" s="730" t="s">
        <v>3929</v>
      </c>
      <c r="F255" s="650" t="s">
        <v>3904</v>
      </c>
      <c r="G255" s="650" t="s">
        <v>4019</v>
      </c>
      <c r="H255" s="650" t="s">
        <v>583</v>
      </c>
      <c r="I255" s="650" t="s">
        <v>1035</v>
      </c>
      <c r="J255" s="650" t="s">
        <v>4024</v>
      </c>
      <c r="K255" s="650" t="s">
        <v>4025</v>
      </c>
      <c r="L255" s="651">
        <v>66.599999999999994</v>
      </c>
      <c r="M255" s="651">
        <v>266.39999999999998</v>
      </c>
      <c r="N255" s="650">
        <v>4</v>
      </c>
      <c r="O255" s="731">
        <v>2</v>
      </c>
      <c r="P255" s="651">
        <v>133.19999999999999</v>
      </c>
      <c r="Q255" s="666">
        <v>0.5</v>
      </c>
      <c r="R255" s="650">
        <v>2</v>
      </c>
      <c r="S255" s="666">
        <v>0.5</v>
      </c>
      <c r="T255" s="731">
        <v>1</v>
      </c>
      <c r="U255" s="689">
        <v>0.5</v>
      </c>
    </row>
    <row r="256" spans="1:21" ht="14.4" customHeight="1" x14ac:dyDescent="0.3">
      <c r="A256" s="649">
        <v>21</v>
      </c>
      <c r="B256" s="650" t="s">
        <v>582</v>
      </c>
      <c r="C256" s="650">
        <v>89301211</v>
      </c>
      <c r="D256" s="729" t="s">
        <v>5948</v>
      </c>
      <c r="E256" s="730" t="s">
        <v>3929</v>
      </c>
      <c r="F256" s="650" t="s">
        <v>3904</v>
      </c>
      <c r="G256" s="650" t="s">
        <v>4150</v>
      </c>
      <c r="H256" s="650" t="s">
        <v>1959</v>
      </c>
      <c r="I256" s="650" t="s">
        <v>4151</v>
      </c>
      <c r="J256" s="650" t="s">
        <v>3853</v>
      </c>
      <c r="K256" s="650" t="s">
        <v>4152</v>
      </c>
      <c r="L256" s="651">
        <v>561.54</v>
      </c>
      <c r="M256" s="651">
        <v>561.54</v>
      </c>
      <c r="N256" s="650">
        <v>1</v>
      </c>
      <c r="O256" s="731">
        <v>1</v>
      </c>
      <c r="P256" s="651"/>
      <c r="Q256" s="666">
        <v>0</v>
      </c>
      <c r="R256" s="650"/>
      <c r="S256" s="666">
        <v>0</v>
      </c>
      <c r="T256" s="731"/>
      <c r="U256" s="689">
        <v>0</v>
      </c>
    </row>
    <row r="257" spans="1:21" ht="14.4" customHeight="1" x14ac:dyDescent="0.3">
      <c r="A257" s="649">
        <v>21</v>
      </c>
      <c r="B257" s="650" t="s">
        <v>582</v>
      </c>
      <c r="C257" s="650">
        <v>89301211</v>
      </c>
      <c r="D257" s="729" t="s">
        <v>5948</v>
      </c>
      <c r="E257" s="730" t="s">
        <v>3929</v>
      </c>
      <c r="F257" s="650" t="s">
        <v>3904</v>
      </c>
      <c r="G257" s="650" t="s">
        <v>4150</v>
      </c>
      <c r="H257" s="650" t="s">
        <v>1959</v>
      </c>
      <c r="I257" s="650" t="s">
        <v>4250</v>
      </c>
      <c r="J257" s="650" t="s">
        <v>3785</v>
      </c>
      <c r="K257" s="650" t="s">
        <v>4251</v>
      </c>
      <c r="L257" s="651">
        <v>887.05</v>
      </c>
      <c r="M257" s="651">
        <v>1774.1</v>
      </c>
      <c r="N257" s="650">
        <v>2</v>
      </c>
      <c r="O257" s="731">
        <v>2</v>
      </c>
      <c r="P257" s="651"/>
      <c r="Q257" s="666">
        <v>0</v>
      </c>
      <c r="R257" s="650"/>
      <c r="S257" s="666">
        <v>0</v>
      </c>
      <c r="T257" s="731"/>
      <c r="U257" s="689">
        <v>0</v>
      </c>
    </row>
    <row r="258" spans="1:21" ht="14.4" customHeight="1" x14ac:dyDescent="0.3">
      <c r="A258" s="649">
        <v>21</v>
      </c>
      <c r="B258" s="650" t="s">
        <v>582</v>
      </c>
      <c r="C258" s="650">
        <v>89301211</v>
      </c>
      <c r="D258" s="729" t="s">
        <v>5948</v>
      </c>
      <c r="E258" s="730" t="s">
        <v>3929</v>
      </c>
      <c r="F258" s="650" t="s">
        <v>3904</v>
      </c>
      <c r="G258" s="650" t="s">
        <v>4252</v>
      </c>
      <c r="H258" s="650" t="s">
        <v>583</v>
      </c>
      <c r="I258" s="650" t="s">
        <v>2696</v>
      </c>
      <c r="J258" s="650" t="s">
        <v>2697</v>
      </c>
      <c r="K258" s="650" t="s">
        <v>4253</v>
      </c>
      <c r="L258" s="651">
        <v>24.61</v>
      </c>
      <c r="M258" s="651">
        <v>73.83</v>
      </c>
      <c r="N258" s="650">
        <v>3</v>
      </c>
      <c r="O258" s="731">
        <v>1</v>
      </c>
      <c r="P258" s="651">
        <v>24.61</v>
      </c>
      <c r="Q258" s="666">
        <v>0.33333333333333331</v>
      </c>
      <c r="R258" s="650">
        <v>1</v>
      </c>
      <c r="S258" s="666">
        <v>0.33333333333333331</v>
      </c>
      <c r="T258" s="731">
        <v>0.5</v>
      </c>
      <c r="U258" s="689">
        <v>0.5</v>
      </c>
    </row>
    <row r="259" spans="1:21" ht="14.4" customHeight="1" x14ac:dyDescent="0.3">
      <c r="A259" s="649">
        <v>21</v>
      </c>
      <c r="B259" s="650" t="s">
        <v>582</v>
      </c>
      <c r="C259" s="650">
        <v>89301211</v>
      </c>
      <c r="D259" s="729" t="s">
        <v>5948</v>
      </c>
      <c r="E259" s="730" t="s">
        <v>3929</v>
      </c>
      <c r="F259" s="650" t="s">
        <v>3904</v>
      </c>
      <c r="G259" s="650" t="s">
        <v>4254</v>
      </c>
      <c r="H259" s="650" t="s">
        <v>583</v>
      </c>
      <c r="I259" s="650" t="s">
        <v>2599</v>
      </c>
      <c r="J259" s="650" t="s">
        <v>2600</v>
      </c>
      <c r="K259" s="650" t="s">
        <v>945</v>
      </c>
      <c r="L259" s="651">
        <v>33.729999999999997</v>
      </c>
      <c r="M259" s="651">
        <v>33.729999999999997</v>
      </c>
      <c r="N259" s="650">
        <v>1</v>
      </c>
      <c r="O259" s="731">
        <v>0.5</v>
      </c>
      <c r="P259" s="651"/>
      <c r="Q259" s="666">
        <v>0</v>
      </c>
      <c r="R259" s="650"/>
      <c r="S259" s="666">
        <v>0</v>
      </c>
      <c r="T259" s="731"/>
      <c r="U259" s="689">
        <v>0</v>
      </c>
    </row>
    <row r="260" spans="1:21" ht="14.4" customHeight="1" x14ac:dyDescent="0.3">
      <c r="A260" s="649">
        <v>21</v>
      </c>
      <c r="B260" s="650" t="s">
        <v>582</v>
      </c>
      <c r="C260" s="650">
        <v>89301211</v>
      </c>
      <c r="D260" s="729" t="s">
        <v>5948</v>
      </c>
      <c r="E260" s="730" t="s">
        <v>3929</v>
      </c>
      <c r="F260" s="650" t="s">
        <v>3904</v>
      </c>
      <c r="G260" s="650" t="s">
        <v>4255</v>
      </c>
      <c r="H260" s="650" t="s">
        <v>583</v>
      </c>
      <c r="I260" s="650" t="s">
        <v>4256</v>
      </c>
      <c r="J260" s="650" t="s">
        <v>4257</v>
      </c>
      <c r="K260" s="650" t="s">
        <v>2456</v>
      </c>
      <c r="L260" s="651">
        <v>86.16</v>
      </c>
      <c r="M260" s="651">
        <v>86.16</v>
      </c>
      <c r="N260" s="650">
        <v>1</v>
      </c>
      <c r="O260" s="731">
        <v>1</v>
      </c>
      <c r="P260" s="651">
        <v>86.16</v>
      </c>
      <c r="Q260" s="666">
        <v>1</v>
      </c>
      <c r="R260" s="650">
        <v>1</v>
      </c>
      <c r="S260" s="666">
        <v>1</v>
      </c>
      <c r="T260" s="731">
        <v>1</v>
      </c>
      <c r="U260" s="689">
        <v>1</v>
      </c>
    </row>
    <row r="261" spans="1:21" ht="14.4" customHeight="1" x14ac:dyDescent="0.3">
      <c r="A261" s="649">
        <v>21</v>
      </c>
      <c r="B261" s="650" t="s">
        <v>582</v>
      </c>
      <c r="C261" s="650">
        <v>89301211</v>
      </c>
      <c r="D261" s="729" t="s">
        <v>5948</v>
      </c>
      <c r="E261" s="730" t="s">
        <v>3929</v>
      </c>
      <c r="F261" s="650" t="s">
        <v>3904</v>
      </c>
      <c r="G261" s="650" t="s">
        <v>4028</v>
      </c>
      <c r="H261" s="650" t="s">
        <v>583</v>
      </c>
      <c r="I261" s="650" t="s">
        <v>4258</v>
      </c>
      <c r="J261" s="650" t="s">
        <v>1722</v>
      </c>
      <c r="K261" s="650" t="s">
        <v>4259</v>
      </c>
      <c r="L261" s="651">
        <v>949.83</v>
      </c>
      <c r="M261" s="651">
        <v>949.83</v>
      </c>
      <c r="N261" s="650">
        <v>1</v>
      </c>
      <c r="O261" s="731">
        <v>1</v>
      </c>
      <c r="P261" s="651"/>
      <c r="Q261" s="666">
        <v>0</v>
      </c>
      <c r="R261" s="650"/>
      <c r="S261" s="666">
        <v>0</v>
      </c>
      <c r="T261" s="731"/>
      <c r="U261" s="689">
        <v>0</v>
      </c>
    </row>
    <row r="262" spans="1:21" ht="14.4" customHeight="1" x14ac:dyDescent="0.3">
      <c r="A262" s="649">
        <v>21</v>
      </c>
      <c r="B262" s="650" t="s">
        <v>582</v>
      </c>
      <c r="C262" s="650">
        <v>89301211</v>
      </c>
      <c r="D262" s="729" t="s">
        <v>5948</v>
      </c>
      <c r="E262" s="730" t="s">
        <v>3929</v>
      </c>
      <c r="F262" s="650" t="s">
        <v>3904</v>
      </c>
      <c r="G262" s="650" t="s">
        <v>4028</v>
      </c>
      <c r="H262" s="650" t="s">
        <v>583</v>
      </c>
      <c r="I262" s="650" t="s">
        <v>4260</v>
      </c>
      <c r="J262" s="650" t="s">
        <v>1730</v>
      </c>
      <c r="K262" s="650" t="s">
        <v>4261</v>
      </c>
      <c r="L262" s="651">
        <v>0</v>
      </c>
      <c r="M262" s="651">
        <v>0</v>
      </c>
      <c r="N262" s="650">
        <v>2</v>
      </c>
      <c r="O262" s="731">
        <v>2</v>
      </c>
      <c r="P262" s="651">
        <v>0</v>
      </c>
      <c r="Q262" s="666"/>
      <c r="R262" s="650">
        <v>2</v>
      </c>
      <c r="S262" s="666">
        <v>1</v>
      </c>
      <c r="T262" s="731">
        <v>2</v>
      </c>
      <c r="U262" s="689">
        <v>1</v>
      </c>
    </row>
    <row r="263" spans="1:21" ht="14.4" customHeight="1" x14ac:dyDescent="0.3">
      <c r="A263" s="649">
        <v>21</v>
      </c>
      <c r="B263" s="650" t="s">
        <v>582</v>
      </c>
      <c r="C263" s="650">
        <v>89301211</v>
      </c>
      <c r="D263" s="729" t="s">
        <v>5948</v>
      </c>
      <c r="E263" s="730" t="s">
        <v>3929</v>
      </c>
      <c r="F263" s="650" t="s">
        <v>3904</v>
      </c>
      <c r="G263" s="650" t="s">
        <v>4028</v>
      </c>
      <c r="H263" s="650" t="s">
        <v>583</v>
      </c>
      <c r="I263" s="650" t="s">
        <v>4029</v>
      </c>
      <c r="J263" s="650" t="s">
        <v>1722</v>
      </c>
      <c r="K263" s="650" t="s">
        <v>4030</v>
      </c>
      <c r="L263" s="651">
        <v>0</v>
      </c>
      <c r="M263" s="651">
        <v>0</v>
      </c>
      <c r="N263" s="650">
        <v>2</v>
      </c>
      <c r="O263" s="731">
        <v>2</v>
      </c>
      <c r="P263" s="651">
        <v>0</v>
      </c>
      <c r="Q263" s="666"/>
      <c r="R263" s="650">
        <v>2</v>
      </c>
      <c r="S263" s="666">
        <v>1</v>
      </c>
      <c r="T263" s="731">
        <v>2</v>
      </c>
      <c r="U263" s="689">
        <v>1</v>
      </c>
    </row>
    <row r="264" spans="1:21" ht="14.4" customHeight="1" x14ac:dyDescent="0.3">
      <c r="A264" s="649">
        <v>21</v>
      </c>
      <c r="B264" s="650" t="s">
        <v>582</v>
      </c>
      <c r="C264" s="650">
        <v>89301211</v>
      </c>
      <c r="D264" s="729" t="s">
        <v>5948</v>
      </c>
      <c r="E264" s="730" t="s">
        <v>3929</v>
      </c>
      <c r="F264" s="650" t="s">
        <v>3904</v>
      </c>
      <c r="G264" s="650" t="s">
        <v>4028</v>
      </c>
      <c r="H264" s="650" t="s">
        <v>583</v>
      </c>
      <c r="I264" s="650" t="s">
        <v>4262</v>
      </c>
      <c r="J264" s="650" t="s">
        <v>4263</v>
      </c>
      <c r="K264" s="650" t="s">
        <v>4264</v>
      </c>
      <c r="L264" s="651">
        <v>3507.07</v>
      </c>
      <c r="M264" s="651">
        <v>3507.07</v>
      </c>
      <c r="N264" s="650">
        <v>1</v>
      </c>
      <c r="O264" s="731">
        <v>1</v>
      </c>
      <c r="P264" s="651"/>
      <c r="Q264" s="666">
        <v>0</v>
      </c>
      <c r="R264" s="650"/>
      <c r="S264" s="666">
        <v>0</v>
      </c>
      <c r="T264" s="731"/>
      <c r="U264" s="689">
        <v>0</v>
      </c>
    </row>
    <row r="265" spans="1:21" ht="14.4" customHeight="1" x14ac:dyDescent="0.3">
      <c r="A265" s="649">
        <v>21</v>
      </c>
      <c r="B265" s="650" t="s">
        <v>582</v>
      </c>
      <c r="C265" s="650">
        <v>89301211</v>
      </c>
      <c r="D265" s="729" t="s">
        <v>5948</v>
      </c>
      <c r="E265" s="730" t="s">
        <v>3929</v>
      </c>
      <c r="F265" s="650" t="s">
        <v>3904</v>
      </c>
      <c r="G265" s="650" t="s">
        <v>3958</v>
      </c>
      <c r="H265" s="650" t="s">
        <v>583</v>
      </c>
      <c r="I265" s="650" t="s">
        <v>1077</v>
      </c>
      <c r="J265" s="650" t="s">
        <v>1078</v>
      </c>
      <c r="K265" s="650" t="s">
        <v>1079</v>
      </c>
      <c r="L265" s="651">
        <v>24.22</v>
      </c>
      <c r="M265" s="651">
        <v>72.66</v>
      </c>
      <c r="N265" s="650">
        <v>3</v>
      </c>
      <c r="O265" s="731">
        <v>2.5</v>
      </c>
      <c r="P265" s="651">
        <v>24.22</v>
      </c>
      <c r="Q265" s="666">
        <v>0.33333333333333331</v>
      </c>
      <c r="R265" s="650">
        <v>1</v>
      </c>
      <c r="S265" s="666">
        <v>0.33333333333333331</v>
      </c>
      <c r="T265" s="731">
        <v>1</v>
      </c>
      <c r="U265" s="689">
        <v>0.4</v>
      </c>
    </row>
    <row r="266" spans="1:21" ht="14.4" customHeight="1" x14ac:dyDescent="0.3">
      <c r="A266" s="649">
        <v>21</v>
      </c>
      <c r="B266" s="650" t="s">
        <v>582</v>
      </c>
      <c r="C266" s="650">
        <v>89301211</v>
      </c>
      <c r="D266" s="729" t="s">
        <v>5948</v>
      </c>
      <c r="E266" s="730" t="s">
        <v>3929</v>
      </c>
      <c r="F266" s="650" t="s">
        <v>3904</v>
      </c>
      <c r="G266" s="650" t="s">
        <v>3958</v>
      </c>
      <c r="H266" s="650" t="s">
        <v>583</v>
      </c>
      <c r="I266" s="650" t="s">
        <v>3959</v>
      </c>
      <c r="J266" s="650" t="s">
        <v>789</v>
      </c>
      <c r="K266" s="650" t="s">
        <v>3227</v>
      </c>
      <c r="L266" s="651">
        <v>0</v>
      </c>
      <c r="M266" s="651">
        <v>0</v>
      </c>
      <c r="N266" s="650">
        <v>1</v>
      </c>
      <c r="O266" s="731">
        <v>0.5</v>
      </c>
      <c r="P266" s="651"/>
      <c r="Q266" s="666"/>
      <c r="R266" s="650"/>
      <c r="S266" s="666">
        <v>0</v>
      </c>
      <c r="T266" s="731"/>
      <c r="U266" s="689">
        <v>0</v>
      </c>
    </row>
    <row r="267" spans="1:21" ht="14.4" customHeight="1" x14ac:dyDescent="0.3">
      <c r="A267" s="649">
        <v>21</v>
      </c>
      <c r="B267" s="650" t="s">
        <v>582</v>
      </c>
      <c r="C267" s="650">
        <v>89301211</v>
      </c>
      <c r="D267" s="729" t="s">
        <v>5948</v>
      </c>
      <c r="E267" s="730" t="s">
        <v>3929</v>
      </c>
      <c r="F267" s="650" t="s">
        <v>3904</v>
      </c>
      <c r="G267" s="650" t="s">
        <v>4265</v>
      </c>
      <c r="H267" s="650" t="s">
        <v>583</v>
      </c>
      <c r="I267" s="650" t="s">
        <v>4266</v>
      </c>
      <c r="J267" s="650" t="s">
        <v>2638</v>
      </c>
      <c r="K267" s="650" t="s">
        <v>2639</v>
      </c>
      <c r="L267" s="651">
        <v>173.65</v>
      </c>
      <c r="M267" s="651">
        <v>173.65</v>
      </c>
      <c r="N267" s="650">
        <v>1</v>
      </c>
      <c r="O267" s="731">
        <v>1</v>
      </c>
      <c r="P267" s="651"/>
      <c r="Q267" s="666">
        <v>0</v>
      </c>
      <c r="R267" s="650"/>
      <c r="S267" s="666">
        <v>0</v>
      </c>
      <c r="T267" s="731"/>
      <c r="U267" s="689">
        <v>0</v>
      </c>
    </row>
    <row r="268" spans="1:21" ht="14.4" customHeight="1" x14ac:dyDescent="0.3">
      <c r="A268" s="649">
        <v>21</v>
      </c>
      <c r="B268" s="650" t="s">
        <v>582</v>
      </c>
      <c r="C268" s="650">
        <v>89301211</v>
      </c>
      <c r="D268" s="729" t="s">
        <v>5948</v>
      </c>
      <c r="E268" s="730" t="s">
        <v>3929</v>
      </c>
      <c r="F268" s="650" t="s">
        <v>3904</v>
      </c>
      <c r="G268" s="650" t="s">
        <v>3954</v>
      </c>
      <c r="H268" s="650" t="s">
        <v>583</v>
      </c>
      <c r="I268" s="650" t="s">
        <v>4267</v>
      </c>
      <c r="J268" s="650" t="s">
        <v>2325</v>
      </c>
      <c r="K268" s="650" t="s">
        <v>4268</v>
      </c>
      <c r="L268" s="651">
        <v>58.1</v>
      </c>
      <c r="M268" s="651">
        <v>58.1</v>
      </c>
      <c r="N268" s="650">
        <v>1</v>
      </c>
      <c r="O268" s="731">
        <v>1</v>
      </c>
      <c r="P268" s="651"/>
      <c r="Q268" s="666">
        <v>0</v>
      </c>
      <c r="R268" s="650"/>
      <c r="S268" s="666">
        <v>0</v>
      </c>
      <c r="T268" s="731"/>
      <c r="U268" s="689">
        <v>0</v>
      </c>
    </row>
    <row r="269" spans="1:21" ht="14.4" customHeight="1" x14ac:dyDescent="0.3">
      <c r="A269" s="649">
        <v>21</v>
      </c>
      <c r="B269" s="650" t="s">
        <v>582</v>
      </c>
      <c r="C269" s="650">
        <v>89301211</v>
      </c>
      <c r="D269" s="729" t="s">
        <v>5948</v>
      </c>
      <c r="E269" s="730" t="s">
        <v>3929</v>
      </c>
      <c r="F269" s="650" t="s">
        <v>3904</v>
      </c>
      <c r="G269" s="650" t="s">
        <v>4189</v>
      </c>
      <c r="H269" s="650" t="s">
        <v>583</v>
      </c>
      <c r="I269" s="650" t="s">
        <v>4269</v>
      </c>
      <c r="J269" s="650" t="s">
        <v>1071</v>
      </c>
      <c r="K269" s="650" t="s">
        <v>4270</v>
      </c>
      <c r="L269" s="651">
        <v>0</v>
      </c>
      <c r="M269" s="651">
        <v>0</v>
      </c>
      <c r="N269" s="650">
        <v>5</v>
      </c>
      <c r="O269" s="731">
        <v>2.5</v>
      </c>
      <c r="P269" s="651">
        <v>0</v>
      </c>
      <c r="Q269" s="666"/>
      <c r="R269" s="650">
        <v>3</v>
      </c>
      <c r="S269" s="666">
        <v>0.6</v>
      </c>
      <c r="T269" s="731">
        <v>1</v>
      </c>
      <c r="U269" s="689">
        <v>0.4</v>
      </c>
    </row>
    <row r="270" spans="1:21" ht="14.4" customHeight="1" x14ac:dyDescent="0.3">
      <c r="A270" s="649">
        <v>21</v>
      </c>
      <c r="B270" s="650" t="s">
        <v>582</v>
      </c>
      <c r="C270" s="650">
        <v>89301211</v>
      </c>
      <c r="D270" s="729" t="s">
        <v>5948</v>
      </c>
      <c r="E270" s="730" t="s">
        <v>3929</v>
      </c>
      <c r="F270" s="650" t="s">
        <v>3904</v>
      </c>
      <c r="G270" s="650" t="s">
        <v>4189</v>
      </c>
      <c r="H270" s="650" t="s">
        <v>583</v>
      </c>
      <c r="I270" s="650" t="s">
        <v>1930</v>
      </c>
      <c r="J270" s="650" t="s">
        <v>1071</v>
      </c>
      <c r="K270" s="650" t="s">
        <v>1931</v>
      </c>
      <c r="L270" s="651">
        <v>0</v>
      </c>
      <c r="M270" s="651">
        <v>0</v>
      </c>
      <c r="N270" s="650">
        <v>1</v>
      </c>
      <c r="O270" s="731">
        <v>1</v>
      </c>
      <c r="P270" s="651">
        <v>0</v>
      </c>
      <c r="Q270" s="666"/>
      <c r="R270" s="650">
        <v>1</v>
      </c>
      <c r="S270" s="666">
        <v>1</v>
      </c>
      <c r="T270" s="731">
        <v>1</v>
      </c>
      <c r="U270" s="689">
        <v>1</v>
      </c>
    </row>
    <row r="271" spans="1:21" ht="14.4" customHeight="1" x14ac:dyDescent="0.3">
      <c r="A271" s="649">
        <v>21</v>
      </c>
      <c r="B271" s="650" t="s">
        <v>582</v>
      </c>
      <c r="C271" s="650">
        <v>89301211</v>
      </c>
      <c r="D271" s="729" t="s">
        <v>5948</v>
      </c>
      <c r="E271" s="730" t="s">
        <v>3929</v>
      </c>
      <c r="F271" s="650" t="s">
        <v>3904</v>
      </c>
      <c r="G271" s="650" t="s">
        <v>4271</v>
      </c>
      <c r="H271" s="650" t="s">
        <v>583</v>
      </c>
      <c r="I271" s="650" t="s">
        <v>4272</v>
      </c>
      <c r="J271" s="650" t="s">
        <v>4273</v>
      </c>
      <c r="K271" s="650" t="s">
        <v>3077</v>
      </c>
      <c r="L271" s="651">
        <v>10256.77</v>
      </c>
      <c r="M271" s="651">
        <v>10256.77</v>
      </c>
      <c r="N271" s="650">
        <v>1</v>
      </c>
      <c r="O271" s="731">
        <v>0.5</v>
      </c>
      <c r="P271" s="651">
        <v>10256.77</v>
      </c>
      <c r="Q271" s="666">
        <v>1</v>
      </c>
      <c r="R271" s="650">
        <v>1</v>
      </c>
      <c r="S271" s="666">
        <v>1</v>
      </c>
      <c r="T271" s="731">
        <v>0.5</v>
      </c>
      <c r="U271" s="689">
        <v>1</v>
      </c>
    </row>
    <row r="272" spans="1:21" ht="14.4" customHeight="1" x14ac:dyDescent="0.3">
      <c r="A272" s="649">
        <v>21</v>
      </c>
      <c r="B272" s="650" t="s">
        <v>582</v>
      </c>
      <c r="C272" s="650">
        <v>89301211</v>
      </c>
      <c r="D272" s="729" t="s">
        <v>5948</v>
      </c>
      <c r="E272" s="730" t="s">
        <v>3929</v>
      </c>
      <c r="F272" s="650" t="s">
        <v>3904</v>
      </c>
      <c r="G272" s="650" t="s">
        <v>4041</v>
      </c>
      <c r="H272" s="650" t="s">
        <v>583</v>
      </c>
      <c r="I272" s="650" t="s">
        <v>4044</v>
      </c>
      <c r="J272" s="650" t="s">
        <v>4042</v>
      </c>
      <c r="K272" s="650" t="s">
        <v>4043</v>
      </c>
      <c r="L272" s="651">
        <v>0</v>
      </c>
      <c r="M272" s="651">
        <v>0</v>
      </c>
      <c r="N272" s="650">
        <v>1</v>
      </c>
      <c r="O272" s="731">
        <v>1</v>
      </c>
      <c r="P272" s="651">
        <v>0</v>
      </c>
      <c r="Q272" s="666"/>
      <c r="R272" s="650">
        <v>1</v>
      </c>
      <c r="S272" s="666">
        <v>1</v>
      </c>
      <c r="T272" s="731">
        <v>1</v>
      </c>
      <c r="U272" s="689">
        <v>1</v>
      </c>
    </row>
    <row r="273" spans="1:21" ht="14.4" customHeight="1" x14ac:dyDescent="0.3">
      <c r="A273" s="649">
        <v>21</v>
      </c>
      <c r="B273" s="650" t="s">
        <v>582</v>
      </c>
      <c r="C273" s="650">
        <v>89301211</v>
      </c>
      <c r="D273" s="729" t="s">
        <v>5948</v>
      </c>
      <c r="E273" s="730" t="s">
        <v>3929</v>
      </c>
      <c r="F273" s="650" t="s">
        <v>3904</v>
      </c>
      <c r="G273" s="650" t="s">
        <v>4274</v>
      </c>
      <c r="H273" s="650" t="s">
        <v>583</v>
      </c>
      <c r="I273" s="650" t="s">
        <v>2665</v>
      </c>
      <c r="J273" s="650" t="s">
        <v>2666</v>
      </c>
      <c r="K273" s="650" t="s">
        <v>4275</v>
      </c>
      <c r="L273" s="651">
        <v>80.650000000000006</v>
      </c>
      <c r="M273" s="651">
        <v>80.650000000000006</v>
      </c>
      <c r="N273" s="650">
        <v>1</v>
      </c>
      <c r="O273" s="731">
        <v>0.5</v>
      </c>
      <c r="P273" s="651"/>
      <c r="Q273" s="666">
        <v>0</v>
      </c>
      <c r="R273" s="650"/>
      <c r="S273" s="666">
        <v>0</v>
      </c>
      <c r="T273" s="731"/>
      <c r="U273" s="689">
        <v>0</v>
      </c>
    </row>
    <row r="274" spans="1:21" ht="14.4" customHeight="1" x14ac:dyDescent="0.3">
      <c r="A274" s="649">
        <v>21</v>
      </c>
      <c r="B274" s="650" t="s">
        <v>582</v>
      </c>
      <c r="C274" s="650">
        <v>89301211</v>
      </c>
      <c r="D274" s="729" t="s">
        <v>5948</v>
      </c>
      <c r="E274" s="730" t="s">
        <v>3929</v>
      </c>
      <c r="F274" s="650" t="s">
        <v>3904</v>
      </c>
      <c r="G274" s="650" t="s">
        <v>4276</v>
      </c>
      <c r="H274" s="650" t="s">
        <v>583</v>
      </c>
      <c r="I274" s="650" t="s">
        <v>4277</v>
      </c>
      <c r="J274" s="650" t="s">
        <v>4278</v>
      </c>
      <c r="K274" s="650" t="s">
        <v>4279</v>
      </c>
      <c r="L274" s="651">
        <v>92.91</v>
      </c>
      <c r="M274" s="651">
        <v>92.91</v>
      </c>
      <c r="N274" s="650">
        <v>1</v>
      </c>
      <c r="O274" s="731">
        <v>0.5</v>
      </c>
      <c r="P274" s="651"/>
      <c r="Q274" s="666">
        <v>0</v>
      </c>
      <c r="R274" s="650"/>
      <c r="S274" s="666">
        <v>0</v>
      </c>
      <c r="T274" s="731"/>
      <c r="U274" s="689">
        <v>0</v>
      </c>
    </row>
    <row r="275" spans="1:21" ht="14.4" customHeight="1" x14ac:dyDescent="0.3">
      <c r="A275" s="649">
        <v>21</v>
      </c>
      <c r="B275" s="650" t="s">
        <v>582</v>
      </c>
      <c r="C275" s="650">
        <v>89301211</v>
      </c>
      <c r="D275" s="729" t="s">
        <v>5948</v>
      </c>
      <c r="E275" s="730" t="s">
        <v>3929</v>
      </c>
      <c r="F275" s="650" t="s">
        <v>3904</v>
      </c>
      <c r="G275" s="650" t="s">
        <v>4280</v>
      </c>
      <c r="H275" s="650" t="s">
        <v>583</v>
      </c>
      <c r="I275" s="650" t="s">
        <v>4281</v>
      </c>
      <c r="J275" s="650" t="s">
        <v>1359</v>
      </c>
      <c r="K275" s="650" t="s">
        <v>4282</v>
      </c>
      <c r="L275" s="651">
        <v>0</v>
      </c>
      <c r="M275" s="651">
        <v>0</v>
      </c>
      <c r="N275" s="650">
        <v>2</v>
      </c>
      <c r="O275" s="731">
        <v>1.5</v>
      </c>
      <c r="P275" s="651">
        <v>0</v>
      </c>
      <c r="Q275" s="666"/>
      <c r="R275" s="650">
        <v>1</v>
      </c>
      <c r="S275" s="666">
        <v>0.5</v>
      </c>
      <c r="T275" s="731">
        <v>0.5</v>
      </c>
      <c r="U275" s="689">
        <v>0.33333333333333331</v>
      </c>
    </row>
    <row r="276" spans="1:21" ht="14.4" customHeight="1" x14ac:dyDescent="0.3">
      <c r="A276" s="649">
        <v>21</v>
      </c>
      <c r="B276" s="650" t="s">
        <v>582</v>
      </c>
      <c r="C276" s="650">
        <v>89301211</v>
      </c>
      <c r="D276" s="729" t="s">
        <v>5948</v>
      </c>
      <c r="E276" s="730" t="s">
        <v>3929</v>
      </c>
      <c r="F276" s="650" t="s">
        <v>3904</v>
      </c>
      <c r="G276" s="650" t="s">
        <v>4283</v>
      </c>
      <c r="H276" s="650" t="s">
        <v>583</v>
      </c>
      <c r="I276" s="650" t="s">
        <v>4284</v>
      </c>
      <c r="J276" s="650" t="s">
        <v>4285</v>
      </c>
      <c r="K276" s="650" t="s">
        <v>4286</v>
      </c>
      <c r="L276" s="651">
        <v>3586.04</v>
      </c>
      <c r="M276" s="651">
        <v>3586.04</v>
      </c>
      <c r="N276" s="650">
        <v>1</v>
      </c>
      <c r="O276" s="731">
        <v>1</v>
      </c>
      <c r="P276" s="651"/>
      <c r="Q276" s="666">
        <v>0</v>
      </c>
      <c r="R276" s="650"/>
      <c r="S276" s="666">
        <v>0</v>
      </c>
      <c r="T276" s="731"/>
      <c r="U276" s="689">
        <v>0</v>
      </c>
    </row>
    <row r="277" spans="1:21" ht="14.4" customHeight="1" x14ac:dyDescent="0.3">
      <c r="A277" s="649">
        <v>21</v>
      </c>
      <c r="B277" s="650" t="s">
        <v>582</v>
      </c>
      <c r="C277" s="650">
        <v>89301211</v>
      </c>
      <c r="D277" s="729" t="s">
        <v>5948</v>
      </c>
      <c r="E277" s="730" t="s">
        <v>3929</v>
      </c>
      <c r="F277" s="650" t="s">
        <v>3904</v>
      </c>
      <c r="G277" s="650" t="s">
        <v>4158</v>
      </c>
      <c r="H277" s="650" t="s">
        <v>583</v>
      </c>
      <c r="I277" s="650" t="s">
        <v>2535</v>
      </c>
      <c r="J277" s="650" t="s">
        <v>2536</v>
      </c>
      <c r="K277" s="650" t="s">
        <v>4287</v>
      </c>
      <c r="L277" s="651">
        <v>766.89</v>
      </c>
      <c r="M277" s="651">
        <v>1533.78</v>
      </c>
      <c r="N277" s="650">
        <v>2</v>
      </c>
      <c r="O277" s="731">
        <v>1</v>
      </c>
      <c r="P277" s="651"/>
      <c r="Q277" s="666">
        <v>0</v>
      </c>
      <c r="R277" s="650"/>
      <c r="S277" s="666">
        <v>0</v>
      </c>
      <c r="T277" s="731"/>
      <c r="U277" s="689">
        <v>0</v>
      </c>
    </row>
    <row r="278" spans="1:21" ht="14.4" customHeight="1" x14ac:dyDescent="0.3">
      <c r="A278" s="649">
        <v>21</v>
      </c>
      <c r="B278" s="650" t="s">
        <v>582</v>
      </c>
      <c r="C278" s="650">
        <v>89301211</v>
      </c>
      <c r="D278" s="729" t="s">
        <v>5948</v>
      </c>
      <c r="E278" s="730" t="s">
        <v>3929</v>
      </c>
      <c r="F278" s="650" t="s">
        <v>3904</v>
      </c>
      <c r="G278" s="650" t="s">
        <v>4158</v>
      </c>
      <c r="H278" s="650" t="s">
        <v>583</v>
      </c>
      <c r="I278" s="650" t="s">
        <v>4159</v>
      </c>
      <c r="J278" s="650" t="s">
        <v>2536</v>
      </c>
      <c r="K278" s="650" t="s">
        <v>4160</v>
      </c>
      <c r="L278" s="651">
        <v>0</v>
      </c>
      <c r="M278" s="651">
        <v>0</v>
      </c>
      <c r="N278" s="650">
        <v>1</v>
      </c>
      <c r="O278" s="731">
        <v>0.5</v>
      </c>
      <c r="P278" s="651"/>
      <c r="Q278" s="666"/>
      <c r="R278" s="650"/>
      <c r="S278" s="666">
        <v>0</v>
      </c>
      <c r="T278" s="731"/>
      <c r="U278" s="689">
        <v>0</v>
      </c>
    </row>
    <row r="279" spans="1:21" ht="14.4" customHeight="1" x14ac:dyDescent="0.3">
      <c r="A279" s="649">
        <v>21</v>
      </c>
      <c r="B279" s="650" t="s">
        <v>582</v>
      </c>
      <c r="C279" s="650">
        <v>89301211</v>
      </c>
      <c r="D279" s="729" t="s">
        <v>5948</v>
      </c>
      <c r="E279" s="730" t="s">
        <v>3929</v>
      </c>
      <c r="F279" s="650" t="s">
        <v>3904</v>
      </c>
      <c r="G279" s="650" t="s">
        <v>4191</v>
      </c>
      <c r="H279" s="650" t="s">
        <v>583</v>
      </c>
      <c r="I279" s="650" t="s">
        <v>1272</v>
      </c>
      <c r="J279" s="650" t="s">
        <v>1273</v>
      </c>
      <c r="K279" s="650" t="s">
        <v>778</v>
      </c>
      <c r="L279" s="651">
        <v>0</v>
      </c>
      <c r="M279" s="651">
        <v>0</v>
      </c>
      <c r="N279" s="650">
        <v>1</v>
      </c>
      <c r="O279" s="731">
        <v>1</v>
      </c>
      <c r="P279" s="651"/>
      <c r="Q279" s="666"/>
      <c r="R279" s="650"/>
      <c r="S279" s="666">
        <v>0</v>
      </c>
      <c r="T279" s="731"/>
      <c r="U279" s="689">
        <v>0</v>
      </c>
    </row>
    <row r="280" spans="1:21" ht="14.4" customHeight="1" x14ac:dyDescent="0.3">
      <c r="A280" s="649">
        <v>21</v>
      </c>
      <c r="B280" s="650" t="s">
        <v>582</v>
      </c>
      <c r="C280" s="650">
        <v>89301211</v>
      </c>
      <c r="D280" s="729" t="s">
        <v>5948</v>
      </c>
      <c r="E280" s="730" t="s">
        <v>3929</v>
      </c>
      <c r="F280" s="650" t="s">
        <v>3904</v>
      </c>
      <c r="G280" s="650" t="s">
        <v>4056</v>
      </c>
      <c r="H280" s="650" t="s">
        <v>583</v>
      </c>
      <c r="I280" s="650" t="s">
        <v>4161</v>
      </c>
      <c r="J280" s="650" t="s">
        <v>4058</v>
      </c>
      <c r="K280" s="650" t="s">
        <v>4162</v>
      </c>
      <c r="L280" s="651">
        <v>0</v>
      </c>
      <c r="M280" s="651">
        <v>0</v>
      </c>
      <c r="N280" s="650">
        <v>3</v>
      </c>
      <c r="O280" s="731">
        <v>2</v>
      </c>
      <c r="P280" s="651">
        <v>0</v>
      </c>
      <c r="Q280" s="666"/>
      <c r="R280" s="650">
        <v>1</v>
      </c>
      <c r="S280" s="666">
        <v>0.33333333333333331</v>
      </c>
      <c r="T280" s="731">
        <v>0.5</v>
      </c>
      <c r="U280" s="689">
        <v>0.25</v>
      </c>
    </row>
    <row r="281" spans="1:21" ht="14.4" customHeight="1" x14ac:dyDescent="0.3">
      <c r="A281" s="649">
        <v>21</v>
      </c>
      <c r="B281" s="650" t="s">
        <v>582</v>
      </c>
      <c r="C281" s="650">
        <v>89301211</v>
      </c>
      <c r="D281" s="729" t="s">
        <v>5948</v>
      </c>
      <c r="E281" s="730" t="s">
        <v>3929</v>
      </c>
      <c r="F281" s="650" t="s">
        <v>3904</v>
      </c>
      <c r="G281" s="650" t="s">
        <v>4060</v>
      </c>
      <c r="H281" s="650" t="s">
        <v>583</v>
      </c>
      <c r="I281" s="650" t="s">
        <v>2978</v>
      </c>
      <c r="J281" s="650" t="s">
        <v>2979</v>
      </c>
      <c r="K281" s="650" t="s">
        <v>2980</v>
      </c>
      <c r="L281" s="651">
        <v>1172.22</v>
      </c>
      <c r="M281" s="651">
        <v>2344.44</v>
      </c>
      <c r="N281" s="650">
        <v>2</v>
      </c>
      <c r="O281" s="731">
        <v>0.5</v>
      </c>
      <c r="P281" s="651">
        <v>2344.44</v>
      </c>
      <c r="Q281" s="666">
        <v>1</v>
      </c>
      <c r="R281" s="650">
        <v>2</v>
      </c>
      <c r="S281" s="666">
        <v>1</v>
      </c>
      <c r="T281" s="731">
        <v>0.5</v>
      </c>
      <c r="U281" s="689">
        <v>1</v>
      </c>
    </row>
    <row r="282" spans="1:21" ht="14.4" customHeight="1" x14ac:dyDescent="0.3">
      <c r="A282" s="649">
        <v>21</v>
      </c>
      <c r="B282" s="650" t="s">
        <v>582</v>
      </c>
      <c r="C282" s="650">
        <v>89301211</v>
      </c>
      <c r="D282" s="729" t="s">
        <v>5948</v>
      </c>
      <c r="E282" s="730" t="s">
        <v>3929</v>
      </c>
      <c r="F282" s="650" t="s">
        <v>3904</v>
      </c>
      <c r="G282" s="650" t="s">
        <v>4060</v>
      </c>
      <c r="H282" s="650" t="s">
        <v>583</v>
      </c>
      <c r="I282" s="650" t="s">
        <v>4288</v>
      </c>
      <c r="J282" s="650" t="s">
        <v>1951</v>
      </c>
      <c r="K282" s="650" t="s">
        <v>4289</v>
      </c>
      <c r="L282" s="651">
        <v>0</v>
      </c>
      <c r="M282" s="651">
        <v>0</v>
      </c>
      <c r="N282" s="650">
        <v>1</v>
      </c>
      <c r="O282" s="731">
        <v>1</v>
      </c>
      <c r="P282" s="651"/>
      <c r="Q282" s="666"/>
      <c r="R282" s="650"/>
      <c r="S282" s="666">
        <v>0</v>
      </c>
      <c r="T282" s="731"/>
      <c r="U282" s="689">
        <v>0</v>
      </c>
    </row>
    <row r="283" spans="1:21" ht="14.4" customHeight="1" x14ac:dyDescent="0.3">
      <c r="A283" s="649">
        <v>21</v>
      </c>
      <c r="B283" s="650" t="s">
        <v>582</v>
      </c>
      <c r="C283" s="650">
        <v>89301211</v>
      </c>
      <c r="D283" s="729" t="s">
        <v>5948</v>
      </c>
      <c r="E283" s="730" t="s">
        <v>3929</v>
      </c>
      <c r="F283" s="650" t="s">
        <v>3904</v>
      </c>
      <c r="G283" s="650" t="s">
        <v>4290</v>
      </c>
      <c r="H283" s="650" t="s">
        <v>583</v>
      </c>
      <c r="I283" s="650" t="s">
        <v>4291</v>
      </c>
      <c r="J283" s="650" t="s">
        <v>4292</v>
      </c>
      <c r="K283" s="650" t="s">
        <v>4293</v>
      </c>
      <c r="L283" s="651">
        <v>540.22</v>
      </c>
      <c r="M283" s="651">
        <v>540.22</v>
      </c>
      <c r="N283" s="650">
        <v>1</v>
      </c>
      <c r="O283" s="731">
        <v>0.5</v>
      </c>
      <c r="P283" s="651">
        <v>540.22</v>
      </c>
      <c r="Q283" s="666">
        <v>1</v>
      </c>
      <c r="R283" s="650">
        <v>1</v>
      </c>
      <c r="S283" s="666">
        <v>1</v>
      </c>
      <c r="T283" s="731">
        <v>0.5</v>
      </c>
      <c r="U283" s="689">
        <v>1</v>
      </c>
    </row>
    <row r="284" spans="1:21" ht="14.4" customHeight="1" x14ac:dyDescent="0.3">
      <c r="A284" s="649">
        <v>21</v>
      </c>
      <c r="B284" s="650" t="s">
        <v>582</v>
      </c>
      <c r="C284" s="650">
        <v>89301211</v>
      </c>
      <c r="D284" s="729" t="s">
        <v>5948</v>
      </c>
      <c r="E284" s="730" t="s">
        <v>3929</v>
      </c>
      <c r="F284" s="650" t="s">
        <v>3904</v>
      </c>
      <c r="G284" s="650" t="s">
        <v>4290</v>
      </c>
      <c r="H284" s="650" t="s">
        <v>583</v>
      </c>
      <c r="I284" s="650" t="s">
        <v>4294</v>
      </c>
      <c r="J284" s="650" t="s">
        <v>4292</v>
      </c>
      <c r="K284" s="650" t="s">
        <v>4295</v>
      </c>
      <c r="L284" s="651">
        <v>819.63</v>
      </c>
      <c r="M284" s="651">
        <v>819.63</v>
      </c>
      <c r="N284" s="650">
        <v>1</v>
      </c>
      <c r="O284" s="731">
        <v>0.5</v>
      </c>
      <c r="P284" s="651"/>
      <c r="Q284" s="666">
        <v>0</v>
      </c>
      <c r="R284" s="650"/>
      <c r="S284" s="666">
        <v>0</v>
      </c>
      <c r="T284" s="731"/>
      <c r="U284" s="689">
        <v>0</v>
      </c>
    </row>
    <row r="285" spans="1:21" ht="14.4" customHeight="1" x14ac:dyDescent="0.3">
      <c r="A285" s="649">
        <v>21</v>
      </c>
      <c r="B285" s="650" t="s">
        <v>582</v>
      </c>
      <c r="C285" s="650">
        <v>89301211</v>
      </c>
      <c r="D285" s="729" t="s">
        <v>5948</v>
      </c>
      <c r="E285" s="730" t="s">
        <v>3929</v>
      </c>
      <c r="F285" s="650" t="s">
        <v>3904</v>
      </c>
      <c r="G285" s="650" t="s">
        <v>4064</v>
      </c>
      <c r="H285" s="650" t="s">
        <v>583</v>
      </c>
      <c r="I285" s="650" t="s">
        <v>989</v>
      </c>
      <c r="J285" s="650" t="s">
        <v>4065</v>
      </c>
      <c r="K285" s="650" t="s">
        <v>4066</v>
      </c>
      <c r="L285" s="651">
        <v>56.01</v>
      </c>
      <c r="M285" s="651">
        <v>2800.5</v>
      </c>
      <c r="N285" s="650">
        <v>50</v>
      </c>
      <c r="O285" s="731">
        <v>24</v>
      </c>
      <c r="P285" s="651">
        <v>1960.35</v>
      </c>
      <c r="Q285" s="666">
        <v>0.7</v>
      </c>
      <c r="R285" s="650">
        <v>35</v>
      </c>
      <c r="S285" s="666">
        <v>0.7</v>
      </c>
      <c r="T285" s="731">
        <v>16</v>
      </c>
      <c r="U285" s="689">
        <v>0.66666666666666663</v>
      </c>
    </row>
    <row r="286" spans="1:21" ht="14.4" customHeight="1" x14ac:dyDescent="0.3">
      <c r="A286" s="649">
        <v>21</v>
      </c>
      <c r="B286" s="650" t="s">
        <v>582</v>
      </c>
      <c r="C286" s="650">
        <v>89301211</v>
      </c>
      <c r="D286" s="729" t="s">
        <v>5948</v>
      </c>
      <c r="E286" s="730" t="s">
        <v>3929</v>
      </c>
      <c r="F286" s="650" t="s">
        <v>3904</v>
      </c>
      <c r="G286" s="650" t="s">
        <v>4064</v>
      </c>
      <c r="H286" s="650" t="s">
        <v>583</v>
      </c>
      <c r="I286" s="650" t="s">
        <v>2838</v>
      </c>
      <c r="J286" s="650" t="s">
        <v>2839</v>
      </c>
      <c r="K286" s="650" t="s">
        <v>2840</v>
      </c>
      <c r="L286" s="651">
        <v>70.02</v>
      </c>
      <c r="M286" s="651">
        <v>70.02</v>
      </c>
      <c r="N286" s="650">
        <v>1</v>
      </c>
      <c r="O286" s="731">
        <v>0.5</v>
      </c>
      <c r="P286" s="651">
        <v>70.02</v>
      </c>
      <c r="Q286" s="666">
        <v>1</v>
      </c>
      <c r="R286" s="650">
        <v>1</v>
      </c>
      <c r="S286" s="666">
        <v>1</v>
      </c>
      <c r="T286" s="731">
        <v>0.5</v>
      </c>
      <c r="U286" s="689">
        <v>1</v>
      </c>
    </row>
    <row r="287" spans="1:21" ht="14.4" customHeight="1" x14ac:dyDescent="0.3">
      <c r="A287" s="649">
        <v>21</v>
      </c>
      <c r="B287" s="650" t="s">
        <v>582</v>
      </c>
      <c r="C287" s="650">
        <v>89301211</v>
      </c>
      <c r="D287" s="729" t="s">
        <v>5948</v>
      </c>
      <c r="E287" s="730" t="s">
        <v>3929</v>
      </c>
      <c r="F287" s="650" t="s">
        <v>3904</v>
      </c>
      <c r="G287" s="650" t="s">
        <v>4067</v>
      </c>
      <c r="H287" s="650" t="s">
        <v>583</v>
      </c>
      <c r="I287" s="650" t="s">
        <v>841</v>
      </c>
      <c r="J287" s="650" t="s">
        <v>4296</v>
      </c>
      <c r="K287" s="650" t="s">
        <v>1532</v>
      </c>
      <c r="L287" s="651">
        <v>60.02</v>
      </c>
      <c r="M287" s="651">
        <v>60.02</v>
      </c>
      <c r="N287" s="650">
        <v>1</v>
      </c>
      <c r="O287" s="731">
        <v>0.5</v>
      </c>
      <c r="P287" s="651"/>
      <c r="Q287" s="666">
        <v>0</v>
      </c>
      <c r="R287" s="650"/>
      <c r="S287" s="666">
        <v>0</v>
      </c>
      <c r="T287" s="731"/>
      <c r="U287" s="689">
        <v>0</v>
      </c>
    </row>
    <row r="288" spans="1:21" ht="14.4" customHeight="1" x14ac:dyDescent="0.3">
      <c r="A288" s="649">
        <v>21</v>
      </c>
      <c r="B288" s="650" t="s">
        <v>582</v>
      </c>
      <c r="C288" s="650">
        <v>89301211</v>
      </c>
      <c r="D288" s="729" t="s">
        <v>5948</v>
      </c>
      <c r="E288" s="730" t="s">
        <v>3929</v>
      </c>
      <c r="F288" s="650" t="s">
        <v>3904</v>
      </c>
      <c r="G288" s="650" t="s">
        <v>4067</v>
      </c>
      <c r="H288" s="650" t="s">
        <v>583</v>
      </c>
      <c r="I288" s="650" t="s">
        <v>4297</v>
      </c>
      <c r="J288" s="650" t="s">
        <v>2717</v>
      </c>
      <c r="K288" s="650" t="s">
        <v>4298</v>
      </c>
      <c r="L288" s="651">
        <v>0</v>
      </c>
      <c r="M288" s="651">
        <v>0</v>
      </c>
      <c r="N288" s="650">
        <v>1</v>
      </c>
      <c r="O288" s="731">
        <v>0.5</v>
      </c>
      <c r="P288" s="651">
        <v>0</v>
      </c>
      <c r="Q288" s="666"/>
      <c r="R288" s="650">
        <v>1</v>
      </c>
      <c r="S288" s="666">
        <v>1</v>
      </c>
      <c r="T288" s="731">
        <v>0.5</v>
      </c>
      <c r="U288" s="689">
        <v>1</v>
      </c>
    </row>
    <row r="289" spans="1:21" ht="14.4" customHeight="1" x14ac:dyDescent="0.3">
      <c r="A289" s="649">
        <v>21</v>
      </c>
      <c r="B289" s="650" t="s">
        <v>582</v>
      </c>
      <c r="C289" s="650">
        <v>89301211</v>
      </c>
      <c r="D289" s="729" t="s">
        <v>5948</v>
      </c>
      <c r="E289" s="730" t="s">
        <v>3929</v>
      </c>
      <c r="F289" s="650" t="s">
        <v>3904</v>
      </c>
      <c r="G289" s="650" t="s">
        <v>4299</v>
      </c>
      <c r="H289" s="650" t="s">
        <v>1959</v>
      </c>
      <c r="I289" s="650" t="s">
        <v>1976</v>
      </c>
      <c r="J289" s="650" t="s">
        <v>3799</v>
      </c>
      <c r="K289" s="650" t="s">
        <v>3800</v>
      </c>
      <c r="L289" s="651">
        <v>0</v>
      </c>
      <c r="M289" s="651">
        <v>0</v>
      </c>
      <c r="N289" s="650">
        <v>2</v>
      </c>
      <c r="O289" s="731">
        <v>0.5</v>
      </c>
      <c r="P289" s="651"/>
      <c r="Q289" s="666"/>
      <c r="R289" s="650"/>
      <c r="S289" s="666">
        <v>0</v>
      </c>
      <c r="T289" s="731"/>
      <c r="U289" s="689">
        <v>0</v>
      </c>
    </row>
    <row r="290" spans="1:21" ht="14.4" customHeight="1" x14ac:dyDescent="0.3">
      <c r="A290" s="649">
        <v>21</v>
      </c>
      <c r="B290" s="650" t="s">
        <v>582</v>
      </c>
      <c r="C290" s="650">
        <v>89301211</v>
      </c>
      <c r="D290" s="729" t="s">
        <v>5948</v>
      </c>
      <c r="E290" s="730" t="s">
        <v>3929</v>
      </c>
      <c r="F290" s="650" t="s">
        <v>3904</v>
      </c>
      <c r="G290" s="650" t="s">
        <v>4195</v>
      </c>
      <c r="H290" s="650" t="s">
        <v>1959</v>
      </c>
      <c r="I290" s="650" t="s">
        <v>4300</v>
      </c>
      <c r="J290" s="650" t="s">
        <v>4301</v>
      </c>
      <c r="K290" s="650" t="s">
        <v>4302</v>
      </c>
      <c r="L290" s="651">
        <v>185.9</v>
      </c>
      <c r="M290" s="651">
        <v>371.8</v>
      </c>
      <c r="N290" s="650">
        <v>2</v>
      </c>
      <c r="O290" s="731">
        <v>1</v>
      </c>
      <c r="P290" s="651">
        <v>371.8</v>
      </c>
      <c r="Q290" s="666">
        <v>1</v>
      </c>
      <c r="R290" s="650">
        <v>2</v>
      </c>
      <c r="S290" s="666">
        <v>1</v>
      </c>
      <c r="T290" s="731">
        <v>1</v>
      </c>
      <c r="U290" s="689">
        <v>1</v>
      </c>
    </row>
    <row r="291" spans="1:21" ht="14.4" customHeight="1" x14ac:dyDescent="0.3">
      <c r="A291" s="649">
        <v>21</v>
      </c>
      <c r="B291" s="650" t="s">
        <v>582</v>
      </c>
      <c r="C291" s="650">
        <v>89301211</v>
      </c>
      <c r="D291" s="729" t="s">
        <v>5948</v>
      </c>
      <c r="E291" s="730" t="s">
        <v>3929</v>
      </c>
      <c r="F291" s="650" t="s">
        <v>3904</v>
      </c>
      <c r="G291" s="650" t="s">
        <v>4303</v>
      </c>
      <c r="H291" s="650" t="s">
        <v>583</v>
      </c>
      <c r="I291" s="650" t="s">
        <v>4304</v>
      </c>
      <c r="J291" s="650" t="s">
        <v>3071</v>
      </c>
      <c r="K291" s="650" t="s">
        <v>3072</v>
      </c>
      <c r="L291" s="651">
        <v>407.64</v>
      </c>
      <c r="M291" s="651">
        <v>1222.92</v>
      </c>
      <c r="N291" s="650">
        <v>3</v>
      </c>
      <c r="O291" s="731">
        <v>1</v>
      </c>
      <c r="P291" s="651">
        <v>1222.92</v>
      </c>
      <c r="Q291" s="666">
        <v>1</v>
      </c>
      <c r="R291" s="650">
        <v>3</v>
      </c>
      <c r="S291" s="666">
        <v>1</v>
      </c>
      <c r="T291" s="731">
        <v>1</v>
      </c>
      <c r="U291" s="689">
        <v>1</v>
      </c>
    </row>
    <row r="292" spans="1:21" ht="14.4" customHeight="1" x14ac:dyDescent="0.3">
      <c r="A292" s="649">
        <v>21</v>
      </c>
      <c r="B292" s="650" t="s">
        <v>582</v>
      </c>
      <c r="C292" s="650">
        <v>89301211</v>
      </c>
      <c r="D292" s="729" t="s">
        <v>5948</v>
      </c>
      <c r="E292" s="730" t="s">
        <v>3929</v>
      </c>
      <c r="F292" s="650" t="s">
        <v>3904</v>
      </c>
      <c r="G292" s="650" t="s">
        <v>3945</v>
      </c>
      <c r="H292" s="650" t="s">
        <v>583</v>
      </c>
      <c r="I292" s="650" t="s">
        <v>4305</v>
      </c>
      <c r="J292" s="650" t="s">
        <v>777</v>
      </c>
      <c r="K292" s="650" t="s">
        <v>4306</v>
      </c>
      <c r="L292" s="651">
        <v>0</v>
      </c>
      <c r="M292" s="651">
        <v>0</v>
      </c>
      <c r="N292" s="650">
        <v>1</v>
      </c>
      <c r="O292" s="731">
        <v>0.5</v>
      </c>
      <c r="P292" s="651">
        <v>0</v>
      </c>
      <c r="Q292" s="666"/>
      <c r="R292" s="650">
        <v>1</v>
      </c>
      <c r="S292" s="666">
        <v>1</v>
      </c>
      <c r="T292" s="731">
        <v>0.5</v>
      </c>
      <c r="U292" s="689">
        <v>1</v>
      </c>
    </row>
    <row r="293" spans="1:21" ht="14.4" customHeight="1" x14ac:dyDescent="0.3">
      <c r="A293" s="649">
        <v>21</v>
      </c>
      <c r="B293" s="650" t="s">
        <v>582</v>
      </c>
      <c r="C293" s="650">
        <v>89301211</v>
      </c>
      <c r="D293" s="729" t="s">
        <v>5948</v>
      </c>
      <c r="E293" s="730" t="s">
        <v>3929</v>
      </c>
      <c r="F293" s="650" t="s">
        <v>3904</v>
      </c>
      <c r="G293" s="650" t="s">
        <v>4307</v>
      </c>
      <c r="H293" s="650" t="s">
        <v>583</v>
      </c>
      <c r="I293" s="650" t="s">
        <v>2362</v>
      </c>
      <c r="J293" s="650" t="s">
        <v>2363</v>
      </c>
      <c r="K293" s="650" t="s">
        <v>2364</v>
      </c>
      <c r="L293" s="651">
        <v>120.37</v>
      </c>
      <c r="M293" s="651">
        <v>120.37</v>
      </c>
      <c r="N293" s="650">
        <v>1</v>
      </c>
      <c r="O293" s="731">
        <v>1</v>
      </c>
      <c r="P293" s="651">
        <v>120.37</v>
      </c>
      <c r="Q293" s="666">
        <v>1</v>
      </c>
      <c r="R293" s="650">
        <v>1</v>
      </c>
      <c r="S293" s="666">
        <v>1</v>
      </c>
      <c r="T293" s="731">
        <v>1</v>
      </c>
      <c r="U293" s="689">
        <v>1</v>
      </c>
    </row>
    <row r="294" spans="1:21" ht="14.4" customHeight="1" x14ac:dyDescent="0.3">
      <c r="A294" s="649">
        <v>21</v>
      </c>
      <c r="B294" s="650" t="s">
        <v>582</v>
      </c>
      <c r="C294" s="650">
        <v>89301211</v>
      </c>
      <c r="D294" s="729" t="s">
        <v>5948</v>
      </c>
      <c r="E294" s="730" t="s">
        <v>3929</v>
      </c>
      <c r="F294" s="650" t="s">
        <v>3904</v>
      </c>
      <c r="G294" s="650" t="s">
        <v>3950</v>
      </c>
      <c r="H294" s="650" t="s">
        <v>1959</v>
      </c>
      <c r="I294" s="650" t="s">
        <v>2179</v>
      </c>
      <c r="J294" s="650" t="s">
        <v>1999</v>
      </c>
      <c r="K294" s="650" t="s">
        <v>2180</v>
      </c>
      <c r="L294" s="651">
        <v>625.29</v>
      </c>
      <c r="M294" s="651">
        <v>4377.03</v>
      </c>
      <c r="N294" s="650">
        <v>7</v>
      </c>
      <c r="O294" s="731">
        <v>4</v>
      </c>
      <c r="P294" s="651">
        <v>1875.87</v>
      </c>
      <c r="Q294" s="666">
        <v>0.42857142857142855</v>
      </c>
      <c r="R294" s="650">
        <v>3</v>
      </c>
      <c r="S294" s="666">
        <v>0.42857142857142855</v>
      </c>
      <c r="T294" s="731">
        <v>2</v>
      </c>
      <c r="U294" s="689">
        <v>0.5</v>
      </c>
    </row>
    <row r="295" spans="1:21" ht="14.4" customHeight="1" x14ac:dyDescent="0.3">
      <c r="A295" s="649">
        <v>21</v>
      </c>
      <c r="B295" s="650" t="s">
        <v>582</v>
      </c>
      <c r="C295" s="650">
        <v>89301211</v>
      </c>
      <c r="D295" s="729" t="s">
        <v>5948</v>
      </c>
      <c r="E295" s="730" t="s">
        <v>3929</v>
      </c>
      <c r="F295" s="650" t="s">
        <v>3904</v>
      </c>
      <c r="G295" s="650" t="s">
        <v>3950</v>
      </c>
      <c r="H295" s="650" t="s">
        <v>1959</v>
      </c>
      <c r="I295" s="650" t="s">
        <v>1998</v>
      </c>
      <c r="J295" s="650" t="s">
        <v>1999</v>
      </c>
      <c r="K295" s="650" t="s">
        <v>2000</v>
      </c>
      <c r="L295" s="651">
        <v>937.93</v>
      </c>
      <c r="M295" s="651">
        <v>6565.5099999999993</v>
      </c>
      <c r="N295" s="650">
        <v>7</v>
      </c>
      <c r="O295" s="731">
        <v>2</v>
      </c>
      <c r="P295" s="651">
        <v>6565.5099999999993</v>
      </c>
      <c r="Q295" s="666">
        <v>1</v>
      </c>
      <c r="R295" s="650">
        <v>7</v>
      </c>
      <c r="S295" s="666">
        <v>1</v>
      </c>
      <c r="T295" s="731">
        <v>2</v>
      </c>
      <c r="U295" s="689">
        <v>1</v>
      </c>
    </row>
    <row r="296" spans="1:21" ht="14.4" customHeight="1" x14ac:dyDescent="0.3">
      <c r="A296" s="649">
        <v>21</v>
      </c>
      <c r="B296" s="650" t="s">
        <v>582</v>
      </c>
      <c r="C296" s="650">
        <v>89301211</v>
      </c>
      <c r="D296" s="729" t="s">
        <v>5948</v>
      </c>
      <c r="E296" s="730" t="s">
        <v>3929</v>
      </c>
      <c r="F296" s="650" t="s">
        <v>3904</v>
      </c>
      <c r="G296" s="650" t="s">
        <v>3950</v>
      </c>
      <c r="H296" s="650" t="s">
        <v>1959</v>
      </c>
      <c r="I296" s="650" t="s">
        <v>2002</v>
      </c>
      <c r="J296" s="650" t="s">
        <v>1999</v>
      </c>
      <c r="K296" s="650" t="s">
        <v>2003</v>
      </c>
      <c r="L296" s="651">
        <v>1166.47</v>
      </c>
      <c r="M296" s="651">
        <v>5832.35</v>
      </c>
      <c r="N296" s="650">
        <v>5</v>
      </c>
      <c r="O296" s="731">
        <v>4</v>
      </c>
      <c r="P296" s="651">
        <v>5832.35</v>
      </c>
      <c r="Q296" s="666">
        <v>1</v>
      </c>
      <c r="R296" s="650">
        <v>5</v>
      </c>
      <c r="S296" s="666">
        <v>1</v>
      </c>
      <c r="T296" s="731">
        <v>4</v>
      </c>
      <c r="U296" s="689">
        <v>1</v>
      </c>
    </row>
    <row r="297" spans="1:21" ht="14.4" customHeight="1" x14ac:dyDescent="0.3">
      <c r="A297" s="649">
        <v>21</v>
      </c>
      <c r="B297" s="650" t="s">
        <v>582</v>
      </c>
      <c r="C297" s="650">
        <v>89301211</v>
      </c>
      <c r="D297" s="729" t="s">
        <v>5948</v>
      </c>
      <c r="E297" s="730" t="s">
        <v>3929</v>
      </c>
      <c r="F297" s="650" t="s">
        <v>3904</v>
      </c>
      <c r="G297" s="650" t="s">
        <v>3950</v>
      </c>
      <c r="H297" s="650" t="s">
        <v>1959</v>
      </c>
      <c r="I297" s="650" t="s">
        <v>3114</v>
      </c>
      <c r="J297" s="650" t="s">
        <v>1999</v>
      </c>
      <c r="K297" s="650" t="s">
        <v>3115</v>
      </c>
      <c r="L297" s="651">
        <v>1458.07</v>
      </c>
      <c r="M297" s="651">
        <v>1458.07</v>
      </c>
      <c r="N297" s="650">
        <v>1</v>
      </c>
      <c r="O297" s="731">
        <v>1</v>
      </c>
      <c r="P297" s="651"/>
      <c r="Q297" s="666">
        <v>0</v>
      </c>
      <c r="R297" s="650"/>
      <c r="S297" s="666">
        <v>0</v>
      </c>
      <c r="T297" s="731"/>
      <c r="U297" s="689">
        <v>0</v>
      </c>
    </row>
    <row r="298" spans="1:21" ht="14.4" customHeight="1" x14ac:dyDescent="0.3">
      <c r="A298" s="649">
        <v>21</v>
      </c>
      <c r="B298" s="650" t="s">
        <v>582</v>
      </c>
      <c r="C298" s="650">
        <v>89301211</v>
      </c>
      <c r="D298" s="729" t="s">
        <v>5948</v>
      </c>
      <c r="E298" s="730" t="s">
        <v>3929</v>
      </c>
      <c r="F298" s="650" t="s">
        <v>3904</v>
      </c>
      <c r="G298" s="650" t="s">
        <v>3950</v>
      </c>
      <c r="H298" s="650" t="s">
        <v>1959</v>
      </c>
      <c r="I298" s="650" t="s">
        <v>2061</v>
      </c>
      <c r="J298" s="650" t="s">
        <v>2062</v>
      </c>
      <c r="K298" s="650" t="s">
        <v>2000</v>
      </c>
      <c r="L298" s="651">
        <v>1749.69</v>
      </c>
      <c r="M298" s="651">
        <v>24495.660000000003</v>
      </c>
      <c r="N298" s="650">
        <v>14</v>
      </c>
      <c r="O298" s="731">
        <v>6</v>
      </c>
      <c r="P298" s="651">
        <v>13997.520000000002</v>
      </c>
      <c r="Q298" s="666">
        <v>0.5714285714285714</v>
      </c>
      <c r="R298" s="650">
        <v>8</v>
      </c>
      <c r="S298" s="666">
        <v>0.5714285714285714</v>
      </c>
      <c r="T298" s="731">
        <v>4</v>
      </c>
      <c r="U298" s="689">
        <v>0.66666666666666663</v>
      </c>
    </row>
    <row r="299" spans="1:21" ht="14.4" customHeight="1" x14ac:dyDescent="0.3">
      <c r="A299" s="649">
        <v>21</v>
      </c>
      <c r="B299" s="650" t="s">
        <v>582</v>
      </c>
      <c r="C299" s="650">
        <v>89301211</v>
      </c>
      <c r="D299" s="729" t="s">
        <v>5948</v>
      </c>
      <c r="E299" s="730" t="s">
        <v>3929</v>
      </c>
      <c r="F299" s="650" t="s">
        <v>3904</v>
      </c>
      <c r="G299" s="650" t="s">
        <v>3950</v>
      </c>
      <c r="H299" s="650" t="s">
        <v>1959</v>
      </c>
      <c r="I299" s="650" t="s">
        <v>2065</v>
      </c>
      <c r="J299" s="650" t="s">
        <v>2062</v>
      </c>
      <c r="K299" s="650" t="s">
        <v>2003</v>
      </c>
      <c r="L299" s="651">
        <v>2332.92</v>
      </c>
      <c r="M299" s="651">
        <v>30327.96</v>
      </c>
      <c r="N299" s="650">
        <v>13</v>
      </c>
      <c r="O299" s="731">
        <v>7</v>
      </c>
      <c r="P299" s="651">
        <v>23329.199999999997</v>
      </c>
      <c r="Q299" s="666">
        <v>0.76923076923076916</v>
      </c>
      <c r="R299" s="650">
        <v>10</v>
      </c>
      <c r="S299" s="666">
        <v>0.76923076923076927</v>
      </c>
      <c r="T299" s="731">
        <v>5</v>
      </c>
      <c r="U299" s="689">
        <v>0.7142857142857143</v>
      </c>
    </row>
    <row r="300" spans="1:21" ht="14.4" customHeight="1" x14ac:dyDescent="0.3">
      <c r="A300" s="649">
        <v>21</v>
      </c>
      <c r="B300" s="650" t="s">
        <v>582</v>
      </c>
      <c r="C300" s="650">
        <v>89301211</v>
      </c>
      <c r="D300" s="729" t="s">
        <v>5948</v>
      </c>
      <c r="E300" s="730" t="s">
        <v>3929</v>
      </c>
      <c r="F300" s="650" t="s">
        <v>3904</v>
      </c>
      <c r="G300" s="650" t="s">
        <v>3950</v>
      </c>
      <c r="H300" s="650" t="s">
        <v>1959</v>
      </c>
      <c r="I300" s="650" t="s">
        <v>2068</v>
      </c>
      <c r="J300" s="650" t="s">
        <v>2062</v>
      </c>
      <c r="K300" s="650" t="s">
        <v>3115</v>
      </c>
      <c r="L300" s="651">
        <v>2916.16</v>
      </c>
      <c r="M300" s="651">
        <v>5832.32</v>
      </c>
      <c r="N300" s="650">
        <v>2</v>
      </c>
      <c r="O300" s="731">
        <v>1</v>
      </c>
      <c r="P300" s="651">
        <v>5832.32</v>
      </c>
      <c r="Q300" s="666">
        <v>1</v>
      </c>
      <c r="R300" s="650">
        <v>2</v>
      </c>
      <c r="S300" s="666">
        <v>1</v>
      </c>
      <c r="T300" s="731">
        <v>1</v>
      </c>
      <c r="U300" s="689">
        <v>1</v>
      </c>
    </row>
    <row r="301" spans="1:21" ht="14.4" customHeight="1" x14ac:dyDescent="0.3">
      <c r="A301" s="649">
        <v>21</v>
      </c>
      <c r="B301" s="650" t="s">
        <v>582</v>
      </c>
      <c r="C301" s="650">
        <v>89301211</v>
      </c>
      <c r="D301" s="729" t="s">
        <v>5948</v>
      </c>
      <c r="E301" s="730" t="s">
        <v>3929</v>
      </c>
      <c r="F301" s="650" t="s">
        <v>3904</v>
      </c>
      <c r="G301" s="650" t="s">
        <v>4072</v>
      </c>
      <c r="H301" s="650" t="s">
        <v>583</v>
      </c>
      <c r="I301" s="650" t="s">
        <v>2382</v>
      </c>
      <c r="J301" s="650" t="s">
        <v>2383</v>
      </c>
      <c r="K301" s="650" t="s">
        <v>2384</v>
      </c>
      <c r="L301" s="651">
        <v>153.52000000000001</v>
      </c>
      <c r="M301" s="651">
        <v>153.52000000000001</v>
      </c>
      <c r="N301" s="650">
        <v>1</v>
      </c>
      <c r="O301" s="731">
        <v>0.5</v>
      </c>
      <c r="P301" s="651"/>
      <c r="Q301" s="666">
        <v>0</v>
      </c>
      <c r="R301" s="650"/>
      <c r="S301" s="666">
        <v>0</v>
      </c>
      <c r="T301" s="731"/>
      <c r="U301" s="689">
        <v>0</v>
      </c>
    </row>
    <row r="302" spans="1:21" ht="14.4" customHeight="1" x14ac:dyDescent="0.3">
      <c r="A302" s="649">
        <v>21</v>
      </c>
      <c r="B302" s="650" t="s">
        <v>582</v>
      </c>
      <c r="C302" s="650">
        <v>89301211</v>
      </c>
      <c r="D302" s="729" t="s">
        <v>5948</v>
      </c>
      <c r="E302" s="730" t="s">
        <v>3929</v>
      </c>
      <c r="F302" s="650" t="s">
        <v>3904</v>
      </c>
      <c r="G302" s="650" t="s">
        <v>3951</v>
      </c>
      <c r="H302" s="650" t="s">
        <v>583</v>
      </c>
      <c r="I302" s="650" t="s">
        <v>4080</v>
      </c>
      <c r="J302" s="650" t="s">
        <v>3953</v>
      </c>
      <c r="K302" s="650" t="s">
        <v>809</v>
      </c>
      <c r="L302" s="651">
        <v>97.97</v>
      </c>
      <c r="M302" s="651">
        <v>685.79</v>
      </c>
      <c r="N302" s="650">
        <v>7</v>
      </c>
      <c r="O302" s="731">
        <v>4.5</v>
      </c>
      <c r="P302" s="651">
        <v>391.88</v>
      </c>
      <c r="Q302" s="666">
        <v>0.5714285714285714</v>
      </c>
      <c r="R302" s="650">
        <v>4</v>
      </c>
      <c r="S302" s="666">
        <v>0.5714285714285714</v>
      </c>
      <c r="T302" s="731">
        <v>2.5</v>
      </c>
      <c r="U302" s="689">
        <v>0.55555555555555558</v>
      </c>
    </row>
    <row r="303" spans="1:21" ht="14.4" customHeight="1" x14ac:dyDescent="0.3">
      <c r="A303" s="649">
        <v>21</v>
      </c>
      <c r="B303" s="650" t="s">
        <v>582</v>
      </c>
      <c r="C303" s="650">
        <v>89301211</v>
      </c>
      <c r="D303" s="729" t="s">
        <v>5948</v>
      </c>
      <c r="E303" s="730" t="s">
        <v>3929</v>
      </c>
      <c r="F303" s="650" t="s">
        <v>3904</v>
      </c>
      <c r="G303" s="650" t="s">
        <v>3951</v>
      </c>
      <c r="H303" s="650" t="s">
        <v>583</v>
      </c>
      <c r="I303" s="650" t="s">
        <v>3952</v>
      </c>
      <c r="J303" s="650" t="s">
        <v>3953</v>
      </c>
      <c r="K303" s="650" t="s">
        <v>812</v>
      </c>
      <c r="L303" s="651">
        <v>314.89999999999998</v>
      </c>
      <c r="M303" s="651">
        <v>314.89999999999998</v>
      </c>
      <c r="N303" s="650">
        <v>1</v>
      </c>
      <c r="O303" s="731">
        <v>0.5</v>
      </c>
      <c r="P303" s="651">
        <v>314.89999999999998</v>
      </c>
      <c r="Q303" s="666">
        <v>1</v>
      </c>
      <c r="R303" s="650">
        <v>1</v>
      </c>
      <c r="S303" s="666">
        <v>1</v>
      </c>
      <c r="T303" s="731">
        <v>0.5</v>
      </c>
      <c r="U303" s="689">
        <v>1</v>
      </c>
    </row>
    <row r="304" spans="1:21" ht="14.4" customHeight="1" x14ac:dyDescent="0.3">
      <c r="A304" s="649">
        <v>21</v>
      </c>
      <c r="B304" s="650" t="s">
        <v>582</v>
      </c>
      <c r="C304" s="650">
        <v>89301211</v>
      </c>
      <c r="D304" s="729" t="s">
        <v>5948</v>
      </c>
      <c r="E304" s="730" t="s">
        <v>3929</v>
      </c>
      <c r="F304" s="650" t="s">
        <v>3904</v>
      </c>
      <c r="G304" s="650" t="s">
        <v>3951</v>
      </c>
      <c r="H304" s="650" t="s">
        <v>583</v>
      </c>
      <c r="I304" s="650" t="s">
        <v>807</v>
      </c>
      <c r="J304" s="650" t="s">
        <v>808</v>
      </c>
      <c r="K304" s="650" t="s">
        <v>4308</v>
      </c>
      <c r="L304" s="651">
        <v>97.97</v>
      </c>
      <c r="M304" s="651">
        <v>587.81999999999994</v>
      </c>
      <c r="N304" s="650">
        <v>6</v>
      </c>
      <c r="O304" s="731">
        <v>3.5</v>
      </c>
      <c r="P304" s="651">
        <v>391.88</v>
      </c>
      <c r="Q304" s="666">
        <v>0.66666666666666674</v>
      </c>
      <c r="R304" s="650">
        <v>4</v>
      </c>
      <c r="S304" s="666">
        <v>0.66666666666666663</v>
      </c>
      <c r="T304" s="731">
        <v>2.5</v>
      </c>
      <c r="U304" s="689">
        <v>0.7142857142857143</v>
      </c>
    </row>
    <row r="305" spans="1:21" ht="14.4" customHeight="1" x14ac:dyDescent="0.3">
      <c r="A305" s="649">
        <v>21</v>
      </c>
      <c r="B305" s="650" t="s">
        <v>582</v>
      </c>
      <c r="C305" s="650">
        <v>89301211</v>
      </c>
      <c r="D305" s="729" t="s">
        <v>5948</v>
      </c>
      <c r="E305" s="730" t="s">
        <v>3929</v>
      </c>
      <c r="F305" s="650" t="s">
        <v>3904</v>
      </c>
      <c r="G305" s="650" t="s">
        <v>3951</v>
      </c>
      <c r="H305" s="650" t="s">
        <v>583</v>
      </c>
      <c r="I305" s="650" t="s">
        <v>811</v>
      </c>
      <c r="J305" s="650" t="s">
        <v>808</v>
      </c>
      <c r="K305" s="650" t="s">
        <v>4309</v>
      </c>
      <c r="L305" s="651">
        <v>314.89999999999998</v>
      </c>
      <c r="M305" s="651">
        <v>2204.2999999999997</v>
      </c>
      <c r="N305" s="650">
        <v>7</v>
      </c>
      <c r="O305" s="731">
        <v>3.5</v>
      </c>
      <c r="P305" s="651">
        <v>944.69999999999993</v>
      </c>
      <c r="Q305" s="666">
        <v>0.4285714285714286</v>
      </c>
      <c r="R305" s="650">
        <v>3</v>
      </c>
      <c r="S305" s="666">
        <v>0.42857142857142855</v>
      </c>
      <c r="T305" s="731">
        <v>1.5</v>
      </c>
      <c r="U305" s="689">
        <v>0.42857142857142855</v>
      </c>
    </row>
    <row r="306" spans="1:21" ht="14.4" customHeight="1" x14ac:dyDescent="0.3">
      <c r="A306" s="649">
        <v>21</v>
      </c>
      <c r="B306" s="650" t="s">
        <v>582</v>
      </c>
      <c r="C306" s="650">
        <v>89301211</v>
      </c>
      <c r="D306" s="729" t="s">
        <v>5948</v>
      </c>
      <c r="E306" s="730" t="s">
        <v>3929</v>
      </c>
      <c r="F306" s="650" t="s">
        <v>3904</v>
      </c>
      <c r="G306" s="650" t="s">
        <v>3948</v>
      </c>
      <c r="H306" s="650" t="s">
        <v>1959</v>
      </c>
      <c r="I306" s="650" t="s">
        <v>2200</v>
      </c>
      <c r="J306" s="650" t="s">
        <v>2201</v>
      </c>
      <c r="K306" s="650" t="s">
        <v>3686</v>
      </c>
      <c r="L306" s="651">
        <v>1359.61</v>
      </c>
      <c r="M306" s="651">
        <v>46226.740000000005</v>
      </c>
      <c r="N306" s="650">
        <v>34</v>
      </c>
      <c r="O306" s="731">
        <v>12</v>
      </c>
      <c r="P306" s="651">
        <v>28551.810000000005</v>
      </c>
      <c r="Q306" s="666">
        <v>0.61764705882352944</v>
      </c>
      <c r="R306" s="650">
        <v>21</v>
      </c>
      <c r="S306" s="666">
        <v>0.61764705882352944</v>
      </c>
      <c r="T306" s="731">
        <v>7.5</v>
      </c>
      <c r="U306" s="689">
        <v>0.625</v>
      </c>
    </row>
    <row r="307" spans="1:21" ht="14.4" customHeight="1" x14ac:dyDescent="0.3">
      <c r="A307" s="649">
        <v>21</v>
      </c>
      <c r="B307" s="650" t="s">
        <v>582</v>
      </c>
      <c r="C307" s="650">
        <v>89301211</v>
      </c>
      <c r="D307" s="729" t="s">
        <v>5948</v>
      </c>
      <c r="E307" s="730" t="s">
        <v>3929</v>
      </c>
      <c r="F307" s="650" t="s">
        <v>3904</v>
      </c>
      <c r="G307" s="650" t="s">
        <v>3948</v>
      </c>
      <c r="H307" s="650" t="s">
        <v>1959</v>
      </c>
      <c r="I307" s="650" t="s">
        <v>3964</v>
      </c>
      <c r="J307" s="650" t="s">
        <v>3965</v>
      </c>
      <c r="K307" s="650" t="s">
        <v>3966</v>
      </c>
      <c r="L307" s="651">
        <v>1359.61</v>
      </c>
      <c r="M307" s="651">
        <v>6798.0499999999993</v>
      </c>
      <c r="N307" s="650">
        <v>5</v>
      </c>
      <c r="O307" s="731">
        <v>2</v>
      </c>
      <c r="P307" s="651"/>
      <c r="Q307" s="666">
        <v>0</v>
      </c>
      <c r="R307" s="650"/>
      <c r="S307" s="666">
        <v>0</v>
      </c>
      <c r="T307" s="731"/>
      <c r="U307" s="689">
        <v>0</v>
      </c>
    </row>
    <row r="308" spans="1:21" ht="14.4" customHeight="1" x14ac:dyDescent="0.3">
      <c r="A308" s="649">
        <v>21</v>
      </c>
      <c r="B308" s="650" t="s">
        <v>582</v>
      </c>
      <c r="C308" s="650">
        <v>89301211</v>
      </c>
      <c r="D308" s="729" t="s">
        <v>5948</v>
      </c>
      <c r="E308" s="730" t="s">
        <v>3929</v>
      </c>
      <c r="F308" s="650" t="s">
        <v>3904</v>
      </c>
      <c r="G308" s="650" t="s">
        <v>4310</v>
      </c>
      <c r="H308" s="650" t="s">
        <v>583</v>
      </c>
      <c r="I308" s="650" t="s">
        <v>752</v>
      </c>
      <c r="J308" s="650" t="s">
        <v>753</v>
      </c>
      <c r="K308" s="650" t="s">
        <v>4311</v>
      </c>
      <c r="L308" s="651">
        <v>0</v>
      </c>
      <c r="M308" s="651">
        <v>0</v>
      </c>
      <c r="N308" s="650">
        <v>4</v>
      </c>
      <c r="O308" s="731">
        <v>2.5</v>
      </c>
      <c r="P308" s="651">
        <v>0</v>
      </c>
      <c r="Q308" s="666"/>
      <c r="R308" s="650">
        <v>1</v>
      </c>
      <c r="S308" s="666">
        <v>0.25</v>
      </c>
      <c r="T308" s="731">
        <v>1</v>
      </c>
      <c r="U308" s="689">
        <v>0.4</v>
      </c>
    </row>
    <row r="309" spans="1:21" ht="14.4" customHeight="1" x14ac:dyDescent="0.3">
      <c r="A309" s="649">
        <v>21</v>
      </c>
      <c r="B309" s="650" t="s">
        <v>582</v>
      </c>
      <c r="C309" s="650">
        <v>89301211</v>
      </c>
      <c r="D309" s="729" t="s">
        <v>5948</v>
      </c>
      <c r="E309" s="730" t="s">
        <v>3929</v>
      </c>
      <c r="F309" s="650" t="s">
        <v>3904</v>
      </c>
      <c r="G309" s="650" t="s">
        <v>4085</v>
      </c>
      <c r="H309" s="650" t="s">
        <v>583</v>
      </c>
      <c r="I309" s="650" t="s">
        <v>4312</v>
      </c>
      <c r="J309" s="650" t="s">
        <v>4091</v>
      </c>
      <c r="K309" s="650" t="s">
        <v>4313</v>
      </c>
      <c r="L309" s="651">
        <v>3507.07</v>
      </c>
      <c r="M309" s="651">
        <v>3507.07</v>
      </c>
      <c r="N309" s="650">
        <v>1</v>
      </c>
      <c r="O309" s="731">
        <v>1</v>
      </c>
      <c r="P309" s="651">
        <v>3507.07</v>
      </c>
      <c r="Q309" s="666">
        <v>1</v>
      </c>
      <c r="R309" s="650">
        <v>1</v>
      </c>
      <c r="S309" s="666">
        <v>1</v>
      </c>
      <c r="T309" s="731">
        <v>1</v>
      </c>
      <c r="U309" s="689">
        <v>1</v>
      </c>
    </row>
    <row r="310" spans="1:21" ht="14.4" customHeight="1" x14ac:dyDescent="0.3">
      <c r="A310" s="649">
        <v>21</v>
      </c>
      <c r="B310" s="650" t="s">
        <v>582</v>
      </c>
      <c r="C310" s="650">
        <v>89301211</v>
      </c>
      <c r="D310" s="729" t="s">
        <v>5948</v>
      </c>
      <c r="E310" s="730" t="s">
        <v>3929</v>
      </c>
      <c r="F310" s="650" t="s">
        <v>3904</v>
      </c>
      <c r="G310" s="650" t="s">
        <v>4085</v>
      </c>
      <c r="H310" s="650" t="s">
        <v>583</v>
      </c>
      <c r="I310" s="650" t="s">
        <v>4086</v>
      </c>
      <c r="J310" s="650" t="s">
        <v>2816</v>
      </c>
      <c r="K310" s="650" t="s">
        <v>4087</v>
      </c>
      <c r="L310" s="651">
        <v>0</v>
      </c>
      <c r="M310" s="651">
        <v>0</v>
      </c>
      <c r="N310" s="650">
        <v>1</v>
      </c>
      <c r="O310" s="731">
        <v>1</v>
      </c>
      <c r="P310" s="651">
        <v>0</v>
      </c>
      <c r="Q310" s="666"/>
      <c r="R310" s="650">
        <v>1</v>
      </c>
      <c r="S310" s="666">
        <v>1</v>
      </c>
      <c r="T310" s="731">
        <v>1</v>
      </c>
      <c r="U310" s="689">
        <v>1</v>
      </c>
    </row>
    <row r="311" spans="1:21" ht="14.4" customHeight="1" x14ac:dyDescent="0.3">
      <c r="A311" s="649">
        <v>21</v>
      </c>
      <c r="B311" s="650" t="s">
        <v>582</v>
      </c>
      <c r="C311" s="650">
        <v>89301211</v>
      </c>
      <c r="D311" s="729" t="s">
        <v>5948</v>
      </c>
      <c r="E311" s="730" t="s">
        <v>3929</v>
      </c>
      <c r="F311" s="650" t="s">
        <v>3904</v>
      </c>
      <c r="G311" s="650" t="s">
        <v>4314</v>
      </c>
      <c r="H311" s="650" t="s">
        <v>583</v>
      </c>
      <c r="I311" s="650" t="s">
        <v>4315</v>
      </c>
      <c r="J311" s="650" t="s">
        <v>1124</v>
      </c>
      <c r="K311" s="650" t="s">
        <v>4316</v>
      </c>
      <c r="L311" s="651">
        <v>0</v>
      </c>
      <c r="M311" s="651">
        <v>0</v>
      </c>
      <c r="N311" s="650">
        <v>3</v>
      </c>
      <c r="O311" s="731">
        <v>1</v>
      </c>
      <c r="P311" s="651">
        <v>0</v>
      </c>
      <c r="Q311" s="666"/>
      <c r="R311" s="650">
        <v>2</v>
      </c>
      <c r="S311" s="666">
        <v>0.66666666666666663</v>
      </c>
      <c r="T311" s="731">
        <v>0.5</v>
      </c>
      <c r="U311" s="689">
        <v>0.5</v>
      </c>
    </row>
    <row r="312" spans="1:21" ht="14.4" customHeight="1" x14ac:dyDescent="0.3">
      <c r="A312" s="649">
        <v>21</v>
      </c>
      <c r="B312" s="650" t="s">
        <v>582</v>
      </c>
      <c r="C312" s="650">
        <v>89301211</v>
      </c>
      <c r="D312" s="729" t="s">
        <v>5948</v>
      </c>
      <c r="E312" s="730" t="s">
        <v>3929</v>
      </c>
      <c r="F312" s="650" t="s">
        <v>3904</v>
      </c>
      <c r="G312" s="650" t="s">
        <v>4317</v>
      </c>
      <c r="H312" s="650" t="s">
        <v>583</v>
      </c>
      <c r="I312" s="650" t="s">
        <v>4318</v>
      </c>
      <c r="J312" s="650" t="s">
        <v>3061</v>
      </c>
      <c r="K312" s="650" t="s">
        <v>945</v>
      </c>
      <c r="L312" s="651">
        <v>193.98</v>
      </c>
      <c r="M312" s="651">
        <v>193.98</v>
      </c>
      <c r="N312" s="650">
        <v>1</v>
      </c>
      <c r="O312" s="731">
        <v>0.5</v>
      </c>
      <c r="P312" s="651"/>
      <c r="Q312" s="666">
        <v>0</v>
      </c>
      <c r="R312" s="650"/>
      <c r="S312" s="666">
        <v>0</v>
      </c>
      <c r="T312" s="731"/>
      <c r="U312" s="689">
        <v>0</v>
      </c>
    </row>
    <row r="313" spans="1:21" ht="14.4" customHeight="1" x14ac:dyDescent="0.3">
      <c r="A313" s="649">
        <v>21</v>
      </c>
      <c r="B313" s="650" t="s">
        <v>582</v>
      </c>
      <c r="C313" s="650">
        <v>89301211</v>
      </c>
      <c r="D313" s="729" t="s">
        <v>5948</v>
      </c>
      <c r="E313" s="730" t="s">
        <v>3929</v>
      </c>
      <c r="F313" s="650" t="s">
        <v>3904</v>
      </c>
      <c r="G313" s="650" t="s">
        <v>4319</v>
      </c>
      <c r="H313" s="650" t="s">
        <v>583</v>
      </c>
      <c r="I313" s="650" t="s">
        <v>4320</v>
      </c>
      <c r="J313" s="650" t="s">
        <v>2804</v>
      </c>
      <c r="K313" s="650" t="s">
        <v>1276</v>
      </c>
      <c r="L313" s="651">
        <v>203.38</v>
      </c>
      <c r="M313" s="651">
        <v>203.38</v>
      </c>
      <c r="N313" s="650">
        <v>1</v>
      </c>
      <c r="O313" s="731">
        <v>0.5</v>
      </c>
      <c r="P313" s="651">
        <v>203.38</v>
      </c>
      <c r="Q313" s="666">
        <v>1</v>
      </c>
      <c r="R313" s="650">
        <v>1</v>
      </c>
      <c r="S313" s="666">
        <v>1</v>
      </c>
      <c r="T313" s="731">
        <v>0.5</v>
      </c>
      <c r="U313" s="689">
        <v>1</v>
      </c>
    </row>
    <row r="314" spans="1:21" ht="14.4" customHeight="1" x14ac:dyDescent="0.3">
      <c r="A314" s="649">
        <v>21</v>
      </c>
      <c r="B314" s="650" t="s">
        <v>582</v>
      </c>
      <c r="C314" s="650">
        <v>89301211</v>
      </c>
      <c r="D314" s="729" t="s">
        <v>5948</v>
      </c>
      <c r="E314" s="730" t="s">
        <v>3929</v>
      </c>
      <c r="F314" s="650" t="s">
        <v>3904</v>
      </c>
      <c r="G314" s="650" t="s">
        <v>4094</v>
      </c>
      <c r="H314" s="650" t="s">
        <v>583</v>
      </c>
      <c r="I314" s="650" t="s">
        <v>1884</v>
      </c>
      <c r="J314" s="650" t="s">
        <v>869</v>
      </c>
      <c r="K314" s="650" t="s">
        <v>1217</v>
      </c>
      <c r="L314" s="651">
        <v>113.37</v>
      </c>
      <c r="M314" s="651">
        <v>1133.7</v>
      </c>
      <c r="N314" s="650">
        <v>10</v>
      </c>
      <c r="O314" s="731">
        <v>6</v>
      </c>
      <c r="P314" s="651">
        <v>453.48</v>
      </c>
      <c r="Q314" s="666">
        <v>0.4</v>
      </c>
      <c r="R314" s="650">
        <v>4</v>
      </c>
      <c r="S314" s="666">
        <v>0.4</v>
      </c>
      <c r="T314" s="731">
        <v>2.5</v>
      </c>
      <c r="U314" s="689">
        <v>0.41666666666666669</v>
      </c>
    </row>
    <row r="315" spans="1:21" ht="14.4" customHeight="1" x14ac:dyDescent="0.3">
      <c r="A315" s="649">
        <v>21</v>
      </c>
      <c r="B315" s="650" t="s">
        <v>582</v>
      </c>
      <c r="C315" s="650">
        <v>89301211</v>
      </c>
      <c r="D315" s="729" t="s">
        <v>5948</v>
      </c>
      <c r="E315" s="730" t="s">
        <v>3929</v>
      </c>
      <c r="F315" s="650" t="s">
        <v>3904</v>
      </c>
      <c r="G315" s="650" t="s">
        <v>4094</v>
      </c>
      <c r="H315" s="650" t="s">
        <v>583</v>
      </c>
      <c r="I315" s="650" t="s">
        <v>868</v>
      </c>
      <c r="J315" s="650" t="s">
        <v>869</v>
      </c>
      <c r="K315" s="650" t="s">
        <v>870</v>
      </c>
      <c r="L315" s="651">
        <v>56.69</v>
      </c>
      <c r="M315" s="651">
        <v>56.69</v>
      </c>
      <c r="N315" s="650">
        <v>1</v>
      </c>
      <c r="O315" s="731">
        <v>1</v>
      </c>
      <c r="P315" s="651">
        <v>56.69</v>
      </c>
      <c r="Q315" s="666">
        <v>1</v>
      </c>
      <c r="R315" s="650">
        <v>1</v>
      </c>
      <c r="S315" s="666">
        <v>1</v>
      </c>
      <c r="T315" s="731">
        <v>1</v>
      </c>
      <c r="U315" s="689">
        <v>1</v>
      </c>
    </row>
    <row r="316" spans="1:21" ht="14.4" customHeight="1" x14ac:dyDescent="0.3">
      <c r="A316" s="649">
        <v>21</v>
      </c>
      <c r="B316" s="650" t="s">
        <v>582</v>
      </c>
      <c r="C316" s="650">
        <v>89301211</v>
      </c>
      <c r="D316" s="729" t="s">
        <v>5948</v>
      </c>
      <c r="E316" s="730" t="s">
        <v>3929</v>
      </c>
      <c r="F316" s="650" t="s">
        <v>3904</v>
      </c>
      <c r="G316" s="650" t="s">
        <v>4321</v>
      </c>
      <c r="H316" s="650" t="s">
        <v>1959</v>
      </c>
      <c r="I316" s="650" t="s">
        <v>4322</v>
      </c>
      <c r="J316" s="650" t="s">
        <v>4323</v>
      </c>
      <c r="K316" s="650" t="s">
        <v>4324</v>
      </c>
      <c r="L316" s="651">
        <v>82.04</v>
      </c>
      <c r="M316" s="651">
        <v>3445.6800000000003</v>
      </c>
      <c r="N316" s="650">
        <v>42</v>
      </c>
      <c r="O316" s="731">
        <v>2</v>
      </c>
      <c r="P316" s="651"/>
      <c r="Q316" s="666">
        <v>0</v>
      </c>
      <c r="R316" s="650"/>
      <c r="S316" s="666">
        <v>0</v>
      </c>
      <c r="T316" s="731"/>
      <c r="U316" s="689">
        <v>0</v>
      </c>
    </row>
    <row r="317" spans="1:21" ht="14.4" customHeight="1" x14ac:dyDescent="0.3">
      <c r="A317" s="649">
        <v>21</v>
      </c>
      <c r="B317" s="650" t="s">
        <v>582</v>
      </c>
      <c r="C317" s="650">
        <v>89301211</v>
      </c>
      <c r="D317" s="729" t="s">
        <v>5948</v>
      </c>
      <c r="E317" s="730" t="s">
        <v>3929</v>
      </c>
      <c r="F317" s="650" t="s">
        <v>3904</v>
      </c>
      <c r="G317" s="650" t="s">
        <v>4321</v>
      </c>
      <c r="H317" s="650" t="s">
        <v>1959</v>
      </c>
      <c r="I317" s="650" t="s">
        <v>4325</v>
      </c>
      <c r="J317" s="650" t="s">
        <v>4326</v>
      </c>
      <c r="K317" s="650" t="s">
        <v>4324</v>
      </c>
      <c r="L317" s="651">
        <v>82.04</v>
      </c>
      <c r="M317" s="651">
        <v>2543.2400000000002</v>
      </c>
      <c r="N317" s="650">
        <v>31</v>
      </c>
      <c r="O317" s="731">
        <v>2</v>
      </c>
      <c r="P317" s="651">
        <v>2543.2400000000002</v>
      </c>
      <c r="Q317" s="666">
        <v>1</v>
      </c>
      <c r="R317" s="650">
        <v>31</v>
      </c>
      <c r="S317" s="666">
        <v>1</v>
      </c>
      <c r="T317" s="731">
        <v>2</v>
      </c>
      <c r="U317" s="689">
        <v>1</v>
      </c>
    </row>
    <row r="318" spans="1:21" ht="14.4" customHeight="1" x14ac:dyDescent="0.3">
      <c r="A318" s="649">
        <v>21</v>
      </c>
      <c r="B318" s="650" t="s">
        <v>582</v>
      </c>
      <c r="C318" s="650">
        <v>89301211</v>
      </c>
      <c r="D318" s="729" t="s">
        <v>5948</v>
      </c>
      <c r="E318" s="730" t="s">
        <v>3929</v>
      </c>
      <c r="F318" s="650" t="s">
        <v>3904</v>
      </c>
      <c r="G318" s="650" t="s">
        <v>4327</v>
      </c>
      <c r="H318" s="650" t="s">
        <v>583</v>
      </c>
      <c r="I318" s="650" t="s">
        <v>2661</v>
      </c>
      <c r="J318" s="650" t="s">
        <v>2662</v>
      </c>
      <c r="K318" s="650" t="s">
        <v>2663</v>
      </c>
      <c r="L318" s="651">
        <v>73.260000000000005</v>
      </c>
      <c r="M318" s="651">
        <v>73.260000000000005</v>
      </c>
      <c r="N318" s="650">
        <v>1</v>
      </c>
      <c r="O318" s="731">
        <v>1</v>
      </c>
      <c r="P318" s="651"/>
      <c r="Q318" s="666">
        <v>0</v>
      </c>
      <c r="R318" s="650"/>
      <c r="S318" s="666">
        <v>0</v>
      </c>
      <c r="T318" s="731"/>
      <c r="U318" s="689">
        <v>0</v>
      </c>
    </row>
    <row r="319" spans="1:21" ht="14.4" customHeight="1" x14ac:dyDescent="0.3">
      <c r="A319" s="649">
        <v>21</v>
      </c>
      <c r="B319" s="650" t="s">
        <v>582</v>
      </c>
      <c r="C319" s="650">
        <v>89301211</v>
      </c>
      <c r="D319" s="729" t="s">
        <v>5948</v>
      </c>
      <c r="E319" s="730" t="s">
        <v>3929</v>
      </c>
      <c r="F319" s="650" t="s">
        <v>3904</v>
      </c>
      <c r="G319" s="650" t="s">
        <v>4095</v>
      </c>
      <c r="H319" s="650" t="s">
        <v>583</v>
      </c>
      <c r="I319" s="650" t="s">
        <v>2518</v>
      </c>
      <c r="J319" s="650" t="s">
        <v>4096</v>
      </c>
      <c r="K319" s="650" t="s">
        <v>4097</v>
      </c>
      <c r="L319" s="651">
        <v>22.88</v>
      </c>
      <c r="M319" s="651">
        <v>68.64</v>
      </c>
      <c r="N319" s="650">
        <v>3</v>
      </c>
      <c r="O319" s="731">
        <v>1.5</v>
      </c>
      <c r="P319" s="651">
        <v>22.88</v>
      </c>
      <c r="Q319" s="666">
        <v>0.33333333333333331</v>
      </c>
      <c r="R319" s="650">
        <v>1</v>
      </c>
      <c r="S319" s="666">
        <v>0.33333333333333331</v>
      </c>
      <c r="T319" s="731">
        <v>1</v>
      </c>
      <c r="U319" s="689">
        <v>0.66666666666666663</v>
      </c>
    </row>
    <row r="320" spans="1:21" ht="14.4" customHeight="1" x14ac:dyDescent="0.3">
      <c r="A320" s="649">
        <v>21</v>
      </c>
      <c r="B320" s="650" t="s">
        <v>582</v>
      </c>
      <c r="C320" s="650">
        <v>89301211</v>
      </c>
      <c r="D320" s="729" t="s">
        <v>5948</v>
      </c>
      <c r="E320" s="730" t="s">
        <v>3929</v>
      </c>
      <c r="F320" s="650" t="s">
        <v>3904</v>
      </c>
      <c r="G320" s="650" t="s">
        <v>4100</v>
      </c>
      <c r="H320" s="650" t="s">
        <v>1959</v>
      </c>
      <c r="I320" s="650" t="s">
        <v>3141</v>
      </c>
      <c r="J320" s="650" t="s">
        <v>3142</v>
      </c>
      <c r="K320" s="650" t="s">
        <v>3143</v>
      </c>
      <c r="L320" s="651">
        <v>56.01</v>
      </c>
      <c r="M320" s="651">
        <v>56.01</v>
      </c>
      <c r="N320" s="650">
        <v>1</v>
      </c>
      <c r="O320" s="731">
        <v>0.5</v>
      </c>
      <c r="P320" s="651"/>
      <c r="Q320" s="666">
        <v>0</v>
      </c>
      <c r="R320" s="650"/>
      <c r="S320" s="666">
        <v>0</v>
      </c>
      <c r="T320" s="731"/>
      <c r="U320" s="689">
        <v>0</v>
      </c>
    </row>
    <row r="321" spans="1:21" ht="14.4" customHeight="1" x14ac:dyDescent="0.3">
      <c r="A321" s="649">
        <v>21</v>
      </c>
      <c r="B321" s="650" t="s">
        <v>582</v>
      </c>
      <c r="C321" s="650">
        <v>89301211</v>
      </c>
      <c r="D321" s="729" t="s">
        <v>5948</v>
      </c>
      <c r="E321" s="730" t="s">
        <v>3929</v>
      </c>
      <c r="F321" s="650" t="s">
        <v>3904</v>
      </c>
      <c r="G321" s="650" t="s">
        <v>4328</v>
      </c>
      <c r="H321" s="650" t="s">
        <v>583</v>
      </c>
      <c r="I321" s="650" t="s">
        <v>2844</v>
      </c>
      <c r="J321" s="650" t="s">
        <v>2845</v>
      </c>
      <c r="K321" s="650" t="s">
        <v>2846</v>
      </c>
      <c r="L321" s="651">
        <v>188.01</v>
      </c>
      <c r="M321" s="651">
        <v>188.01</v>
      </c>
      <c r="N321" s="650">
        <v>1</v>
      </c>
      <c r="O321" s="731">
        <v>0.5</v>
      </c>
      <c r="P321" s="651">
        <v>188.01</v>
      </c>
      <c r="Q321" s="666">
        <v>1</v>
      </c>
      <c r="R321" s="650">
        <v>1</v>
      </c>
      <c r="S321" s="666">
        <v>1</v>
      </c>
      <c r="T321" s="731">
        <v>0.5</v>
      </c>
      <c r="U321" s="689">
        <v>1</v>
      </c>
    </row>
    <row r="322" spans="1:21" ht="14.4" customHeight="1" x14ac:dyDescent="0.3">
      <c r="A322" s="649">
        <v>21</v>
      </c>
      <c r="B322" s="650" t="s">
        <v>582</v>
      </c>
      <c r="C322" s="650">
        <v>89301211</v>
      </c>
      <c r="D322" s="729" t="s">
        <v>5948</v>
      </c>
      <c r="E322" s="730" t="s">
        <v>3929</v>
      </c>
      <c r="F322" s="650" t="s">
        <v>3904</v>
      </c>
      <c r="G322" s="650" t="s">
        <v>4101</v>
      </c>
      <c r="H322" s="650" t="s">
        <v>1959</v>
      </c>
      <c r="I322" s="650" t="s">
        <v>2087</v>
      </c>
      <c r="J322" s="650" t="s">
        <v>3673</v>
      </c>
      <c r="K322" s="650" t="s">
        <v>3674</v>
      </c>
      <c r="L322" s="651">
        <v>32.630000000000003</v>
      </c>
      <c r="M322" s="651">
        <v>32.630000000000003</v>
      </c>
      <c r="N322" s="650">
        <v>1</v>
      </c>
      <c r="O322" s="731">
        <v>0.5</v>
      </c>
      <c r="P322" s="651">
        <v>32.630000000000003</v>
      </c>
      <c r="Q322" s="666">
        <v>1</v>
      </c>
      <c r="R322" s="650">
        <v>1</v>
      </c>
      <c r="S322" s="666">
        <v>1</v>
      </c>
      <c r="T322" s="731">
        <v>0.5</v>
      </c>
      <c r="U322" s="689">
        <v>1</v>
      </c>
    </row>
    <row r="323" spans="1:21" ht="14.4" customHeight="1" x14ac:dyDescent="0.3">
      <c r="A323" s="649">
        <v>21</v>
      </c>
      <c r="B323" s="650" t="s">
        <v>582</v>
      </c>
      <c r="C323" s="650">
        <v>89301211</v>
      </c>
      <c r="D323" s="729" t="s">
        <v>5948</v>
      </c>
      <c r="E323" s="730" t="s">
        <v>3929</v>
      </c>
      <c r="F323" s="650" t="s">
        <v>3904</v>
      </c>
      <c r="G323" s="650" t="s">
        <v>4329</v>
      </c>
      <c r="H323" s="650" t="s">
        <v>583</v>
      </c>
      <c r="I323" s="650" t="s">
        <v>947</v>
      </c>
      <c r="J323" s="650" t="s">
        <v>948</v>
      </c>
      <c r="K323" s="650" t="s">
        <v>1840</v>
      </c>
      <c r="L323" s="651">
        <v>110.25</v>
      </c>
      <c r="M323" s="651">
        <v>110.25</v>
      </c>
      <c r="N323" s="650">
        <v>1</v>
      </c>
      <c r="O323" s="731">
        <v>0.5</v>
      </c>
      <c r="P323" s="651">
        <v>110.25</v>
      </c>
      <c r="Q323" s="666">
        <v>1</v>
      </c>
      <c r="R323" s="650">
        <v>1</v>
      </c>
      <c r="S323" s="666">
        <v>1</v>
      </c>
      <c r="T323" s="731">
        <v>0.5</v>
      </c>
      <c r="U323" s="689">
        <v>1</v>
      </c>
    </row>
    <row r="324" spans="1:21" ht="14.4" customHeight="1" x14ac:dyDescent="0.3">
      <c r="A324" s="649">
        <v>21</v>
      </c>
      <c r="B324" s="650" t="s">
        <v>582</v>
      </c>
      <c r="C324" s="650">
        <v>89301211</v>
      </c>
      <c r="D324" s="729" t="s">
        <v>5948</v>
      </c>
      <c r="E324" s="730" t="s">
        <v>3929</v>
      </c>
      <c r="F324" s="650" t="s">
        <v>3904</v>
      </c>
      <c r="G324" s="650" t="s">
        <v>4104</v>
      </c>
      <c r="H324" s="650" t="s">
        <v>583</v>
      </c>
      <c r="I324" s="650" t="s">
        <v>1019</v>
      </c>
      <c r="J324" s="650" t="s">
        <v>4105</v>
      </c>
      <c r="K324" s="650" t="s">
        <v>4106</v>
      </c>
      <c r="L324" s="651">
        <v>0</v>
      </c>
      <c r="M324" s="651">
        <v>0</v>
      </c>
      <c r="N324" s="650">
        <v>1</v>
      </c>
      <c r="O324" s="731">
        <v>1</v>
      </c>
      <c r="P324" s="651"/>
      <c r="Q324" s="666"/>
      <c r="R324" s="650"/>
      <c r="S324" s="666">
        <v>0</v>
      </c>
      <c r="T324" s="731"/>
      <c r="U324" s="689">
        <v>0</v>
      </c>
    </row>
    <row r="325" spans="1:21" ht="14.4" customHeight="1" x14ac:dyDescent="0.3">
      <c r="A325" s="649">
        <v>21</v>
      </c>
      <c r="B325" s="650" t="s">
        <v>582</v>
      </c>
      <c r="C325" s="650">
        <v>89301211</v>
      </c>
      <c r="D325" s="729" t="s">
        <v>5948</v>
      </c>
      <c r="E325" s="730" t="s">
        <v>3929</v>
      </c>
      <c r="F325" s="650" t="s">
        <v>3904</v>
      </c>
      <c r="G325" s="650" t="s">
        <v>4169</v>
      </c>
      <c r="H325" s="650" t="s">
        <v>583</v>
      </c>
      <c r="I325" s="650" t="s">
        <v>768</v>
      </c>
      <c r="J325" s="650" t="s">
        <v>769</v>
      </c>
      <c r="K325" s="650" t="s">
        <v>4170</v>
      </c>
      <c r="L325" s="651">
        <v>127.5</v>
      </c>
      <c r="M325" s="651">
        <v>127.5</v>
      </c>
      <c r="N325" s="650">
        <v>1</v>
      </c>
      <c r="O325" s="731">
        <v>0.5</v>
      </c>
      <c r="P325" s="651"/>
      <c r="Q325" s="666">
        <v>0</v>
      </c>
      <c r="R325" s="650"/>
      <c r="S325" s="666">
        <v>0</v>
      </c>
      <c r="T325" s="731"/>
      <c r="U325" s="689">
        <v>0</v>
      </c>
    </row>
    <row r="326" spans="1:21" ht="14.4" customHeight="1" x14ac:dyDescent="0.3">
      <c r="A326" s="649">
        <v>21</v>
      </c>
      <c r="B326" s="650" t="s">
        <v>582</v>
      </c>
      <c r="C326" s="650">
        <v>89301211</v>
      </c>
      <c r="D326" s="729" t="s">
        <v>5948</v>
      </c>
      <c r="E326" s="730" t="s">
        <v>3929</v>
      </c>
      <c r="F326" s="650" t="s">
        <v>3904</v>
      </c>
      <c r="G326" s="650" t="s">
        <v>4110</v>
      </c>
      <c r="H326" s="650" t="s">
        <v>583</v>
      </c>
      <c r="I326" s="650" t="s">
        <v>876</v>
      </c>
      <c r="J326" s="650" t="s">
        <v>4111</v>
      </c>
      <c r="K326" s="650" t="s">
        <v>4112</v>
      </c>
      <c r="L326" s="651">
        <v>0</v>
      </c>
      <c r="M326" s="651">
        <v>0</v>
      </c>
      <c r="N326" s="650">
        <v>9</v>
      </c>
      <c r="O326" s="731">
        <v>2.5</v>
      </c>
      <c r="P326" s="651">
        <v>0</v>
      </c>
      <c r="Q326" s="666"/>
      <c r="R326" s="650">
        <v>6</v>
      </c>
      <c r="S326" s="666">
        <v>0.66666666666666663</v>
      </c>
      <c r="T326" s="731">
        <v>1.5</v>
      </c>
      <c r="U326" s="689">
        <v>0.6</v>
      </c>
    </row>
    <row r="327" spans="1:21" ht="14.4" customHeight="1" x14ac:dyDescent="0.3">
      <c r="A327" s="649">
        <v>21</v>
      </c>
      <c r="B327" s="650" t="s">
        <v>582</v>
      </c>
      <c r="C327" s="650">
        <v>89301211</v>
      </c>
      <c r="D327" s="729" t="s">
        <v>5948</v>
      </c>
      <c r="E327" s="730" t="s">
        <v>3929</v>
      </c>
      <c r="F327" s="650" t="s">
        <v>3904</v>
      </c>
      <c r="G327" s="650" t="s">
        <v>4113</v>
      </c>
      <c r="H327" s="650" t="s">
        <v>583</v>
      </c>
      <c r="I327" s="650" t="s">
        <v>822</v>
      </c>
      <c r="J327" s="650" t="s">
        <v>735</v>
      </c>
      <c r="K327" s="650" t="s">
        <v>4330</v>
      </c>
      <c r="L327" s="651">
        <v>219.94</v>
      </c>
      <c r="M327" s="651">
        <v>879.76</v>
      </c>
      <c r="N327" s="650">
        <v>4</v>
      </c>
      <c r="O327" s="731">
        <v>2</v>
      </c>
      <c r="P327" s="651">
        <v>439.88</v>
      </c>
      <c r="Q327" s="666">
        <v>0.5</v>
      </c>
      <c r="R327" s="650">
        <v>2</v>
      </c>
      <c r="S327" s="666">
        <v>0.5</v>
      </c>
      <c r="T327" s="731">
        <v>1</v>
      </c>
      <c r="U327" s="689">
        <v>0.5</v>
      </c>
    </row>
    <row r="328" spans="1:21" ht="14.4" customHeight="1" x14ac:dyDescent="0.3">
      <c r="A328" s="649">
        <v>21</v>
      </c>
      <c r="B328" s="650" t="s">
        <v>582</v>
      </c>
      <c r="C328" s="650">
        <v>89301211</v>
      </c>
      <c r="D328" s="729" t="s">
        <v>5948</v>
      </c>
      <c r="E328" s="730" t="s">
        <v>3929</v>
      </c>
      <c r="F328" s="650" t="s">
        <v>3904</v>
      </c>
      <c r="G328" s="650" t="s">
        <v>4113</v>
      </c>
      <c r="H328" s="650" t="s">
        <v>583</v>
      </c>
      <c r="I328" s="650" t="s">
        <v>734</v>
      </c>
      <c r="J328" s="650" t="s">
        <v>735</v>
      </c>
      <c r="K328" s="650" t="s">
        <v>4114</v>
      </c>
      <c r="L328" s="651">
        <v>43.99</v>
      </c>
      <c r="M328" s="651">
        <v>175.96</v>
      </c>
      <c r="N328" s="650">
        <v>4</v>
      </c>
      <c r="O328" s="731">
        <v>2</v>
      </c>
      <c r="P328" s="651">
        <v>43.99</v>
      </c>
      <c r="Q328" s="666">
        <v>0.25</v>
      </c>
      <c r="R328" s="650">
        <v>1</v>
      </c>
      <c r="S328" s="666">
        <v>0.25</v>
      </c>
      <c r="T328" s="731">
        <v>1</v>
      </c>
      <c r="U328" s="689">
        <v>0.5</v>
      </c>
    </row>
    <row r="329" spans="1:21" ht="14.4" customHeight="1" x14ac:dyDescent="0.3">
      <c r="A329" s="649">
        <v>21</v>
      </c>
      <c r="B329" s="650" t="s">
        <v>582</v>
      </c>
      <c r="C329" s="650">
        <v>89301211</v>
      </c>
      <c r="D329" s="729" t="s">
        <v>5948</v>
      </c>
      <c r="E329" s="730" t="s">
        <v>3929</v>
      </c>
      <c r="F329" s="650" t="s">
        <v>3904</v>
      </c>
      <c r="G329" s="650" t="s">
        <v>4115</v>
      </c>
      <c r="H329" s="650" t="s">
        <v>583</v>
      </c>
      <c r="I329" s="650" t="s">
        <v>2339</v>
      </c>
      <c r="J329" s="650" t="s">
        <v>2340</v>
      </c>
      <c r="K329" s="650" t="s">
        <v>4117</v>
      </c>
      <c r="L329" s="651">
        <v>23.46</v>
      </c>
      <c r="M329" s="651">
        <v>23.46</v>
      </c>
      <c r="N329" s="650">
        <v>1</v>
      </c>
      <c r="O329" s="731">
        <v>0.5</v>
      </c>
      <c r="P329" s="651">
        <v>23.46</v>
      </c>
      <c r="Q329" s="666">
        <v>1</v>
      </c>
      <c r="R329" s="650">
        <v>1</v>
      </c>
      <c r="S329" s="666">
        <v>1</v>
      </c>
      <c r="T329" s="731">
        <v>0.5</v>
      </c>
      <c r="U329" s="689">
        <v>1</v>
      </c>
    </row>
    <row r="330" spans="1:21" ht="14.4" customHeight="1" x14ac:dyDescent="0.3">
      <c r="A330" s="649">
        <v>21</v>
      </c>
      <c r="B330" s="650" t="s">
        <v>582</v>
      </c>
      <c r="C330" s="650">
        <v>89301211</v>
      </c>
      <c r="D330" s="729" t="s">
        <v>5948</v>
      </c>
      <c r="E330" s="730" t="s">
        <v>3929</v>
      </c>
      <c r="F330" s="650" t="s">
        <v>3904</v>
      </c>
      <c r="G330" s="650" t="s">
        <v>4331</v>
      </c>
      <c r="H330" s="650" t="s">
        <v>583</v>
      </c>
      <c r="I330" s="650" t="s">
        <v>837</v>
      </c>
      <c r="J330" s="650" t="s">
        <v>838</v>
      </c>
      <c r="K330" s="650" t="s">
        <v>4332</v>
      </c>
      <c r="L330" s="651">
        <v>84.64</v>
      </c>
      <c r="M330" s="651">
        <v>84.64</v>
      </c>
      <c r="N330" s="650">
        <v>1</v>
      </c>
      <c r="O330" s="731">
        <v>0.5</v>
      </c>
      <c r="P330" s="651"/>
      <c r="Q330" s="666">
        <v>0</v>
      </c>
      <c r="R330" s="650"/>
      <c r="S330" s="666">
        <v>0</v>
      </c>
      <c r="T330" s="731"/>
      <c r="U330" s="689">
        <v>0</v>
      </c>
    </row>
    <row r="331" spans="1:21" ht="14.4" customHeight="1" x14ac:dyDescent="0.3">
      <c r="A331" s="649">
        <v>21</v>
      </c>
      <c r="B331" s="650" t="s">
        <v>582</v>
      </c>
      <c r="C331" s="650">
        <v>89301211</v>
      </c>
      <c r="D331" s="729" t="s">
        <v>5948</v>
      </c>
      <c r="E331" s="730" t="s">
        <v>3929</v>
      </c>
      <c r="F331" s="650" t="s">
        <v>3904</v>
      </c>
      <c r="G331" s="650" t="s">
        <v>4331</v>
      </c>
      <c r="H331" s="650" t="s">
        <v>583</v>
      </c>
      <c r="I331" s="650" t="s">
        <v>4333</v>
      </c>
      <c r="J331" s="650" t="s">
        <v>838</v>
      </c>
      <c r="K331" s="650" t="s">
        <v>4332</v>
      </c>
      <c r="L331" s="651">
        <v>84.64</v>
      </c>
      <c r="M331" s="651">
        <v>84.64</v>
      </c>
      <c r="N331" s="650">
        <v>1</v>
      </c>
      <c r="O331" s="731">
        <v>0.5</v>
      </c>
      <c r="P331" s="651">
        <v>84.64</v>
      </c>
      <c r="Q331" s="666">
        <v>1</v>
      </c>
      <c r="R331" s="650">
        <v>1</v>
      </c>
      <c r="S331" s="666">
        <v>1</v>
      </c>
      <c r="T331" s="731">
        <v>0.5</v>
      </c>
      <c r="U331" s="689">
        <v>1</v>
      </c>
    </row>
    <row r="332" spans="1:21" ht="14.4" customHeight="1" x14ac:dyDescent="0.3">
      <c r="A332" s="649">
        <v>21</v>
      </c>
      <c r="B332" s="650" t="s">
        <v>582</v>
      </c>
      <c r="C332" s="650">
        <v>89301211</v>
      </c>
      <c r="D332" s="729" t="s">
        <v>5948</v>
      </c>
      <c r="E332" s="730" t="s">
        <v>3929</v>
      </c>
      <c r="F332" s="650" t="s">
        <v>3904</v>
      </c>
      <c r="G332" s="650" t="s">
        <v>4118</v>
      </c>
      <c r="H332" s="650" t="s">
        <v>583</v>
      </c>
      <c r="I332" s="650" t="s">
        <v>1160</v>
      </c>
      <c r="J332" s="650" t="s">
        <v>975</v>
      </c>
      <c r="K332" s="650" t="s">
        <v>4119</v>
      </c>
      <c r="L332" s="651">
        <v>96.72</v>
      </c>
      <c r="M332" s="651">
        <v>386.88</v>
      </c>
      <c r="N332" s="650">
        <v>4</v>
      </c>
      <c r="O332" s="731">
        <v>3</v>
      </c>
      <c r="P332" s="651">
        <v>290.15999999999997</v>
      </c>
      <c r="Q332" s="666">
        <v>0.74999999999999989</v>
      </c>
      <c r="R332" s="650">
        <v>3</v>
      </c>
      <c r="S332" s="666">
        <v>0.75</v>
      </c>
      <c r="T332" s="731">
        <v>2.5</v>
      </c>
      <c r="U332" s="689">
        <v>0.83333333333333337</v>
      </c>
    </row>
    <row r="333" spans="1:21" ht="14.4" customHeight="1" x14ac:dyDescent="0.3">
      <c r="A333" s="649">
        <v>21</v>
      </c>
      <c r="B333" s="650" t="s">
        <v>582</v>
      </c>
      <c r="C333" s="650">
        <v>89301211</v>
      </c>
      <c r="D333" s="729" t="s">
        <v>5948</v>
      </c>
      <c r="E333" s="730" t="s">
        <v>3929</v>
      </c>
      <c r="F333" s="650" t="s">
        <v>3904</v>
      </c>
      <c r="G333" s="650" t="s">
        <v>4118</v>
      </c>
      <c r="H333" s="650" t="s">
        <v>583</v>
      </c>
      <c r="I333" s="650" t="s">
        <v>2529</v>
      </c>
      <c r="J333" s="650" t="s">
        <v>975</v>
      </c>
      <c r="K333" s="650" t="s">
        <v>4171</v>
      </c>
      <c r="L333" s="651">
        <v>57.85</v>
      </c>
      <c r="M333" s="651">
        <v>115.7</v>
      </c>
      <c r="N333" s="650">
        <v>2</v>
      </c>
      <c r="O333" s="731">
        <v>0.5</v>
      </c>
      <c r="P333" s="651"/>
      <c r="Q333" s="666">
        <v>0</v>
      </c>
      <c r="R333" s="650"/>
      <c r="S333" s="666">
        <v>0</v>
      </c>
      <c r="T333" s="731"/>
      <c r="U333" s="689">
        <v>0</v>
      </c>
    </row>
    <row r="334" spans="1:21" ht="14.4" customHeight="1" x14ac:dyDescent="0.3">
      <c r="A334" s="649">
        <v>21</v>
      </c>
      <c r="B334" s="650" t="s">
        <v>582</v>
      </c>
      <c r="C334" s="650">
        <v>89301211</v>
      </c>
      <c r="D334" s="729" t="s">
        <v>5948</v>
      </c>
      <c r="E334" s="730" t="s">
        <v>3929</v>
      </c>
      <c r="F334" s="650" t="s">
        <v>3904</v>
      </c>
      <c r="G334" s="650" t="s">
        <v>4120</v>
      </c>
      <c r="H334" s="650" t="s">
        <v>1959</v>
      </c>
      <c r="I334" s="650" t="s">
        <v>2005</v>
      </c>
      <c r="J334" s="650" t="s">
        <v>2006</v>
      </c>
      <c r="K334" s="650" t="s">
        <v>2007</v>
      </c>
      <c r="L334" s="651">
        <v>32.74</v>
      </c>
      <c r="M334" s="651">
        <v>32.74</v>
      </c>
      <c r="N334" s="650">
        <v>1</v>
      </c>
      <c r="O334" s="731">
        <v>0.5</v>
      </c>
      <c r="P334" s="651"/>
      <c r="Q334" s="666">
        <v>0</v>
      </c>
      <c r="R334" s="650"/>
      <c r="S334" s="666">
        <v>0</v>
      </c>
      <c r="T334" s="731"/>
      <c r="U334" s="689">
        <v>0</v>
      </c>
    </row>
    <row r="335" spans="1:21" ht="14.4" customHeight="1" x14ac:dyDescent="0.3">
      <c r="A335" s="649">
        <v>21</v>
      </c>
      <c r="B335" s="650" t="s">
        <v>582</v>
      </c>
      <c r="C335" s="650">
        <v>89301211</v>
      </c>
      <c r="D335" s="729" t="s">
        <v>5948</v>
      </c>
      <c r="E335" s="730" t="s">
        <v>3929</v>
      </c>
      <c r="F335" s="650" t="s">
        <v>3904</v>
      </c>
      <c r="G335" s="650" t="s">
        <v>4120</v>
      </c>
      <c r="H335" s="650" t="s">
        <v>1959</v>
      </c>
      <c r="I335" s="650" t="s">
        <v>2025</v>
      </c>
      <c r="J335" s="650" t="s">
        <v>2026</v>
      </c>
      <c r="K335" s="650" t="s">
        <v>3779</v>
      </c>
      <c r="L335" s="651">
        <v>147.36000000000001</v>
      </c>
      <c r="M335" s="651">
        <v>1178.8800000000001</v>
      </c>
      <c r="N335" s="650">
        <v>8</v>
      </c>
      <c r="O335" s="731">
        <v>5</v>
      </c>
      <c r="P335" s="651">
        <v>442.08000000000004</v>
      </c>
      <c r="Q335" s="666">
        <v>0.375</v>
      </c>
      <c r="R335" s="650">
        <v>3</v>
      </c>
      <c r="S335" s="666">
        <v>0.375</v>
      </c>
      <c r="T335" s="731">
        <v>2</v>
      </c>
      <c r="U335" s="689">
        <v>0.4</v>
      </c>
    </row>
    <row r="336" spans="1:21" ht="14.4" customHeight="1" x14ac:dyDescent="0.3">
      <c r="A336" s="649">
        <v>21</v>
      </c>
      <c r="B336" s="650" t="s">
        <v>582</v>
      </c>
      <c r="C336" s="650">
        <v>89301211</v>
      </c>
      <c r="D336" s="729" t="s">
        <v>5948</v>
      </c>
      <c r="E336" s="730" t="s">
        <v>3929</v>
      </c>
      <c r="F336" s="650" t="s">
        <v>3904</v>
      </c>
      <c r="G336" s="650" t="s">
        <v>4120</v>
      </c>
      <c r="H336" s="650" t="s">
        <v>1959</v>
      </c>
      <c r="I336" s="650" t="s">
        <v>2233</v>
      </c>
      <c r="J336" s="650" t="s">
        <v>2234</v>
      </c>
      <c r="K336" s="650" t="s">
        <v>1532</v>
      </c>
      <c r="L336" s="651">
        <v>196.46</v>
      </c>
      <c r="M336" s="651">
        <v>196.46</v>
      </c>
      <c r="N336" s="650">
        <v>1</v>
      </c>
      <c r="O336" s="731">
        <v>0.5</v>
      </c>
      <c r="P336" s="651">
        <v>196.46</v>
      </c>
      <c r="Q336" s="666">
        <v>1</v>
      </c>
      <c r="R336" s="650">
        <v>1</v>
      </c>
      <c r="S336" s="666">
        <v>1</v>
      </c>
      <c r="T336" s="731">
        <v>0.5</v>
      </c>
      <c r="U336" s="689">
        <v>1</v>
      </c>
    </row>
    <row r="337" spans="1:21" ht="14.4" customHeight="1" x14ac:dyDescent="0.3">
      <c r="A337" s="649">
        <v>21</v>
      </c>
      <c r="B337" s="650" t="s">
        <v>582</v>
      </c>
      <c r="C337" s="650">
        <v>89301211</v>
      </c>
      <c r="D337" s="729" t="s">
        <v>5948</v>
      </c>
      <c r="E337" s="730" t="s">
        <v>3929</v>
      </c>
      <c r="F337" s="650" t="s">
        <v>3904</v>
      </c>
      <c r="G337" s="650" t="s">
        <v>4120</v>
      </c>
      <c r="H337" s="650" t="s">
        <v>1959</v>
      </c>
      <c r="I337" s="650" t="s">
        <v>2058</v>
      </c>
      <c r="J337" s="650" t="s">
        <v>2055</v>
      </c>
      <c r="K337" s="650" t="s">
        <v>3072</v>
      </c>
      <c r="L337" s="651">
        <v>98.23</v>
      </c>
      <c r="M337" s="651">
        <v>294.69</v>
      </c>
      <c r="N337" s="650">
        <v>3</v>
      </c>
      <c r="O337" s="731">
        <v>1</v>
      </c>
      <c r="P337" s="651"/>
      <c r="Q337" s="666">
        <v>0</v>
      </c>
      <c r="R337" s="650"/>
      <c r="S337" s="666">
        <v>0</v>
      </c>
      <c r="T337" s="731"/>
      <c r="U337" s="689">
        <v>0</v>
      </c>
    </row>
    <row r="338" spans="1:21" ht="14.4" customHeight="1" x14ac:dyDescent="0.3">
      <c r="A338" s="649">
        <v>21</v>
      </c>
      <c r="B338" s="650" t="s">
        <v>582</v>
      </c>
      <c r="C338" s="650">
        <v>89301211</v>
      </c>
      <c r="D338" s="729" t="s">
        <v>5948</v>
      </c>
      <c r="E338" s="730" t="s">
        <v>3929</v>
      </c>
      <c r="F338" s="650" t="s">
        <v>3904</v>
      </c>
      <c r="G338" s="650" t="s">
        <v>4120</v>
      </c>
      <c r="H338" s="650" t="s">
        <v>1959</v>
      </c>
      <c r="I338" s="650" t="s">
        <v>4334</v>
      </c>
      <c r="J338" s="650" t="s">
        <v>2055</v>
      </c>
      <c r="K338" s="650" t="s">
        <v>4335</v>
      </c>
      <c r="L338" s="651">
        <v>163.72999999999999</v>
      </c>
      <c r="M338" s="651">
        <v>327.45999999999998</v>
      </c>
      <c r="N338" s="650">
        <v>2</v>
      </c>
      <c r="O338" s="731">
        <v>1.5</v>
      </c>
      <c r="P338" s="651">
        <v>163.72999999999999</v>
      </c>
      <c r="Q338" s="666">
        <v>0.5</v>
      </c>
      <c r="R338" s="650">
        <v>1</v>
      </c>
      <c r="S338" s="666">
        <v>0.5</v>
      </c>
      <c r="T338" s="731">
        <v>0.5</v>
      </c>
      <c r="U338" s="689">
        <v>0.33333333333333331</v>
      </c>
    </row>
    <row r="339" spans="1:21" ht="14.4" customHeight="1" x14ac:dyDescent="0.3">
      <c r="A339" s="649">
        <v>21</v>
      </c>
      <c r="B339" s="650" t="s">
        <v>582</v>
      </c>
      <c r="C339" s="650">
        <v>89301211</v>
      </c>
      <c r="D339" s="729" t="s">
        <v>5948</v>
      </c>
      <c r="E339" s="730" t="s">
        <v>3929</v>
      </c>
      <c r="F339" s="650" t="s">
        <v>3904</v>
      </c>
      <c r="G339" s="650" t="s">
        <v>4121</v>
      </c>
      <c r="H339" s="650" t="s">
        <v>583</v>
      </c>
      <c r="I339" s="650" t="s">
        <v>4336</v>
      </c>
      <c r="J339" s="650" t="s">
        <v>1178</v>
      </c>
      <c r="K339" s="650" t="s">
        <v>4337</v>
      </c>
      <c r="L339" s="651">
        <v>0</v>
      </c>
      <c r="M339" s="651">
        <v>0</v>
      </c>
      <c r="N339" s="650">
        <v>1</v>
      </c>
      <c r="O339" s="731">
        <v>1</v>
      </c>
      <c r="P339" s="651">
        <v>0</v>
      </c>
      <c r="Q339" s="666"/>
      <c r="R339" s="650">
        <v>1</v>
      </c>
      <c r="S339" s="666">
        <v>1</v>
      </c>
      <c r="T339" s="731">
        <v>1</v>
      </c>
      <c r="U339" s="689">
        <v>1</v>
      </c>
    </row>
    <row r="340" spans="1:21" ht="14.4" customHeight="1" x14ac:dyDescent="0.3">
      <c r="A340" s="649">
        <v>21</v>
      </c>
      <c r="B340" s="650" t="s">
        <v>582</v>
      </c>
      <c r="C340" s="650">
        <v>89301211</v>
      </c>
      <c r="D340" s="729" t="s">
        <v>5948</v>
      </c>
      <c r="E340" s="730" t="s">
        <v>3929</v>
      </c>
      <c r="F340" s="650" t="s">
        <v>3904</v>
      </c>
      <c r="G340" s="650" t="s">
        <v>4121</v>
      </c>
      <c r="H340" s="650" t="s">
        <v>583</v>
      </c>
      <c r="I340" s="650" t="s">
        <v>4338</v>
      </c>
      <c r="J340" s="650" t="s">
        <v>1178</v>
      </c>
      <c r="K340" s="650" t="s">
        <v>774</v>
      </c>
      <c r="L340" s="651">
        <v>0</v>
      </c>
      <c r="M340" s="651">
        <v>0</v>
      </c>
      <c r="N340" s="650">
        <v>2</v>
      </c>
      <c r="O340" s="731">
        <v>1</v>
      </c>
      <c r="P340" s="651">
        <v>0</v>
      </c>
      <c r="Q340" s="666"/>
      <c r="R340" s="650">
        <v>2</v>
      </c>
      <c r="S340" s="666">
        <v>1</v>
      </c>
      <c r="T340" s="731">
        <v>1</v>
      </c>
      <c r="U340" s="689">
        <v>1</v>
      </c>
    </row>
    <row r="341" spans="1:21" ht="14.4" customHeight="1" x14ac:dyDescent="0.3">
      <c r="A341" s="649">
        <v>21</v>
      </c>
      <c r="B341" s="650" t="s">
        <v>582</v>
      </c>
      <c r="C341" s="650">
        <v>89301211</v>
      </c>
      <c r="D341" s="729" t="s">
        <v>5948</v>
      </c>
      <c r="E341" s="730" t="s">
        <v>3929</v>
      </c>
      <c r="F341" s="650" t="s">
        <v>3904</v>
      </c>
      <c r="G341" s="650" t="s">
        <v>4121</v>
      </c>
      <c r="H341" s="650" t="s">
        <v>583</v>
      </c>
      <c r="I341" s="650" t="s">
        <v>4339</v>
      </c>
      <c r="J341" s="650" t="s">
        <v>4340</v>
      </c>
      <c r="K341" s="650" t="s">
        <v>774</v>
      </c>
      <c r="L341" s="651">
        <v>0</v>
      </c>
      <c r="M341" s="651">
        <v>0</v>
      </c>
      <c r="N341" s="650">
        <v>1</v>
      </c>
      <c r="O341" s="731">
        <v>0.5</v>
      </c>
      <c r="P341" s="651"/>
      <c r="Q341" s="666"/>
      <c r="R341" s="650"/>
      <c r="S341" s="666">
        <v>0</v>
      </c>
      <c r="T341" s="731"/>
      <c r="U341" s="689">
        <v>0</v>
      </c>
    </row>
    <row r="342" spans="1:21" ht="14.4" customHeight="1" x14ac:dyDescent="0.3">
      <c r="A342" s="649">
        <v>21</v>
      </c>
      <c r="B342" s="650" t="s">
        <v>582</v>
      </c>
      <c r="C342" s="650">
        <v>89301211</v>
      </c>
      <c r="D342" s="729" t="s">
        <v>5948</v>
      </c>
      <c r="E342" s="730" t="s">
        <v>3929</v>
      </c>
      <c r="F342" s="650" t="s">
        <v>3904</v>
      </c>
      <c r="G342" s="650" t="s">
        <v>4341</v>
      </c>
      <c r="H342" s="650" t="s">
        <v>583</v>
      </c>
      <c r="I342" s="650" t="s">
        <v>4342</v>
      </c>
      <c r="J342" s="650" t="s">
        <v>4343</v>
      </c>
      <c r="K342" s="650" t="s">
        <v>4344</v>
      </c>
      <c r="L342" s="651">
        <v>162.13</v>
      </c>
      <c r="M342" s="651">
        <v>324.26</v>
      </c>
      <c r="N342" s="650">
        <v>2</v>
      </c>
      <c r="O342" s="731">
        <v>1.5</v>
      </c>
      <c r="P342" s="651">
        <v>162.13</v>
      </c>
      <c r="Q342" s="666">
        <v>0.5</v>
      </c>
      <c r="R342" s="650">
        <v>1</v>
      </c>
      <c r="S342" s="666">
        <v>0.5</v>
      </c>
      <c r="T342" s="731">
        <v>0.5</v>
      </c>
      <c r="U342" s="689">
        <v>0.33333333333333331</v>
      </c>
    </row>
    <row r="343" spans="1:21" ht="14.4" customHeight="1" x14ac:dyDescent="0.3">
      <c r="A343" s="649">
        <v>21</v>
      </c>
      <c r="B343" s="650" t="s">
        <v>582</v>
      </c>
      <c r="C343" s="650">
        <v>89301211</v>
      </c>
      <c r="D343" s="729" t="s">
        <v>5948</v>
      </c>
      <c r="E343" s="730" t="s">
        <v>3929</v>
      </c>
      <c r="F343" s="650" t="s">
        <v>3904</v>
      </c>
      <c r="G343" s="650" t="s">
        <v>4345</v>
      </c>
      <c r="H343" s="650" t="s">
        <v>583</v>
      </c>
      <c r="I343" s="650" t="s">
        <v>4346</v>
      </c>
      <c r="J343" s="650" t="s">
        <v>4347</v>
      </c>
      <c r="K343" s="650" t="s">
        <v>4348</v>
      </c>
      <c r="L343" s="651">
        <v>0</v>
      </c>
      <c r="M343" s="651">
        <v>0</v>
      </c>
      <c r="N343" s="650">
        <v>1</v>
      </c>
      <c r="O343" s="731">
        <v>0.5</v>
      </c>
      <c r="P343" s="651"/>
      <c r="Q343" s="666"/>
      <c r="R343" s="650"/>
      <c r="S343" s="666">
        <v>0</v>
      </c>
      <c r="T343" s="731"/>
      <c r="U343" s="689">
        <v>0</v>
      </c>
    </row>
    <row r="344" spans="1:21" ht="14.4" customHeight="1" x14ac:dyDescent="0.3">
      <c r="A344" s="649">
        <v>21</v>
      </c>
      <c r="B344" s="650" t="s">
        <v>582</v>
      </c>
      <c r="C344" s="650">
        <v>89301211</v>
      </c>
      <c r="D344" s="729" t="s">
        <v>5948</v>
      </c>
      <c r="E344" s="730" t="s">
        <v>3929</v>
      </c>
      <c r="F344" s="650" t="s">
        <v>3904</v>
      </c>
      <c r="G344" s="650" t="s">
        <v>4345</v>
      </c>
      <c r="H344" s="650" t="s">
        <v>583</v>
      </c>
      <c r="I344" s="650" t="s">
        <v>4349</v>
      </c>
      <c r="J344" s="650" t="s">
        <v>4347</v>
      </c>
      <c r="K344" s="650" t="s">
        <v>4350</v>
      </c>
      <c r="L344" s="651">
        <v>157.01</v>
      </c>
      <c r="M344" s="651">
        <v>157.01</v>
      </c>
      <c r="N344" s="650">
        <v>1</v>
      </c>
      <c r="O344" s="731">
        <v>0.5</v>
      </c>
      <c r="P344" s="651"/>
      <c r="Q344" s="666">
        <v>0</v>
      </c>
      <c r="R344" s="650"/>
      <c r="S344" s="666">
        <v>0</v>
      </c>
      <c r="T344" s="731"/>
      <c r="U344" s="689">
        <v>0</v>
      </c>
    </row>
    <row r="345" spans="1:21" ht="14.4" customHeight="1" x14ac:dyDescent="0.3">
      <c r="A345" s="649">
        <v>21</v>
      </c>
      <c r="B345" s="650" t="s">
        <v>582</v>
      </c>
      <c r="C345" s="650">
        <v>89301211</v>
      </c>
      <c r="D345" s="729" t="s">
        <v>5948</v>
      </c>
      <c r="E345" s="730" t="s">
        <v>3929</v>
      </c>
      <c r="F345" s="650" t="s">
        <v>3904</v>
      </c>
      <c r="G345" s="650" t="s">
        <v>4351</v>
      </c>
      <c r="H345" s="650" t="s">
        <v>1959</v>
      </c>
      <c r="I345" s="650" t="s">
        <v>3181</v>
      </c>
      <c r="J345" s="650" t="s">
        <v>3821</v>
      </c>
      <c r="K345" s="650" t="s">
        <v>3822</v>
      </c>
      <c r="L345" s="651">
        <v>126.09</v>
      </c>
      <c r="M345" s="651">
        <v>126.09</v>
      </c>
      <c r="N345" s="650">
        <v>1</v>
      </c>
      <c r="O345" s="731">
        <v>1</v>
      </c>
      <c r="P345" s="651"/>
      <c r="Q345" s="666">
        <v>0</v>
      </c>
      <c r="R345" s="650"/>
      <c r="S345" s="666">
        <v>0</v>
      </c>
      <c r="T345" s="731"/>
      <c r="U345" s="689">
        <v>0</v>
      </c>
    </row>
    <row r="346" spans="1:21" ht="14.4" customHeight="1" x14ac:dyDescent="0.3">
      <c r="A346" s="649">
        <v>21</v>
      </c>
      <c r="B346" s="650" t="s">
        <v>582</v>
      </c>
      <c r="C346" s="650">
        <v>89301211</v>
      </c>
      <c r="D346" s="729" t="s">
        <v>5948</v>
      </c>
      <c r="E346" s="730" t="s">
        <v>3929</v>
      </c>
      <c r="F346" s="650" t="s">
        <v>3904</v>
      </c>
      <c r="G346" s="650" t="s">
        <v>4125</v>
      </c>
      <c r="H346" s="650" t="s">
        <v>583</v>
      </c>
      <c r="I346" s="650" t="s">
        <v>4352</v>
      </c>
      <c r="J346" s="650" t="s">
        <v>4128</v>
      </c>
      <c r="K346" s="650" t="s">
        <v>1010</v>
      </c>
      <c r="L346" s="651">
        <v>0</v>
      </c>
      <c r="M346" s="651">
        <v>0</v>
      </c>
      <c r="N346" s="650">
        <v>1</v>
      </c>
      <c r="O346" s="731">
        <v>0.5</v>
      </c>
      <c r="P346" s="651">
        <v>0</v>
      </c>
      <c r="Q346" s="666"/>
      <c r="R346" s="650">
        <v>1</v>
      </c>
      <c r="S346" s="666">
        <v>1</v>
      </c>
      <c r="T346" s="731">
        <v>0.5</v>
      </c>
      <c r="U346" s="689">
        <v>1</v>
      </c>
    </row>
    <row r="347" spans="1:21" ht="14.4" customHeight="1" x14ac:dyDescent="0.3">
      <c r="A347" s="649">
        <v>21</v>
      </c>
      <c r="B347" s="650" t="s">
        <v>582</v>
      </c>
      <c r="C347" s="650">
        <v>89301211</v>
      </c>
      <c r="D347" s="729" t="s">
        <v>5948</v>
      </c>
      <c r="E347" s="730" t="s">
        <v>3929</v>
      </c>
      <c r="F347" s="650" t="s">
        <v>3904</v>
      </c>
      <c r="G347" s="650" t="s">
        <v>4125</v>
      </c>
      <c r="H347" s="650" t="s">
        <v>583</v>
      </c>
      <c r="I347" s="650" t="s">
        <v>4126</v>
      </c>
      <c r="J347" s="650" t="s">
        <v>1827</v>
      </c>
      <c r="K347" s="650" t="s">
        <v>1013</v>
      </c>
      <c r="L347" s="651">
        <v>0</v>
      </c>
      <c r="M347" s="651">
        <v>0</v>
      </c>
      <c r="N347" s="650">
        <v>1</v>
      </c>
      <c r="O347" s="731">
        <v>0.5</v>
      </c>
      <c r="P347" s="651"/>
      <c r="Q347" s="666"/>
      <c r="R347" s="650"/>
      <c r="S347" s="666">
        <v>0</v>
      </c>
      <c r="T347" s="731"/>
      <c r="U347" s="689">
        <v>0</v>
      </c>
    </row>
    <row r="348" spans="1:21" ht="14.4" customHeight="1" x14ac:dyDescent="0.3">
      <c r="A348" s="649">
        <v>21</v>
      </c>
      <c r="B348" s="650" t="s">
        <v>582</v>
      </c>
      <c r="C348" s="650">
        <v>89301211</v>
      </c>
      <c r="D348" s="729" t="s">
        <v>5948</v>
      </c>
      <c r="E348" s="730" t="s">
        <v>3929</v>
      </c>
      <c r="F348" s="650" t="s">
        <v>3904</v>
      </c>
      <c r="G348" s="650" t="s">
        <v>4125</v>
      </c>
      <c r="H348" s="650" t="s">
        <v>583</v>
      </c>
      <c r="I348" s="650" t="s">
        <v>4127</v>
      </c>
      <c r="J348" s="650" t="s">
        <v>1827</v>
      </c>
      <c r="K348" s="650" t="s">
        <v>4129</v>
      </c>
      <c r="L348" s="651">
        <v>0</v>
      </c>
      <c r="M348" s="651">
        <v>0</v>
      </c>
      <c r="N348" s="650">
        <v>1</v>
      </c>
      <c r="O348" s="731">
        <v>0.5</v>
      </c>
      <c r="P348" s="651">
        <v>0</v>
      </c>
      <c r="Q348" s="666"/>
      <c r="R348" s="650">
        <v>1</v>
      </c>
      <c r="S348" s="666">
        <v>1</v>
      </c>
      <c r="T348" s="731">
        <v>0.5</v>
      </c>
      <c r="U348" s="689">
        <v>1</v>
      </c>
    </row>
    <row r="349" spans="1:21" ht="14.4" customHeight="1" x14ac:dyDescent="0.3">
      <c r="A349" s="649">
        <v>21</v>
      </c>
      <c r="B349" s="650" t="s">
        <v>582</v>
      </c>
      <c r="C349" s="650">
        <v>89301211</v>
      </c>
      <c r="D349" s="729" t="s">
        <v>5948</v>
      </c>
      <c r="E349" s="730" t="s">
        <v>3929</v>
      </c>
      <c r="F349" s="650" t="s">
        <v>3905</v>
      </c>
      <c r="G349" s="650" t="s">
        <v>4133</v>
      </c>
      <c r="H349" s="650" t="s">
        <v>583</v>
      </c>
      <c r="I349" s="650" t="s">
        <v>4134</v>
      </c>
      <c r="J349" s="650" t="s">
        <v>3919</v>
      </c>
      <c r="K349" s="650"/>
      <c r="L349" s="651">
        <v>0</v>
      </c>
      <c r="M349" s="651">
        <v>0</v>
      </c>
      <c r="N349" s="650">
        <v>2</v>
      </c>
      <c r="O349" s="731">
        <v>2</v>
      </c>
      <c r="P349" s="651">
        <v>0</v>
      </c>
      <c r="Q349" s="666"/>
      <c r="R349" s="650">
        <v>1</v>
      </c>
      <c r="S349" s="666">
        <v>0.5</v>
      </c>
      <c r="T349" s="731">
        <v>1</v>
      </c>
      <c r="U349" s="689">
        <v>0.5</v>
      </c>
    </row>
    <row r="350" spans="1:21" ht="14.4" customHeight="1" x14ac:dyDescent="0.3">
      <c r="A350" s="649">
        <v>21</v>
      </c>
      <c r="B350" s="650" t="s">
        <v>582</v>
      </c>
      <c r="C350" s="650">
        <v>89301211</v>
      </c>
      <c r="D350" s="729" t="s">
        <v>5948</v>
      </c>
      <c r="E350" s="730" t="s">
        <v>3929</v>
      </c>
      <c r="F350" s="650" t="s">
        <v>3906</v>
      </c>
      <c r="G350" s="650" t="s">
        <v>4136</v>
      </c>
      <c r="H350" s="650" t="s">
        <v>583</v>
      </c>
      <c r="I350" s="650" t="s">
        <v>4137</v>
      </c>
      <c r="J350" s="650" t="s">
        <v>4138</v>
      </c>
      <c r="K350" s="650" t="s">
        <v>4139</v>
      </c>
      <c r="L350" s="651">
        <v>1267.1199999999999</v>
      </c>
      <c r="M350" s="651">
        <v>8869.84</v>
      </c>
      <c r="N350" s="650">
        <v>7</v>
      </c>
      <c r="O350" s="731">
        <v>7</v>
      </c>
      <c r="P350" s="651">
        <v>7602.7199999999993</v>
      </c>
      <c r="Q350" s="666">
        <v>0.8571428571428571</v>
      </c>
      <c r="R350" s="650">
        <v>6</v>
      </c>
      <c r="S350" s="666">
        <v>0.8571428571428571</v>
      </c>
      <c r="T350" s="731">
        <v>6</v>
      </c>
      <c r="U350" s="689">
        <v>0.8571428571428571</v>
      </c>
    </row>
    <row r="351" spans="1:21" ht="14.4" customHeight="1" x14ac:dyDescent="0.3">
      <c r="A351" s="649">
        <v>21</v>
      </c>
      <c r="B351" s="650" t="s">
        <v>582</v>
      </c>
      <c r="C351" s="650">
        <v>89301211</v>
      </c>
      <c r="D351" s="729" t="s">
        <v>5948</v>
      </c>
      <c r="E351" s="730" t="s">
        <v>3929</v>
      </c>
      <c r="F351" s="650" t="s">
        <v>3906</v>
      </c>
      <c r="G351" s="650" t="s">
        <v>4136</v>
      </c>
      <c r="H351" s="650" t="s">
        <v>583</v>
      </c>
      <c r="I351" s="650" t="s">
        <v>4184</v>
      </c>
      <c r="J351" s="650" t="s">
        <v>4185</v>
      </c>
      <c r="K351" s="650" t="s">
        <v>4186</v>
      </c>
      <c r="L351" s="651">
        <v>1000</v>
      </c>
      <c r="M351" s="651">
        <v>3000</v>
      </c>
      <c r="N351" s="650">
        <v>3</v>
      </c>
      <c r="O351" s="731">
        <v>3</v>
      </c>
      <c r="P351" s="651">
        <v>1000</v>
      </c>
      <c r="Q351" s="666">
        <v>0.33333333333333331</v>
      </c>
      <c r="R351" s="650">
        <v>1</v>
      </c>
      <c r="S351" s="666">
        <v>0.33333333333333331</v>
      </c>
      <c r="T351" s="731">
        <v>1</v>
      </c>
      <c r="U351" s="689">
        <v>0.33333333333333331</v>
      </c>
    </row>
    <row r="352" spans="1:21" ht="14.4" customHeight="1" x14ac:dyDescent="0.3">
      <c r="A352" s="649">
        <v>21</v>
      </c>
      <c r="B352" s="650" t="s">
        <v>582</v>
      </c>
      <c r="C352" s="650">
        <v>89301211</v>
      </c>
      <c r="D352" s="729" t="s">
        <v>5948</v>
      </c>
      <c r="E352" s="730" t="s">
        <v>3930</v>
      </c>
      <c r="F352" s="650" t="s">
        <v>3904</v>
      </c>
      <c r="G352" s="650" t="s">
        <v>3956</v>
      </c>
      <c r="H352" s="650" t="s">
        <v>583</v>
      </c>
      <c r="I352" s="650" t="s">
        <v>1097</v>
      </c>
      <c r="J352" s="650" t="s">
        <v>1098</v>
      </c>
      <c r="K352" s="650" t="s">
        <v>1099</v>
      </c>
      <c r="L352" s="651">
        <v>95.25</v>
      </c>
      <c r="M352" s="651">
        <v>95.25</v>
      </c>
      <c r="N352" s="650">
        <v>1</v>
      </c>
      <c r="O352" s="731">
        <v>0.5</v>
      </c>
      <c r="P352" s="651"/>
      <c r="Q352" s="666">
        <v>0</v>
      </c>
      <c r="R352" s="650"/>
      <c r="S352" s="666">
        <v>0</v>
      </c>
      <c r="T352" s="731"/>
      <c r="U352" s="689">
        <v>0</v>
      </c>
    </row>
    <row r="353" spans="1:21" ht="14.4" customHeight="1" x14ac:dyDescent="0.3">
      <c r="A353" s="649">
        <v>21</v>
      </c>
      <c r="B353" s="650" t="s">
        <v>582</v>
      </c>
      <c r="C353" s="650">
        <v>89301211</v>
      </c>
      <c r="D353" s="729" t="s">
        <v>5948</v>
      </c>
      <c r="E353" s="730" t="s">
        <v>3930</v>
      </c>
      <c r="F353" s="650" t="s">
        <v>3904</v>
      </c>
      <c r="G353" s="650" t="s">
        <v>3972</v>
      </c>
      <c r="H353" s="650" t="s">
        <v>583</v>
      </c>
      <c r="I353" s="650" t="s">
        <v>1127</v>
      </c>
      <c r="J353" s="650" t="s">
        <v>1128</v>
      </c>
      <c r="K353" s="650" t="s">
        <v>1129</v>
      </c>
      <c r="L353" s="651">
        <v>60.92</v>
      </c>
      <c r="M353" s="651">
        <v>121.84</v>
      </c>
      <c r="N353" s="650">
        <v>2</v>
      </c>
      <c r="O353" s="731">
        <v>0.5</v>
      </c>
      <c r="P353" s="651"/>
      <c r="Q353" s="666">
        <v>0</v>
      </c>
      <c r="R353" s="650"/>
      <c r="S353" s="666">
        <v>0</v>
      </c>
      <c r="T353" s="731"/>
      <c r="U353" s="689">
        <v>0</v>
      </c>
    </row>
    <row r="354" spans="1:21" ht="14.4" customHeight="1" x14ac:dyDescent="0.3">
      <c r="A354" s="649">
        <v>21</v>
      </c>
      <c r="B354" s="650" t="s">
        <v>582</v>
      </c>
      <c r="C354" s="650">
        <v>89301211</v>
      </c>
      <c r="D354" s="729" t="s">
        <v>5948</v>
      </c>
      <c r="E354" s="730" t="s">
        <v>3930</v>
      </c>
      <c r="F354" s="650" t="s">
        <v>3904</v>
      </c>
      <c r="G354" s="650" t="s">
        <v>3958</v>
      </c>
      <c r="H354" s="650" t="s">
        <v>583</v>
      </c>
      <c r="I354" s="650" t="s">
        <v>788</v>
      </c>
      <c r="J354" s="650" t="s">
        <v>789</v>
      </c>
      <c r="K354" s="650" t="s">
        <v>2249</v>
      </c>
      <c r="L354" s="651">
        <v>40.36</v>
      </c>
      <c r="M354" s="651">
        <v>40.36</v>
      </c>
      <c r="N354" s="650">
        <v>1</v>
      </c>
      <c r="O354" s="731">
        <v>1</v>
      </c>
      <c r="P354" s="651">
        <v>40.36</v>
      </c>
      <c r="Q354" s="666">
        <v>1</v>
      </c>
      <c r="R354" s="650">
        <v>1</v>
      </c>
      <c r="S354" s="666">
        <v>1</v>
      </c>
      <c r="T354" s="731">
        <v>1</v>
      </c>
      <c r="U354" s="689">
        <v>1</v>
      </c>
    </row>
    <row r="355" spans="1:21" ht="14.4" customHeight="1" x14ac:dyDescent="0.3">
      <c r="A355" s="649">
        <v>21</v>
      </c>
      <c r="B355" s="650" t="s">
        <v>582</v>
      </c>
      <c r="C355" s="650">
        <v>89301211</v>
      </c>
      <c r="D355" s="729" t="s">
        <v>5948</v>
      </c>
      <c r="E355" s="730" t="s">
        <v>3934</v>
      </c>
      <c r="F355" s="650" t="s">
        <v>3904</v>
      </c>
      <c r="G355" s="650" t="s">
        <v>3956</v>
      </c>
      <c r="H355" s="650" t="s">
        <v>583</v>
      </c>
      <c r="I355" s="650" t="s">
        <v>3969</v>
      </c>
      <c r="J355" s="650" t="s">
        <v>700</v>
      </c>
      <c r="K355" s="650" t="s">
        <v>3970</v>
      </c>
      <c r="L355" s="651">
        <v>141.38999999999999</v>
      </c>
      <c r="M355" s="651">
        <v>141.38999999999999</v>
      </c>
      <c r="N355" s="650">
        <v>1</v>
      </c>
      <c r="O355" s="731">
        <v>0.5</v>
      </c>
      <c r="P355" s="651"/>
      <c r="Q355" s="666">
        <v>0</v>
      </c>
      <c r="R355" s="650"/>
      <c r="S355" s="666">
        <v>0</v>
      </c>
      <c r="T355" s="731"/>
      <c r="U355" s="689">
        <v>0</v>
      </c>
    </row>
    <row r="356" spans="1:21" ht="14.4" customHeight="1" x14ac:dyDescent="0.3">
      <c r="A356" s="649">
        <v>21</v>
      </c>
      <c r="B356" s="650" t="s">
        <v>582</v>
      </c>
      <c r="C356" s="650">
        <v>89301211</v>
      </c>
      <c r="D356" s="729" t="s">
        <v>5948</v>
      </c>
      <c r="E356" s="730" t="s">
        <v>3934</v>
      </c>
      <c r="F356" s="650" t="s">
        <v>3904</v>
      </c>
      <c r="G356" s="650" t="s">
        <v>3956</v>
      </c>
      <c r="H356" s="650" t="s">
        <v>583</v>
      </c>
      <c r="I356" s="650" t="s">
        <v>722</v>
      </c>
      <c r="J356" s="650" t="s">
        <v>4140</v>
      </c>
      <c r="K356" s="650" t="s">
        <v>2709</v>
      </c>
      <c r="L356" s="651">
        <v>44.8</v>
      </c>
      <c r="M356" s="651">
        <v>44.8</v>
      </c>
      <c r="N356" s="650">
        <v>1</v>
      </c>
      <c r="O356" s="731">
        <v>1</v>
      </c>
      <c r="P356" s="651"/>
      <c r="Q356" s="666">
        <v>0</v>
      </c>
      <c r="R356" s="650"/>
      <c r="S356" s="666">
        <v>0</v>
      </c>
      <c r="T356" s="731"/>
      <c r="U356" s="689">
        <v>0</v>
      </c>
    </row>
    <row r="357" spans="1:21" ht="14.4" customHeight="1" x14ac:dyDescent="0.3">
      <c r="A357" s="649">
        <v>21</v>
      </c>
      <c r="B357" s="650" t="s">
        <v>582</v>
      </c>
      <c r="C357" s="650">
        <v>89301211</v>
      </c>
      <c r="D357" s="729" t="s">
        <v>5948</v>
      </c>
      <c r="E357" s="730" t="s">
        <v>3934</v>
      </c>
      <c r="F357" s="650" t="s">
        <v>3904</v>
      </c>
      <c r="G357" s="650" t="s">
        <v>3976</v>
      </c>
      <c r="H357" s="650" t="s">
        <v>583</v>
      </c>
      <c r="I357" s="650" t="s">
        <v>2335</v>
      </c>
      <c r="J357" s="650" t="s">
        <v>3728</v>
      </c>
      <c r="K357" s="650" t="s">
        <v>3729</v>
      </c>
      <c r="L357" s="651">
        <v>156.86000000000001</v>
      </c>
      <c r="M357" s="651">
        <v>156.86000000000001</v>
      </c>
      <c r="N357" s="650">
        <v>1</v>
      </c>
      <c r="O357" s="731">
        <v>0.5</v>
      </c>
      <c r="P357" s="651"/>
      <c r="Q357" s="666">
        <v>0</v>
      </c>
      <c r="R357" s="650"/>
      <c r="S357" s="666">
        <v>0</v>
      </c>
      <c r="T357" s="731"/>
      <c r="U357" s="689">
        <v>0</v>
      </c>
    </row>
    <row r="358" spans="1:21" ht="14.4" customHeight="1" x14ac:dyDescent="0.3">
      <c r="A358" s="649">
        <v>21</v>
      </c>
      <c r="B358" s="650" t="s">
        <v>582</v>
      </c>
      <c r="C358" s="650">
        <v>89301211</v>
      </c>
      <c r="D358" s="729" t="s">
        <v>5948</v>
      </c>
      <c r="E358" s="730" t="s">
        <v>3934</v>
      </c>
      <c r="F358" s="650" t="s">
        <v>3904</v>
      </c>
      <c r="G358" s="650" t="s">
        <v>3985</v>
      </c>
      <c r="H358" s="650" t="s">
        <v>1959</v>
      </c>
      <c r="I358" s="650" t="s">
        <v>4353</v>
      </c>
      <c r="J358" s="650" t="s">
        <v>2190</v>
      </c>
      <c r="K358" s="650" t="s">
        <v>613</v>
      </c>
      <c r="L358" s="651">
        <v>216.16</v>
      </c>
      <c r="M358" s="651">
        <v>216.16</v>
      </c>
      <c r="N358" s="650">
        <v>1</v>
      </c>
      <c r="O358" s="731">
        <v>0.5</v>
      </c>
      <c r="P358" s="651"/>
      <c r="Q358" s="666">
        <v>0</v>
      </c>
      <c r="R358" s="650"/>
      <c r="S358" s="666">
        <v>0</v>
      </c>
      <c r="T358" s="731"/>
      <c r="U358" s="689">
        <v>0</v>
      </c>
    </row>
    <row r="359" spans="1:21" ht="14.4" customHeight="1" x14ac:dyDescent="0.3">
      <c r="A359" s="649">
        <v>21</v>
      </c>
      <c r="B359" s="650" t="s">
        <v>582</v>
      </c>
      <c r="C359" s="650">
        <v>89301211</v>
      </c>
      <c r="D359" s="729" t="s">
        <v>5948</v>
      </c>
      <c r="E359" s="730" t="s">
        <v>3934</v>
      </c>
      <c r="F359" s="650" t="s">
        <v>3904</v>
      </c>
      <c r="G359" s="650" t="s">
        <v>3991</v>
      </c>
      <c r="H359" s="650" t="s">
        <v>583</v>
      </c>
      <c r="I359" s="650" t="s">
        <v>1382</v>
      </c>
      <c r="J359" s="650" t="s">
        <v>1383</v>
      </c>
      <c r="K359" s="650" t="s">
        <v>1384</v>
      </c>
      <c r="L359" s="651">
        <v>359.63</v>
      </c>
      <c r="M359" s="651">
        <v>719.26</v>
      </c>
      <c r="N359" s="650">
        <v>2</v>
      </c>
      <c r="O359" s="731">
        <v>1</v>
      </c>
      <c r="P359" s="651">
        <v>719.26</v>
      </c>
      <c r="Q359" s="666">
        <v>1</v>
      </c>
      <c r="R359" s="650">
        <v>2</v>
      </c>
      <c r="S359" s="666">
        <v>1</v>
      </c>
      <c r="T359" s="731">
        <v>1</v>
      </c>
      <c r="U359" s="689">
        <v>1</v>
      </c>
    </row>
    <row r="360" spans="1:21" ht="14.4" customHeight="1" x14ac:dyDescent="0.3">
      <c r="A360" s="649">
        <v>21</v>
      </c>
      <c r="B360" s="650" t="s">
        <v>582</v>
      </c>
      <c r="C360" s="650">
        <v>89301211</v>
      </c>
      <c r="D360" s="729" t="s">
        <v>5948</v>
      </c>
      <c r="E360" s="730" t="s">
        <v>3934</v>
      </c>
      <c r="F360" s="650" t="s">
        <v>3904</v>
      </c>
      <c r="G360" s="650" t="s">
        <v>3942</v>
      </c>
      <c r="H360" s="650" t="s">
        <v>583</v>
      </c>
      <c r="I360" s="650" t="s">
        <v>1556</v>
      </c>
      <c r="J360" s="650" t="s">
        <v>1557</v>
      </c>
      <c r="K360" s="650" t="s">
        <v>4354</v>
      </c>
      <c r="L360" s="651">
        <v>147.36000000000001</v>
      </c>
      <c r="M360" s="651">
        <v>147.36000000000001</v>
      </c>
      <c r="N360" s="650">
        <v>1</v>
      </c>
      <c r="O360" s="731">
        <v>1</v>
      </c>
      <c r="P360" s="651"/>
      <c r="Q360" s="666">
        <v>0</v>
      </c>
      <c r="R360" s="650"/>
      <c r="S360" s="666">
        <v>0</v>
      </c>
      <c r="T360" s="731"/>
      <c r="U360" s="689">
        <v>0</v>
      </c>
    </row>
    <row r="361" spans="1:21" ht="14.4" customHeight="1" x14ac:dyDescent="0.3">
      <c r="A361" s="649">
        <v>21</v>
      </c>
      <c r="B361" s="650" t="s">
        <v>582</v>
      </c>
      <c r="C361" s="650">
        <v>89301211</v>
      </c>
      <c r="D361" s="729" t="s">
        <v>5948</v>
      </c>
      <c r="E361" s="730" t="s">
        <v>3934</v>
      </c>
      <c r="F361" s="650" t="s">
        <v>3904</v>
      </c>
      <c r="G361" s="650" t="s">
        <v>4011</v>
      </c>
      <c r="H361" s="650" t="s">
        <v>583</v>
      </c>
      <c r="I361" s="650" t="s">
        <v>1704</v>
      </c>
      <c r="J361" s="650" t="s">
        <v>4012</v>
      </c>
      <c r="K361" s="650" t="s">
        <v>4013</v>
      </c>
      <c r="L361" s="651">
        <v>2027.11</v>
      </c>
      <c r="M361" s="651">
        <v>6081.33</v>
      </c>
      <c r="N361" s="650">
        <v>3</v>
      </c>
      <c r="O361" s="731">
        <v>1</v>
      </c>
      <c r="P361" s="651">
        <v>6081.33</v>
      </c>
      <c r="Q361" s="666">
        <v>1</v>
      </c>
      <c r="R361" s="650">
        <v>3</v>
      </c>
      <c r="S361" s="666">
        <v>1</v>
      </c>
      <c r="T361" s="731">
        <v>1</v>
      </c>
      <c r="U361" s="689">
        <v>1</v>
      </c>
    </row>
    <row r="362" spans="1:21" ht="14.4" customHeight="1" x14ac:dyDescent="0.3">
      <c r="A362" s="649">
        <v>21</v>
      </c>
      <c r="B362" s="650" t="s">
        <v>582</v>
      </c>
      <c r="C362" s="650">
        <v>89301211</v>
      </c>
      <c r="D362" s="729" t="s">
        <v>5948</v>
      </c>
      <c r="E362" s="730" t="s">
        <v>3934</v>
      </c>
      <c r="F362" s="650" t="s">
        <v>3904</v>
      </c>
      <c r="G362" s="650" t="s">
        <v>4011</v>
      </c>
      <c r="H362" s="650" t="s">
        <v>583</v>
      </c>
      <c r="I362" s="650" t="s">
        <v>1386</v>
      </c>
      <c r="J362" s="650" t="s">
        <v>4016</v>
      </c>
      <c r="K362" s="650" t="s">
        <v>4017</v>
      </c>
      <c r="L362" s="651">
        <v>1013.55</v>
      </c>
      <c r="M362" s="651">
        <v>2027.1</v>
      </c>
      <c r="N362" s="650">
        <v>2</v>
      </c>
      <c r="O362" s="731">
        <v>1</v>
      </c>
      <c r="P362" s="651">
        <v>2027.1</v>
      </c>
      <c r="Q362" s="666">
        <v>1</v>
      </c>
      <c r="R362" s="650">
        <v>2</v>
      </c>
      <c r="S362" s="666">
        <v>1</v>
      </c>
      <c r="T362" s="731">
        <v>1</v>
      </c>
      <c r="U362" s="689">
        <v>1</v>
      </c>
    </row>
    <row r="363" spans="1:21" ht="14.4" customHeight="1" x14ac:dyDescent="0.3">
      <c r="A363" s="649">
        <v>21</v>
      </c>
      <c r="B363" s="650" t="s">
        <v>582</v>
      </c>
      <c r="C363" s="650">
        <v>89301211</v>
      </c>
      <c r="D363" s="729" t="s">
        <v>5948</v>
      </c>
      <c r="E363" s="730" t="s">
        <v>3934</v>
      </c>
      <c r="F363" s="650" t="s">
        <v>3904</v>
      </c>
      <c r="G363" s="650" t="s">
        <v>4019</v>
      </c>
      <c r="H363" s="650" t="s">
        <v>583</v>
      </c>
      <c r="I363" s="650" t="s">
        <v>4023</v>
      </c>
      <c r="J363" s="650" t="s">
        <v>4024</v>
      </c>
      <c r="K363" s="650" t="s">
        <v>4022</v>
      </c>
      <c r="L363" s="651">
        <v>0</v>
      </c>
      <c r="M363" s="651">
        <v>0</v>
      </c>
      <c r="N363" s="650">
        <v>1</v>
      </c>
      <c r="O363" s="731">
        <v>0.5</v>
      </c>
      <c r="P363" s="651"/>
      <c r="Q363" s="666"/>
      <c r="R363" s="650"/>
      <c r="S363" s="666">
        <v>0</v>
      </c>
      <c r="T363" s="731"/>
      <c r="U363" s="689">
        <v>0</v>
      </c>
    </row>
    <row r="364" spans="1:21" ht="14.4" customHeight="1" x14ac:dyDescent="0.3">
      <c r="A364" s="649">
        <v>21</v>
      </c>
      <c r="B364" s="650" t="s">
        <v>582</v>
      </c>
      <c r="C364" s="650">
        <v>89301211</v>
      </c>
      <c r="D364" s="729" t="s">
        <v>5948</v>
      </c>
      <c r="E364" s="730" t="s">
        <v>3934</v>
      </c>
      <c r="F364" s="650" t="s">
        <v>3904</v>
      </c>
      <c r="G364" s="650" t="s">
        <v>4019</v>
      </c>
      <c r="H364" s="650" t="s">
        <v>583</v>
      </c>
      <c r="I364" s="650" t="s">
        <v>1035</v>
      </c>
      <c r="J364" s="650" t="s">
        <v>4024</v>
      </c>
      <c r="K364" s="650" t="s">
        <v>4025</v>
      </c>
      <c r="L364" s="651">
        <v>66.599999999999994</v>
      </c>
      <c r="M364" s="651">
        <v>133.19999999999999</v>
      </c>
      <c r="N364" s="650">
        <v>2</v>
      </c>
      <c r="O364" s="731">
        <v>1</v>
      </c>
      <c r="P364" s="651"/>
      <c r="Q364" s="666">
        <v>0</v>
      </c>
      <c r="R364" s="650"/>
      <c r="S364" s="666">
        <v>0</v>
      </c>
      <c r="T364" s="731"/>
      <c r="U364" s="689">
        <v>0</v>
      </c>
    </row>
    <row r="365" spans="1:21" ht="14.4" customHeight="1" x14ac:dyDescent="0.3">
      <c r="A365" s="649">
        <v>21</v>
      </c>
      <c r="B365" s="650" t="s">
        <v>582</v>
      </c>
      <c r="C365" s="650">
        <v>89301211</v>
      </c>
      <c r="D365" s="729" t="s">
        <v>5948</v>
      </c>
      <c r="E365" s="730" t="s">
        <v>3934</v>
      </c>
      <c r="F365" s="650" t="s">
        <v>3904</v>
      </c>
      <c r="G365" s="650" t="s">
        <v>4150</v>
      </c>
      <c r="H365" s="650" t="s">
        <v>1959</v>
      </c>
      <c r="I365" s="650" t="s">
        <v>2078</v>
      </c>
      <c r="J365" s="650" t="s">
        <v>3785</v>
      </c>
      <c r="K365" s="650" t="s">
        <v>3786</v>
      </c>
      <c r="L365" s="651">
        <v>443.52</v>
      </c>
      <c r="M365" s="651">
        <v>443.52</v>
      </c>
      <c r="N365" s="650">
        <v>1</v>
      </c>
      <c r="O365" s="731">
        <v>0.5</v>
      </c>
      <c r="P365" s="651">
        <v>443.52</v>
      </c>
      <c r="Q365" s="666">
        <v>1</v>
      </c>
      <c r="R365" s="650">
        <v>1</v>
      </c>
      <c r="S365" s="666">
        <v>1</v>
      </c>
      <c r="T365" s="731">
        <v>0.5</v>
      </c>
      <c r="U365" s="689">
        <v>1</v>
      </c>
    </row>
    <row r="366" spans="1:21" ht="14.4" customHeight="1" x14ac:dyDescent="0.3">
      <c r="A366" s="649">
        <v>21</v>
      </c>
      <c r="B366" s="650" t="s">
        <v>582</v>
      </c>
      <c r="C366" s="650">
        <v>89301211</v>
      </c>
      <c r="D366" s="729" t="s">
        <v>5948</v>
      </c>
      <c r="E366" s="730" t="s">
        <v>3934</v>
      </c>
      <c r="F366" s="650" t="s">
        <v>3904</v>
      </c>
      <c r="G366" s="650" t="s">
        <v>4355</v>
      </c>
      <c r="H366" s="650" t="s">
        <v>583</v>
      </c>
      <c r="I366" s="650" t="s">
        <v>917</v>
      </c>
      <c r="J366" s="650" t="s">
        <v>918</v>
      </c>
      <c r="K366" s="650" t="s">
        <v>4356</v>
      </c>
      <c r="L366" s="651">
        <v>163.9</v>
      </c>
      <c r="M366" s="651">
        <v>163.9</v>
      </c>
      <c r="N366" s="650">
        <v>1</v>
      </c>
      <c r="O366" s="731">
        <v>0.5</v>
      </c>
      <c r="P366" s="651">
        <v>163.9</v>
      </c>
      <c r="Q366" s="666">
        <v>1</v>
      </c>
      <c r="R366" s="650">
        <v>1</v>
      </c>
      <c r="S366" s="666">
        <v>1</v>
      </c>
      <c r="T366" s="731">
        <v>0.5</v>
      </c>
      <c r="U366" s="689">
        <v>1</v>
      </c>
    </row>
    <row r="367" spans="1:21" ht="14.4" customHeight="1" x14ac:dyDescent="0.3">
      <c r="A367" s="649">
        <v>21</v>
      </c>
      <c r="B367" s="650" t="s">
        <v>582</v>
      </c>
      <c r="C367" s="650">
        <v>89301211</v>
      </c>
      <c r="D367" s="729" t="s">
        <v>5948</v>
      </c>
      <c r="E367" s="730" t="s">
        <v>3934</v>
      </c>
      <c r="F367" s="650" t="s">
        <v>3904</v>
      </c>
      <c r="G367" s="650" t="s">
        <v>4357</v>
      </c>
      <c r="H367" s="650" t="s">
        <v>583</v>
      </c>
      <c r="I367" s="650" t="s">
        <v>1222</v>
      </c>
      <c r="J367" s="650" t="s">
        <v>1223</v>
      </c>
      <c r="K367" s="650" t="s">
        <v>4358</v>
      </c>
      <c r="L367" s="651">
        <v>63.67</v>
      </c>
      <c r="M367" s="651">
        <v>63.67</v>
      </c>
      <c r="N367" s="650">
        <v>1</v>
      </c>
      <c r="O367" s="731">
        <v>0.5</v>
      </c>
      <c r="P367" s="651">
        <v>63.67</v>
      </c>
      <c r="Q367" s="666">
        <v>1</v>
      </c>
      <c r="R367" s="650">
        <v>1</v>
      </c>
      <c r="S367" s="666">
        <v>1</v>
      </c>
      <c r="T367" s="731">
        <v>0.5</v>
      </c>
      <c r="U367" s="689">
        <v>1</v>
      </c>
    </row>
    <row r="368" spans="1:21" ht="14.4" customHeight="1" x14ac:dyDescent="0.3">
      <c r="A368" s="649">
        <v>21</v>
      </c>
      <c r="B368" s="650" t="s">
        <v>582</v>
      </c>
      <c r="C368" s="650">
        <v>89301211</v>
      </c>
      <c r="D368" s="729" t="s">
        <v>5948</v>
      </c>
      <c r="E368" s="730" t="s">
        <v>3934</v>
      </c>
      <c r="F368" s="650" t="s">
        <v>3904</v>
      </c>
      <c r="G368" s="650" t="s">
        <v>4060</v>
      </c>
      <c r="H368" s="650" t="s">
        <v>583</v>
      </c>
      <c r="I368" s="650" t="s">
        <v>2978</v>
      </c>
      <c r="J368" s="650" t="s">
        <v>2979</v>
      </c>
      <c r="K368" s="650" t="s">
        <v>2980</v>
      </c>
      <c r="L368" s="651">
        <v>1172.22</v>
      </c>
      <c r="M368" s="651">
        <v>3516.66</v>
      </c>
      <c r="N368" s="650">
        <v>3</v>
      </c>
      <c r="O368" s="731">
        <v>0.5</v>
      </c>
      <c r="P368" s="651"/>
      <c r="Q368" s="666">
        <v>0</v>
      </c>
      <c r="R368" s="650"/>
      <c r="S368" s="666">
        <v>0</v>
      </c>
      <c r="T368" s="731"/>
      <c r="U368" s="689">
        <v>0</v>
      </c>
    </row>
    <row r="369" spans="1:21" ht="14.4" customHeight="1" x14ac:dyDescent="0.3">
      <c r="A369" s="649">
        <v>21</v>
      </c>
      <c r="B369" s="650" t="s">
        <v>582</v>
      </c>
      <c r="C369" s="650">
        <v>89301211</v>
      </c>
      <c r="D369" s="729" t="s">
        <v>5948</v>
      </c>
      <c r="E369" s="730" t="s">
        <v>3934</v>
      </c>
      <c r="F369" s="650" t="s">
        <v>3904</v>
      </c>
      <c r="G369" s="650" t="s">
        <v>4067</v>
      </c>
      <c r="H369" s="650" t="s">
        <v>583</v>
      </c>
      <c r="I369" s="650" t="s">
        <v>2569</v>
      </c>
      <c r="J369" s="650" t="s">
        <v>2717</v>
      </c>
      <c r="K369" s="650" t="s">
        <v>4359</v>
      </c>
      <c r="L369" s="651">
        <v>33.68</v>
      </c>
      <c r="M369" s="651">
        <v>33.68</v>
      </c>
      <c r="N369" s="650">
        <v>1</v>
      </c>
      <c r="O369" s="731">
        <v>0.5</v>
      </c>
      <c r="P369" s="651"/>
      <c r="Q369" s="666">
        <v>0</v>
      </c>
      <c r="R369" s="650"/>
      <c r="S369" s="666">
        <v>0</v>
      </c>
      <c r="T369" s="731"/>
      <c r="U369" s="689">
        <v>0</v>
      </c>
    </row>
    <row r="370" spans="1:21" ht="14.4" customHeight="1" x14ac:dyDescent="0.3">
      <c r="A370" s="649">
        <v>21</v>
      </c>
      <c r="B370" s="650" t="s">
        <v>582</v>
      </c>
      <c r="C370" s="650">
        <v>89301211</v>
      </c>
      <c r="D370" s="729" t="s">
        <v>5948</v>
      </c>
      <c r="E370" s="730" t="s">
        <v>3934</v>
      </c>
      <c r="F370" s="650" t="s">
        <v>3904</v>
      </c>
      <c r="G370" s="650" t="s">
        <v>3950</v>
      </c>
      <c r="H370" s="650" t="s">
        <v>1959</v>
      </c>
      <c r="I370" s="650" t="s">
        <v>2179</v>
      </c>
      <c r="J370" s="650" t="s">
        <v>1999</v>
      </c>
      <c r="K370" s="650" t="s">
        <v>2180</v>
      </c>
      <c r="L370" s="651">
        <v>625.29</v>
      </c>
      <c r="M370" s="651">
        <v>1250.58</v>
      </c>
      <c r="N370" s="650">
        <v>2</v>
      </c>
      <c r="O370" s="731">
        <v>1</v>
      </c>
      <c r="P370" s="651">
        <v>625.29</v>
      </c>
      <c r="Q370" s="666">
        <v>0.5</v>
      </c>
      <c r="R370" s="650">
        <v>1</v>
      </c>
      <c r="S370" s="666">
        <v>0.5</v>
      </c>
      <c r="T370" s="731">
        <v>0.5</v>
      </c>
      <c r="U370" s="689">
        <v>0.5</v>
      </c>
    </row>
    <row r="371" spans="1:21" ht="14.4" customHeight="1" x14ac:dyDescent="0.3">
      <c r="A371" s="649">
        <v>21</v>
      </c>
      <c r="B371" s="650" t="s">
        <v>582</v>
      </c>
      <c r="C371" s="650">
        <v>89301211</v>
      </c>
      <c r="D371" s="729" t="s">
        <v>5948</v>
      </c>
      <c r="E371" s="730" t="s">
        <v>3934</v>
      </c>
      <c r="F371" s="650" t="s">
        <v>3904</v>
      </c>
      <c r="G371" s="650" t="s">
        <v>3950</v>
      </c>
      <c r="H371" s="650" t="s">
        <v>1959</v>
      </c>
      <c r="I371" s="650" t="s">
        <v>2065</v>
      </c>
      <c r="J371" s="650" t="s">
        <v>2062</v>
      </c>
      <c r="K371" s="650" t="s">
        <v>2003</v>
      </c>
      <c r="L371" s="651">
        <v>2332.92</v>
      </c>
      <c r="M371" s="651">
        <v>6998.76</v>
      </c>
      <c r="N371" s="650">
        <v>3</v>
      </c>
      <c r="O371" s="731">
        <v>1.5</v>
      </c>
      <c r="P371" s="651">
        <v>4665.84</v>
      </c>
      <c r="Q371" s="666">
        <v>0.66666666666666663</v>
      </c>
      <c r="R371" s="650">
        <v>2</v>
      </c>
      <c r="S371" s="666">
        <v>0.66666666666666663</v>
      </c>
      <c r="T371" s="731">
        <v>0.5</v>
      </c>
      <c r="U371" s="689">
        <v>0.33333333333333331</v>
      </c>
    </row>
    <row r="372" spans="1:21" ht="14.4" customHeight="1" x14ac:dyDescent="0.3">
      <c r="A372" s="649">
        <v>21</v>
      </c>
      <c r="B372" s="650" t="s">
        <v>582</v>
      </c>
      <c r="C372" s="650">
        <v>89301211</v>
      </c>
      <c r="D372" s="729" t="s">
        <v>5948</v>
      </c>
      <c r="E372" s="730" t="s">
        <v>3934</v>
      </c>
      <c r="F372" s="650" t="s">
        <v>3904</v>
      </c>
      <c r="G372" s="650" t="s">
        <v>3951</v>
      </c>
      <c r="H372" s="650" t="s">
        <v>583</v>
      </c>
      <c r="I372" s="650" t="s">
        <v>811</v>
      </c>
      <c r="J372" s="650" t="s">
        <v>808</v>
      </c>
      <c r="K372" s="650" t="s">
        <v>4309</v>
      </c>
      <c r="L372" s="651">
        <v>314.89999999999998</v>
      </c>
      <c r="M372" s="651">
        <v>314.89999999999998</v>
      </c>
      <c r="N372" s="650">
        <v>1</v>
      </c>
      <c r="O372" s="731">
        <v>0.5</v>
      </c>
      <c r="P372" s="651">
        <v>314.89999999999998</v>
      </c>
      <c r="Q372" s="666">
        <v>1</v>
      </c>
      <c r="R372" s="650">
        <v>1</v>
      </c>
      <c r="S372" s="666">
        <v>1</v>
      </c>
      <c r="T372" s="731">
        <v>0.5</v>
      </c>
      <c r="U372" s="689">
        <v>1</v>
      </c>
    </row>
    <row r="373" spans="1:21" ht="14.4" customHeight="1" x14ac:dyDescent="0.3">
      <c r="A373" s="649">
        <v>21</v>
      </c>
      <c r="B373" s="650" t="s">
        <v>582</v>
      </c>
      <c r="C373" s="650">
        <v>89301211</v>
      </c>
      <c r="D373" s="729" t="s">
        <v>5948</v>
      </c>
      <c r="E373" s="730" t="s">
        <v>3934</v>
      </c>
      <c r="F373" s="650" t="s">
        <v>3904</v>
      </c>
      <c r="G373" s="650" t="s">
        <v>3948</v>
      </c>
      <c r="H373" s="650" t="s">
        <v>1959</v>
      </c>
      <c r="I373" s="650" t="s">
        <v>2200</v>
      </c>
      <c r="J373" s="650" t="s">
        <v>2201</v>
      </c>
      <c r="K373" s="650" t="s">
        <v>3686</v>
      </c>
      <c r="L373" s="651">
        <v>1359.61</v>
      </c>
      <c r="M373" s="651">
        <v>1359.61</v>
      </c>
      <c r="N373" s="650">
        <v>1</v>
      </c>
      <c r="O373" s="731">
        <v>1</v>
      </c>
      <c r="P373" s="651"/>
      <c r="Q373" s="666">
        <v>0</v>
      </c>
      <c r="R373" s="650"/>
      <c r="S373" s="666">
        <v>0</v>
      </c>
      <c r="T373" s="731"/>
      <c r="U373" s="689">
        <v>0</v>
      </c>
    </row>
    <row r="374" spans="1:21" ht="14.4" customHeight="1" x14ac:dyDescent="0.3">
      <c r="A374" s="649">
        <v>21</v>
      </c>
      <c r="B374" s="650" t="s">
        <v>582</v>
      </c>
      <c r="C374" s="650">
        <v>89301211</v>
      </c>
      <c r="D374" s="729" t="s">
        <v>5948</v>
      </c>
      <c r="E374" s="730" t="s">
        <v>3934</v>
      </c>
      <c r="F374" s="650" t="s">
        <v>3904</v>
      </c>
      <c r="G374" s="650" t="s">
        <v>4085</v>
      </c>
      <c r="H374" s="650" t="s">
        <v>583</v>
      </c>
      <c r="I374" s="650" t="s">
        <v>4360</v>
      </c>
      <c r="J374" s="650" t="s">
        <v>1367</v>
      </c>
      <c r="K374" s="650" t="s">
        <v>4361</v>
      </c>
      <c r="L374" s="651">
        <v>1753.54</v>
      </c>
      <c r="M374" s="651">
        <v>1753.54</v>
      </c>
      <c r="N374" s="650">
        <v>1</v>
      </c>
      <c r="O374" s="731">
        <v>1</v>
      </c>
      <c r="P374" s="651"/>
      <c r="Q374" s="666">
        <v>0</v>
      </c>
      <c r="R374" s="650"/>
      <c r="S374" s="666">
        <v>0</v>
      </c>
      <c r="T374" s="731"/>
      <c r="U374" s="689">
        <v>0</v>
      </c>
    </row>
    <row r="375" spans="1:21" ht="14.4" customHeight="1" x14ac:dyDescent="0.3">
      <c r="A375" s="649">
        <v>21</v>
      </c>
      <c r="B375" s="650" t="s">
        <v>582</v>
      </c>
      <c r="C375" s="650">
        <v>89301211</v>
      </c>
      <c r="D375" s="729" t="s">
        <v>5948</v>
      </c>
      <c r="E375" s="730" t="s">
        <v>3934</v>
      </c>
      <c r="F375" s="650" t="s">
        <v>3904</v>
      </c>
      <c r="G375" s="650" t="s">
        <v>4362</v>
      </c>
      <c r="H375" s="650" t="s">
        <v>1959</v>
      </c>
      <c r="I375" s="650" t="s">
        <v>4363</v>
      </c>
      <c r="J375" s="650" t="s">
        <v>1961</v>
      </c>
      <c r="K375" s="650" t="s">
        <v>4364</v>
      </c>
      <c r="L375" s="651">
        <v>25.23</v>
      </c>
      <c r="M375" s="651">
        <v>25.23</v>
      </c>
      <c r="N375" s="650">
        <v>1</v>
      </c>
      <c r="O375" s="731">
        <v>0.5</v>
      </c>
      <c r="P375" s="651"/>
      <c r="Q375" s="666">
        <v>0</v>
      </c>
      <c r="R375" s="650"/>
      <c r="S375" s="666">
        <v>0</v>
      </c>
      <c r="T375" s="731"/>
      <c r="U375" s="689">
        <v>0</v>
      </c>
    </row>
    <row r="376" spans="1:21" ht="14.4" customHeight="1" x14ac:dyDescent="0.3">
      <c r="A376" s="649">
        <v>21</v>
      </c>
      <c r="B376" s="650" t="s">
        <v>582</v>
      </c>
      <c r="C376" s="650">
        <v>89301211</v>
      </c>
      <c r="D376" s="729" t="s">
        <v>5948</v>
      </c>
      <c r="E376" s="730" t="s">
        <v>3934</v>
      </c>
      <c r="F376" s="650" t="s">
        <v>3904</v>
      </c>
      <c r="G376" s="650" t="s">
        <v>4110</v>
      </c>
      <c r="H376" s="650" t="s">
        <v>583</v>
      </c>
      <c r="I376" s="650" t="s">
        <v>876</v>
      </c>
      <c r="J376" s="650" t="s">
        <v>4111</v>
      </c>
      <c r="K376" s="650" t="s">
        <v>4112</v>
      </c>
      <c r="L376" s="651">
        <v>0</v>
      </c>
      <c r="M376" s="651">
        <v>0</v>
      </c>
      <c r="N376" s="650">
        <v>1</v>
      </c>
      <c r="O376" s="731">
        <v>1</v>
      </c>
      <c r="P376" s="651"/>
      <c r="Q376" s="666"/>
      <c r="R376" s="650"/>
      <c r="S376" s="666">
        <v>0</v>
      </c>
      <c r="T376" s="731"/>
      <c r="U376" s="689">
        <v>0</v>
      </c>
    </row>
    <row r="377" spans="1:21" ht="14.4" customHeight="1" x14ac:dyDescent="0.3">
      <c r="A377" s="649">
        <v>21</v>
      </c>
      <c r="B377" s="650" t="s">
        <v>582</v>
      </c>
      <c r="C377" s="650">
        <v>89301211</v>
      </c>
      <c r="D377" s="729" t="s">
        <v>5948</v>
      </c>
      <c r="E377" s="730" t="s">
        <v>3934</v>
      </c>
      <c r="F377" s="650" t="s">
        <v>3904</v>
      </c>
      <c r="G377" s="650" t="s">
        <v>4113</v>
      </c>
      <c r="H377" s="650" t="s">
        <v>583</v>
      </c>
      <c r="I377" s="650" t="s">
        <v>734</v>
      </c>
      <c r="J377" s="650" t="s">
        <v>735</v>
      </c>
      <c r="K377" s="650" t="s">
        <v>4114</v>
      </c>
      <c r="L377" s="651">
        <v>43.99</v>
      </c>
      <c r="M377" s="651">
        <v>131.97</v>
      </c>
      <c r="N377" s="650">
        <v>3</v>
      </c>
      <c r="O377" s="731">
        <v>1</v>
      </c>
      <c r="P377" s="651"/>
      <c r="Q377" s="666">
        <v>0</v>
      </c>
      <c r="R377" s="650"/>
      <c r="S377" s="666">
        <v>0</v>
      </c>
      <c r="T377" s="731"/>
      <c r="U377" s="689">
        <v>0</v>
      </c>
    </row>
    <row r="378" spans="1:21" ht="14.4" customHeight="1" x14ac:dyDescent="0.3">
      <c r="A378" s="649">
        <v>21</v>
      </c>
      <c r="B378" s="650" t="s">
        <v>582</v>
      </c>
      <c r="C378" s="650">
        <v>89301211</v>
      </c>
      <c r="D378" s="729" t="s">
        <v>5948</v>
      </c>
      <c r="E378" s="730" t="s">
        <v>3934</v>
      </c>
      <c r="F378" s="650" t="s">
        <v>3904</v>
      </c>
      <c r="G378" s="650" t="s">
        <v>4121</v>
      </c>
      <c r="H378" s="650" t="s">
        <v>583</v>
      </c>
      <c r="I378" s="650" t="s">
        <v>1275</v>
      </c>
      <c r="J378" s="650" t="s">
        <v>1178</v>
      </c>
      <c r="K378" s="650" t="s">
        <v>1276</v>
      </c>
      <c r="L378" s="651">
        <v>60.97</v>
      </c>
      <c r="M378" s="651">
        <v>60.97</v>
      </c>
      <c r="N378" s="650">
        <v>1</v>
      </c>
      <c r="O378" s="731">
        <v>1</v>
      </c>
      <c r="P378" s="651"/>
      <c r="Q378" s="666">
        <v>0</v>
      </c>
      <c r="R378" s="650"/>
      <c r="S378" s="666">
        <v>0</v>
      </c>
      <c r="T378" s="731"/>
      <c r="U378" s="689">
        <v>0</v>
      </c>
    </row>
    <row r="379" spans="1:21" ht="14.4" customHeight="1" x14ac:dyDescent="0.3">
      <c r="A379" s="649">
        <v>21</v>
      </c>
      <c r="B379" s="650" t="s">
        <v>582</v>
      </c>
      <c r="C379" s="650">
        <v>89301211</v>
      </c>
      <c r="D379" s="729" t="s">
        <v>5948</v>
      </c>
      <c r="E379" s="730" t="s">
        <v>3936</v>
      </c>
      <c r="F379" s="650" t="s">
        <v>3904</v>
      </c>
      <c r="G379" s="650" t="s">
        <v>3956</v>
      </c>
      <c r="H379" s="650" t="s">
        <v>583</v>
      </c>
      <c r="I379" s="650" t="s">
        <v>699</v>
      </c>
      <c r="J379" s="650" t="s">
        <v>700</v>
      </c>
      <c r="K379" s="650" t="s">
        <v>3957</v>
      </c>
      <c r="L379" s="651">
        <v>42.42</v>
      </c>
      <c r="M379" s="651">
        <v>42.42</v>
      </c>
      <c r="N379" s="650">
        <v>1</v>
      </c>
      <c r="O379" s="731">
        <v>0.5</v>
      </c>
      <c r="P379" s="651"/>
      <c r="Q379" s="666">
        <v>0</v>
      </c>
      <c r="R379" s="650"/>
      <c r="S379" s="666">
        <v>0</v>
      </c>
      <c r="T379" s="731"/>
      <c r="U379" s="689">
        <v>0</v>
      </c>
    </row>
    <row r="380" spans="1:21" ht="14.4" customHeight="1" x14ac:dyDescent="0.3">
      <c r="A380" s="649">
        <v>21</v>
      </c>
      <c r="B380" s="650" t="s">
        <v>582</v>
      </c>
      <c r="C380" s="650">
        <v>89301211</v>
      </c>
      <c r="D380" s="729" t="s">
        <v>5948</v>
      </c>
      <c r="E380" s="730" t="s">
        <v>3936</v>
      </c>
      <c r="F380" s="650" t="s">
        <v>3904</v>
      </c>
      <c r="G380" s="650" t="s">
        <v>3971</v>
      </c>
      <c r="H380" s="650" t="s">
        <v>1959</v>
      </c>
      <c r="I380" s="650" t="s">
        <v>2186</v>
      </c>
      <c r="J380" s="650" t="s">
        <v>3796</v>
      </c>
      <c r="K380" s="650" t="s">
        <v>3797</v>
      </c>
      <c r="L380" s="651">
        <v>10.73</v>
      </c>
      <c r="M380" s="651">
        <v>10.73</v>
      </c>
      <c r="N380" s="650">
        <v>1</v>
      </c>
      <c r="O380" s="731">
        <v>0.5</v>
      </c>
      <c r="P380" s="651"/>
      <c r="Q380" s="666">
        <v>0</v>
      </c>
      <c r="R380" s="650"/>
      <c r="S380" s="666">
        <v>0</v>
      </c>
      <c r="T380" s="731"/>
      <c r="U380" s="689">
        <v>0</v>
      </c>
    </row>
    <row r="381" spans="1:21" ht="14.4" customHeight="1" x14ac:dyDescent="0.3">
      <c r="A381" s="649">
        <v>21</v>
      </c>
      <c r="B381" s="650" t="s">
        <v>582</v>
      </c>
      <c r="C381" s="650">
        <v>89301211</v>
      </c>
      <c r="D381" s="729" t="s">
        <v>5948</v>
      </c>
      <c r="E381" s="730" t="s">
        <v>3936</v>
      </c>
      <c r="F381" s="650" t="s">
        <v>3904</v>
      </c>
      <c r="G381" s="650" t="s">
        <v>3985</v>
      </c>
      <c r="H381" s="650" t="s">
        <v>1959</v>
      </c>
      <c r="I381" s="650" t="s">
        <v>2123</v>
      </c>
      <c r="J381" s="650" t="s">
        <v>2124</v>
      </c>
      <c r="K381" s="650" t="s">
        <v>3802</v>
      </c>
      <c r="L381" s="651">
        <v>162.13</v>
      </c>
      <c r="M381" s="651">
        <v>162.13</v>
      </c>
      <c r="N381" s="650">
        <v>1</v>
      </c>
      <c r="O381" s="731">
        <v>0.5</v>
      </c>
      <c r="P381" s="651"/>
      <c r="Q381" s="666">
        <v>0</v>
      </c>
      <c r="R381" s="650"/>
      <c r="S381" s="666">
        <v>0</v>
      </c>
      <c r="T381" s="731"/>
      <c r="U381" s="689">
        <v>0</v>
      </c>
    </row>
    <row r="382" spans="1:21" ht="14.4" customHeight="1" x14ac:dyDescent="0.3">
      <c r="A382" s="649">
        <v>21</v>
      </c>
      <c r="B382" s="650" t="s">
        <v>582</v>
      </c>
      <c r="C382" s="650">
        <v>89301211</v>
      </c>
      <c r="D382" s="729" t="s">
        <v>5948</v>
      </c>
      <c r="E382" s="730" t="s">
        <v>3936</v>
      </c>
      <c r="F382" s="650" t="s">
        <v>3904</v>
      </c>
      <c r="G382" s="650" t="s">
        <v>4001</v>
      </c>
      <c r="H382" s="650" t="s">
        <v>583</v>
      </c>
      <c r="I382" s="650" t="s">
        <v>909</v>
      </c>
      <c r="J382" s="650" t="s">
        <v>910</v>
      </c>
      <c r="K382" s="650" t="s">
        <v>1854</v>
      </c>
      <c r="L382" s="651">
        <v>59.55</v>
      </c>
      <c r="M382" s="651">
        <v>59.55</v>
      </c>
      <c r="N382" s="650">
        <v>1</v>
      </c>
      <c r="O382" s="731">
        <v>1</v>
      </c>
      <c r="P382" s="651"/>
      <c r="Q382" s="666">
        <v>0</v>
      </c>
      <c r="R382" s="650"/>
      <c r="S382" s="666">
        <v>0</v>
      </c>
      <c r="T382" s="731"/>
      <c r="U382" s="689">
        <v>0</v>
      </c>
    </row>
    <row r="383" spans="1:21" ht="14.4" customHeight="1" x14ac:dyDescent="0.3">
      <c r="A383" s="649">
        <v>21</v>
      </c>
      <c r="B383" s="650" t="s">
        <v>582</v>
      </c>
      <c r="C383" s="650">
        <v>89301211</v>
      </c>
      <c r="D383" s="729" t="s">
        <v>5948</v>
      </c>
      <c r="E383" s="730" t="s">
        <v>3936</v>
      </c>
      <c r="F383" s="650" t="s">
        <v>3904</v>
      </c>
      <c r="G383" s="650" t="s">
        <v>3941</v>
      </c>
      <c r="H383" s="650" t="s">
        <v>583</v>
      </c>
      <c r="I383" s="650" t="s">
        <v>2614</v>
      </c>
      <c r="J383" s="650" t="s">
        <v>773</v>
      </c>
      <c r="K383" s="650" t="s">
        <v>4006</v>
      </c>
      <c r="L383" s="651">
        <v>57.65</v>
      </c>
      <c r="M383" s="651">
        <v>115.3</v>
      </c>
      <c r="N383" s="650">
        <v>2</v>
      </c>
      <c r="O383" s="731">
        <v>1</v>
      </c>
      <c r="P383" s="651"/>
      <c r="Q383" s="666">
        <v>0</v>
      </c>
      <c r="R383" s="650"/>
      <c r="S383" s="666">
        <v>0</v>
      </c>
      <c r="T383" s="731"/>
      <c r="U383" s="689">
        <v>0</v>
      </c>
    </row>
    <row r="384" spans="1:21" ht="14.4" customHeight="1" x14ac:dyDescent="0.3">
      <c r="A384" s="649">
        <v>21</v>
      </c>
      <c r="B384" s="650" t="s">
        <v>582</v>
      </c>
      <c r="C384" s="650">
        <v>89301211</v>
      </c>
      <c r="D384" s="729" t="s">
        <v>5948</v>
      </c>
      <c r="E384" s="730" t="s">
        <v>3936</v>
      </c>
      <c r="F384" s="650" t="s">
        <v>3904</v>
      </c>
      <c r="G384" s="650" t="s">
        <v>3949</v>
      </c>
      <c r="H384" s="650" t="s">
        <v>583</v>
      </c>
      <c r="I384" s="650" t="s">
        <v>985</v>
      </c>
      <c r="J384" s="650" t="s">
        <v>986</v>
      </c>
      <c r="K384" s="650" t="s">
        <v>987</v>
      </c>
      <c r="L384" s="651">
        <v>0</v>
      </c>
      <c r="M384" s="651">
        <v>0</v>
      </c>
      <c r="N384" s="650">
        <v>1</v>
      </c>
      <c r="O384" s="731">
        <v>1</v>
      </c>
      <c r="P384" s="651"/>
      <c r="Q384" s="666"/>
      <c r="R384" s="650"/>
      <c r="S384" s="666">
        <v>0</v>
      </c>
      <c r="T384" s="731"/>
      <c r="U384" s="689">
        <v>0</v>
      </c>
    </row>
    <row r="385" spans="1:21" ht="14.4" customHeight="1" x14ac:dyDescent="0.3">
      <c r="A385" s="649">
        <v>21</v>
      </c>
      <c r="B385" s="650" t="s">
        <v>582</v>
      </c>
      <c r="C385" s="650">
        <v>89301211</v>
      </c>
      <c r="D385" s="729" t="s">
        <v>5948</v>
      </c>
      <c r="E385" s="730" t="s">
        <v>3936</v>
      </c>
      <c r="F385" s="650" t="s">
        <v>3904</v>
      </c>
      <c r="G385" s="650" t="s">
        <v>4064</v>
      </c>
      <c r="H385" s="650" t="s">
        <v>583</v>
      </c>
      <c r="I385" s="650" t="s">
        <v>989</v>
      </c>
      <c r="J385" s="650" t="s">
        <v>4065</v>
      </c>
      <c r="K385" s="650" t="s">
        <v>4066</v>
      </c>
      <c r="L385" s="651">
        <v>56.01</v>
      </c>
      <c r="M385" s="651">
        <v>56.01</v>
      </c>
      <c r="N385" s="650">
        <v>1</v>
      </c>
      <c r="O385" s="731">
        <v>0.5</v>
      </c>
      <c r="P385" s="651"/>
      <c r="Q385" s="666">
        <v>0</v>
      </c>
      <c r="R385" s="650"/>
      <c r="S385" s="666">
        <v>0</v>
      </c>
      <c r="T385" s="731"/>
      <c r="U385" s="689">
        <v>0</v>
      </c>
    </row>
    <row r="386" spans="1:21" ht="14.4" customHeight="1" x14ac:dyDescent="0.3">
      <c r="A386" s="649">
        <v>21</v>
      </c>
      <c r="B386" s="650" t="s">
        <v>582</v>
      </c>
      <c r="C386" s="650">
        <v>89301211</v>
      </c>
      <c r="D386" s="729" t="s">
        <v>5948</v>
      </c>
      <c r="E386" s="730" t="s">
        <v>3936</v>
      </c>
      <c r="F386" s="650" t="s">
        <v>3904</v>
      </c>
      <c r="G386" s="650" t="s">
        <v>3951</v>
      </c>
      <c r="H386" s="650" t="s">
        <v>583</v>
      </c>
      <c r="I386" s="650" t="s">
        <v>4080</v>
      </c>
      <c r="J386" s="650" t="s">
        <v>3953</v>
      </c>
      <c r="K386" s="650" t="s">
        <v>809</v>
      </c>
      <c r="L386" s="651">
        <v>97.97</v>
      </c>
      <c r="M386" s="651">
        <v>97.97</v>
      </c>
      <c r="N386" s="650">
        <v>1</v>
      </c>
      <c r="O386" s="731">
        <v>0.5</v>
      </c>
      <c r="P386" s="651"/>
      <c r="Q386" s="666">
        <v>0</v>
      </c>
      <c r="R386" s="650"/>
      <c r="S386" s="666">
        <v>0</v>
      </c>
      <c r="T386" s="731"/>
      <c r="U386" s="689">
        <v>0</v>
      </c>
    </row>
    <row r="387" spans="1:21" ht="14.4" customHeight="1" x14ac:dyDescent="0.3">
      <c r="A387" s="649">
        <v>21</v>
      </c>
      <c r="B387" s="650" t="s">
        <v>582</v>
      </c>
      <c r="C387" s="650">
        <v>89301211</v>
      </c>
      <c r="D387" s="729" t="s">
        <v>5948</v>
      </c>
      <c r="E387" s="730" t="s">
        <v>3936</v>
      </c>
      <c r="F387" s="650" t="s">
        <v>3904</v>
      </c>
      <c r="G387" s="650" t="s">
        <v>3951</v>
      </c>
      <c r="H387" s="650" t="s">
        <v>583</v>
      </c>
      <c r="I387" s="650" t="s">
        <v>807</v>
      </c>
      <c r="J387" s="650" t="s">
        <v>808</v>
      </c>
      <c r="K387" s="650" t="s">
        <v>4308</v>
      </c>
      <c r="L387" s="651">
        <v>97.97</v>
      </c>
      <c r="M387" s="651">
        <v>97.97</v>
      </c>
      <c r="N387" s="650">
        <v>1</v>
      </c>
      <c r="O387" s="731">
        <v>0.5</v>
      </c>
      <c r="P387" s="651"/>
      <c r="Q387" s="666">
        <v>0</v>
      </c>
      <c r="R387" s="650"/>
      <c r="S387" s="666">
        <v>0</v>
      </c>
      <c r="T387" s="731"/>
      <c r="U387" s="689">
        <v>0</v>
      </c>
    </row>
    <row r="388" spans="1:21" ht="14.4" customHeight="1" x14ac:dyDescent="0.3">
      <c r="A388" s="649">
        <v>21</v>
      </c>
      <c r="B388" s="650" t="s">
        <v>582</v>
      </c>
      <c r="C388" s="650">
        <v>89301211</v>
      </c>
      <c r="D388" s="729" t="s">
        <v>5948</v>
      </c>
      <c r="E388" s="730" t="s">
        <v>3936</v>
      </c>
      <c r="F388" s="650" t="s">
        <v>3904</v>
      </c>
      <c r="G388" s="650" t="s">
        <v>3948</v>
      </c>
      <c r="H388" s="650" t="s">
        <v>1959</v>
      </c>
      <c r="I388" s="650" t="s">
        <v>2200</v>
      </c>
      <c r="J388" s="650" t="s">
        <v>2201</v>
      </c>
      <c r="K388" s="650" t="s">
        <v>3686</v>
      </c>
      <c r="L388" s="651">
        <v>1359.61</v>
      </c>
      <c r="M388" s="651">
        <v>1359.61</v>
      </c>
      <c r="N388" s="650">
        <v>1</v>
      </c>
      <c r="O388" s="731">
        <v>1</v>
      </c>
      <c r="P388" s="651"/>
      <c r="Q388" s="666">
        <v>0</v>
      </c>
      <c r="R388" s="650"/>
      <c r="S388" s="666">
        <v>0</v>
      </c>
      <c r="T388" s="731"/>
      <c r="U388" s="689">
        <v>0</v>
      </c>
    </row>
    <row r="389" spans="1:21" ht="14.4" customHeight="1" x14ac:dyDescent="0.3">
      <c r="A389" s="649">
        <v>21</v>
      </c>
      <c r="B389" s="650" t="s">
        <v>582</v>
      </c>
      <c r="C389" s="650">
        <v>89301211</v>
      </c>
      <c r="D389" s="729" t="s">
        <v>5948</v>
      </c>
      <c r="E389" s="730" t="s">
        <v>3936</v>
      </c>
      <c r="F389" s="650" t="s">
        <v>3904</v>
      </c>
      <c r="G389" s="650" t="s">
        <v>4095</v>
      </c>
      <c r="H389" s="650" t="s">
        <v>583</v>
      </c>
      <c r="I389" s="650" t="s">
        <v>2518</v>
      </c>
      <c r="J389" s="650" t="s">
        <v>4096</v>
      </c>
      <c r="K389" s="650" t="s">
        <v>4097</v>
      </c>
      <c r="L389" s="651">
        <v>22.88</v>
      </c>
      <c r="M389" s="651">
        <v>22.88</v>
      </c>
      <c r="N389" s="650">
        <v>1</v>
      </c>
      <c r="O389" s="731">
        <v>1</v>
      </c>
      <c r="P389" s="651"/>
      <c r="Q389" s="666">
        <v>0</v>
      </c>
      <c r="R389" s="650"/>
      <c r="S389" s="666">
        <v>0</v>
      </c>
      <c r="T389" s="731"/>
      <c r="U389" s="689">
        <v>0</v>
      </c>
    </row>
    <row r="390" spans="1:21" ht="14.4" customHeight="1" x14ac:dyDescent="0.3">
      <c r="A390" s="649">
        <v>21</v>
      </c>
      <c r="B390" s="650" t="s">
        <v>582</v>
      </c>
      <c r="C390" s="650">
        <v>89301211</v>
      </c>
      <c r="D390" s="729" t="s">
        <v>5948</v>
      </c>
      <c r="E390" s="730" t="s">
        <v>3936</v>
      </c>
      <c r="F390" s="650" t="s">
        <v>3904</v>
      </c>
      <c r="G390" s="650" t="s">
        <v>4110</v>
      </c>
      <c r="H390" s="650" t="s">
        <v>583</v>
      </c>
      <c r="I390" s="650" t="s">
        <v>876</v>
      </c>
      <c r="J390" s="650" t="s">
        <v>4111</v>
      </c>
      <c r="K390" s="650" t="s">
        <v>4112</v>
      </c>
      <c r="L390" s="651">
        <v>0</v>
      </c>
      <c r="M390" s="651">
        <v>0</v>
      </c>
      <c r="N390" s="650">
        <v>1</v>
      </c>
      <c r="O390" s="731">
        <v>0.5</v>
      </c>
      <c r="P390" s="651"/>
      <c r="Q390" s="666"/>
      <c r="R390" s="650"/>
      <c r="S390" s="666">
        <v>0</v>
      </c>
      <c r="T390" s="731"/>
      <c r="U390" s="689">
        <v>0</v>
      </c>
    </row>
    <row r="391" spans="1:21" ht="14.4" customHeight="1" x14ac:dyDescent="0.3">
      <c r="A391" s="649">
        <v>21</v>
      </c>
      <c r="B391" s="650" t="s">
        <v>582</v>
      </c>
      <c r="C391" s="650">
        <v>89301211</v>
      </c>
      <c r="D391" s="729" t="s">
        <v>5948</v>
      </c>
      <c r="E391" s="730" t="s">
        <v>3936</v>
      </c>
      <c r="F391" s="650" t="s">
        <v>3904</v>
      </c>
      <c r="G391" s="650" t="s">
        <v>4118</v>
      </c>
      <c r="H391" s="650" t="s">
        <v>583</v>
      </c>
      <c r="I391" s="650" t="s">
        <v>1160</v>
      </c>
      <c r="J391" s="650" t="s">
        <v>975</v>
      </c>
      <c r="K391" s="650" t="s">
        <v>4119</v>
      </c>
      <c r="L391" s="651">
        <v>89.66</v>
      </c>
      <c r="M391" s="651">
        <v>89.66</v>
      </c>
      <c r="N391" s="650">
        <v>1</v>
      </c>
      <c r="O391" s="731">
        <v>1</v>
      </c>
      <c r="P391" s="651"/>
      <c r="Q391" s="666">
        <v>0</v>
      </c>
      <c r="R391" s="650"/>
      <c r="S391" s="666">
        <v>0</v>
      </c>
      <c r="T391" s="731"/>
      <c r="U391" s="689">
        <v>0</v>
      </c>
    </row>
    <row r="392" spans="1:21" ht="14.4" customHeight="1" x14ac:dyDescent="0.3">
      <c r="A392" s="649">
        <v>21</v>
      </c>
      <c r="B392" s="650" t="s">
        <v>582</v>
      </c>
      <c r="C392" s="650">
        <v>89301211</v>
      </c>
      <c r="D392" s="729" t="s">
        <v>5948</v>
      </c>
      <c r="E392" s="730" t="s">
        <v>3936</v>
      </c>
      <c r="F392" s="650" t="s">
        <v>3904</v>
      </c>
      <c r="G392" s="650" t="s">
        <v>4120</v>
      </c>
      <c r="H392" s="650" t="s">
        <v>1959</v>
      </c>
      <c r="I392" s="650" t="s">
        <v>2025</v>
      </c>
      <c r="J392" s="650" t="s">
        <v>2026</v>
      </c>
      <c r="K392" s="650" t="s">
        <v>3779</v>
      </c>
      <c r="L392" s="651">
        <v>147.36000000000001</v>
      </c>
      <c r="M392" s="651">
        <v>147.36000000000001</v>
      </c>
      <c r="N392" s="650">
        <v>1</v>
      </c>
      <c r="O392" s="731">
        <v>1</v>
      </c>
      <c r="P392" s="651"/>
      <c r="Q392" s="666">
        <v>0</v>
      </c>
      <c r="R392" s="650"/>
      <c r="S392" s="666">
        <v>0</v>
      </c>
      <c r="T392" s="731"/>
      <c r="U392" s="689">
        <v>0</v>
      </c>
    </row>
    <row r="393" spans="1:21" ht="14.4" customHeight="1" x14ac:dyDescent="0.3">
      <c r="A393" s="649">
        <v>21</v>
      </c>
      <c r="B393" s="650" t="s">
        <v>582</v>
      </c>
      <c r="C393" s="650">
        <v>89301211</v>
      </c>
      <c r="D393" s="729" t="s">
        <v>5948</v>
      </c>
      <c r="E393" s="730" t="s">
        <v>3936</v>
      </c>
      <c r="F393" s="650" t="s">
        <v>3904</v>
      </c>
      <c r="G393" s="650" t="s">
        <v>4125</v>
      </c>
      <c r="H393" s="650" t="s">
        <v>583</v>
      </c>
      <c r="I393" s="650" t="s">
        <v>4365</v>
      </c>
      <c r="J393" s="650" t="s">
        <v>4366</v>
      </c>
      <c r="K393" s="650" t="s">
        <v>1010</v>
      </c>
      <c r="L393" s="651">
        <v>0</v>
      </c>
      <c r="M393" s="651">
        <v>0</v>
      </c>
      <c r="N393" s="650">
        <v>1</v>
      </c>
      <c r="O393" s="731">
        <v>0.5</v>
      </c>
      <c r="P393" s="651"/>
      <c r="Q393" s="666"/>
      <c r="R393" s="650"/>
      <c r="S393" s="666">
        <v>0</v>
      </c>
      <c r="T393" s="731"/>
      <c r="U393" s="689">
        <v>0</v>
      </c>
    </row>
    <row r="394" spans="1:21" ht="14.4" customHeight="1" x14ac:dyDescent="0.3">
      <c r="A394" s="649">
        <v>21</v>
      </c>
      <c r="B394" s="650" t="s">
        <v>582</v>
      </c>
      <c r="C394" s="650">
        <v>89301211</v>
      </c>
      <c r="D394" s="729" t="s">
        <v>5948</v>
      </c>
      <c r="E394" s="730" t="s">
        <v>3937</v>
      </c>
      <c r="F394" s="650" t="s">
        <v>3904</v>
      </c>
      <c r="G394" s="650" t="s">
        <v>3956</v>
      </c>
      <c r="H394" s="650" t="s">
        <v>583</v>
      </c>
      <c r="I394" s="650" t="s">
        <v>699</v>
      </c>
      <c r="J394" s="650" t="s">
        <v>700</v>
      </c>
      <c r="K394" s="650" t="s">
        <v>3957</v>
      </c>
      <c r="L394" s="651">
        <v>42.42</v>
      </c>
      <c r="M394" s="651">
        <v>42.42</v>
      </c>
      <c r="N394" s="650">
        <v>1</v>
      </c>
      <c r="O394" s="731">
        <v>0.5</v>
      </c>
      <c r="P394" s="651">
        <v>42.42</v>
      </c>
      <c r="Q394" s="666">
        <v>1</v>
      </c>
      <c r="R394" s="650">
        <v>1</v>
      </c>
      <c r="S394" s="666">
        <v>1</v>
      </c>
      <c r="T394" s="731">
        <v>0.5</v>
      </c>
      <c r="U394" s="689">
        <v>1</v>
      </c>
    </row>
    <row r="395" spans="1:21" ht="14.4" customHeight="1" x14ac:dyDescent="0.3">
      <c r="A395" s="649">
        <v>21</v>
      </c>
      <c r="B395" s="650" t="s">
        <v>582</v>
      </c>
      <c r="C395" s="650">
        <v>89301211</v>
      </c>
      <c r="D395" s="729" t="s">
        <v>5948</v>
      </c>
      <c r="E395" s="730" t="s">
        <v>3937</v>
      </c>
      <c r="F395" s="650" t="s">
        <v>3904</v>
      </c>
      <c r="G395" s="650" t="s">
        <v>3956</v>
      </c>
      <c r="H395" s="650" t="s">
        <v>583</v>
      </c>
      <c r="I395" s="650" t="s">
        <v>699</v>
      </c>
      <c r="J395" s="650" t="s">
        <v>700</v>
      </c>
      <c r="K395" s="650" t="s">
        <v>3957</v>
      </c>
      <c r="L395" s="651">
        <v>85.72</v>
      </c>
      <c r="M395" s="651">
        <v>342.88</v>
      </c>
      <c r="N395" s="650">
        <v>4</v>
      </c>
      <c r="O395" s="731">
        <v>2</v>
      </c>
      <c r="P395" s="651">
        <v>342.88</v>
      </c>
      <c r="Q395" s="666">
        <v>1</v>
      </c>
      <c r="R395" s="650">
        <v>4</v>
      </c>
      <c r="S395" s="666">
        <v>1</v>
      </c>
      <c r="T395" s="731">
        <v>2</v>
      </c>
      <c r="U395" s="689">
        <v>1</v>
      </c>
    </row>
    <row r="396" spans="1:21" ht="14.4" customHeight="1" x14ac:dyDescent="0.3">
      <c r="A396" s="649">
        <v>21</v>
      </c>
      <c r="B396" s="650" t="s">
        <v>582</v>
      </c>
      <c r="C396" s="650">
        <v>89301211</v>
      </c>
      <c r="D396" s="729" t="s">
        <v>5948</v>
      </c>
      <c r="E396" s="730" t="s">
        <v>3937</v>
      </c>
      <c r="F396" s="650" t="s">
        <v>3904</v>
      </c>
      <c r="G396" s="650" t="s">
        <v>3971</v>
      </c>
      <c r="H396" s="650" t="s">
        <v>1959</v>
      </c>
      <c r="I396" s="650" t="s">
        <v>2084</v>
      </c>
      <c r="J396" s="650" t="s">
        <v>3794</v>
      </c>
      <c r="K396" s="650" t="s">
        <v>3795</v>
      </c>
      <c r="L396" s="651">
        <v>6.98</v>
      </c>
      <c r="M396" s="651">
        <v>6.98</v>
      </c>
      <c r="N396" s="650">
        <v>1</v>
      </c>
      <c r="O396" s="731">
        <v>1</v>
      </c>
      <c r="P396" s="651">
        <v>6.98</v>
      </c>
      <c r="Q396" s="666">
        <v>1</v>
      </c>
      <c r="R396" s="650">
        <v>1</v>
      </c>
      <c r="S396" s="666">
        <v>1</v>
      </c>
      <c r="T396" s="731">
        <v>1</v>
      </c>
      <c r="U396" s="689">
        <v>1</v>
      </c>
    </row>
    <row r="397" spans="1:21" ht="14.4" customHeight="1" x14ac:dyDescent="0.3">
      <c r="A397" s="649">
        <v>21</v>
      </c>
      <c r="B397" s="650" t="s">
        <v>582</v>
      </c>
      <c r="C397" s="650">
        <v>89301211</v>
      </c>
      <c r="D397" s="729" t="s">
        <v>5948</v>
      </c>
      <c r="E397" s="730" t="s">
        <v>3937</v>
      </c>
      <c r="F397" s="650" t="s">
        <v>3904</v>
      </c>
      <c r="G397" s="650" t="s">
        <v>3976</v>
      </c>
      <c r="H397" s="650" t="s">
        <v>583</v>
      </c>
      <c r="I397" s="650" t="s">
        <v>2335</v>
      </c>
      <c r="J397" s="650" t="s">
        <v>3728</v>
      </c>
      <c r="K397" s="650" t="s">
        <v>3729</v>
      </c>
      <c r="L397" s="651">
        <v>333.31</v>
      </c>
      <c r="M397" s="651">
        <v>333.31</v>
      </c>
      <c r="N397" s="650">
        <v>1</v>
      </c>
      <c r="O397" s="731">
        <v>0.5</v>
      </c>
      <c r="P397" s="651">
        <v>333.31</v>
      </c>
      <c r="Q397" s="666">
        <v>1</v>
      </c>
      <c r="R397" s="650">
        <v>1</v>
      </c>
      <c r="S397" s="666">
        <v>1</v>
      </c>
      <c r="T397" s="731">
        <v>0.5</v>
      </c>
      <c r="U397" s="689">
        <v>1</v>
      </c>
    </row>
    <row r="398" spans="1:21" ht="14.4" customHeight="1" x14ac:dyDescent="0.3">
      <c r="A398" s="649">
        <v>21</v>
      </c>
      <c r="B398" s="650" t="s">
        <v>582</v>
      </c>
      <c r="C398" s="650">
        <v>89301211</v>
      </c>
      <c r="D398" s="729" t="s">
        <v>5948</v>
      </c>
      <c r="E398" s="730" t="s">
        <v>3937</v>
      </c>
      <c r="F398" s="650" t="s">
        <v>3904</v>
      </c>
      <c r="G398" s="650" t="s">
        <v>3976</v>
      </c>
      <c r="H398" s="650" t="s">
        <v>583</v>
      </c>
      <c r="I398" s="650" t="s">
        <v>2335</v>
      </c>
      <c r="J398" s="650" t="s">
        <v>3728</v>
      </c>
      <c r="K398" s="650" t="s">
        <v>3729</v>
      </c>
      <c r="L398" s="651">
        <v>156.86000000000001</v>
      </c>
      <c r="M398" s="651">
        <v>313.72000000000003</v>
      </c>
      <c r="N398" s="650">
        <v>2</v>
      </c>
      <c r="O398" s="731">
        <v>1.5</v>
      </c>
      <c r="P398" s="651">
        <v>313.72000000000003</v>
      </c>
      <c r="Q398" s="666">
        <v>1</v>
      </c>
      <c r="R398" s="650">
        <v>2</v>
      </c>
      <c r="S398" s="666">
        <v>1</v>
      </c>
      <c r="T398" s="731">
        <v>1.5</v>
      </c>
      <c r="U398" s="689">
        <v>1</v>
      </c>
    </row>
    <row r="399" spans="1:21" ht="14.4" customHeight="1" x14ac:dyDescent="0.3">
      <c r="A399" s="649">
        <v>21</v>
      </c>
      <c r="B399" s="650" t="s">
        <v>582</v>
      </c>
      <c r="C399" s="650">
        <v>89301211</v>
      </c>
      <c r="D399" s="729" t="s">
        <v>5948</v>
      </c>
      <c r="E399" s="730" t="s">
        <v>3937</v>
      </c>
      <c r="F399" s="650" t="s">
        <v>3904</v>
      </c>
      <c r="G399" s="650" t="s">
        <v>3960</v>
      </c>
      <c r="H399" s="650" t="s">
        <v>583</v>
      </c>
      <c r="I399" s="650" t="s">
        <v>3961</v>
      </c>
      <c r="J399" s="650" t="s">
        <v>3962</v>
      </c>
      <c r="K399" s="650" t="s">
        <v>3963</v>
      </c>
      <c r="L399" s="651">
        <v>1789.73</v>
      </c>
      <c r="M399" s="651">
        <v>3579.46</v>
      </c>
      <c r="N399" s="650">
        <v>2</v>
      </c>
      <c r="O399" s="731">
        <v>1</v>
      </c>
      <c r="P399" s="651">
        <v>3579.46</v>
      </c>
      <c r="Q399" s="666">
        <v>1</v>
      </c>
      <c r="R399" s="650">
        <v>2</v>
      </c>
      <c r="S399" s="666">
        <v>1</v>
      </c>
      <c r="T399" s="731">
        <v>1</v>
      </c>
      <c r="U399" s="689">
        <v>1</v>
      </c>
    </row>
    <row r="400" spans="1:21" ht="14.4" customHeight="1" x14ac:dyDescent="0.3">
      <c r="A400" s="649">
        <v>21</v>
      </c>
      <c r="B400" s="650" t="s">
        <v>582</v>
      </c>
      <c r="C400" s="650">
        <v>89301211</v>
      </c>
      <c r="D400" s="729" t="s">
        <v>5948</v>
      </c>
      <c r="E400" s="730" t="s">
        <v>3937</v>
      </c>
      <c r="F400" s="650" t="s">
        <v>3904</v>
      </c>
      <c r="G400" s="650" t="s">
        <v>4224</v>
      </c>
      <c r="H400" s="650" t="s">
        <v>1959</v>
      </c>
      <c r="I400" s="650" t="s">
        <v>2417</v>
      </c>
      <c r="J400" s="650" t="s">
        <v>2418</v>
      </c>
      <c r="K400" s="650" t="s">
        <v>3733</v>
      </c>
      <c r="L400" s="651">
        <v>184.22</v>
      </c>
      <c r="M400" s="651">
        <v>368.44</v>
      </c>
      <c r="N400" s="650">
        <v>2</v>
      </c>
      <c r="O400" s="731">
        <v>1</v>
      </c>
      <c r="P400" s="651">
        <v>368.44</v>
      </c>
      <c r="Q400" s="666">
        <v>1</v>
      </c>
      <c r="R400" s="650">
        <v>2</v>
      </c>
      <c r="S400" s="666">
        <v>1</v>
      </c>
      <c r="T400" s="731">
        <v>1</v>
      </c>
      <c r="U400" s="689">
        <v>1</v>
      </c>
    </row>
    <row r="401" spans="1:21" ht="14.4" customHeight="1" x14ac:dyDescent="0.3">
      <c r="A401" s="649">
        <v>21</v>
      </c>
      <c r="B401" s="650" t="s">
        <v>582</v>
      </c>
      <c r="C401" s="650">
        <v>89301211</v>
      </c>
      <c r="D401" s="729" t="s">
        <v>5948</v>
      </c>
      <c r="E401" s="730" t="s">
        <v>3937</v>
      </c>
      <c r="F401" s="650" t="s">
        <v>3904</v>
      </c>
      <c r="G401" s="650" t="s">
        <v>3985</v>
      </c>
      <c r="H401" s="650" t="s">
        <v>1959</v>
      </c>
      <c r="I401" s="650" t="s">
        <v>2123</v>
      </c>
      <c r="J401" s="650" t="s">
        <v>2124</v>
      </c>
      <c r="K401" s="650" t="s">
        <v>3802</v>
      </c>
      <c r="L401" s="651">
        <v>162.13</v>
      </c>
      <c r="M401" s="651">
        <v>324.26</v>
      </c>
      <c r="N401" s="650">
        <v>2</v>
      </c>
      <c r="O401" s="731">
        <v>1</v>
      </c>
      <c r="P401" s="651">
        <v>324.26</v>
      </c>
      <c r="Q401" s="666">
        <v>1</v>
      </c>
      <c r="R401" s="650">
        <v>2</v>
      </c>
      <c r="S401" s="666">
        <v>1</v>
      </c>
      <c r="T401" s="731">
        <v>1</v>
      </c>
      <c r="U401" s="689">
        <v>1</v>
      </c>
    </row>
    <row r="402" spans="1:21" ht="14.4" customHeight="1" x14ac:dyDescent="0.3">
      <c r="A402" s="649">
        <v>21</v>
      </c>
      <c r="B402" s="650" t="s">
        <v>582</v>
      </c>
      <c r="C402" s="650">
        <v>89301211</v>
      </c>
      <c r="D402" s="729" t="s">
        <v>5948</v>
      </c>
      <c r="E402" s="730" t="s">
        <v>3937</v>
      </c>
      <c r="F402" s="650" t="s">
        <v>3904</v>
      </c>
      <c r="G402" s="650" t="s">
        <v>3991</v>
      </c>
      <c r="H402" s="650" t="s">
        <v>583</v>
      </c>
      <c r="I402" s="650" t="s">
        <v>1382</v>
      </c>
      <c r="J402" s="650" t="s">
        <v>1383</v>
      </c>
      <c r="K402" s="650" t="s">
        <v>1384</v>
      </c>
      <c r="L402" s="651">
        <v>400.21</v>
      </c>
      <c r="M402" s="651">
        <v>400.21</v>
      </c>
      <c r="N402" s="650">
        <v>1</v>
      </c>
      <c r="O402" s="731">
        <v>0.5</v>
      </c>
      <c r="P402" s="651">
        <v>400.21</v>
      </c>
      <c r="Q402" s="666">
        <v>1</v>
      </c>
      <c r="R402" s="650">
        <v>1</v>
      </c>
      <c r="S402" s="666">
        <v>1</v>
      </c>
      <c r="T402" s="731">
        <v>0.5</v>
      </c>
      <c r="U402" s="689">
        <v>1</v>
      </c>
    </row>
    <row r="403" spans="1:21" ht="14.4" customHeight="1" x14ac:dyDescent="0.3">
      <c r="A403" s="649">
        <v>21</v>
      </c>
      <c r="B403" s="650" t="s">
        <v>582</v>
      </c>
      <c r="C403" s="650">
        <v>89301211</v>
      </c>
      <c r="D403" s="729" t="s">
        <v>5948</v>
      </c>
      <c r="E403" s="730" t="s">
        <v>3937</v>
      </c>
      <c r="F403" s="650" t="s">
        <v>3904</v>
      </c>
      <c r="G403" s="650" t="s">
        <v>3991</v>
      </c>
      <c r="H403" s="650" t="s">
        <v>583</v>
      </c>
      <c r="I403" s="650" t="s">
        <v>3993</v>
      </c>
      <c r="J403" s="650" t="s">
        <v>1383</v>
      </c>
      <c r="K403" s="650" t="s">
        <v>3994</v>
      </c>
      <c r="L403" s="651">
        <v>0</v>
      </c>
      <c r="M403" s="651">
        <v>0</v>
      </c>
      <c r="N403" s="650">
        <v>1</v>
      </c>
      <c r="O403" s="731">
        <v>0.5</v>
      </c>
      <c r="P403" s="651">
        <v>0</v>
      </c>
      <c r="Q403" s="666"/>
      <c r="R403" s="650">
        <v>1</v>
      </c>
      <c r="S403" s="666">
        <v>1</v>
      </c>
      <c r="T403" s="731">
        <v>0.5</v>
      </c>
      <c r="U403" s="689">
        <v>1</v>
      </c>
    </row>
    <row r="404" spans="1:21" ht="14.4" customHeight="1" x14ac:dyDescent="0.3">
      <c r="A404" s="649">
        <v>21</v>
      </c>
      <c r="B404" s="650" t="s">
        <v>582</v>
      </c>
      <c r="C404" s="650">
        <v>89301211</v>
      </c>
      <c r="D404" s="729" t="s">
        <v>5948</v>
      </c>
      <c r="E404" s="730" t="s">
        <v>3937</v>
      </c>
      <c r="F404" s="650" t="s">
        <v>3904</v>
      </c>
      <c r="G404" s="650" t="s">
        <v>4001</v>
      </c>
      <c r="H404" s="650" t="s">
        <v>583</v>
      </c>
      <c r="I404" s="650" t="s">
        <v>4367</v>
      </c>
      <c r="J404" s="650" t="s">
        <v>4368</v>
      </c>
      <c r="K404" s="650" t="s">
        <v>4369</v>
      </c>
      <c r="L404" s="651">
        <v>40.79</v>
      </c>
      <c r="M404" s="651">
        <v>81.58</v>
      </c>
      <c r="N404" s="650">
        <v>2</v>
      </c>
      <c r="O404" s="731">
        <v>1</v>
      </c>
      <c r="P404" s="651">
        <v>81.58</v>
      </c>
      <c r="Q404" s="666">
        <v>1</v>
      </c>
      <c r="R404" s="650">
        <v>2</v>
      </c>
      <c r="S404" s="666">
        <v>1</v>
      </c>
      <c r="T404" s="731">
        <v>1</v>
      </c>
      <c r="U404" s="689">
        <v>1</v>
      </c>
    </row>
    <row r="405" spans="1:21" ht="14.4" customHeight="1" x14ac:dyDescent="0.3">
      <c r="A405" s="649">
        <v>21</v>
      </c>
      <c r="B405" s="650" t="s">
        <v>582</v>
      </c>
      <c r="C405" s="650">
        <v>89301211</v>
      </c>
      <c r="D405" s="729" t="s">
        <v>5948</v>
      </c>
      <c r="E405" s="730" t="s">
        <v>3937</v>
      </c>
      <c r="F405" s="650" t="s">
        <v>3904</v>
      </c>
      <c r="G405" s="650" t="s">
        <v>4001</v>
      </c>
      <c r="H405" s="650" t="s">
        <v>583</v>
      </c>
      <c r="I405" s="650" t="s">
        <v>909</v>
      </c>
      <c r="J405" s="650" t="s">
        <v>910</v>
      </c>
      <c r="K405" s="650" t="s">
        <v>1854</v>
      </c>
      <c r="L405" s="651">
        <v>56.52</v>
      </c>
      <c r="M405" s="651">
        <v>169.56</v>
      </c>
      <c r="N405" s="650">
        <v>3</v>
      </c>
      <c r="O405" s="731">
        <v>2</v>
      </c>
      <c r="P405" s="651">
        <v>56.52</v>
      </c>
      <c r="Q405" s="666">
        <v>0.33333333333333337</v>
      </c>
      <c r="R405" s="650">
        <v>1</v>
      </c>
      <c r="S405" s="666">
        <v>0.33333333333333331</v>
      </c>
      <c r="T405" s="731">
        <v>1</v>
      </c>
      <c r="U405" s="689">
        <v>0.5</v>
      </c>
    </row>
    <row r="406" spans="1:21" ht="14.4" customHeight="1" x14ac:dyDescent="0.3">
      <c r="A406" s="649">
        <v>21</v>
      </c>
      <c r="B406" s="650" t="s">
        <v>582</v>
      </c>
      <c r="C406" s="650">
        <v>89301211</v>
      </c>
      <c r="D406" s="729" t="s">
        <v>5948</v>
      </c>
      <c r="E406" s="730" t="s">
        <v>3937</v>
      </c>
      <c r="F406" s="650" t="s">
        <v>3904</v>
      </c>
      <c r="G406" s="650" t="s">
        <v>3941</v>
      </c>
      <c r="H406" s="650" t="s">
        <v>583</v>
      </c>
      <c r="I406" s="650" t="s">
        <v>772</v>
      </c>
      <c r="J406" s="650" t="s">
        <v>773</v>
      </c>
      <c r="K406" s="650" t="s">
        <v>3694</v>
      </c>
      <c r="L406" s="651">
        <v>115.3</v>
      </c>
      <c r="M406" s="651">
        <v>230.6</v>
      </c>
      <c r="N406" s="650">
        <v>2</v>
      </c>
      <c r="O406" s="731">
        <v>2</v>
      </c>
      <c r="P406" s="651"/>
      <c r="Q406" s="666">
        <v>0</v>
      </c>
      <c r="R406" s="650"/>
      <c r="S406" s="666">
        <v>0</v>
      </c>
      <c r="T406" s="731"/>
      <c r="U406" s="689">
        <v>0</v>
      </c>
    </row>
    <row r="407" spans="1:21" ht="14.4" customHeight="1" x14ac:dyDescent="0.3">
      <c r="A407" s="649">
        <v>21</v>
      </c>
      <c r="B407" s="650" t="s">
        <v>582</v>
      </c>
      <c r="C407" s="650">
        <v>89301211</v>
      </c>
      <c r="D407" s="729" t="s">
        <v>5948</v>
      </c>
      <c r="E407" s="730" t="s">
        <v>3937</v>
      </c>
      <c r="F407" s="650" t="s">
        <v>3904</v>
      </c>
      <c r="G407" s="650" t="s">
        <v>3941</v>
      </c>
      <c r="H407" s="650" t="s">
        <v>583</v>
      </c>
      <c r="I407" s="650" t="s">
        <v>4370</v>
      </c>
      <c r="J407" s="650" t="s">
        <v>773</v>
      </c>
      <c r="K407" s="650" t="s">
        <v>3694</v>
      </c>
      <c r="L407" s="651">
        <v>115.3</v>
      </c>
      <c r="M407" s="651">
        <v>115.3</v>
      </c>
      <c r="N407" s="650">
        <v>1</v>
      </c>
      <c r="O407" s="731">
        <v>0.5</v>
      </c>
      <c r="P407" s="651">
        <v>115.3</v>
      </c>
      <c r="Q407" s="666">
        <v>1</v>
      </c>
      <c r="R407" s="650">
        <v>1</v>
      </c>
      <c r="S407" s="666">
        <v>1</v>
      </c>
      <c r="T407" s="731">
        <v>0.5</v>
      </c>
      <c r="U407" s="689">
        <v>1</v>
      </c>
    </row>
    <row r="408" spans="1:21" ht="14.4" customHeight="1" x14ac:dyDescent="0.3">
      <c r="A408" s="649">
        <v>21</v>
      </c>
      <c r="B408" s="650" t="s">
        <v>582</v>
      </c>
      <c r="C408" s="650">
        <v>89301211</v>
      </c>
      <c r="D408" s="729" t="s">
        <v>5948</v>
      </c>
      <c r="E408" s="730" t="s">
        <v>3937</v>
      </c>
      <c r="F408" s="650" t="s">
        <v>3904</v>
      </c>
      <c r="G408" s="650" t="s">
        <v>3941</v>
      </c>
      <c r="H408" s="650" t="s">
        <v>583</v>
      </c>
      <c r="I408" s="650" t="s">
        <v>4371</v>
      </c>
      <c r="J408" s="650" t="s">
        <v>773</v>
      </c>
      <c r="K408" s="650" t="s">
        <v>3694</v>
      </c>
      <c r="L408" s="651">
        <v>115.3</v>
      </c>
      <c r="M408" s="651">
        <v>115.3</v>
      </c>
      <c r="N408" s="650">
        <v>1</v>
      </c>
      <c r="O408" s="731">
        <v>1</v>
      </c>
      <c r="P408" s="651"/>
      <c r="Q408" s="666">
        <v>0</v>
      </c>
      <c r="R408" s="650"/>
      <c r="S408" s="666">
        <v>0</v>
      </c>
      <c r="T408" s="731"/>
      <c r="U408" s="689">
        <v>0</v>
      </c>
    </row>
    <row r="409" spans="1:21" ht="14.4" customHeight="1" x14ac:dyDescent="0.3">
      <c r="A409" s="649">
        <v>21</v>
      </c>
      <c r="B409" s="650" t="s">
        <v>582</v>
      </c>
      <c r="C409" s="650">
        <v>89301211</v>
      </c>
      <c r="D409" s="729" t="s">
        <v>5948</v>
      </c>
      <c r="E409" s="730" t="s">
        <v>3937</v>
      </c>
      <c r="F409" s="650" t="s">
        <v>3904</v>
      </c>
      <c r="G409" s="650" t="s">
        <v>3941</v>
      </c>
      <c r="H409" s="650" t="s">
        <v>583</v>
      </c>
      <c r="I409" s="650" t="s">
        <v>2614</v>
      </c>
      <c r="J409" s="650" t="s">
        <v>773</v>
      </c>
      <c r="K409" s="650" t="s">
        <v>4006</v>
      </c>
      <c r="L409" s="651">
        <v>57.65</v>
      </c>
      <c r="M409" s="651">
        <v>57.65</v>
      </c>
      <c r="N409" s="650">
        <v>1</v>
      </c>
      <c r="O409" s="731">
        <v>0.5</v>
      </c>
      <c r="P409" s="651"/>
      <c r="Q409" s="666">
        <v>0</v>
      </c>
      <c r="R409" s="650"/>
      <c r="S409" s="666">
        <v>0</v>
      </c>
      <c r="T409" s="731"/>
      <c r="U409" s="689">
        <v>0</v>
      </c>
    </row>
    <row r="410" spans="1:21" ht="14.4" customHeight="1" x14ac:dyDescent="0.3">
      <c r="A410" s="649">
        <v>21</v>
      </c>
      <c r="B410" s="650" t="s">
        <v>582</v>
      </c>
      <c r="C410" s="650">
        <v>89301211</v>
      </c>
      <c r="D410" s="729" t="s">
        <v>5948</v>
      </c>
      <c r="E410" s="730" t="s">
        <v>3937</v>
      </c>
      <c r="F410" s="650" t="s">
        <v>3904</v>
      </c>
      <c r="G410" s="650" t="s">
        <v>3941</v>
      </c>
      <c r="H410" s="650" t="s">
        <v>583</v>
      </c>
      <c r="I410" s="650" t="s">
        <v>4372</v>
      </c>
      <c r="J410" s="650" t="s">
        <v>773</v>
      </c>
      <c r="K410" s="650" t="s">
        <v>3694</v>
      </c>
      <c r="L410" s="651">
        <v>115.3</v>
      </c>
      <c r="M410" s="651">
        <v>115.3</v>
      </c>
      <c r="N410" s="650">
        <v>1</v>
      </c>
      <c r="O410" s="731">
        <v>0.5</v>
      </c>
      <c r="P410" s="651">
        <v>115.3</v>
      </c>
      <c r="Q410" s="666">
        <v>1</v>
      </c>
      <c r="R410" s="650">
        <v>1</v>
      </c>
      <c r="S410" s="666">
        <v>1</v>
      </c>
      <c r="T410" s="731">
        <v>0.5</v>
      </c>
      <c r="U410" s="689">
        <v>1</v>
      </c>
    </row>
    <row r="411" spans="1:21" ht="14.4" customHeight="1" x14ac:dyDescent="0.3">
      <c r="A411" s="649">
        <v>21</v>
      </c>
      <c r="B411" s="650" t="s">
        <v>582</v>
      </c>
      <c r="C411" s="650">
        <v>89301211</v>
      </c>
      <c r="D411" s="729" t="s">
        <v>5948</v>
      </c>
      <c r="E411" s="730" t="s">
        <v>3937</v>
      </c>
      <c r="F411" s="650" t="s">
        <v>3904</v>
      </c>
      <c r="G411" s="650" t="s">
        <v>4007</v>
      </c>
      <c r="H411" s="650" t="s">
        <v>583</v>
      </c>
      <c r="I411" s="650" t="s">
        <v>1362</v>
      </c>
      <c r="J411" s="650" t="s">
        <v>4008</v>
      </c>
      <c r="K411" s="650" t="s">
        <v>4009</v>
      </c>
      <c r="L411" s="651">
        <v>25.8</v>
      </c>
      <c r="M411" s="651">
        <v>25.8</v>
      </c>
      <c r="N411" s="650">
        <v>1</v>
      </c>
      <c r="O411" s="731">
        <v>1</v>
      </c>
      <c r="P411" s="651">
        <v>25.8</v>
      </c>
      <c r="Q411" s="666">
        <v>1</v>
      </c>
      <c r="R411" s="650">
        <v>1</v>
      </c>
      <c r="S411" s="666">
        <v>1</v>
      </c>
      <c r="T411" s="731">
        <v>1</v>
      </c>
      <c r="U411" s="689">
        <v>1</v>
      </c>
    </row>
    <row r="412" spans="1:21" ht="14.4" customHeight="1" x14ac:dyDescent="0.3">
      <c r="A412" s="649">
        <v>21</v>
      </c>
      <c r="B412" s="650" t="s">
        <v>582</v>
      </c>
      <c r="C412" s="650">
        <v>89301211</v>
      </c>
      <c r="D412" s="729" t="s">
        <v>5948</v>
      </c>
      <c r="E412" s="730" t="s">
        <v>3937</v>
      </c>
      <c r="F412" s="650" t="s">
        <v>3904</v>
      </c>
      <c r="G412" s="650" t="s">
        <v>4236</v>
      </c>
      <c r="H412" s="650" t="s">
        <v>583</v>
      </c>
      <c r="I412" s="650" t="s">
        <v>2852</v>
      </c>
      <c r="J412" s="650" t="s">
        <v>4238</v>
      </c>
      <c r="K412" s="650" t="s">
        <v>4373</v>
      </c>
      <c r="L412" s="651">
        <v>0</v>
      </c>
      <c r="M412" s="651">
        <v>0</v>
      </c>
      <c r="N412" s="650">
        <v>1</v>
      </c>
      <c r="O412" s="731">
        <v>0.5</v>
      </c>
      <c r="P412" s="651">
        <v>0</v>
      </c>
      <c r="Q412" s="666"/>
      <c r="R412" s="650">
        <v>1</v>
      </c>
      <c r="S412" s="666">
        <v>1</v>
      </c>
      <c r="T412" s="731">
        <v>0.5</v>
      </c>
      <c r="U412" s="689">
        <v>1</v>
      </c>
    </row>
    <row r="413" spans="1:21" ht="14.4" customHeight="1" x14ac:dyDescent="0.3">
      <c r="A413" s="649">
        <v>21</v>
      </c>
      <c r="B413" s="650" t="s">
        <v>582</v>
      </c>
      <c r="C413" s="650">
        <v>89301211</v>
      </c>
      <c r="D413" s="729" t="s">
        <v>5948</v>
      </c>
      <c r="E413" s="730" t="s">
        <v>3937</v>
      </c>
      <c r="F413" s="650" t="s">
        <v>3904</v>
      </c>
      <c r="G413" s="650" t="s">
        <v>4011</v>
      </c>
      <c r="H413" s="650" t="s">
        <v>583</v>
      </c>
      <c r="I413" s="650" t="s">
        <v>1514</v>
      </c>
      <c r="J413" s="650" t="s">
        <v>4148</v>
      </c>
      <c r="K413" s="650" t="s">
        <v>4149</v>
      </c>
      <c r="L413" s="651">
        <v>2332.38</v>
      </c>
      <c r="M413" s="651">
        <v>2332.38</v>
      </c>
      <c r="N413" s="650">
        <v>1</v>
      </c>
      <c r="O413" s="731">
        <v>1</v>
      </c>
      <c r="P413" s="651">
        <v>2332.38</v>
      </c>
      <c r="Q413" s="666">
        <v>1</v>
      </c>
      <c r="R413" s="650">
        <v>1</v>
      </c>
      <c r="S413" s="666">
        <v>1</v>
      </c>
      <c r="T413" s="731">
        <v>1</v>
      </c>
      <c r="U413" s="689">
        <v>1</v>
      </c>
    </row>
    <row r="414" spans="1:21" ht="14.4" customHeight="1" x14ac:dyDescent="0.3">
      <c r="A414" s="649">
        <v>21</v>
      </c>
      <c r="B414" s="650" t="s">
        <v>582</v>
      </c>
      <c r="C414" s="650">
        <v>89301211</v>
      </c>
      <c r="D414" s="729" t="s">
        <v>5948</v>
      </c>
      <c r="E414" s="730" t="s">
        <v>3937</v>
      </c>
      <c r="F414" s="650" t="s">
        <v>3904</v>
      </c>
      <c r="G414" s="650" t="s">
        <v>4011</v>
      </c>
      <c r="H414" s="650" t="s">
        <v>583</v>
      </c>
      <c r="I414" s="650" t="s">
        <v>1196</v>
      </c>
      <c r="J414" s="650" t="s">
        <v>4014</v>
      </c>
      <c r="K414" s="650" t="s">
        <v>4015</v>
      </c>
      <c r="L414" s="651">
        <v>880.88</v>
      </c>
      <c r="M414" s="651">
        <v>1761.76</v>
      </c>
      <c r="N414" s="650">
        <v>2</v>
      </c>
      <c r="O414" s="731">
        <v>1</v>
      </c>
      <c r="P414" s="651">
        <v>1761.76</v>
      </c>
      <c r="Q414" s="666">
        <v>1</v>
      </c>
      <c r="R414" s="650">
        <v>2</v>
      </c>
      <c r="S414" s="666">
        <v>1</v>
      </c>
      <c r="T414" s="731">
        <v>1</v>
      </c>
      <c r="U414" s="689">
        <v>1</v>
      </c>
    </row>
    <row r="415" spans="1:21" ht="14.4" customHeight="1" x14ac:dyDescent="0.3">
      <c r="A415" s="649">
        <v>21</v>
      </c>
      <c r="B415" s="650" t="s">
        <v>582</v>
      </c>
      <c r="C415" s="650">
        <v>89301211</v>
      </c>
      <c r="D415" s="729" t="s">
        <v>5948</v>
      </c>
      <c r="E415" s="730" t="s">
        <v>3937</v>
      </c>
      <c r="F415" s="650" t="s">
        <v>3904</v>
      </c>
      <c r="G415" s="650" t="s">
        <v>4011</v>
      </c>
      <c r="H415" s="650" t="s">
        <v>583</v>
      </c>
      <c r="I415" s="650" t="s">
        <v>1386</v>
      </c>
      <c r="J415" s="650" t="s">
        <v>4016</v>
      </c>
      <c r="K415" s="650" t="s">
        <v>4017</v>
      </c>
      <c r="L415" s="651">
        <v>1629.03</v>
      </c>
      <c r="M415" s="651">
        <v>3258.06</v>
      </c>
      <c r="N415" s="650">
        <v>2</v>
      </c>
      <c r="O415" s="731">
        <v>2</v>
      </c>
      <c r="P415" s="651">
        <v>1629.03</v>
      </c>
      <c r="Q415" s="666">
        <v>0.5</v>
      </c>
      <c r="R415" s="650">
        <v>1</v>
      </c>
      <c r="S415" s="666">
        <v>0.5</v>
      </c>
      <c r="T415" s="731">
        <v>1</v>
      </c>
      <c r="U415" s="689">
        <v>0.5</v>
      </c>
    </row>
    <row r="416" spans="1:21" ht="14.4" customHeight="1" x14ac:dyDescent="0.3">
      <c r="A416" s="649">
        <v>21</v>
      </c>
      <c r="B416" s="650" t="s">
        <v>582</v>
      </c>
      <c r="C416" s="650">
        <v>89301211</v>
      </c>
      <c r="D416" s="729" t="s">
        <v>5948</v>
      </c>
      <c r="E416" s="730" t="s">
        <v>3937</v>
      </c>
      <c r="F416" s="650" t="s">
        <v>3904</v>
      </c>
      <c r="G416" s="650" t="s">
        <v>4019</v>
      </c>
      <c r="H416" s="650" t="s">
        <v>583</v>
      </c>
      <c r="I416" s="650" t="s">
        <v>1035</v>
      </c>
      <c r="J416" s="650" t="s">
        <v>4024</v>
      </c>
      <c r="K416" s="650" t="s">
        <v>4025</v>
      </c>
      <c r="L416" s="651">
        <v>66.599999999999994</v>
      </c>
      <c r="M416" s="651">
        <v>66.599999999999994</v>
      </c>
      <c r="N416" s="650">
        <v>1</v>
      </c>
      <c r="O416" s="731">
        <v>0.5</v>
      </c>
      <c r="P416" s="651">
        <v>66.599999999999994</v>
      </c>
      <c r="Q416" s="666">
        <v>1</v>
      </c>
      <c r="R416" s="650">
        <v>1</v>
      </c>
      <c r="S416" s="666">
        <v>1</v>
      </c>
      <c r="T416" s="731">
        <v>0.5</v>
      </c>
      <c r="U416" s="689">
        <v>1</v>
      </c>
    </row>
    <row r="417" spans="1:21" ht="14.4" customHeight="1" x14ac:dyDescent="0.3">
      <c r="A417" s="649">
        <v>21</v>
      </c>
      <c r="B417" s="650" t="s">
        <v>582</v>
      </c>
      <c r="C417" s="650">
        <v>89301211</v>
      </c>
      <c r="D417" s="729" t="s">
        <v>5948</v>
      </c>
      <c r="E417" s="730" t="s">
        <v>3937</v>
      </c>
      <c r="F417" s="650" t="s">
        <v>3904</v>
      </c>
      <c r="G417" s="650" t="s">
        <v>4026</v>
      </c>
      <c r="H417" s="650" t="s">
        <v>583</v>
      </c>
      <c r="I417" s="650" t="s">
        <v>673</v>
      </c>
      <c r="J417" s="650" t="s">
        <v>674</v>
      </c>
      <c r="K417" s="650" t="s">
        <v>4027</v>
      </c>
      <c r="L417" s="651">
        <v>99</v>
      </c>
      <c r="M417" s="651">
        <v>99</v>
      </c>
      <c r="N417" s="650">
        <v>1</v>
      </c>
      <c r="O417" s="731">
        <v>0.5</v>
      </c>
      <c r="P417" s="651">
        <v>99</v>
      </c>
      <c r="Q417" s="666">
        <v>1</v>
      </c>
      <c r="R417" s="650">
        <v>1</v>
      </c>
      <c r="S417" s="666">
        <v>1</v>
      </c>
      <c r="T417" s="731">
        <v>0.5</v>
      </c>
      <c r="U417" s="689">
        <v>1</v>
      </c>
    </row>
    <row r="418" spans="1:21" ht="14.4" customHeight="1" x14ac:dyDescent="0.3">
      <c r="A418" s="649">
        <v>21</v>
      </c>
      <c r="B418" s="650" t="s">
        <v>582</v>
      </c>
      <c r="C418" s="650">
        <v>89301211</v>
      </c>
      <c r="D418" s="729" t="s">
        <v>5948</v>
      </c>
      <c r="E418" s="730" t="s">
        <v>3937</v>
      </c>
      <c r="F418" s="650" t="s">
        <v>3904</v>
      </c>
      <c r="G418" s="650" t="s">
        <v>4028</v>
      </c>
      <c r="H418" s="650" t="s">
        <v>583</v>
      </c>
      <c r="I418" s="650" t="s">
        <v>4258</v>
      </c>
      <c r="J418" s="650" t="s">
        <v>1722</v>
      </c>
      <c r="K418" s="650" t="s">
        <v>4259</v>
      </c>
      <c r="L418" s="651">
        <v>949.83</v>
      </c>
      <c r="M418" s="651">
        <v>949.83</v>
      </c>
      <c r="N418" s="650">
        <v>1</v>
      </c>
      <c r="O418" s="731">
        <v>1</v>
      </c>
      <c r="P418" s="651"/>
      <c r="Q418" s="666">
        <v>0</v>
      </c>
      <c r="R418" s="650"/>
      <c r="S418" s="666">
        <v>0</v>
      </c>
      <c r="T418" s="731"/>
      <c r="U418" s="689">
        <v>0</v>
      </c>
    </row>
    <row r="419" spans="1:21" ht="14.4" customHeight="1" x14ac:dyDescent="0.3">
      <c r="A419" s="649">
        <v>21</v>
      </c>
      <c r="B419" s="650" t="s">
        <v>582</v>
      </c>
      <c r="C419" s="650">
        <v>89301211</v>
      </c>
      <c r="D419" s="729" t="s">
        <v>5948</v>
      </c>
      <c r="E419" s="730" t="s">
        <v>3937</v>
      </c>
      <c r="F419" s="650" t="s">
        <v>3904</v>
      </c>
      <c r="G419" s="650" t="s">
        <v>3958</v>
      </c>
      <c r="H419" s="650" t="s">
        <v>583</v>
      </c>
      <c r="I419" s="650" t="s">
        <v>3959</v>
      </c>
      <c r="J419" s="650" t="s">
        <v>789</v>
      </c>
      <c r="K419" s="650" t="s">
        <v>3227</v>
      </c>
      <c r="L419" s="651">
        <v>0</v>
      </c>
      <c r="M419" s="651">
        <v>0</v>
      </c>
      <c r="N419" s="650">
        <v>2</v>
      </c>
      <c r="O419" s="731">
        <v>1.5</v>
      </c>
      <c r="P419" s="651">
        <v>0</v>
      </c>
      <c r="Q419" s="666"/>
      <c r="R419" s="650">
        <v>2</v>
      </c>
      <c r="S419" s="666">
        <v>1</v>
      </c>
      <c r="T419" s="731">
        <v>1.5</v>
      </c>
      <c r="U419" s="689">
        <v>1</v>
      </c>
    </row>
    <row r="420" spans="1:21" ht="14.4" customHeight="1" x14ac:dyDescent="0.3">
      <c r="A420" s="649">
        <v>21</v>
      </c>
      <c r="B420" s="650" t="s">
        <v>582</v>
      </c>
      <c r="C420" s="650">
        <v>89301211</v>
      </c>
      <c r="D420" s="729" t="s">
        <v>5948</v>
      </c>
      <c r="E420" s="730" t="s">
        <v>3937</v>
      </c>
      <c r="F420" s="650" t="s">
        <v>3904</v>
      </c>
      <c r="G420" s="650" t="s">
        <v>4280</v>
      </c>
      <c r="H420" s="650" t="s">
        <v>583</v>
      </c>
      <c r="I420" s="650" t="s">
        <v>4281</v>
      </c>
      <c r="J420" s="650" t="s">
        <v>1359</v>
      </c>
      <c r="K420" s="650" t="s">
        <v>4282</v>
      </c>
      <c r="L420" s="651">
        <v>0</v>
      </c>
      <c r="M420" s="651">
        <v>0</v>
      </c>
      <c r="N420" s="650">
        <v>2</v>
      </c>
      <c r="O420" s="731">
        <v>0.5</v>
      </c>
      <c r="P420" s="651">
        <v>0</v>
      </c>
      <c r="Q420" s="666"/>
      <c r="R420" s="650">
        <v>2</v>
      </c>
      <c r="S420" s="666">
        <v>1</v>
      </c>
      <c r="T420" s="731">
        <v>0.5</v>
      </c>
      <c r="U420" s="689">
        <v>1</v>
      </c>
    </row>
    <row r="421" spans="1:21" ht="14.4" customHeight="1" x14ac:dyDescent="0.3">
      <c r="A421" s="649">
        <v>21</v>
      </c>
      <c r="B421" s="650" t="s">
        <v>582</v>
      </c>
      <c r="C421" s="650">
        <v>89301211</v>
      </c>
      <c r="D421" s="729" t="s">
        <v>5948</v>
      </c>
      <c r="E421" s="730" t="s">
        <v>3937</v>
      </c>
      <c r="F421" s="650" t="s">
        <v>3904</v>
      </c>
      <c r="G421" s="650" t="s">
        <v>4055</v>
      </c>
      <c r="H421" s="650" t="s">
        <v>1959</v>
      </c>
      <c r="I421" s="650" t="s">
        <v>2273</v>
      </c>
      <c r="J421" s="650" t="s">
        <v>2274</v>
      </c>
      <c r="K421" s="650" t="s">
        <v>3770</v>
      </c>
      <c r="L421" s="651">
        <v>804.58</v>
      </c>
      <c r="M421" s="651">
        <v>804.58</v>
      </c>
      <c r="N421" s="650">
        <v>1</v>
      </c>
      <c r="O421" s="731">
        <v>1</v>
      </c>
      <c r="P421" s="651"/>
      <c r="Q421" s="666">
        <v>0</v>
      </c>
      <c r="R421" s="650"/>
      <c r="S421" s="666">
        <v>0</v>
      </c>
      <c r="T421" s="731"/>
      <c r="U421" s="689">
        <v>0</v>
      </c>
    </row>
    <row r="422" spans="1:21" ht="14.4" customHeight="1" x14ac:dyDescent="0.3">
      <c r="A422" s="649">
        <v>21</v>
      </c>
      <c r="B422" s="650" t="s">
        <v>582</v>
      </c>
      <c r="C422" s="650">
        <v>89301211</v>
      </c>
      <c r="D422" s="729" t="s">
        <v>5948</v>
      </c>
      <c r="E422" s="730" t="s">
        <v>3937</v>
      </c>
      <c r="F422" s="650" t="s">
        <v>3904</v>
      </c>
      <c r="G422" s="650" t="s">
        <v>3949</v>
      </c>
      <c r="H422" s="650" t="s">
        <v>583</v>
      </c>
      <c r="I422" s="650" t="s">
        <v>985</v>
      </c>
      <c r="J422" s="650" t="s">
        <v>986</v>
      </c>
      <c r="K422" s="650" t="s">
        <v>987</v>
      </c>
      <c r="L422" s="651">
        <v>0</v>
      </c>
      <c r="M422" s="651">
        <v>0</v>
      </c>
      <c r="N422" s="650">
        <v>1</v>
      </c>
      <c r="O422" s="731">
        <v>0.5</v>
      </c>
      <c r="P422" s="651">
        <v>0</v>
      </c>
      <c r="Q422" s="666"/>
      <c r="R422" s="650">
        <v>1</v>
      </c>
      <c r="S422" s="666">
        <v>1</v>
      </c>
      <c r="T422" s="731">
        <v>0.5</v>
      </c>
      <c r="U422" s="689">
        <v>1</v>
      </c>
    </row>
    <row r="423" spans="1:21" ht="14.4" customHeight="1" x14ac:dyDescent="0.3">
      <c r="A423" s="649">
        <v>21</v>
      </c>
      <c r="B423" s="650" t="s">
        <v>582</v>
      </c>
      <c r="C423" s="650">
        <v>89301211</v>
      </c>
      <c r="D423" s="729" t="s">
        <v>5948</v>
      </c>
      <c r="E423" s="730" t="s">
        <v>3937</v>
      </c>
      <c r="F423" s="650" t="s">
        <v>3904</v>
      </c>
      <c r="G423" s="650" t="s">
        <v>4060</v>
      </c>
      <c r="H423" s="650" t="s">
        <v>583</v>
      </c>
      <c r="I423" s="650" t="s">
        <v>1748</v>
      </c>
      <c r="J423" s="650" t="s">
        <v>1951</v>
      </c>
      <c r="K423" s="650" t="s">
        <v>1952</v>
      </c>
      <c r="L423" s="651">
        <v>2344.4299999999998</v>
      </c>
      <c r="M423" s="651">
        <v>2344.4299999999998</v>
      </c>
      <c r="N423" s="650">
        <v>1</v>
      </c>
      <c r="O423" s="731">
        <v>0.5</v>
      </c>
      <c r="P423" s="651">
        <v>2344.4299999999998</v>
      </c>
      <c r="Q423" s="666">
        <v>1</v>
      </c>
      <c r="R423" s="650">
        <v>1</v>
      </c>
      <c r="S423" s="666">
        <v>1</v>
      </c>
      <c r="T423" s="731">
        <v>0.5</v>
      </c>
      <c r="U423" s="689">
        <v>1</v>
      </c>
    </row>
    <row r="424" spans="1:21" ht="14.4" customHeight="1" x14ac:dyDescent="0.3">
      <c r="A424" s="649">
        <v>21</v>
      </c>
      <c r="B424" s="650" t="s">
        <v>582</v>
      </c>
      <c r="C424" s="650">
        <v>89301211</v>
      </c>
      <c r="D424" s="729" t="s">
        <v>5948</v>
      </c>
      <c r="E424" s="730" t="s">
        <v>3937</v>
      </c>
      <c r="F424" s="650" t="s">
        <v>3904</v>
      </c>
      <c r="G424" s="650" t="s">
        <v>4060</v>
      </c>
      <c r="H424" s="650" t="s">
        <v>583</v>
      </c>
      <c r="I424" s="650" t="s">
        <v>4061</v>
      </c>
      <c r="J424" s="650" t="s">
        <v>1951</v>
      </c>
      <c r="K424" s="650" t="s">
        <v>4062</v>
      </c>
      <c r="L424" s="651">
        <v>0</v>
      </c>
      <c r="M424" s="651">
        <v>0</v>
      </c>
      <c r="N424" s="650">
        <v>1</v>
      </c>
      <c r="O424" s="731">
        <v>0.5</v>
      </c>
      <c r="P424" s="651">
        <v>0</v>
      </c>
      <c r="Q424" s="666"/>
      <c r="R424" s="650">
        <v>1</v>
      </c>
      <c r="S424" s="666">
        <v>1</v>
      </c>
      <c r="T424" s="731">
        <v>0.5</v>
      </c>
      <c r="U424" s="689">
        <v>1</v>
      </c>
    </row>
    <row r="425" spans="1:21" ht="14.4" customHeight="1" x14ac:dyDescent="0.3">
      <c r="A425" s="649">
        <v>21</v>
      </c>
      <c r="B425" s="650" t="s">
        <v>582</v>
      </c>
      <c r="C425" s="650">
        <v>89301211</v>
      </c>
      <c r="D425" s="729" t="s">
        <v>5948</v>
      </c>
      <c r="E425" s="730" t="s">
        <v>3937</v>
      </c>
      <c r="F425" s="650" t="s">
        <v>3904</v>
      </c>
      <c r="G425" s="650" t="s">
        <v>4064</v>
      </c>
      <c r="H425" s="650" t="s">
        <v>583</v>
      </c>
      <c r="I425" s="650" t="s">
        <v>989</v>
      </c>
      <c r="J425" s="650" t="s">
        <v>4065</v>
      </c>
      <c r="K425" s="650" t="s">
        <v>4066</v>
      </c>
      <c r="L425" s="651">
        <v>56.01</v>
      </c>
      <c r="M425" s="651">
        <v>616.11</v>
      </c>
      <c r="N425" s="650">
        <v>11</v>
      </c>
      <c r="O425" s="731">
        <v>6.5</v>
      </c>
      <c r="P425" s="651">
        <v>448.08</v>
      </c>
      <c r="Q425" s="666">
        <v>0.72727272727272718</v>
      </c>
      <c r="R425" s="650">
        <v>8</v>
      </c>
      <c r="S425" s="666">
        <v>0.72727272727272729</v>
      </c>
      <c r="T425" s="731">
        <v>4.5</v>
      </c>
      <c r="U425" s="689">
        <v>0.69230769230769229</v>
      </c>
    </row>
    <row r="426" spans="1:21" ht="14.4" customHeight="1" x14ac:dyDescent="0.3">
      <c r="A426" s="649">
        <v>21</v>
      </c>
      <c r="B426" s="650" t="s">
        <v>582</v>
      </c>
      <c r="C426" s="650">
        <v>89301211</v>
      </c>
      <c r="D426" s="729" t="s">
        <v>5948</v>
      </c>
      <c r="E426" s="730" t="s">
        <v>3937</v>
      </c>
      <c r="F426" s="650" t="s">
        <v>3904</v>
      </c>
      <c r="G426" s="650" t="s">
        <v>3950</v>
      </c>
      <c r="H426" s="650" t="s">
        <v>1959</v>
      </c>
      <c r="I426" s="650" t="s">
        <v>1998</v>
      </c>
      <c r="J426" s="650" t="s">
        <v>1999</v>
      </c>
      <c r="K426" s="650" t="s">
        <v>2000</v>
      </c>
      <c r="L426" s="651">
        <v>937.93</v>
      </c>
      <c r="M426" s="651">
        <v>9379.2999999999993</v>
      </c>
      <c r="N426" s="650">
        <v>10</v>
      </c>
      <c r="O426" s="731">
        <v>4.5</v>
      </c>
      <c r="P426" s="651">
        <v>8441.369999999999</v>
      </c>
      <c r="Q426" s="666">
        <v>0.89999999999999991</v>
      </c>
      <c r="R426" s="650">
        <v>9</v>
      </c>
      <c r="S426" s="666">
        <v>0.9</v>
      </c>
      <c r="T426" s="731">
        <v>3.5</v>
      </c>
      <c r="U426" s="689">
        <v>0.77777777777777779</v>
      </c>
    </row>
    <row r="427" spans="1:21" ht="14.4" customHeight="1" x14ac:dyDescent="0.3">
      <c r="A427" s="649">
        <v>21</v>
      </c>
      <c r="B427" s="650" t="s">
        <v>582</v>
      </c>
      <c r="C427" s="650">
        <v>89301211</v>
      </c>
      <c r="D427" s="729" t="s">
        <v>5948</v>
      </c>
      <c r="E427" s="730" t="s">
        <v>3937</v>
      </c>
      <c r="F427" s="650" t="s">
        <v>3904</v>
      </c>
      <c r="G427" s="650" t="s">
        <v>3950</v>
      </c>
      <c r="H427" s="650" t="s">
        <v>1959</v>
      </c>
      <c r="I427" s="650" t="s">
        <v>2061</v>
      </c>
      <c r="J427" s="650" t="s">
        <v>2062</v>
      </c>
      <c r="K427" s="650" t="s">
        <v>2000</v>
      </c>
      <c r="L427" s="651">
        <v>1749.69</v>
      </c>
      <c r="M427" s="651">
        <v>8748.4500000000007</v>
      </c>
      <c r="N427" s="650">
        <v>5</v>
      </c>
      <c r="O427" s="731">
        <v>1.5</v>
      </c>
      <c r="P427" s="651">
        <v>8748.4500000000007</v>
      </c>
      <c r="Q427" s="666">
        <v>1</v>
      </c>
      <c r="R427" s="650">
        <v>5</v>
      </c>
      <c r="S427" s="666">
        <v>1</v>
      </c>
      <c r="T427" s="731">
        <v>1.5</v>
      </c>
      <c r="U427" s="689">
        <v>1</v>
      </c>
    </row>
    <row r="428" spans="1:21" ht="14.4" customHeight="1" x14ac:dyDescent="0.3">
      <c r="A428" s="649">
        <v>21</v>
      </c>
      <c r="B428" s="650" t="s">
        <v>582</v>
      </c>
      <c r="C428" s="650">
        <v>89301211</v>
      </c>
      <c r="D428" s="729" t="s">
        <v>5948</v>
      </c>
      <c r="E428" s="730" t="s">
        <v>3937</v>
      </c>
      <c r="F428" s="650" t="s">
        <v>3904</v>
      </c>
      <c r="G428" s="650" t="s">
        <v>3950</v>
      </c>
      <c r="H428" s="650" t="s">
        <v>1959</v>
      </c>
      <c r="I428" s="650" t="s">
        <v>2065</v>
      </c>
      <c r="J428" s="650" t="s">
        <v>2062</v>
      </c>
      <c r="K428" s="650" t="s">
        <v>2003</v>
      </c>
      <c r="L428" s="651">
        <v>2332.92</v>
      </c>
      <c r="M428" s="651">
        <v>2332.92</v>
      </c>
      <c r="N428" s="650">
        <v>1</v>
      </c>
      <c r="O428" s="731">
        <v>1</v>
      </c>
      <c r="P428" s="651"/>
      <c r="Q428" s="666">
        <v>0</v>
      </c>
      <c r="R428" s="650"/>
      <c r="S428" s="666">
        <v>0</v>
      </c>
      <c r="T428" s="731"/>
      <c r="U428" s="689">
        <v>0</v>
      </c>
    </row>
    <row r="429" spans="1:21" ht="14.4" customHeight="1" x14ac:dyDescent="0.3">
      <c r="A429" s="649">
        <v>21</v>
      </c>
      <c r="B429" s="650" t="s">
        <v>582</v>
      </c>
      <c r="C429" s="650">
        <v>89301211</v>
      </c>
      <c r="D429" s="729" t="s">
        <v>5948</v>
      </c>
      <c r="E429" s="730" t="s">
        <v>3937</v>
      </c>
      <c r="F429" s="650" t="s">
        <v>3904</v>
      </c>
      <c r="G429" s="650" t="s">
        <v>3950</v>
      </c>
      <c r="H429" s="650" t="s">
        <v>1959</v>
      </c>
      <c r="I429" s="650" t="s">
        <v>2068</v>
      </c>
      <c r="J429" s="650" t="s">
        <v>2062</v>
      </c>
      <c r="K429" s="650" t="s">
        <v>3115</v>
      </c>
      <c r="L429" s="651">
        <v>2916.16</v>
      </c>
      <c r="M429" s="651">
        <v>26245.439999999999</v>
      </c>
      <c r="N429" s="650">
        <v>9</v>
      </c>
      <c r="O429" s="731">
        <v>2</v>
      </c>
      <c r="P429" s="651">
        <v>26245.439999999999</v>
      </c>
      <c r="Q429" s="666">
        <v>1</v>
      </c>
      <c r="R429" s="650">
        <v>9</v>
      </c>
      <c r="S429" s="666">
        <v>1</v>
      </c>
      <c r="T429" s="731">
        <v>2</v>
      </c>
      <c r="U429" s="689">
        <v>1</v>
      </c>
    </row>
    <row r="430" spans="1:21" ht="14.4" customHeight="1" x14ac:dyDescent="0.3">
      <c r="A430" s="649">
        <v>21</v>
      </c>
      <c r="B430" s="650" t="s">
        <v>582</v>
      </c>
      <c r="C430" s="650">
        <v>89301211</v>
      </c>
      <c r="D430" s="729" t="s">
        <v>5948</v>
      </c>
      <c r="E430" s="730" t="s">
        <v>3937</v>
      </c>
      <c r="F430" s="650" t="s">
        <v>3904</v>
      </c>
      <c r="G430" s="650" t="s">
        <v>4072</v>
      </c>
      <c r="H430" s="650" t="s">
        <v>583</v>
      </c>
      <c r="I430" s="650" t="s">
        <v>2382</v>
      </c>
      <c r="J430" s="650" t="s">
        <v>2383</v>
      </c>
      <c r="K430" s="650" t="s">
        <v>2384</v>
      </c>
      <c r="L430" s="651">
        <v>153.52000000000001</v>
      </c>
      <c r="M430" s="651">
        <v>153.52000000000001</v>
      </c>
      <c r="N430" s="650">
        <v>1</v>
      </c>
      <c r="O430" s="731">
        <v>0.5</v>
      </c>
      <c r="P430" s="651">
        <v>153.52000000000001</v>
      </c>
      <c r="Q430" s="666">
        <v>1</v>
      </c>
      <c r="R430" s="650">
        <v>1</v>
      </c>
      <c r="S430" s="666">
        <v>1</v>
      </c>
      <c r="T430" s="731">
        <v>0.5</v>
      </c>
      <c r="U430" s="689">
        <v>1</v>
      </c>
    </row>
    <row r="431" spans="1:21" ht="14.4" customHeight="1" x14ac:dyDescent="0.3">
      <c r="A431" s="649">
        <v>21</v>
      </c>
      <c r="B431" s="650" t="s">
        <v>582</v>
      </c>
      <c r="C431" s="650">
        <v>89301211</v>
      </c>
      <c r="D431" s="729" t="s">
        <v>5948</v>
      </c>
      <c r="E431" s="730" t="s">
        <v>3937</v>
      </c>
      <c r="F431" s="650" t="s">
        <v>3904</v>
      </c>
      <c r="G431" s="650" t="s">
        <v>3951</v>
      </c>
      <c r="H431" s="650" t="s">
        <v>583</v>
      </c>
      <c r="I431" s="650" t="s">
        <v>3217</v>
      </c>
      <c r="J431" s="650" t="s">
        <v>808</v>
      </c>
      <c r="K431" s="650" t="s">
        <v>4074</v>
      </c>
      <c r="L431" s="651">
        <v>0</v>
      </c>
      <c r="M431" s="651">
        <v>0</v>
      </c>
      <c r="N431" s="650">
        <v>1</v>
      </c>
      <c r="O431" s="731">
        <v>0.5</v>
      </c>
      <c r="P431" s="651"/>
      <c r="Q431" s="666"/>
      <c r="R431" s="650"/>
      <c r="S431" s="666">
        <v>0</v>
      </c>
      <c r="T431" s="731"/>
      <c r="U431" s="689">
        <v>0</v>
      </c>
    </row>
    <row r="432" spans="1:21" ht="14.4" customHeight="1" x14ac:dyDescent="0.3">
      <c r="A432" s="649">
        <v>21</v>
      </c>
      <c r="B432" s="650" t="s">
        <v>582</v>
      </c>
      <c r="C432" s="650">
        <v>89301211</v>
      </c>
      <c r="D432" s="729" t="s">
        <v>5948</v>
      </c>
      <c r="E432" s="730" t="s">
        <v>3937</v>
      </c>
      <c r="F432" s="650" t="s">
        <v>3904</v>
      </c>
      <c r="G432" s="650" t="s">
        <v>3951</v>
      </c>
      <c r="H432" s="650" t="s">
        <v>583</v>
      </c>
      <c r="I432" s="650" t="s">
        <v>4080</v>
      </c>
      <c r="J432" s="650" t="s">
        <v>3953</v>
      </c>
      <c r="K432" s="650" t="s">
        <v>809</v>
      </c>
      <c r="L432" s="651">
        <v>97.97</v>
      </c>
      <c r="M432" s="651">
        <v>391.88</v>
      </c>
      <c r="N432" s="650">
        <v>4</v>
      </c>
      <c r="O432" s="731">
        <v>2.5</v>
      </c>
      <c r="P432" s="651">
        <v>293.90999999999997</v>
      </c>
      <c r="Q432" s="666">
        <v>0.74999999999999989</v>
      </c>
      <c r="R432" s="650">
        <v>3</v>
      </c>
      <c r="S432" s="666">
        <v>0.75</v>
      </c>
      <c r="T432" s="731">
        <v>2</v>
      </c>
      <c r="U432" s="689">
        <v>0.8</v>
      </c>
    </row>
    <row r="433" spans="1:21" ht="14.4" customHeight="1" x14ac:dyDescent="0.3">
      <c r="A433" s="649">
        <v>21</v>
      </c>
      <c r="B433" s="650" t="s">
        <v>582</v>
      </c>
      <c r="C433" s="650">
        <v>89301211</v>
      </c>
      <c r="D433" s="729" t="s">
        <v>5948</v>
      </c>
      <c r="E433" s="730" t="s">
        <v>3937</v>
      </c>
      <c r="F433" s="650" t="s">
        <v>3904</v>
      </c>
      <c r="G433" s="650" t="s">
        <v>3951</v>
      </c>
      <c r="H433" s="650" t="s">
        <v>583</v>
      </c>
      <c r="I433" s="650" t="s">
        <v>3952</v>
      </c>
      <c r="J433" s="650" t="s">
        <v>3953</v>
      </c>
      <c r="K433" s="650" t="s">
        <v>812</v>
      </c>
      <c r="L433" s="651">
        <v>314.89999999999998</v>
      </c>
      <c r="M433" s="651">
        <v>944.69999999999993</v>
      </c>
      <c r="N433" s="650">
        <v>3</v>
      </c>
      <c r="O433" s="731">
        <v>1.5</v>
      </c>
      <c r="P433" s="651">
        <v>944.69999999999993</v>
      </c>
      <c r="Q433" s="666">
        <v>1</v>
      </c>
      <c r="R433" s="650">
        <v>3</v>
      </c>
      <c r="S433" s="666">
        <v>1</v>
      </c>
      <c r="T433" s="731">
        <v>1.5</v>
      </c>
      <c r="U433" s="689">
        <v>1</v>
      </c>
    </row>
    <row r="434" spans="1:21" ht="14.4" customHeight="1" x14ac:dyDescent="0.3">
      <c r="A434" s="649">
        <v>21</v>
      </c>
      <c r="B434" s="650" t="s">
        <v>582</v>
      </c>
      <c r="C434" s="650">
        <v>89301211</v>
      </c>
      <c r="D434" s="729" t="s">
        <v>5948</v>
      </c>
      <c r="E434" s="730" t="s">
        <v>3937</v>
      </c>
      <c r="F434" s="650" t="s">
        <v>3904</v>
      </c>
      <c r="G434" s="650" t="s">
        <v>3951</v>
      </c>
      <c r="H434" s="650" t="s">
        <v>583</v>
      </c>
      <c r="I434" s="650" t="s">
        <v>807</v>
      </c>
      <c r="J434" s="650" t="s">
        <v>808</v>
      </c>
      <c r="K434" s="650" t="s">
        <v>4308</v>
      </c>
      <c r="L434" s="651">
        <v>97.97</v>
      </c>
      <c r="M434" s="651">
        <v>97.97</v>
      </c>
      <c r="N434" s="650">
        <v>1</v>
      </c>
      <c r="O434" s="731">
        <v>0.5</v>
      </c>
      <c r="P434" s="651">
        <v>97.97</v>
      </c>
      <c r="Q434" s="666">
        <v>1</v>
      </c>
      <c r="R434" s="650">
        <v>1</v>
      </c>
      <c r="S434" s="666">
        <v>1</v>
      </c>
      <c r="T434" s="731">
        <v>0.5</v>
      </c>
      <c r="U434" s="689">
        <v>1</v>
      </c>
    </row>
    <row r="435" spans="1:21" ht="14.4" customHeight="1" x14ac:dyDescent="0.3">
      <c r="A435" s="649">
        <v>21</v>
      </c>
      <c r="B435" s="650" t="s">
        <v>582</v>
      </c>
      <c r="C435" s="650">
        <v>89301211</v>
      </c>
      <c r="D435" s="729" t="s">
        <v>5948</v>
      </c>
      <c r="E435" s="730" t="s">
        <v>3937</v>
      </c>
      <c r="F435" s="650" t="s">
        <v>3904</v>
      </c>
      <c r="G435" s="650" t="s">
        <v>3951</v>
      </c>
      <c r="H435" s="650" t="s">
        <v>583</v>
      </c>
      <c r="I435" s="650" t="s">
        <v>811</v>
      </c>
      <c r="J435" s="650" t="s">
        <v>808</v>
      </c>
      <c r="K435" s="650" t="s">
        <v>4309</v>
      </c>
      <c r="L435" s="651">
        <v>314.89999999999998</v>
      </c>
      <c r="M435" s="651">
        <v>944.69999999999993</v>
      </c>
      <c r="N435" s="650">
        <v>3</v>
      </c>
      <c r="O435" s="731">
        <v>1.5</v>
      </c>
      <c r="P435" s="651">
        <v>314.89999999999998</v>
      </c>
      <c r="Q435" s="666">
        <v>0.33333333333333331</v>
      </c>
      <c r="R435" s="650">
        <v>1</v>
      </c>
      <c r="S435" s="666">
        <v>0.33333333333333331</v>
      </c>
      <c r="T435" s="731">
        <v>0.5</v>
      </c>
      <c r="U435" s="689">
        <v>0.33333333333333331</v>
      </c>
    </row>
    <row r="436" spans="1:21" ht="14.4" customHeight="1" x14ac:dyDescent="0.3">
      <c r="A436" s="649">
        <v>21</v>
      </c>
      <c r="B436" s="650" t="s">
        <v>582</v>
      </c>
      <c r="C436" s="650">
        <v>89301211</v>
      </c>
      <c r="D436" s="729" t="s">
        <v>5948</v>
      </c>
      <c r="E436" s="730" t="s">
        <v>3937</v>
      </c>
      <c r="F436" s="650" t="s">
        <v>3904</v>
      </c>
      <c r="G436" s="650" t="s">
        <v>3948</v>
      </c>
      <c r="H436" s="650" t="s">
        <v>1959</v>
      </c>
      <c r="I436" s="650" t="s">
        <v>2200</v>
      </c>
      <c r="J436" s="650" t="s">
        <v>2201</v>
      </c>
      <c r="K436" s="650" t="s">
        <v>3686</v>
      </c>
      <c r="L436" s="651">
        <v>1359.61</v>
      </c>
      <c r="M436" s="651">
        <v>21753.760000000002</v>
      </c>
      <c r="N436" s="650">
        <v>16</v>
      </c>
      <c r="O436" s="731">
        <v>9</v>
      </c>
      <c r="P436" s="651">
        <v>20394.150000000001</v>
      </c>
      <c r="Q436" s="666">
        <v>0.9375</v>
      </c>
      <c r="R436" s="650">
        <v>15</v>
      </c>
      <c r="S436" s="666">
        <v>0.9375</v>
      </c>
      <c r="T436" s="731">
        <v>8</v>
      </c>
      <c r="U436" s="689">
        <v>0.88888888888888884</v>
      </c>
    </row>
    <row r="437" spans="1:21" ht="14.4" customHeight="1" x14ac:dyDescent="0.3">
      <c r="A437" s="649">
        <v>21</v>
      </c>
      <c r="B437" s="650" t="s">
        <v>582</v>
      </c>
      <c r="C437" s="650">
        <v>89301211</v>
      </c>
      <c r="D437" s="729" t="s">
        <v>5948</v>
      </c>
      <c r="E437" s="730" t="s">
        <v>3937</v>
      </c>
      <c r="F437" s="650" t="s">
        <v>3904</v>
      </c>
      <c r="G437" s="650" t="s">
        <v>3948</v>
      </c>
      <c r="H437" s="650" t="s">
        <v>1959</v>
      </c>
      <c r="I437" s="650" t="s">
        <v>3964</v>
      </c>
      <c r="J437" s="650" t="s">
        <v>3965</v>
      </c>
      <c r="K437" s="650" t="s">
        <v>3966</v>
      </c>
      <c r="L437" s="651">
        <v>1359.61</v>
      </c>
      <c r="M437" s="651">
        <v>1359.61</v>
      </c>
      <c r="N437" s="650">
        <v>1</v>
      </c>
      <c r="O437" s="731">
        <v>1</v>
      </c>
      <c r="P437" s="651">
        <v>1359.61</v>
      </c>
      <c r="Q437" s="666">
        <v>1</v>
      </c>
      <c r="R437" s="650">
        <v>1</v>
      </c>
      <c r="S437" s="666">
        <v>1</v>
      </c>
      <c r="T437" s="731">
        <v>1</v>
      </c>
      <c r="U437" s="689">
        <v>1</v>
      </c>
    </row>
    <row r="438" spans="1:21" ht="14.4" customHeight="1" x14ac:dyDescent="0.3">
      <c r="A438" s="649">
        <v>21</v>
      </c>
      <c r="B438" s="650" t="s">
        <v>582</v>
      </c>
      <c r="C438" s="650">
        <v>89301211</v>
      </c>
      <c r="D438" s="729" t="s">
        <v>5948</v>
      </c>
      <c r="E438" s="730" t="s">
        <v>3937</v>
      </c>
      <c r="F438" s="650" t="s">
        <v>3904</v>
      </c>
      <c r="G438" s="650" t="s">
        <v>4085</v>
      </c>
      <c r="H438" s="650" t="s">
        <v>583</v>
      </c>
      <c r="I438" s="650" t="s">
        <v>4374</v>
      </c>
      <c r="J438" s="650" t="s">
        <v>1447</v>
      </c>
      <c r="K438" s="650" t="s">
        <v>4375</v>
      </c>
      <c r="L438" s="651">
        <v>949.83</v>
      </c>
      <c r="M438" s="651">
        <v>1899.66</v>
      </c>
      <c r="N438" s="650">
        <v>2</v>
      </c>
      <c r="O438" s="731">
        <v>1</v>
      </c>
      <c r="P438" s="651"/>
      <c r="Q438" s="666">
        <v>0</v>
      </c>
      <c r="R438" s="650"/>
      <c r="S438" s="666">
        <v>0</v>
      </c>
      <c r="T438" s="731"/>
      <c r="U438" s="689">
        <v>0</v>
      </c>
    </row>
    <row r="439" spans="1:21" ht="14.4" customHeight="1" x14ac:dyDescent="0.3">
      <c r="A439" s="649">
        <v>21</v>
      </c>
      <c r="B439" s="650" t="s">
        <v>582</v>
      </c>
      <c r="C439" s="650">
        <v>89301211</v>
      </c>
      <c r="D439" s="729" t="s">
        <v>5948</v>
      </c>
      <c r="E439" s="730" t="s">
        <v>3937</v>
      </c>
      <c r="F439" s="650" t="s">
        <v>3904</v>
      </c>
      <c r="G439" s="650" t="s">
        <v>4085</v>
      </c>
      <c r="H439" s="650" t="s">
        <v>583</v>
      </c>
      <c r="I439" s="650" t="s">
        <v>4360</v>
      </c>
      <c r="J439" s="650" t="s">
        <v>1367</v>
      </c>
      <c r="K439" s="650" t="s">
        <v>4361</v>
      </c>
      <c r="L439" s="651">
        <v>1753.54</v>
      </c>
      <c r="M439" s="651">
        <v>3507.08</v>
      </c>
      <c r="N439" s="650">
        <v>2</v>
      </c>
      <c r="O439" s="731">
        <v>2</v>
      </c>
      <c r="P439" s="651">
        <v>1753.54</v>
      </c>
      <c r="Q439" s="666">
        <v>0.5</v>
      </c>
      <c r="R439" s="650">
        <v>1</v>
      </c>
      <c r="S439" s="666">
        <v>0.5</v>
      </c>
      <c r="T439" s="731">
        <v>1</v>
      </c>
      <c r="U439" s="689">
        <v>0.5</v>
      </c>
    </row>
    <row r="440" spans="1:21" ht="14.4" customHeight="1" x14ac:dyDescent="0.3">
      <c r="A440" s="649">
        <v>21</v>
      </c>
      <c r="B440" s="650" t="s">
        <v>582</v>
      </c>
      <c r="C440" s="650">
        <v>89301211</v>
      </c>
      <c r="D440" s="729" t="s">
        <v>5948</v>
      </c>
      <c r="E440" s="730" t="s">
        <v>3937</v>
      </c>
      <c r="F440" s="650" t="s">
        <v>3904</v>
      </c>
      <c r="G440" s="650" t="s">
        <v>4376</v>
      </c>
      <c r="H440" s="650" t="s">
        <v>1959</v>
      </c>
      <c r="I440" s="650" t="s">
        <v>4377</v>
      </c>
      <c r="J440" s="650" t="s">
        <v>2036</v>
      </c>
      <c r="K440" s="650" t="s">
        <v>4378</v>
      </c>
      <c r="L440" s="651">
        <v>0</v>
      </c>
      <c r="M440" s="651">
        <v>0</v>
      </c>
      <c r="N440" s="650">
        <v>1</v>
      </c>
      <c r="O440" s="731">
        <v>0.5</v>
      </c>
      <c r="P440" s="651">
        <v>0</v>
      </c>
      <c r="Q440" s="666"/>
      <c r="R440" s="650">
        <v>1</v>
      </c>
      <c r="S440" s="666">
        <v>1</v>
      </c>
      <c r="T440" s="731">
        <v>0.5</v>
      </c>
      <c r="U440" s="689">
        <v>1</v>
      </c>
    </row>
    <row r="441" spans="1:21" ht="14.4" customHeight="1" x14ac:dyDescent="0.3">
      <c r="A441" s="649">
        <v>21</v>
      </c>
      <c r="B441" s="650" t="s">
        <v>582</v>
      </c>
      <c r="C441" s="650">
        <v>89301211</v>
      </c>
      <c r="D441" s="729" t="s">
        <v>5948</v>
      </c>
      <c r="E441" s="730" t="s">
        <v>3937</v>
      </c>
      <c r="F441" s="650" t="s">
        <v>3904</v>
      </c>
      <c r="G441" s="650" t="s">
        <v>4094</v>
      </c>
      <c r="H441" s="650" t="s">
        <v>583</v>
      </c>
      <c r="I441" s="650" t="s">
        <v>1884</v>
      </c>
      <c r="J441" s="650" t="s">
        <v>869</v>
      </c>
      <c r="K441" s="650" t="s">
        <v>1217</v>
      </c>
      <c r="L441" s="651">
        <v>113.37</v>
      </c>
      <c r="M441" s="651">
        <v>340.11</v>
      </c>
      <c r="N441" s="650">
        <v>3</v>
      </c>
      <c r="O441" s="731">
        <v>1.5</v>
      </c>
      <c r="P441" s="651">
        <v>226.74</v>
      </c>
      <c r="Q441" s="666">
        <v>0.66666666666666663</v>
      </c>
      <c r="R441" s="650">
        <v>2</v>
      </c>
      <c r="S441" s="666">
        <v>0.66666666666666663</v>
      </c>
      <c r="T441" s="731">
        <v>1</v>
      </c>
      <c r="U441" s="689">
        <v>0.66666666666666663</v>
      </c>
    </row>
    <row r="442" spans="1:21" ht="14.4" customHeight="1" x14ac:dyDescent="0.3">
      <c r="A442" s="649">
        <v>21</v>
      </c>
      <c r="B442" s="650" t="s">
        <v>582</v>
      </c>
      <c r="C442" s="650">
        <v>89301211</v>
      </c>
      <c r="D442" s="729" t="s">
        <v>5948</v>
      </c>
      <c r="E442" s="730" t="s">
        <v>3937</v>
      </c>
      <c r="F442" s="650" t="s">
        <v>3904</v>
      </c>
      <c r="G442" s="650" t="s">
        <v>4094</v>
      </c>
      <c r="H442" s="650" t="s">
        <v>583</v>
      </c>
      <c r="I442" s="650" t="s">
        <v>868</v>
      </c>
      <c r="J442" s="650" t="s">
        <v>869</v>
      </c>
      <c r="K442" s="650" t="s">
        <v>870</v>
      </c>
      <c r="L442" s="651">
        <v>56.69</v>
      </c>
      <c r="M442" s="651">
        <v>56.69</v>
      </c>
      <c r="N442" s="650">
        <v>1</v>
      </c>
      <c r="O442" s="731">
        <v>0.5</v>
      </c>
      <c r="P442" s="651">
        <v>56.69</v>
      </c>
      <c r="Q442" s="666">
        <v>1</v>
      </c>
      <c r="R442" s="650">
        <v>1</v>
      </c>
      <c r="S442" s="666">
        <v>1</v>
      </c>
      <c r="T442" s="731">
        <v>0.5</v>
      </c>
      <c r="U442" s="689">
        <v>1</v>
      </c>
    </row>
    <row r="443" spans="1:21" ht="14.4" customHeight="1" x14ac:dyDescent="0.3">
      <c r="A443" s="649">
        <v>21</v>
      </c>
      <c r="B443" s="650" t="s">
        <v>582</v>
      </c>
      <c r="C443" s="650">
        <v>89301211</v>
      </c>
      <c r="D443" s="729" t="s">
        <v>5948</v>
      </c>
      <c r="E443" s="730" t="s">
        <v>3937</v>
      </c>
      <c r="F443" s="650" t="s">
        <v>3904</v>
      </c>
      <c r="G443" s="650" t="s">
        <v>4094</v>
      </c>
      <c r="H443" s="650" t="s">
        <v>583</v>
      </c>
      <c r="I443" s="650" t="s">
        <v>1073</v>
      </c>
      <c r="J443" s="650" t="s">
        <v>1074</v>
      </c>
      <c r="K443" s="650" t="s">
        <v>1075</v>
      </c>
      <c r="L443" s="651">
        <v>125.55</v>
      </c>
      <c r="M443" s="651">
        <v>125.55</v>
      </c>
      <c r="N443" s="650">
        <v>1</v>
      </c>
      <c r="O443" s="731">
        <v>0.5</v>
      </c>
      <c r="P443" s="651">
        <v>125.55</v>
      </c>
      <c r="Q443" s="666">
        <v>1</v>
      </c>
      <c r="R443" s="650">
        <v>1</v>
      </c>
      <c r="S443" s="666">
        <v>1</v>
      </c>
      <c r="T443" s="731">
        <v>0.5</v>
      </c>
      <c r="U443" s="689">
        <v>1</v>
      </c>
    </row>
    <row r="444" spans="1:21" ht="14.4" customHeight="1" x14ac:dyDescent="0.3">
      <c r="A444" s="649">
        <v>21</v>
      </c>
      <c r="B444" s="650" t="s">
        <v>582</v>
      </c>
      <c r="C444" s="650">
        <v>89301211</v>
      </c>
      <c r="D444" s="729" t="s">
        <v>5948</v>
      </c>
      <c r="E444" s="730" t="s">
        <v>3937</v>
      </c>
      <c r="F444" s="650" t="s">
        <v>3904</v>
      </c>
      <c r="G444" s="650" t="s">
        <v>4095</v>
      </c>
      <c r="H444" s="650" t="s">
        <v>583</v>
      </c>
      <c r="I444" s="650" t="s">
        <v>1346</v>
      </c>
      <c r="J444" s="650" t="s">
        <v>4098</v>
      </c>
      <c r="K444" s="650" t="s">
        <v>4099</v>
      </c>
      <c r="L444" s="651">
        <v>91.52</v>
      </c>
      <c r="M444" s="651">
        <v>274.56</v>
      </c>
      <c r="N444" s="650">
        <v>3</v>
      </c>
      <c r="O444" s="731">
        <v>1.5</v>
      </c>
      <c r="P444" s="651">
        <v>183.04</v>
      </c>
      <c r="Q444" s="666">
        <v>0.66666666666666663</v>
      </c>
      <c r="R444" s="650">
        <v>2</v>
      </c>
      <c r="S444" s="666">
        <v>0.66666666666666663</v>
      </c>
      <c r="T444" s="731">
        <v>1</v>
      </c>
      <c r="U444" s="689">
        <v>0.66666666666666663</v>
      </c>
    </row>
    <row r="445" spans="1:21" ht="14.4" customHeight="1" x14ac:dyDescent="0.3">
      <c r="A445" s="649">
        <v>21</v>
      </c>
      <c r="B445" s="650" t="s">
        <v>582</v>
      </c>
      <c r="C445" s="650">
        <v>89301211</v>
      </c>
      <c r="D445" s="729" t="s">
        <v>5948</v>
      </c>
      <c r="E445" s="730" t="s">
        <v>3937</v>
      </c>
      <c r="F445" s="650" t="s">
        <v>3904</v>
      </c>
      <c r="G445" s="650" t="s">
        <v>4101</v>
      </c>
      <c r="H445" s="650" t="s">
        <v>1959</v>
      </c>
      <c r="I445" s="650" t="s">
        <v>2087</v>
      </c>
      <c r="J445" s="650" t="s">
        <v>3673</v>
      </c>
      <c r="K445" s="650" t="s">
        <v>3674</v>
      </c>
      <c r="L445" s="651">
        <v>32.630000000000003</v>
      </c>
      <c r="M445" s="651">
        <v>65.260000000000005</v>
      </c>
      <c r="N445" s="650">
        <v>2</v>
      </c>
      <c r="O445" s="731">
        <v>1</v>
      </c>
      <c r="P445" s="651">
        <v>32.630000000000003</v>
      </c>
      <c r="Q445" s="666">
        <v>0.5</v>
      </c>
      <c r="R445" s="650">
        <v>1</v>
      </c>
      <c r="S445" s="666">
        <v>0.5</v>
      </c>
      <c r="T445" s="731">
        <v>0.5</v>
      </c>
      <c r="U445" s="689">
        <v>0.5</v>
      </c>
    </row>
    <row r="446" spans="1:21" ht="14.4" customHeight="1" x14ac:dyDescent="0.3">
      <c r="A446" s="649">
        <v>21</v>
      </c>
      <c r="B446" s="650" t="s">
        <v>582</v>
      </c>
      <c r="C446" s="650">
        <v>89301211</v>
      </c>
      <c r="D446" s="729" t="s">
        <v>5948</v>
      </c>
      <c r="E446" s="730" t="s">
        <v>3937</v>
      </c>
      <c r="F446" s="650" t="s">
        <v>3904</v>
      </c>
      <c r="G446" s="650" t="s">
        <v>4102</v>
      </c>
      <c r="H446" s="650" t="s">
        <v>583</v>
      </c>
      <c r="I446" s="650" t="s">
        <v>2386</v>
      </c>
      <c r="J446" s="650" t="s">
        <v>2387</v>
      </c>
      <c r="K446" s="650" t="s">
        <v>4103</v>
      </c>
      <c r="L446" s="651">
        <v>203.33</v>
      </c>
      <c r="M446" s="651">
        <v>203.33</v>
      </c>
      <c r="N446" s="650">
        <v>1</v>
      </c>
      <c r="O446" s="731">
        <v>0.5</v>
      </c>
      <c r="P446" s="651">
        <v>203.33</v>
      </c>
      <c r="Q446" s="666">
        <v>1</v>
      </c>
      <c r="R446" s="650">
        <v>1</v>
      </c>
      <c r="S446" s="666">
        <v>1</v>
      </c>
      <c r="T446" s="731">
        <v>0.5</v>
      </c>
      <c r="U446" s="689">
        <v>1</v>
      </c>
    </row>
    <row r="447" spans="1:21" ht="14.4" customHeight="1" x14ac:dyDescent="0.3">
      <c r="A447" s="649">
        <v>21</v>
      </c>
      <c r="B447" s="650" t="s">
        <v>582</v>
      </c>
      <c r="C447" s="650">
        <v>89301211</v>
      </c>
      <c r="D447" s="729" t="s">
        <v>5948</v>
      </c>
      <c r="E447" s="730" t="s">
        <v>3937</v>
      </c>
      <c r="F447" s="650" t="s">
        <v>3904</v>
      </c>
      <c r="G447" s="650" t="s">
        <v>4102</v>
      </c>
      <c r="H447" s="650" t="s">
        <v>583</v>
      </c>
      <c r="I447" s="650" t="s">
        <v>4379</v>
      </c>
      <c r="J447" s="650" t="s">
        <v>2387</v>
      </c>
      <c r="K447" s="650" t="s">
        <v>4380</v>
      </c>
      <c r="L447" s="651">
        <v>0</v>
      </c>
      <c r="M447" s="651">
        <v>0</v>
      </c>
      <c r="N447" s="650">
        <v>1</v>
      </c>
      <c r="O447" s="731">
        <v>0.5</v>
      </c>
      <c r="P447" s="651"/>
      <c r="Q447" s="666"/>
      <c r="R447" s="650"/>
      <c r="S447" s="666">
        <v>0</v>
      </c>
      <c r="T447" s="731"/>
      <c r="U447" s="689">
        <v>0</v>
      </c>
    </row>
    <row r="448" spans="1:21" ht="14.4" customHeight="1" x14ac:dyDescent="0.3">
      <c r="A448" s="649">
        <v>21</v>
      </c>
      <c r="B448" s="650" t="s">
        <v>582</v>
      </c>
      <c r="C448" s="650">
        <v>89301211</v>
      </c>
      <c r="D448" s="729" t="s">
        <v>5948</v>
      </c>
      <c r="E448" s="730" t="s">
        <v>3937</v>
      </c>
      <c r="F448" s="650" t="s">
        <v>3904</v>
      </c>
      <c r="G448" s="650" t="s">
        <v>4381</v>
      </c>
      <c r="H448" s="650" t="s">
        <v>583</v>
      </c>
      <c r="I448" s="650" t="s">
        <v>4382</v>
      </c>
      <c r="J448" s="650" t="s">
        <v>761</v>
      </c>
      <c r="K448" s="650" t="s">
        <v>4383</v>
      </c>
      <c r="L448" s="651">
        <v>0</v>
      </c>
      <c r="M448" s="651">
        <v>0</v>
      </c>
      <c r="N448" s="650">
        <v>1</v>
      </c>
      <c r="O448" s="731">
        <v>0.5</v>
      </c>
      <c r="P448" s="651">
        <v>0</v>
      </c>
      <c r="Q448" s="666"/>
      <c r="R448" s="650">
        <v>1</v>
      </c>
      <c r="S448" s="666">
        <v>1</v>
      </c>
      <c r="T448" s="731">
        <v>0.5</v>
      </c>
      <c r="U448" s="689">
        <v>1</v>
      </c>
    </row>
    <row r="449" spans="1:21" ht="14.4" customHeight="1" x14ac:dyDescent="0.3">
      <c r="A449" s="649">
        <v>21</v>
      </c>
      <c r="B449" s="650" t="s">
        <v>582</v>
      </c>
      <c r="C449" s="650">
        <v>89301211</v>
      </c>
      <c r="D449" s="729" t="s">
        <v>5948</v>
      </c>
      <c r="E449" s="730" t="s">
        <v>3937</v>
      </c>
      <c r="F449" s="650" t="s">
        <v>3904</v>
      </c>
      <c r="G449" s="650" t="s">
        <v>4110</v>
      </c>
      <c r="H449" s="650" t="s">
        <v>583</v>
      </c>
      <c r="I449" s="650" t="s">
        <v>876</v>
      </c>
      <c r="J449" s="650" t="s">
        <v>4111</v>
      </c>
      <c r="K449" s="650" t="s">
        <v>4112</v>
      </c>
      <c r="L449" s="651">
        <v>0</v>
      </c>
      <c r="M449" s="651">
        <v>0</v>
      </c>
      <c r="N449" s="650">
        <v>12</v>
      </c>
      <c r="O449" s="731">
        <v>4</v>
      </c>
      <c r="P449" s="651">
        <v>0</v>
      </c>
      <c r="Q449" s="666"/>
      <c r="R449" s="650">
        <v>10</v>
      </c>
      <c r="S449" s="666">
        <v>0.83333333333333337</v>
      </c>
      <c r="T449" s="731">
        <v>3</v>
      </c>
      <c r="U449" s="689">
        <v>0.75</v>
      </c>
    </row>
    <row r="450" spans="1:21" ht="14.4" customHeight="1" x14ac:dyDescent="0.3">
      <c r="A450" s="649">
        <v>21</v>
      </c>
      <c r="B450" s="650" t="s">
        <v>582</v>
      </c>
      <c r="C450" s="650">
        <v>89301211</v>
      </c>
      <c r="D450" s="729" t="s">
        <v>5948</v>
      </c>
      <c r="E450" s="730" t="s">
        <v>3937</v>
      </c>
      <c r="F450" s="650" t="s">
        <v>3904</v>
      </c>
      <c r="G450" s="650" t="s">
        <v>4113</v>
      </c>
      <c r="H450" s="650" t="s">
        <v>583</v>
      </c>
      <c r="I450" s="650" t="s">
        <v>734</v>
      </c>
      <c r="J450" s="650" t="s">
        <v>735</v>
      </c>
      <c r="K450" s="650" t="s">
        <v>4114</v>
      </c>
      <c r="L450" s="651">
        <v>43.99</v>
      </c>
      <c r="M450" s="651">
        <v>43.99</v>
      </c>
      <c r="N450" s="650">
        <v>1</v>
      </c>
      <c r="O450" s="731">
        <v>0.5</v>
      </c>
      <c r="P450" s="651">
        <v>43.99</v>
      </c>
      <c r="Q450" s="666">
        <v>1</v>
      </c>
      <c r="R450" s="650">
        <v>1</v>
      </c>
      <c r="S450" s="666">
        <v>1</v>
      </c>
      <c r="T450" s="731">
        <v>0.5</v>
      </c>
      <c r="U450" s="689">
        <v>1</v>
      </c>
    </row>
    <row r="451" spans="1:21" ht="14.4" customHeight="1" x14ac:dyDescent="0.3">
      <c r="A451" s="649">
        <v>21</v>
      </c>
      <c r="B451" s="650" t="s">
        <v>582</v>
      </c>
      <c r="C451" s="650">
        <v>89301211</v>
      </c>
      <c r="D451" s="729" t="s">
        <v>5948</v>
      </c>
      <c r="E451" s="730" t="s">
        <v>3937</v>
      </c>
      <c r="F451" s="650" t="s">
        <v>3904</v>
      </c>
      <c r="G451" s="650" t="s">
        <v>4384</v>
      </c>
      <c r="H451" s="650" t="s">
        <v>1959</v>
      </c>
      <c r="I451" s="650" t="s">
        <v>4385</v>
      </c>
      <c r="J451" s="650" t="s">
        <v>3851</v>
      </c>
      <c r="K451" s="650" t="s">
        <v>2164</v>
      </c>
      <c r="L451" s="651">
        <v>154.4</v>
      </c>
      <c r="M451" s="651">
        <v>308.8</v>
      </c>
      <c r="N451" s="650">
        <v>2</v>
      </c>
      <c r="O451" s="731">
        <v>0.5</v>
      </c>
      <c r="P451" s="651">
        <v>308.8</v>
      </c>
      <c r="Q451" s="666">
        <v>1</v>
      </c>
      <c r="R451" s="650">
        <v>2</v>
      </c>
      <c r="S451" s="666">
        <v>1</v>
      </c>
      <c r="T451" s="731">
        <v>0.5</v>
      </c>
      <c r="U451" s="689">
        <v>1</v>
      </c>
    </row>
    <row r="452" spans="1:21" ht="14.4" customHeight="1" x14ac:dyDescent="0.3">
      <c r="A452" s="649">
        <v>21</v>
      </c>
      <c r="B452" s="650" t="s">
        <v>582</v>
      </c>
      <c r="C452" s="650">
        <v>89301211</v>
      </c>
      <c r="D452" s="729" t="s">
        <v>5948</v>
      </c>
      <c r="E452" s="730" t="s">
        <v>3937</v>
      </c>
      <c r="F452" s="650" t="s">
        <v>3904</v>
      </c>
      <c r="G452" s="650" t="s">
        <v>4118</v>
      </c>
      <c r="H452" s="650" t="s">
        <v>583</v>
      </c>
      <c r="I452" s="650" t="s">
        <v>2529</v>
      </c>
      <c r="J452" s="650" t="s">
        <v>975</v>
      </c>
      <c r="K452" s="650" t="s">
        <v>4171</v>
      </c>
      <c r="L452" s="651">
        <v>57.85</v>
      </c>
      <c r="M452" s="651">
        <v>57.85</v>
      </c>
      <c r="N452" s="650">
        <v>1</v>
      </c>
      <c r="O452" s="731">
        <v>0.5</v>
      </c>
      <c r="P452" s="651"/>
      <c r="Q452" s="666">
        <v>0</v>
      </c>
      <c r="R452" s="650"/>
      <c r="S452" s="666">
        <v>0</v>
      </c>
      <c r="T452" s="731"/>
      <c r="U452" s="689">
        <v>0</v>
      </c>
    </row>
    <row r="453" spans="1:21" ht="14.4" customHeight="1" x14ac:dyDescent="0.3">
      <c r="A453" s="649">
        <v>21</v>
      </c>
      <c r="B453" s="650" t="s">
        <v>582</v>
      </c>
      <c r="C453" s="650">
        <v>89301211</v>
      </c>
      <c r="D453" s="729" t="s">
        <v>5948</v>
      </c>
      <c r="E453" s="730" t="s">
        <v>3937</v>
      </c>
      <c r="F453" s="650" t="s">
        <v>3904</v>
      </c>
      <c r="G453" s="650" t="s">
        <v>4120</v>
      </c>
      <c r="H453" s="650" t="s">
        <v>1959</v>
      </c>
      <c r="I453" s="650" t="s">
        <v>2005</v>
      </c>
      <c r="J453" s="650" t="s">
        <v>2006</v>
      </c>
      <c r="K453" s="650" t="s">
        <v>2007</v>
      </c>
      <c r="L453" s="651">
        <v>32.74</v>
      </c>
      <c r="M453" s="651">
        <v>32.74</v>
      </c>
      <c r="N453" s="650">
        <v>1</v>
      </c>
      <c r="O453" s="731">
        <v>0.5</v>
      </c>
      <c r="P453" s="651">
        <v>32.74</v>
      </c>
      <c r="Q453" s="666">
        <v>1</v>
      </c>
      <c r="R453" s="650">
        <v>1</v>
      </c>
      <c r="S453" s="666">
        <v>1</v>
      </c>
      <c r="T453" s="731">
        <v>0.5</v>
      </c>
      <c r="U453" s="689">
        <v>1</v>
      </c>
    </row>
    <row r="454" spans="1:21" ht="14.4" customHeight="1" x14ac:dyDescent="0.3">
      <c r="A454" s="649">
        <v>21</v>
      </c>
      <c r="B454" s="650" t="s">
        <v>582</v>
      </c>
      <c r="C454" s="650">
        <v>89301211</v>
      </c>
      <c r="D454" s="729" t="s">
        <v>5948</v>
      </c>
      <c r="E454" s="730" t="s">
        <v>3937</v>
      </c>
      <c r="F454" s="650" t="s">
        <v>3904</v>
      </c>
      <c r="G454" s="650" t="s">
        <v>4120</v>
      </c>
      <c r="H454" s="650" t="s">
        <v>1959</v>
      </c>
      <c r="I454" s="650" t="s">
        <v>2025</v>
      </c>
      <c r="J454" s="650" t="s">
        <v>2026</v>
      </c>
      <c r="K454" s="650" t="s">
        <v>3779</v>
      </c>
      <c r="L454" s="651">
        <v>147.36000000000001</v>
      </c>
      <c r="M454" s="651">
        <v>147.36000000000001</v>
      </c>
      <c r="N454" s="650">
        <v>1</v>
      </c>
      <c r="O454" s="731">
        <v>0.5</v>
      </c>
      <c r="P454" s="651">
        <v>147.36000000000001</v>
      </c>
      <c r="Q454" s="666">
        <v>1</v>
      </c>
      <c r="R454" s="650">
        <v>1</v>
      </c>
      <c r="S454" s="666">
        <v>1</v>
      </c>
      <c r="T454" s="731">
        <v>0.5</v>
      </c>
      <c r="U454" s="689">
        <v>1</v>
      </c>
    </row>
    <row r="455" spans="1:21" ht="14.4" customHeight="1" x14ac:dyDescent="0.3">
      <c r="A455" s="649">
        <v>21</v>
      </c>
      <c r="B455" s="650" t="s">
        <v>582</v>
      </c>
      <c r="C455" s="650">
        <v>89301211</v>
      </c>
      <c r="D455" s="729" t="s">
        <v>5948</v>
      </c>
      <c r="E455" s="730" t="s">
        <v>3937</v>
      </c>
      <c r="F455" s="650" t="s">
        <v>3904</v>
      </c>
      <c r="G455" s="650" t="s">
        <v>4120</v>
      </c>
      <c r="H455" s="650" t="s">
        <v>1959</v>
      </c>
      <c r="I455" s="650" t="s">
        <v>2058</v>
      </c>
      <c r="J455" s="650" t="s">
        <v>2055</v>
      </c>
      <c r="K455" s="650" t="s">
        <v>3072</v>
      </c>
      <c r="L455" s="651">
        <v>98.23</v>
      </c>
      <c r="M455" s="651">
        <v>98.23</v>
      </c>
      <c r="N455" s="650">
        <v>1</v>
      </c>
      <c r="O455" s="731">
        <v>0.5</v>
      </c>
      <c r="P455" s="651"/>
      <c r="Q455" s="666">
        <v>0</v>
      </c>
      <c r="R455" s="650"/>
      <c r="S455" s="666">
        <v>0</v>
      </c>
      <c r="T455" s="731"/>
      <c r="U455" s="689">
        <v>0</v>
      </c>
    </row>
    <row r="456" spans="1:21" ht="14.4" customHeight="1" x14ac:dyDescent="0.3">
      <c r="A456" s="649">
        <v>21</v>
      </c>
      <c r="B456" s="650" t="s">
        <v>582</v>
      </c>
      <c r="C456" s="650">
        <v>89301211</v>
      </c>
      <c r="D456" s="729" t="s">
        <v>5948</v>
      </c>
      <c r="E456" s="730" t="s">
        <v>3937</v>
      </c>
      <c r="F456" s="650" t="s">
        <v>3904</v>
      </c>
      <c r="G456" s="650" t="s">
        <v>4120</v>
      </c>
      <c r="H456" s="650" t="s">
        <v>1959</v>
      </c>
      <c r="I456" s="650" t="s">
        <v>4386</v>
      </c>
      <c r="J456" s="650" t="s">
        <v>2194</v>
      </c>
      <c r="K456" s="650" t="s">
        <v>4387</v>
      </c>
      <c r="L456" s="651">
        <v>314.33999999999997</v>
      </c>
      <c r="M456" s="651">
        <v>314.33999999999997</v>
      </c>
      <c r="N456" s="650">
        <v>1</v>
      </c>
      <c r="O456" s="731">
        <v>0.5</v>
      </c>
      <c r="P456" s="651"/>
      <c r="Q456" s="666">
        <v>0</v>
      </c>
      <c r="R456" s="650"/>
      <c r="S456" s="666">
        <v>0</v>
      </c>
      <c r="T456" s="731"/>
      <c r="U456" s="689">
        <v>0</v>
      </c>
    </row>
    <row r="457" spans="1:21" ht="14.4" customHeight="1" x14ac:dyDescent="0.3">
      <c r="A457" s="649">
        <v>21</v>
      </c>
      <c r="B457" s="650" t="s">
        <v>582</v>
      </c>
      <c r="C457" s="650">
        <v>89301211</v>
      </c>
      <c r="D457" s="729" t="s">
        <v>5948</v>
      </c>
      <c r="E457" s="730" t="s">
        <v>3937</v>
      </c>
      <c r="F457" s="650" t="s">
        <v>3904</v>
      </c>
      <c r="G457" s="650" t="s">
        <v>4121</v>
      </c>
      <c r="H457" s="650" t="s">
        <v>583</v>
      </c>
      <c r="I457" s="650" t="s">
        <v>1275</v>
      </c>
      <c r="J457" s="650" t="s">
        <v>1178</v>
      </c>
      <c r="K457" s="650" t="s">
        <v>1276</v>
      </c>
      <c r="L457" s="651">
        <v>60.97</v>
      </c>
      <c r="M457" s="651">
        <v>60.97</v>
      </c>
      <c r="N457" s="650">
        <v>1</v>
      </c>
      <c r="O457" s="731">
        <v>1</v>
      </c>
      <c r="P457" s="651"/>
      <c r="Q457" s="666">
        <v>0</v>
      </c>
      <c r="R457" s="650"/>
      <c r="S457" s="666">
        <v>0</v>
      </c>
      <c r="T457" s="731"/>
      <c r="U457" s="689">
        <v>0</v>
      </c>
    </row>
    <row r="458" spans="1:21" ht="14.4" customHeight="1" x14ac:dyDescent="0.3">
      <c r="A458" s="649">
        <v>21</v>
      </c>
      <c r="B458" s="650" t="s">
        <v>582</v>
      </c>
      <c r="C458" s="650">
        <v>89301211</v>
      </c>
      <c r="D458" s="729" t="s">
        <v>5948</v>
      </c>
      <c r="E458" s="730" t="s">
        <v>3937</v>
      </c>
      <c r="F458" s="650" t="s">
        <v>3904</v>
      </c>
      <c r="G458" s="650" t="s">
        <v>4121</v>
      </c>
      <c r="H458" s="650" t="s">
        <v>583</v>
      </c>
      <c r="I458" s="650" t="s">
        <v>4202</v>
      </c>
      <c r="J458" s="650" t="s">
        <v>4123</v>
      </c>
      <c r="K458" s="650" t="s">
        <v>1276</v>
      </c>
      <c r="L458" s="651">
        <v>154.33000000000001</v>
      </c>
      <c r="M458" s="651">
        <v>154.33000000000001</v>
      </c>
      <c r="N458" s="650">
        <v>1</v>
      </c>
      <c r="O458" s="731">
        <v>1</v>
      </c>
      <c r="P458" s="651"/>
      <c r="Q458" s="666">
        <v>0</v>
      </c>
      <c r="R458" s="650"/>
      <c r="S458" s="666">
        <v>0</v>
      </c>
      <c r="T458" s="731"/>
      <c r="U458" s="689">
        <v>0</v>
      </c>
    </row>
    <row r="459" spans="1:21" ht="14.4" customHeight="1" x14ac:dyDescent="0.3">
      <c r="A459" s="649">
        <v>21</v>
      </c>
      <c r="B459" s="650" t="s">
        <v>582</v>
      </c>
      <c r="C459" s="650">
        <v>89301211</v>
      </c>
      <c r="D459" s="729" t="s">
        <v>5948</v>
      </c>
      <c r="E459" s="730" t="s">
        <v>3937</v>
      </c>
      <c r="F459" s="650" t="s">
        <v>3906</v>
      </c>
      <c r="G459" s="650" t="s">
        <v>4136</v>
      </c>
      <c r="H459" s="650" t="s">
        <v>583</v>
      </c>
      <c r="I459" s="650" t="s">
        <v>4184</v>
      </c>
      <c r="J459" s="650" t="s">
        <v>4185</v>
      </c>
      <c r="K459" s="650" t="s">
        <v>4186</v>
      </c>
      <c r="L459" s="651">
        <v>1000</v>
      </c>
      <c r="M459" s="651">
        <v>1000</v>
      </c>
      <c r="N459" s="650">
        <v>1</v>
      </c>
      <c r="O459" s="731">
        <v>1</v>
      </c>
      <c r="P459" s="651"/>
      <c r="Q459" s="666">
        <v>0</v>
      </c>
      <c r="R459" s="650"/>
      <c r="S459" s="666">
        <v>0</v>
      </c>
      <c r="T459" s="731"/>
      <c r="U459" s="689">
        <v>0</v>
      </c>
    </row>
    <row r="460" spans="1:21" ht="14.4" customHeight="1" x14ac:dyDescent="0.3">
      <c r="A460" s="649">
        <v>21</v>
      </c>
      <c r="B460" s="650" t="s">
        <v>582</v>
      </c>
      <c r="C460" s="650">
        <v>89301211</v>
      </c>
      <c r="D460" s="729" t="s">
        <v>5948</v>
      </c>
      <c r="E460" s="730" t="s">
        <v>3938</v>
      </c>
      <c r="F460" s="650" t="s">
        <v>3904</v>
      </c>
      <c r="G460" s="650" t="s">
        <v>4388</v>
      </c>
      <c r="H460" s="650" t="s">
        <v>583</v>
      </c>
      <c r="I460" s="650" t="s">
        <v>4389</v>
      </c>
      <c r="J460" s="650" t="s">
        <v>4390</v>
      </c>
      <c r="K460" s="650" t="s">
        <v>4391</v>
      </c>
      <c r="L460" s="651">
        <v>35.409999999999997</v>
      </c>
      <c r="M460" s="651">
        <v>35.409999999999997</v>
      </c>
      <c r="N460" s="650">
        <v>1</v>
      </c>
      <c r="O460" s="731">
        <v>0.5</v>
      </c>
      <c r="P460" s="651">
        <v>35.409999999999997</v>
      </c>
      <c r="Q460" s="666">
        <v>1</v>
      </c>
      <c r="R460" s="650">
        <v>1</v>
      </c>
      <c r="S460" s="666">
        <v>1</v>
      </c>
      <c r="T460" s="731">
        <v>0.5</v>
      </c>
      <c r="U460" s="689">
        <v>1</v>
      </c>
    </row>
    <row r="461" spans="1:21" ht="14.4" customHeight="1" x14ac:dyDescent="0.3">
      <c r="A461" s="649">
        <v>21</v>
      </c>
      <c r="B461" s="650" t="s">
        <v>582</v>
      </c>
      <c r="C461" s="650">
        <v>89301211</v>
      </c>
      <c r="D461" s="729" t="s">
        <v>5948</v>
      </c>
      <c r="E461" s="730" t="s">
        <v>3938</v>
      </c>
      <c r="F461" s="650" t="s">
        <v>3904</v>
      </c>
      <c r="G461" s="650" t="s">
        <v>4392</v>
      </c>
      <c r="H461" s="650" t="s">
        <v>583</v>
      </c>
      <c r="I461" s="650" t="s">
        <v>894</v>
      </c>
      <c r="J461" s="650" t="s">
        <v>895</v>
      </c>
      <c r="K461" s="650" t="s">
        <v>4393</v>
      </c>
      <c r="L461" s="651">
        <v>0</v>
      </c>
      <c r="M461" s="651">
        <v>0</v>
      </c>
      <c r="N461" s="650">
        <v>1</v>
      </c>
      <c r="O461" s="731">
        <v>0.5</v>
      </c>
      <c r="P461" s="651">
        <v>0</v>
      </c>
      <c r="Q461" s="666"/>
      <c r="R461" s="650">
        <v>1</v>
      </c>
      <c r="S461" s="666">
        <v>1</v>
      </c>
      <c r="T461" s="731">
        <v>0.5</v>
      </c>
      <c r="U461" s="689">
        <v>1</v>
      </c>
    </row>
    <row r="462" spans="1:21" ht="14.4" customHeight="1" x14ac:dyDescent="0.3">
      <c r="A462" s="649">
        <v>21</v>
      </c>
      <c r="B462" s="650" t="s">
        <v>582</v>
      </c>
      <c r="C462" s="650">
        <v>89301211</v>
      </c>
      <c r="D462" s="729" t="s">
        <v>5948</v>
      </c>
      <c r="E462" s="730" t="s">
        <v>3938</v>
      </c>
      <c r="F462" s="650" t="s">
        <v>3904</v>
      </c>
      <c r="G462" s="650" t="s">
        <v>3956</v>
      </c>
      <c r="H462" s="650" t="s">
        <v>583</v>
      </c>
      <c r="I462" s="650" t="s">
        <v>699</v>
      </c>
      <c r="J462" s="650" t="s">
        <v>700</v>
      </c>
      <c r="K462" s="650" t="s">
        <v>3957</v>
      </c>
      <c r="L462" s="651">
        <v>42.42</v>
      </c>
      <c r="M462" s="651">
        <v>84.84</v>
      </c>
      <c r="N462" s="650">
        <v>2</v>
      </c>
      <c r="O462" s="731">
        <v>1.5</v>
      </c>
      <c r="P462" s="651">
        <v>42.42</v>
      </c>
      <c r="Q462" s="666">
        <v>0.5</v>
      </c>
      <c r="R462" s="650">
        <v>1</v>
      </c>
      <c r="S462" s="666">
        <v>0.5</v>
      </c>
      <c r="T462" s="731">
        <v>0.5</v>
      </c>
      <c r="U462" s="689">
        <v>0.33333333333333331</v>
      </c>
    </row>
    <row r="463" spans="1:21" ht="14.4" customHeight="1" x14ac:dyDescent="0.3">
      <c r="A463" s="649">
        <v>21</v>
      </c>
      <c r="B463" s="650" t="s">
        <v>582</v>
      </c>
      <c r="C463" s="650">
        <v>89301211</v>
      </c>
      <c r="D463" s="729" t="s">
        <v>5948</v>
      </c>
      <c r="E463" s="730" t="s">
        <v>3938</v>
      </c>
      <c r="F463" s="650" t="s">
        <v>3904</v>
      </c>
      <c r="G463" s="650" t="s">
        <v>3956</v>
      </c>
      <c r="H463" s="650" t="s">
        <v>583</v>
      </c>
      <c r="I463" s="650" t="s">
        <v>699</v>
      </c>
      <c r="J463" s="650" t="s">
        <v>700</v>
      </c>
      <c r="K463" s="650" t="s">
        <v>3957</v>
      </c>
      <c r="L463" s="651">
        <v>85.72</v>
      </c>
      <c r="M463" s="651">
        <v>514.32000000000005</v>
      </c>
      <c r="N463" s="650">
        <v>6</v>
      </c>
      <c r="O463" s="731">
        <v>4</v>
      </c>
      <c r="P463" s="651"/>
      <c r="Q463" s="666">
        <v>0</v>
      </c>
      <c r="R463" s="650"/>
      <c r="S463" s="666">
        <v>0</v>
      </c>
      <c r="T463" s="731"/>
      <c r="U463" s="689">
        <v>0</v>
      </c>
    </row>
    <row r="464" spans="1:21" ht="14.4" customHeight="1" x14ac:dyDescent="0.3">
      <c r="A464" s="649">
        <v>21</v>
      </c>
      <c r="B464" s="650" t="s">
        <v>582</v>
      </c>
      <c r="C464" s="650">
        <v>89301211</v>
      </c>
      <c r="D464" s="729" t="s">
        <v>5948</v>
      </c>
      <c r="E464" s="730" t="s">
        <v>3938</v>
      </c>
      <c r="F464" s="650" t="s">
        <v>3904</v>
      </c>
      <c r="G464" s="650" t="s">
        <v>3956</v>
      </c>
      <c r="H464" s="650" t="s">
        <v>583</v>
      </c>
      <c r="I464" s="650" t="s">
        <v>722</v>
      </c>
      <c r="J464" s="650" t="s">
        <v>4140</v>
      </c>
      <c r="K464" s="650" t="s">
        <v>2709</v>
      </c>
      <c r="L464" s="651">
        <v>44.8</v>
      </c>
      <c r="M464" s="651">
        <v>44.8</v>
      </c>
      <c r="N464" s="650">
        <v>1</v>
      </c>
      <c r="O464" s="731">
        <v>0.5</v>
      </c>
      <c r="P464" s="651"/>
      <c r="Q464" s="666">
        <v>0</v>
      </c>
      <c r="R464" s="650"/>
      <c r="S464" s="666">
        <v>0</v>
      </c>
      <c r="T464" s="731"/>
      <c r="U464" s="689">
        <v>0</v>
      </c>
    </row>
    <row r="465" spans="1:21" ht="14.4" customHeight="1" x14ac:dyDescent="0.3">
      <c r="A465" s="649">
        <v>21</v>
      </c>
      <c r="B465" s="650" t="s">
        <v>582</v>
      </c>
      <c r="C465" s="650">
        <v>89301211</v>
      </c>
      <c r="D465" s="729" t="s">
        <v>5948</v>
      </c>
      <c r="E465" s="730" t="s">
        <v>3938</v>
      </c>
      <c r="F465" s="650" t="s">
        <v>3904</v>
      </c>
      <c r="G465" s="650" t="s">
        <v>3971</v>
      </c>
      <c r="H465" s="650" t="s">
        <v>1959</v>
      </c>
      <c r="I465" s="650" t="s">
        <v>2084</v>
      </c>
      <c r="J465" s="650" t="s">
        <v>3794</v>
      </c>
      <c r="K465" s="650" t="s">
        <v>3795</v>
      </c>
      <c r="L465" s="651">
        <v>6.98</v>
      </c>
      <c r="M465" s="651">
        <v>6.98</v>
      </c>
      <c r="N465" s="650">
        <v>1</v>
      </c>
      <c r="O465" s="731">
        <v>0.5</v>
      </c>
      <c r="P465" s="651"/>
      <c r="Q465" s="666">
        <v>0</v>
      </c>
      <c r="R465" s="650"/>
      <c r="S465" s="666">
        <v>0</v>
      </c>
      <c r="T465" s="731"/>
      <c r="U465" s="689">
        <v>0</v>
      </c>
    </row>
    <row r="466" spans="1:21" ht="14.4" customHeight="1" x14ac:dyDescent="0.3">
      <c r="A466" s="649">
        <v>21</v>
      </c>
      <c r="B466" s="650" t="s">
        <v>582</v>
      </c>
      <c r="C466" s="650">
        <v>89301211</v>
      </c>
      <c r="D466" s="729" t="s">
        <v>5948</v>
      </c>
      <c r="E466" s="730" t="s">
        <v>3938</v>
      </c>
      <c r="F466" s="650" t="s">
        <v>3904</v>
      </c>
      <c r="G466" s="650" t="s">
        <v>3976</v>
      </c>
      <c r="H466" s="650" t="s">
        <v>583</v>
      </c>
      <c r="I466" s="650" t="s">
        <v>2335</v>
      </c>
      <c r="J466" s="650" t="s">
        <v>3728</v>
      </c>
      <c r="K466" s="650" t="s">
        <v>3729</v>
      </c>
      <c r="L466" s="651">
        <v>333.31</v>
      </c>
      <c r="M466" s="651">
        <v>333.31</v>
      </c>
      <c r="N466" s="650">
        <v>1</v>
      </c>
      <c r="O466" s="731">
        <v>1</v>
      </c>
      <c r="P466" s="651"/>
      <c r="Q466" s="666">
        <v>0</v>
      </c>
      <c r="R466" s="650"/>
      <c r="S466" s="666">
        <v>0</v>
      </c>
      <c r="T466" s="731"/>
      <c r="U466" s="689">
        <v>0</v>
      </c>
    </row>
    <row r="467" spans="1:21" ht="14.4" customHeight="1" x14ac:dyDescent="0.3">
      <c r="A467" s="649">
        <v>21</v>
      </c>
      <c r="B467" s="650" t="s">
        <v>582</v>
      </c>
      <c r="C467" s="650">
        <v>89301211</v>
      </c>
      <c r="D467" s="729" t="s">
        <v>5948</v>
      </c>
      <c r="E467" s="730" t="s">
        <v>3938</v>
      </c>
      <c r="F467" s="650" t="s">
        <v>3904</v>
      </c>
      <c r="G467" s="650" t="s">
        <v>3976</v>
      </c>
      <c r="H467" s="650" t="s">
        <v>583</v>
      </c>
      <c r="I467" s="650" t="s">
        <v>2335</v>
      </c>
      <c r="J467" s="650" t="s">
        <v>3728</v>
      </c>
      <c r="K467" s="650" t="s">
        <v>3729</v>
      </c>
      <c r="L467" s="651">
        <v>156.86000000000001</v>
      </c>
      <c r="M467" s="651">
        <v>313.72000000000003</v>
      </c>
      <c r="N467" s="650">
        <v>2</v>
      </c>
      <c r="O467" s="731">
        <v>1</v>
      </c>
      <c r="P467" s="651">
        <v>156.86000000000001</v>
      </c>
      <c r="Q467" s="666">
        <v>0.5</v>
      </c>
      <c r="R467" s="650">
        <v>1</v>
      </c>
      <c r="S467" s="666">
        <v>0.5</v>
      </c>
      <c r="T467" s="731">
        <v>0.5</v>
      </c>
      <c r="U467" s="689">
        <v>0.5</v>
      </c>
    </row>
    <row r="468" spans="1:21" ht="14.4" customHeight="1" x14ac:dyDescent="0.3">
      <c r="A468" s="649">
        <v>21</v>
      </c>
      <c r="B468" s="650" t="s">
        <v>582</v>
      </c>
      <c r="C468" s="650">
        <v>89301211</v>
      </c>
      <c r="D468" s="729" t="s">
        <v>5948</v>
      </c>
      <c r="E468" s="730" t="s">
        <v>3938</v>
      </c>
      <c r="F468" s="650" t="s">
        <v>3904</v>
      </c>
      <c r="G468" s="650" t="s">
        <v>4211</v>
      </c>
      <c r="H468" s="650" t="s">
        <v>1959</v>
      </c>
      <c r="I468" s="650" t="s">
        <v>2217</v>
      </c>
      <c r="J468" s="650" t="s">
        <v>2218</v>
      </c>
      <c r="K468" s="650" t="s">
        <v>1962</v>
      </c>
      <c r="L468" s="651">
        <v>0</v>
      </c>
      <c r="M468" s="651">
        <v>0</v>
      </c>
      <c r="N468" s="650">
        <v>1</v>
      </c>
      <c r="O468" s="731">
        <v>1</v>
      </c>
      <c r="P468" s="651"/>
      <c r="Q468" s="666"/>
      <c r="R468" s="650"/>
      <c r="S468" s="666">
        <v>0</v>
      </c>
      <c r="T468" s="731"/>
      <c r="U468" s="689">
        <v>0</v>
      </c>
    </row>
    <row r="469" spans="1:21" ht="14.4" customHeight="1" x14ac:dyDescent="0.3">
      <c r="A469" s="649">
        <v>21</v>
      </c>
      <c r="B469" s="650" t="s">
        <v>582</v>
      </c>
      <c r="C469" s="650">
        <v>89301211</v>
      </c>
      <c r="D469" s="729" t="s">
        <v>5948</v>
      </c>
      <c r="E469" s="730" t="s">
        <v>3938</v>
      </c>
      <c r="F469" s="650" t="s">
        <v>3904</v>
      </c>
      <c r="G469" s="650" t="s">
        <v>3960</v>
      </c>
      <c r="H469" s="650" t="s">
        <v>583</v>
      </c>
      <c r="I469" s="650" t="s">
        <v>3961</v>
      </c>
      <c r="J469" s="650" t="s">
        <v>3962</v>
      </c>
      <c r="K469" s="650" t="s">
        <v>3963</v>
      </c>
      <c r="L469" s="651">
        <v>1789.73</v>
      </c>
      <c r="M469" s="651">
        <v>10738.380000000001</v>
      </c>
      <c r="N469" s="650">
        <v>6</v>
      </c>
      <c r="O469" s="731">
        <v>4</v>
      </c>
      <c r="P469" s="651">
        <v>5369.1900000000005</v>
      </c>
      <c r="Q469" s="666">
        <v>0.5</v>
      </c>
      <c r="R469" s="650">
        <v>3</v>
      </c>
      <c r="S469" s="666">
        <v>0.5</v>
      </c>
      <c r="T469" s="731">
        <v>2</v>
      </c>
      <c r="U469" s="689">
        <v>0.5</v>
      </c>
    </row>
    <row r="470" spans="1:21" ht="14.4" customHeight="1" x14ac:dyDescent="0.3">
      <c r="A470" s="649">
        <v>21</v>
      </c>
      <c r="B470" s="650" t="s">
        <v>582</v>
      </c>
      <c r="C470" s="650">
        <v>89301211</v>
      </c>
      <c r="D470" s="729" t="s">
        <v>5948</v>
      </c>
      <c r="E470" s="730" t="s">
        <v>3938</v>
      </c>
      <c r="F470" s="650" t="s">
        <v>3904</v>
      </c>
      <c r="G470" s="650" t="s">
        <v>4214</v>
      </c>
      <c r="H470" s="650" t="s">
        <v>583</v>
      </c>
      <c r="I470" s="650" t="s">
        <v>2462</v>
      </c>
      <c r="J470" s="650" t="s">
        <v>2463</v>
      </c>
      <c r="K470" s="650" t="s">
        <v>874</v>
      </c>
      <c r="L470" s="651">
        <v>67.040000000000006</v>
      </c>
      <c r="M470" s="651">
        <v>67.040000000000006</v>
      </c>
      <c r="N470" s="650">
        <v>1</v>
      </c>
      <c r="O470" s="731">
        <v>0.5</v>
      </c>
      <c r="P470" s="651">
        <v>67.040000000000006</v>
      </c>
      <c r="Q470" s="666">
        <v>1</v>
      </c>
      <c r="R470" s="650">
        <v>1</v>
      </c>
      <c r="S470" s="666">
        <v>1</v>
      </c>
      <c r="T470" s="731">
        <v>0.5</v>
      </c>
      <c r="U470" s="689">
        <v>1</v>
      </c>
    </row>
    <row r="471" spans="1:21" ht="14.4" customHeight="1" x14ac:dyDescent="0.3">
      <c r="A471" s="649">
        <v>21</v>
      </c>
      <c r="B471" s="650" t="s">
        <v>582</v>
      </c>
      <c r="C471" s="650">
        <v>89301211</v>
      </c>
      <c r="D471" s="729" t="s">
        <v>5948</v>
      </c>
      <c r="E471" s="730" t="s">
        <v>3938</v>
      </c>
      <c r="F471" s="650" t="s">
        <v>3904</v>
      </c>
      <c r="G471" s="650" t="s">
        <v>3979</v>
      </c>
      <c r="H471" s="650" t="s">
        <v>583</v>
      </c>
      <c r="I471" s="650" t="s">
        <v>959</v>
      </c>
      <c r="J471" s="650" t="s">
        <v>4394</v>
      </c>
      <c r="K471" s="650" t="s">
        <v>4395</v>
      </c>
      <c r="L471" s="651">
        <v>0</v>
      </c>
      <c r="M471" s="651">
        <v>0</v>
      </c>
      <c r="N471" s="650">
        <v>1</v>
      </c>
      <c r="O471" s="731">
        <v>0.5</v>
      </c>
      <c r="P471" s="651">
        <v>0</v>
      </c>
      <c r="Q471" s="666"/>
      <c r="R471" s="650">
        <v>1</v>
      </c>
      <c r="S471" s="666">
        <v>1</v>
      </c>
      <c r="T471" s="731">
        <v>0.5</v>
      </c>
      <c r="U471" s="689">
        <v>1</v>
      </c>
    </row>
    <row r="472" spans="1:21" ht="14.4" customHeight="1" x14ac:dyDescent="0.3">
      <c r="A472" s="649">
        <v>21</v>
      </c>
      <c r="B472" s="650" t="s">
        <v>582</v>
      </c>
      <c r="C472" s="650">
        <v>89301211</v>
      </c>
      <c r="D472" s="729" t="s">
        <v>5948</v>
      </c>
      <c r="E472" s="730" t="s">
        <v>3938</v>
      </c>
      <c r="F472" s="650" t="s">
        <v>3904</v>
      </c>
      <c r="G472" s="650" t="s">
        <v>3985</v>
      </c>
      <c r="H472" s="650" t="s">
        <v>1959</v>
      </c>
      <c r="I472" s="650" t="s">
        <v>2189</v>
      </c>
      <c r="J472" s="650" t="s">
        <v>2190</v>
      </c>
      <c r="K472" s="650" t="s">
        <v>3803</v>
      </c>
      <c r="L472" s="651">
        <v>216.16</v>
      </c>
      <c r="M472" s="651">
        <v>216.16</v>
      </c>
      <c r="N472" s="650">
        <v>1</v>
      </c>
      <c r="O472" s="731">
        <v>0.5</v>
      </c>
      <c r="P472" s="651">
        <v>216.16</v>
      </c>
      <c r="Q472" s="666">
        <v>1</v>
      </c>
      <c r="R472" s="650">
        <v>1</v>
      </c>
      <c r="S472" s="666">
        <v>1</v>
      </c>
      <c r="T472" s="731">
        <v>0.5</v>
      </c>
      <c r="U472" s="689">
        <v>1</v>
      </c>
    </row>
    <row r="473" spans="1:21" ht="14.4" customHeight="1" x14ac:dyDescent="0.3">
      <c r="A473" s="649">
        <v>21</v>
      </c>
      <c r="B473" s="650" t="s">
        <v>582</v>
      </c>
      <c r="C473" s="650">
        <v>89301211</v>
      </c>
      <c r="D473" s="729" t="s">
        <v>5948</v>
      </c>
      <c r="E473" s="730" t="s">
        <v>3938</v>
      </c>
      <c r="F473" s="650" t="s">
        <v>3904</v>
      </c>
      <c r="G473" s="650" t="s">
        <v>3991</v>
      </c>
      <c r="H473" s="650" t="s">
        <v>583</v>
      </c>
      <c r="I473" s="650" t="s">
        <v>1382</v>
      </c>
      <c r="J473" s="650" t="s">
        <v>1383</v>
      </c>
      <c r="K473" s="650" t="s">
        <v>1384</v>
      </c>
      <c r="L473" s="651">
        <v>359.63</v>
      </c>
      <c r="M473" s="651">
        <v>1438.52</v>
      </c>
      <c r="N473" s="650">
        <v>4</v>
      </c>
      <c r="O473" s="731">
        <v>1.5</v>
      </c>
      <c r="P473" s="651"/>
      <c r="Q473" s="666">
        <v>0</v>
      </c>
      <c r="R473" s="650"/>
      <c r="S473" s="666">
        <v>0</v>
      </c>
      <c r="T473" s="731"/>
      <c r="U473" s="689">
        <v>0</v>
      </c>
    </row>
    <row r="474" spans="1:21" ht="14.4" customHeight="1" x14ac:dyDescent="0.3">
      <c r="A474" s="649">
        <v>21</v>
      </c>
      <c r="B474" s="650" t="s">
        <v>582</v>
      </c>
      <c r="C474" s="650">
        <v>89301211</v>
      </c>
      <c r="D474" s="729" t="s">
        <v>5948</v>
      </c>
      <c r="E474" s="730" t="s">
        <v>3938</v>
      </c>
      <c r="F474" s="650" t="s">
        <v>3904</v>
      </c>
      <c r="G474" s="650" t="s">
        <v>3991</v>
      </c>
      <c r="H474" s="650" t="s">
        <v>583</v>
      </c>
      <c r="I474" s="650" t="s">
        <v>3992</v>
      </c>
      <c r="J474" s="650" t="s">
        <v>1383</v>
      </c>
      <c r="K474" s="650" t="s">
        <v>2118</v>
      </c>
      <c r="L474" s="651">
        <v>0</v>
      </c>
      <c r="M474" s="651">
        <v>0</v>
      </c>
      <c r="N474" s="650">
        <v>1</v>
      </c>
      <c r="O474" s="731">
        <v>0.5</v>
      </c>
      <c r="P474" s="651">
        <v>0</v>
      </c>
      <c r="Q474" s="666"/>
      <c r="R474" s="650">
        <v>1</v>
      </c>
      <c r="S474" s="666">
        <v>1</v>
      </c>
      <c r="T474" s="731">
        <v>0.5</v>
      </c>
      <c r="U474" s="689">
        <v>1</v>
      </c>
    </row>
    <row r="475" spans="1:21" ht="14.4" customHeight="1" x14ac:dyDescent="0.3">
      <c r="A475" s="649">
        <v>21</v>
      </c>
      <c r="B475" s="650" t="s">
        <v>582</v>
      </c>
      <c r="C475" s="650">
        <v>89301211</v>
      </c>
      <c r="D475" s="729" t="s">
        <v>5948</v>
      </c>
      <c r="E475" s="730" t="s">
        <v>3938</v>
      </c>
      <c r="F475" s="650" t="s">
        <v>3904</v>
      </c>
      <c r="G475" s="650" t="s">
        <v>3942</v>
      </c>
      <c r="H475" s="650" t="s">
        <v>583</v>
      </c>
      <c r="I475" s="650" t="s">
        <v>4396</v>
      </c>
      <c r="J475" s="650" t="s">
        <v>1557</v>
      </c>
      <c r="K475" s="650" t="s">
        <v>4397</v>
      </c>
      <c r="L475" s="651">
        <v>0</v>
      </c>
      <c r="M475" s="651">
        <v>0</v>
      </c>
      <c r="N475" s="650">
        <v>1</v>
      </c>
      <c r="O475" s="731">
        <v>1</v>
      </c>
      <c r="P475" s="651"/>
      <c r="Q475" s="666"/>
      <c r="R475" s="650"/>
      <c r="S475" s="666">
        <v>0</v>
      </c>
      <c r="T475" s="731"/>
      <c r="U475" s="689">
        <v>0</v>
      </c>
    </row>
    <row r="476" spans="1:21" ht="14.4" customHeight="1" x14ac:dyDescent="0.3">
      <c r="A476" s="649">
        <v>21</v>
      </c>
      <c r="B476" s="650" t="s">
        <v>582</v>
      </c>
      <c r="C476" s="650">
        <v>89301211</v>
      </c>
      <c r="D476" s="729" t="s">
        <v>5948</v>
      </c>
      <c r="E476" s="730" t="s">
        <v>3938</v>
      </c>
      <c r="F476" s="650" t="s">
        <v>3904</v>
      </c>
      <c r="G476" s="650" t="s">
        <v>3942</v>
      </c>
      <c r="H476" s="650" t="s">
        <v>583</v>
      </c>
      <c r="I476" s="650" t="s">
        <v>4398</v>
      </c>
      <c r="J476" s="650" t="s">
        <v>1557</v>
      </c>
      <c r="K476" s="650" t="s">
        <v>4399</v>
      </c>
      <c r="L476" s="651">
        <v>0</v>
      </c>
      <c r="M476" s="651">
        <v>0</v>
      </c>
      <c r="N476" s="650">
        <v>1</v>
      </c>
      <c r="O476" s="731">
        <v>1</v>
      </c>
      <c r="P476" s="651">
        <v>0</v>
      </c>
      <c r="Q476" s="666"/>
      <c r="R476" s="650">
        <v>1</v>
      </c>
      <c r="S476" s="666">
        <v>1</v>
      </c>
      <c r="T476" s="731">
        <v>1</v>
      </c>
      <c r="U476" s="689">
        <v>1</v>
      </c>
    </row>
    <row r="477" spans="1:21" ht="14.4" customHeight="1" x14ac:dyDescent="0.3">
      <c r="A477" s="649">
        <v>21</v>
      </c>
      <c r="B477" s="650" t="s">
        <v>582</v>
      </c>
      <c r="C477" s="650">
        <v>89301211</v>
      </c>
      <c r="D477" s="729" t="s">
        <v>5948</v>
      </c>
      <c r="E477" s="730" t="s">
        <v>3938</v>
      </c>
      <c r="F477" s="650" t="s">
        <v>3904</v>
      </c>
      <c r="G477" s="650" t="s">
        <v>4001</v>
      </c>
      <c r="H477" s="650" t="s">
        <v>583</v>
      </c>
      <c r="I477" s="650" t="s">
        <v>909</v>
      </c>
      <c r="J477" s="650" t="s">
        <v>910</v>
      </c>
      <c r="K477" s="650" t="s">
        <v>1854</v>
      </c>
      <c r="L477" s="651">
        <v>56.52</v>
      </c>
      <c r="M477" s="651">
        <v>113.04</v>
      </c>
      <c r="N477" s="650">
        <v>2</v>
      </c>
      <c r="O477" s="731">
        <v>2</v>
      </c>
      <c r="P477" s="651"/>
      <c r="Q477" s="666">
        <v>0</v>
      </c>
      <c r="R477" s="650"/>
      <c r="S477" s="666">
        <v>0</v>
      </c>
      <c r="T477" s="731"/>
      <c r="U477" s="689">
        <v>0</v>
      </c>
    </row>
    <row r="478" spans="1:21" ht="14.4" customHeight="1" x14ac:dyDescent="0.3">
      <c r="A478" s="649">
        <v>21</v>
      </c>
      <c r="B478" s="650" t="s">
        <v>582</v>
      </c>
      <c r="C478" s="650">
        <v>89301211</v>
      </c>
      <c r="D478" s="729" t="s">
        <v>5948</v>
      </c>
      <c r="E478" s="730" t="s">
        <v>3938</v>
      </c>
      <c r="F478" s="650" t="s">
        <v>3904</v>
      </c>
      <c r="G478" s="650" t="s">
        <v>4001</v>
      </c>
      <c r="H478" s="650" t="s">
        <v>583</v>
      </c>
      <c r="I478" s="650" t="s">
        <v>4400</v>
      </c>
      <c r="J478" s="650" t="s">
        <v>4401</v>
      </c>
      <c r="K478" s="650" t="s">
        <v>4402</v>
      </c>
      <c r="L478" s="651">
        <v>75.36</v>
      </c>
      <c r="M478" s="651">
        <v>226.07999999999998</v>
      </c>
      <c r="N478" s="650">
        <v>3</v>
      </c>
      <c r="O478" s="731">
        <v>2.5</v>
      </c>
      <c r="P478" s="651">
        <v>75.36</v>
      </c>
      <c r="Q478" s="666">
        <v>0.33333333333333337</v>
      </c>
      <c r="R478" s="650">
        <v>1</v>
      </c>
      <c r="S478" s="666">
        <v>0.33333333333333331</v>
      </c>
      <c r="T478" s="731">
        <v>1</v>
      </c>
      <c r="U478" s="689">
        <v>0.4</v>
      </c>
    </row>
    <row r="479" spans="1:21" ht="14.4" customHeight="1" x14ac:dyDescent="0.3">
      <c r="A479" s="649">
        <v>21</v>
      </c>
      <c r="B479" s="650" t="s">
        <v>582</v>
      </c>
      <c r="C479" s="650">
        <v>89301211</v>
      </c>
      <c r="D479" s="729" t="s">
        <v>5948</v>
      </c>
      <c r="E479" s="730" t="s">
        <v>3938</v>
      </c>
      <c r="F479" s="650" t="s">
        <v>3904</v>
      </c>
      <c r="G479" s="650" t="s">
        <v>3941</v>
      </c>
      <c r="H479" s="650" t="s">
        <v>583</v>
      </c>
      <c r="I479" s="650" t="s">
        <v>4403</v>
      </c>
      <c r="J479" s="650" t="s">
        <v>773</v>
      </c>
      <c r="K479" s="650" t="s">
        <v>4006</v>
      </c>
      <c r="L479" s="651">
        <v>57.65</v>
      </c>
      <c r="M479" s="651">
        <v>57.65</v>
      </c>
      <c r="N479" s="650">
        <v>1</v>
      </c>
      <c r="O479" s="731">
        <v>1</v>
      </c>
      <c r="P479" s="651"/>
      <c r="Q479" s="666">
        <v>0</v>
      </c>
      <c r="R479" s="650"/>
      <c r="S479" s="666">
        <v>0</v>
      </c>
      <c r="T479" s="731"/>
      <c r="U479" s="689">
        <v>0</v>
      </c>
    </row>
    <row r="480" spans="1:21" ht="14.4" customHeight="1" x14ac:dyDescent="0.3">
      <c r="A480" s="649">
        <v>21</v>
      </c>
      <c r="B480" s="650" t="s">
        <v>582</v>
      </c>
      <c r="C480" s="650">
        <v>89301211</v>
      </c>
      <c r="D480" s="729" t="s">
        <v>5948</v>
      </c>
      <c r="E480" s="730" t="s">
        <v>3938</v>
      </c>
      <c r="F480" s="650" t="s">
        <v>3904</v>
      </c>
      <c r="G480" s="650" t="s">
        <v>3941</v>
      </c>
      <c r="H480" s="650" t="s">
        <v>583</v>
      </c>
      <c r="I480" s="650" t="s">
        <v>772</v>
      </c>
      <c r="J480" s="650" t="s">
        <v>773</v>
      </c>
      <c r="K480" s="650" t="s">
        <v>3694</v>
      </c>
      <c r="L480" s="651">
        <v>115.3</v>
      </c>
      <c r="M480" s="651">
        <v>115.3</v>
      </c>
      <c r="N480" s="650">
        <v>1</v>
      </c>
      <c r="O480" s="731">
        <v>1</v>
      </c>
      <c r="P480" s="651">
        <v>115.3</v>
      </c>
      <c r="Q480" s="666">
        <v>1</v>
      </c>
      <c r="R480" s="650">
        <v>1</v>
      </c>
      <c r="S480" s="666">
        <v>1</v>
      </c>
      <c r="T480" s="731">
        <v>1</v>
      </c>
      <c r="U480" s="689">
        <v>1</v>
      </c>
    </row>
    <row r="481" spans="1:21" ht="14.4" customHeight="1" x14ac:dyDescent="0.3">
      <c r="A481" s="649">
        <v>21</v>
      </c>
      <c r="B481" s="650" t="s">
        <v>582</v>
      </c>
      <c r="C481" s="650">
        <v>89301211</v>
      </c>
      <c r="D481" s="729" t="s">
        <v>5948</v>
      </c>
      <c r="E481" s="730" t="s">
        <v>3938</v>
      </c>
      <c r="F481" s="650" t="s">
        <v>3904</v>
      </c>
      <c r="G481" s="650" t="s">
        <v>4007</v>
      </c>
      <c r="H481" s="650" t="s">
        <v>583</v>
      </c>
      <c r="I481" s="650" t="s">
        <v>1362</v>
      </c>
      <c r="J481" s="650" t="s">
        <v>4008</v>
      </c>
      <c r="K481" s="650" t="s">
        <v>4009</v>
      </c>
      <c r="L481" s="651">
        <v>25.8</v>
      </c>
      <c r="M481" s="651">
        <v>129</v>
      </c>
      <c r="N481" s="650">
        <v>5</v>
      </c>
      <c r="O481" s="731">
        <v>2</v>
      </c>
      <c r="P481" s="651">
        <v>51.6</v>
      </c>
      <c r="Q481" s="666">
        <v>0.4</v>
      </c>
      <c r="R481" s="650">
        <v>2</v>
      </c>
      <c r="S481" s="666">
        <v>0.4</v>
      </c>
      <c r="T481" s="731">
        <v>1</v>
      </c>
      <c r="U481" s="689">
        <v>0.5</v>
      </c>
    </row>
    <row r="482" spans="1:21" ht="14.4" customHeight="1" x14ac:dyDescent="0.3">
      <c r="A482" s="649">
        <v>21</v>
      </c>
      <c r="B482" s="650" t="s">
        <v>582</v>
      </c>
      <c r="C482" s="650">
        <v>89301211</v>
      </c>
      <c r="D482" s="729" t="s">
        <v>5948</v>
      </c>
      <c r="E482" s="730" t="s">
        <v>3938</v>
      </c>
      <c r="F482" s="650" t="s">
        <v>3904</v>
      </c>
      <c r="G482" s="650" t="s">
        <v>4010</v>
      </c>
      <c r="H482" s="650" t="s">
        <v>1959</v>
      </c>
      <c r="I482" s="650" t="s">
        <v>2159</v>
      </c>
      <c r="J482" s="650" t="s">
        <v>2160</v>
      </c>
      <c r="K482" s="650" t="s">
        <v>922</v>
      </c>
      <c r="L482" s="651">
        <v>232.44</v>
      </c>
      <c r="M482" s="651">
        <v>232.44</v>
      </c>
      <c r="N482" s="650">
        <v>1</v>
      </c>
      <c r="O482" s="731">
        <v>0.5</v>
      </c>
      <c r="P482" s="651"/>
      <c r="Q482" s="666">
        <v>0</v>
      </c>
      <c r="R482" s="650"/>
      <c r="S482" s="666">
        <v>0</v>
      </c>
      <c r="T482" s="731"/>
      <c r="U482" s="689">
        <v>0</v>
      </c>
    </row>
    <row r="483" spans="1:21" ht="14.4" customHeight="1" x14ac:dyDescent="0.3">
      <c r="A483" s="649">
        <v>21</v>
      </c>
      <c r="B483" s="650" t="s">
        <v>582</v>
      </c>
      <c r="C483" s="650">
        <v>89301211</v>
      </c>
      <c r="D483" s="729" t="s">
        <v>5948</v>
      </c>
      <c r="E483" s="730" t="s">
        <v>3938</v>
      </c>
      <c r="F483" s="650" t="s">
        <v>3904</v>
      </c>
      <c r="G483" s="650" t="s">
        <v>4236</v>
      </c>
      <c r="H483" s="650" t="s">
        <v>583</v>
      </c>
      <c r="I483" s="650" t="s">
        <v>2852</v>
      </c>
      <c r="J483" s="650" t="s">
        <v>4238</v>
      </c>
      <c r="K483" s="650" t="s">
        <v>4373</v>
      </c>
      <c r="L483" s="651">
        <v>0</v>
      </c>
      <c r="M483" s="651">
        <v>0</v>
      </c>
      <c r="N483" s="650">
        <v>1</v>
      </c>
      <c r="O483" s="731">
        <v>0.5</v>
      </c>
      <c r="P483" s="651">
        <v>0</v>
      </c>
      <c r="Q483" s="666"/>
      <c r="R483" s="650">
        <v>1</v>
      </c>
      <c r="S483" s="666">
        <v>1</v>
      </c>
      <c r="T483" s="731">
        <v>0.5</v>
      </c>
      <c r="U483" s="689">
        <v>1</v>
      </c>
    </row>
    <row r="484" spans="1:21" ht="14.4" customHeight="1" x14ac:dyDescent="0.3">
      <c r="A484" s="649">
        <v>21</v>
      </c>
      <c r="B484" s="650" t="s">
        <v>582</v>
      </c>
      <c r="C484" s="650">
        <v>89301211</v>
      </c>
      <c r="D484" s="729" t="s">
        <v>5948</v>
      </c>
      <c r="E484" s="730" t="s">
        <v>3938</v>
      </c>
      <c r="F484" s="650" t="s">
        <v>3904</v>
      </c>
      <c r="G484" s="650" t="s">
        <v>4011</v>
      </c>
      <c r="H484" s="650" t="s">
        <v>583</v>
      </c>
      <c r="I484" s="650" t="s">
        <v>4240</v>
      </c>
      <c r="J484" s="650" t="s">
        <v>4241</v>
      </c>
      <c r="K484" s="650" t="s">
        <v>4242</v>
      </c>
      <c r="L484" s="651">
        <v>4351.1099999999997</v>
      </c>
      <c r="M484" s="651">
        <v>4351.1099999999997</v>
      </c>
      <c r="N484" s="650">
        <v>1</v>
      </c>
      <c r="O484" s="731">
        <v>1</v>
      </c>
      <c r="P484" s="651"/>
      <c r="Q484" s="666">
        <v>0</v>
      </c>
      <c r="R484" s="650"/>
      <c r="S484" s="666">
        <v>0</v>
      </c>
      <c r="T484" s="731"/>
      <c r="U484" s="689">
        <v>0</v>
      </c>
    </row>
    <row r="485" spans="1:21" ht="14.4" customHeight="1" x14ac:dyDescent="0.3">
      <c r="A485" s="649">
        <v>21</v>
      </c>
      <c r="B485" s="650" t="s">
        <v>582</v>
      </c>
      <c r="C485" s="650">
        <v>89301211</v>
      </c>
      <c r="D485" s="729" t="s">
        <v>5948</v>
      </c>
      <c r="E485" s="730" t="s">
        <v>3938</v>
      </c>
      <c r="F485" s="650" t="s">
        <v>3904</v>
      </c>
      <c r="G485" s="650" t="s">
        <v>4011</v>
      </c>
      <c r="H485" s="650" t="s">
        <v>583</v>
      </c>
      <c r="I485" s="650" t="s">
        <v>1514</v>
      </c>
      <c r="J485" s="650" t="s">
        <v>4148</v>
      </c>
      <c r="K485" s="650" t="s">
        <v>4149</v>
      </c>
      <c r="L485" s="651">
        <v>2332.38</v>
      </c>
      <c r="M485" s="651">
        <v>2332.38</v>
      </c>
      <c r="N485" s="650">
        <v>1</v>
      </c>
      <c r="O485" s="731">
        <v>1</v>
      </c>
      <c r="P485" s="651"/>
      <c r="Q485" s="666">
        <v>0</v>
      </c>
      <c r="R485" s="650"/>
      <c r="S485" s="666">
        <v>0</v>
      </c>
      <c r="T485" s="731"/>
      <c r="U485" s="689">
        <v>0</v>
      </c>
    </row>
    <row r="486" spans="1:21" ht="14.4" customHeight="1" x14ac:dyDescent="0.3">
      <c r="A486" s="649">
        <v>21</v>
      </c>
      <c r="B486" s="650" t="s">
        <v>582</v>
      </c>
      <c r="C486" s="650">
        <v>89301211</v>
      </c>
      <c r="D486" s="729" t="s">
        <v>5948</v>
      </c>
      <c r="E486" s="730" t="s">
        <v>3938</v>
      </c>
      <c r="F486" s="650" t="s">
        <v>3904</v>
      </c>
      <c r="G486" s="650" t="s">
        <v>4011</v>
      </c>
      <c r="H486" s="650" t="s">
        <v>583</v>
      </c>
      <c r="I486" s="650" t="s">
        <v>1196</v>
      </c>
      <c r="J486" s="650" t="s">
        <v>4014</v>
      </c>
      <c r="K486" s="650" t="s">
        <v>4015</v>
      </c>
      <c r="L486" s="651">
        <v>880.88</v>
      </c>
      <c r="M486" s="651">
        <v>880.88</v>
      </c>
      <c r="N486" s="650">
        <v>1</v>
      </c>
      <c r="O486" s="731">
        <v>1</v>
      </c>
      <c r="P486" s="651"/>
      <c r="Q486" s="666">
        <v>0</v>
      </c>
      <c r="R486" s="650"/>
      <c r="S486" s="666">
        <v>0</v>
      </c>
      <c r="T486" s="731"/>
      <c r="U486" s="689">
        <v>0</v>
      </c>
    </row>
    <row r="487" spans="1:21" ht="14.4" customHeight="1" x14ac:dyDescent="0.3">
      <c r="A487" s="649">
        <v>21</v>
      </c>
      <c r="B487" s="650" t="s">
        <v>582</v>
      </c>
      <c r="C487" s="650">
        <v>89301211</v>
      </c>
      <c r="D487" s="729" t="s">
        <v>5948</v>
      </c>
      <c r="E487" s="730" t="s">
        <v>3938</v>
      </c>
      <c r="F487" s="650" t="s">
        <v>3904</v>
      </c>
      <c r="G487" s="650" t="s">
        <v>4011</v>
      </c>
      <c r="H487" s="650" t="s">
        <v>583</v>
      </c>
      <c r="I487" s="650" t="s">
        <v>1386</v>
      </c>
      <c r="J487" s="650" t="s">
        <v>4016</v>
      </c>
      <c r="K487" s="650" t="s">
        <v>4017</v>
      </c>
      <c r="L487" s="651">
        <v>1629.03</v>
      </c>
      <c r="M487" s="651">
        <v>1629.03</v>
      </c>
      <c r="N487" s="650">
        <v>1</v>
      </c>
      <c r="O487" s="731">
        <v>0.5</v>
      </c>
      <c r="P487" s="651"/>
      <c r="Q487" s="666">
        <v>0</v>
      </c>
      <c r="R487" s="650"/>
      <c r="S487" s="666">
        <v>0</v>
      </c>
      <c r="T487" s="731"/>
      <c r="U487" s="689">
        <v>0</v>
      </c>
    </row>
    <row r="488" spans="1:21" ht="14.4" customHeight="1" x14ac:dyDescent="0.3">
      <c r="A488" s="649">
        <v>21</v>
      </c>
      <c r="B488" s="650" t="s">
        <v>582</v>
      </c>
      <c r="C488" s="650">
        <v>89301211</v>
      </c>
      <c r="D488" s="729" t="s">
        <v>5948</v>
      </c>
      <c r="E488" s="730" t="s">
        <v>3938</v>
      </c>
      <c r="F488" s="650" t="s">
        <v>3904</v>
      </c>
      <c r="G488" s="650" t="s">
        <v>4011</v>
      </c>
      <c r="H488" s="650" t="s">
        <v>583</v>
      </c>
      <c r="I488" s="650" t="s">
        <v>1386</v>
      </c>
      <c r="J488" s="650" t="s">
        <v>4016</v>
      </c>
      <c r="K488" s="650" t="s">
        <v>4017</v>
      </c>
      <c r="L488" s="651">
        <v>1030.1500000000001</v>
      </c>
      <c r="M488" s="651">
        <v>4120.6000000000004</v>
      </c>
      <c r="N488" s="650">
        <v>4</v>
      </c>
      <c r="O488" s="731">
        <v>3</v>
      </c>
      <c r="P488" s="651">
        <v>4120.6000000000004</v>
      </c>
      <c r="Q488" s="666">
        <v>1</v>
      </c>
      <c r="R488" s="650">
        <v>4</v>
      </c>
      <c r="S488" s="666">
        <v>1</v>
      </c>
      <c r="T488" s="731">
        <v>3</v>
      </c>
      <c r="U488" s="689">
        <v>1</v>
      </c>
    </row>
    <row r="489" spans="1:21" ht="14.4" customHeight="1" x14ac:dyDescent="0.3">
      <c r="A489" s="649">
        <v>21</v>
      </c>
      <c r="B489" s="650" t="s">
        <v>582</v>
      </c>
      <c r="C489" s="650">
        <v>89301211</v>
      </c>
      <c r="D489" s="729" t="s">
        <v>5948</v>
      </c>
      <c r="E489" s="730" t="s">
        <v>3938</v>
      </c>
      <c r="F489" s="650" t="s">
        <v>3904</v>
      </c>
      <c r="G489" s="650" t="s">
        <v>4011</v>
      </c>
      <c r="H489" s="650" t="s">
        <v>583</v>
      </c>
      <c r="I489" s="650" t="s">
        <v>1386</v>
      </c>
      <c r="J489" s="650" t="s">
        <v>4016</v>
      </c>
      <c r="K489" s="650" t="s">
        <v>4017</v>
      </c>
      <c r="L489" s="651">
        <v>1013.55</v>
      </c>
      <c r="M489" s="651">
        <v>1013.55</v>
      </c>
      <c r="N489" s="650">
        <v>1</v>
      </c>
      <c r="O489" s="731">
        <v>1</v>
      </c>
      <c r="P489" s="651"/>
      <c r="Q489" s="666">
        <v>0</v>
      </c>
      <c r="R489" s="650"/>
      <c r="S489" s="666">
        <v>0</v>
      </c>
      <c r="T489" s="731"/>
      <c r="U489" s="689">
        <v>0</v>
      </c>
    </row>
    <row r="490" spans="1:21" ht="14.4" customHeight="1" x14ac:dyDescent="0.3">
      <c r="A490" s="649">
        <v>21</v>
      </c>
      <c r="B490" s="650" t="s">
        <v>582</v>
      </c>
      <c r="C490" s="650">
        <v>89301211</v>
      </c>
      <c r="D490" s="729" t="s">
        <v>5948</v>
      </c>
      <c r="E490" s="730" t="s">
        <v>3938</v>
      </c>
      <c r="F490" s="650" t="s">
        <v>3904</v>
      </c>
      <c r="G490" s="650" t="s">
        <v>4011</v>
      </c>
      <c r="H490" s="650" t="s">
        <v>583</v>
      </c>
      <c r="I490" s="650" t="s">
        <v>4404</v>
      </c>
      <c r="J490" s="650" t="s">
        <v>4405</v>
      </c>
      <c r="K490" s="650" t="s">
        <v>4406</v>
      </c>
      <c r="L490" s="651">
        <v>1063.3900000000001</v>
      </c>
      <c r="M490" s="651">
        <v>1063.3900000000001</v>
      </c>
      <c r="N490" s="650">
        <v>1</v>
      </c>
      <c r="O490" s="731">
        <v>1</v>
      </c>
      <c r="P490" s="651"/>
      <c r="Q490" s="666">
        <v>0</v>
      </c>
      <c r="R490" s="650"/>
      <c r="S490" s="666">
        <v>0</v>
      </c>
      <c r="T490" s="731"/>
      <c r="U490" s="689">
        <v>0</v>
      </c>
    </row>
    <row r="491" spans="1:21" ht="14.4" customHeight="1" x14ac:dyDescent="0.3">
      <c r="A491" s="649">
        <v>21</v>
      </c>
      <c r="B491" s="650" t="s">
        <v>582</v>
      </c>
      <c r="C491" s="650">
        <v>89301211</v>
      </c>
      <c r="D491" s="729" t="s">
        <v>5948</v>
      </c>
      <c r="E491" s="730" t="s">
        <v>3938</v>
      </c>
      <c r="F491" s="650" t="s">
        <v>3904</v>
      </c>
      <c r="G491" s="650" t="s">
        <v>4407</v>
      </c>
      <c r="H491" s="650" t="s">
        <v>583</v>
      </c>
      <c r="I491" s="650" t="s">
        <v>1838</v>
      </c>
      <c r="J491" s="650" t="s">
        <v>1839</v>
      </c>
      <c r="K491" s="650" t="s">
        <v>1840</v>
      </c>
      <c r="L491" s="651">
        <v>36.86</v>
      </c>
      <c r="M491" s="651">
        <v>36.86</v>
      </c>
      <c r="N491" s="650">
        <v>1</v>
      </c>
      <c r="O491" s="731">
        <v>0.5</v>
      </c>
      <c r="P491" s="651">
        <v>36.86</v>
      </c>
      <c r="Q491" s="666">
        <v>1</v>
      </c>
      <c r="R491" s="650">
        <v>1</v>
      </c>
      <c r="S491" s="666">
        <v>1</v>
      </c>
      <c r="T491" s="731">
        <v>0.5</v>
      </c>
      <c r="U491" s="689">
        <v>1</v>
      </c>
    </row>
    <row r="492" spans="1:21" ht="14.4" customHeight="1" x14ac:dyDescent="0.3">
      <c r="A492" s="649">
        <v>21</v>
      </c>
      <c r="B492" s="650" t="s">
        <v>582</v>
      </c>
      <c r="C492" s="650">
        <v>89301211</v>
      </c>
      <c r="D492" s="729" t="s">
        <v>5948</v>
      </c>
      <c r="E492" s="730" t="s">
        <v>3938</v>
      </c>
      <c r="F492" s="650" t="s">
        <v>3904</v>
      </c>
      <c r="G492" s="650" t="s">
        <v>4408</v>
      </c>
      <c r="H492" s="650" t="s">
        <v>583</v>
      </c>
      <c r="I492" s="650" t="s">
        <v>650</v>
      </c>
      <c r="J492" s="650" t="s">
        <v>4409</v>
      </c>
      <c r="K492" s="650" t="s">
        <v>4114</v>
      </c>
      <c r="L492" s="651">
        <v>31.95</v>
      </c>
      <c r="M492" s="651">
        <v>31.95</v>
      </c>
      <c r="N492" s="650">
        <v>1</v>
      </c>
      <c r="O492" s="731">
        <v>1</v>
      </c>
      <c r="P492" s="651">
        <v>31.95</v>
      </c>
      <c r="Q492" s="666">
        <v>1</v>
      </c>
      <c r="R492" s="650">
        <v>1</v>
      </c>
      <c r="S492" s="666">
        <v>1</v>
      </c>
      <c r="T492" s="731">
        <v>1</v>
      </c>
      <c r="U492" s="689">
        <v>1</v>
      </c>
    </row>
    <row r="493" spans="1:21" ht="14.4" customHeight="1" x14ac:dyDescent="0.3">
      <c r="A493" s="649">
        <v>21</v>
      </c>
      <c r="B493" s="650" t="s">
        <v>582</v>
      </c>
      <c r="C493" s="650">
        <v>89301211</v>
      </c>
      <c r="D493" s="729" t="s">
        <v>5948</v>
      </c>
      <c r="E493" s="730" t="s">
        <v>3938</v>
      </c>
      <c r="F493" s="650" t="s">
        <v>3904</v>
      </c>
      <c r="G493" s="650" t="s">
        <v>4410</v>
      </c>
      <c r="H493" s="650" t="s">
        <v>583</v>
      </c>
      <c r="I493" s="650" t="s">
        <v>4411</v>
      </c>
      <c r="J493" s="650" t="s">
        <v>1857</v>
      </c>
      <c r="K493" s="650" t="s">
        <v>4412</v>
      </c>
      <c r="L493" s="651">
        <v>0</v>
      </c>
      <c r="M493" s="651">
        <v>0</v>
      </c>
      <c r="N493" s="650">
        <v>1</v>
      </c>
      <c r="O493" s="731">
        <v>1</v>
      </c>
      <c r="P493" s="651"/>
      <c r="Q493" s="666"/>
      <c r="R493" s="650"/>
      <c r="S493" s="666">
        <v>0</v>
      </c>
      <c r="T493" s="731"/>
      <c r="U493" s="689">
        <v>0</v>
      </c>
    </row>
    <row r="494" spans="1:21" ht="14.4" customHeight="1" x14ac:dyDescent="0.3">
      <c r="A494" s="649">
        <v>21</v>
      </c>
      <c r="B494" s="650" t="s">
        <v>582</v>
      </c>
      <c r="C494" s="650">
        <v>89301211</v>
      </c>
      <c r="D494" s="729" t="s">
        <v>5948</v>
      </c>
      <c r="E494" s="730" t="s">
        <v>3938</v>
      </c>
      <c r="F494" s="650" t="s">
        <v>3904</v>
      </c>
      <c r="G494" s="650" t="s">
        <v>3958</v>
      </c>
      <c r="H494" s="650" t="s">
        <v>583</v>
      </c>
      <c r="I494" s="650" t="s">
        <v>3959</v>
      </c>
      <c r="J494" s="650" t="s">
        <v>789</v>
      </c>
      <c r="K494" s="650" t="s">
        <v>3227</v>
      </c>
      <c r="L494" s="651">
        <v>0</v>
      </c>
      <c r="M494" s="651">
        <v>0</v>
      </c>
      <c r="N494" s="650">
        <v>2</v>
      </c>
      <c r="O494" s="731">
        <v>2</v>
      </c>
      <c r="P494" s="651"/>
      <c r="Q494" s="666"/>
      <c r="R494" s="650"/>
      <c r="S494" s="666">
        <v>0</v>
      </c>
      <c r="T494" s="731"/>
      <c r="U494" s="689">
        <v>0</v>
      </c>
    </row>
    <row r="495" spans="1:21" ht="14.4" customHeight="1" x14ac:dyDescent="0.3">
      <c r="A495" s="649">
        <v>21</v>
      </c>
      <c r="B495" s="650" t="s">
        <v>582</v>
      </c>
      <c r="C495" s="650">
        <v>89301211</v>
      </c>
      <c r="D495" s="729" t="s">
        <v>5948</v>
      </c>
      <c r="E495" s="730" t="s">
        <v>3938</v>
      </c>
      <c r="F495" s="650" t="s">
        <v>3904</v>
      </c>
      <c r="G495" s="650" t="s">
        <v>3958</v>
      </c>
      <c r="H495" s="650" t="s">
        <v>583</v>
      </c>
      <c r="I495" s="650" t="s">
        <v>4413</v>
      </c>
      <c r="J495" s="650" t="s">
        <v>1078</v>
      </c>
      <c r="K495" s="650" t="s">
        <v>1079</v>
      </c>
      <c r="L495" s="651">
        <v>24.22</v>
      </c>
      <c r="M495" s="651">
        <v>24.22</v>
      </c>
      <c r="N495" s="650">
        <v>1</v>
      </c>
      <c r="O495" s="731">
        <v>1</v>
      </c>
      <c r="P495" s="651"/>
      <c r="Q495" s="666">
        <v>0</v>
      </c>
      <c r="R495" s="650"/>
      <c r="S495" s="666">
        <v>0</v>
      </c>
      <c r="T495" s="731"/>
      <c r="U495" s="689">
        <v>0</v>
      </c>
    </row>
    <row r="496" spans="1:21" ht="14.4" customHeight="1" x14ac:dyDescent="0.3">
      <c r="A496" s="649">
        <v>21</v>
      </c>
      <c r="B496" s="650" t="s">
        <v>582</v>
      </c>
      <c r="C496" s="650">
        <v>89301211</v>
      </c>
      <c r="D496" s="729" t="s">
        <v>5948</v>
      </c>
      <c r="E496" s="730" t="s">
        <v>3938</v>
      </c>
      <c r="F496" s="650" t="s">
        <v>3904</v>
      </c>
      <c r="G496" s="650" t="s">
        <v>4041</v>
      </c>
      <c r="H496" s="650" t="s">
        <v>583</v>
      </c>
      <c r="I496" s="650" t="s">
        <v>886</v>
      </c>
      <c r="J496" s="650" t="s">
        <v>4414</v>
      </c>
      <c r="K496" s="650" t="s">
        <v>4415</v>
      </c>
      <c r="L496" s="651">
        <v>54.04</v>
      </c>
      <c r="M496" s="651">
        <v>54.04</v>
      </c>
      <c r="N496" s="650">
        <v>1</v>
      </c>
      <c r="O496" s="731">
        <v>0.5</v>
      </c>
      <c r="P496" s="651">
        <v>54.04</v>
      </c>
      <c r="Q496" s="666">
        <v>1</v>
      </c>
      <c r="R496" s="650">
        <v>1</v>
      </c>
      <c r="S496" s="666">
        <v>1</v>
      </c>
      <c r="T496" s="731">
        <v>0.5</v>
      </c>
      <c r="U496" s="689">
        <v>1</v>
      </c>
    </row>
    <row r="497" spans="1:21" ht="14.4" customHeight="1" x14ac:dyDescent="0.3">
      <c r="A497" s="649">
        <v>21</v>
      </c>
      <c r="B497" s="650" t="s">
        <v>582</v>
      </c>
      <c r="C497" s="650">
        <v>89301211</v>
      </c>
      <c r="D497" s="729" t="s">
        <v>5948</v>
      </c>
      <c r="E497" s="730" t="s">
        <v>3938</v>
      </c>
      <c r="F497" s="650" t="s">
        <v>3904</v>
      </c>
      <c r="G497" s="650" t="s">
        <v>4045</v>
      </c>
      <c r="H497" s="650" t="s">
        <v>583</v>
      </c>
      <c r="I497" s="650" t="s">
        <v>1039</v>
      </c>
      <c r="J497" s="650" t="s">
        <v>4416</v>
      </c>
      <c r="K497" s="650" t="s">
        <v>4417</v>
      </c>
      <c r="L497" s="651">
        <v>12.26</v>
      </c>
      <c r="M497" s="651">
        <v>12.26</v>
      </c>
      <c r="N497" s="650">
        <v>1</v>
      </c>
      <c r="O497" s="731">
        <v>1</v>
      </c>
      <c r="P497" s="651">
        <v>12.26</v>
      </c>
      <c r="Q497" s="666">
        <v>1</v>
      </c>
      <c r="R497" s="650">
        <v>1</v>
      </c>
      <c r="S497" s="666">
        <v>1</v>
      </c>
      <c r="T497" s="731">
        <v>1</v>
      </c>
      <c r="U497" s="689">
        <v>1</v>
      </c>
    </row>
    <row r="498" spans="1:21" ht="14.4" customHeight="1" x14ac:dyDescent="0.3">
      <c r="A498" s="649">
        <v>21</v>
      </c>
      <c r="B498" s="650" t="s">
        <v>582</v>
      </c>
      <c r="C498" s="650">
        <v>89301211</v>
      </c>
      <c r="D498" s="729" t="s">
        <v>5948</v>
      </c>
      <c r="E498" s="730" t="s">
        <v>3938</v>
      </c>
      <c r="F498" s="650" t="s">
        <v>3904</v>
      </c>
      <c r="G498" s="650" t="s">
        <v>4280</v>
      </c>
      <c r="H498" s="650" t="s">
        <v>583</v>
      </c>
      <c r="I498" s="650" t="s">
        <v>1358</v>
      </c>
      <c r="J498" s="650" t="s">
        <v>1359</v>
      </c>
      <c r="K498" s="650" t="s">
        <v>4418</v>
      </c>
      <c r="L498" s="651">
        <v>116.11</v>
      </c>
      <c r="M498" s="651">
        <v>464.44</v>
      </c>
      <c r="N498" s="650">
        <v>4</v>
      </c>
      <c r="O498" s="731">
        <v>1.5</v>
      </c>
      <c r="P498" s="651"/>
      <c r="Q498" s="666">
        <v>0</v>
      </c>
      <c r="R498" s="650"/>
      <c r="S498" s="666">
        <v>0</v>
      </c>
      <c r="T498" s="731"/>
      <c r="U498" s="689">
        <v>0</v>
      </c>
    </row>
    <row r="499" spans="1:21" ht="14.4" customHeight="1" x14ac:dyDescent="0.3">
      <c r="A499" s="649">
        <v>21</v>
      </c>
      <c r="B499" s="650" t="s">
        <v>582</v>
      </c>
      <c r="C499" s="650">
        <v>89301211</v>
      </c>
      <c r="D499" s="729" t="s">
        <v>5948</v>
      </c>
      <c r="E499" s="730" t="s">
        <v>3938</v>
      </c>
      <c r="F499" s="650" t="s">
        <v>3904</v>
      </c>
      <c r="G499" s="650" t="s">
        <v>4283</v>
      </c>
      <c r="H499" s="650" t="s">
        <v>583</v>
      </c>
      <c r="I499" s="650" t="s">
        <v>4284</v>
      </c>
      <c r="J499" s="650" t="s">
        <v>4285</v>
      </c>
      <c r="K499" s="650" t="s">
        <v>4286</v>
      </c>
      <c r="L499" s="651">
        <v>3586.04</v>
      </c>
      <c r="M499" s="651">
        <v>3586.04</v>
      </c>
      <c r="N499" s="650">
        <v>1</v>
      </c>
      <c r="O499" s="731">
        <v>1</v>
      </c>
      <c r="P499" s="651">
        <v>3586.04</v>
      </c>
      <c r="Q499" s="666">
        <v>1</v>
      </c>
      <c r="R499" s="650">
        <v>1</v>
      </c>
      <c r="S499" s="666">
        <v>1</v>
      </c>
      <c r="T499" s="731">
        <v>1</v>
      </c>
      <c r="U499" s="689">
        <v>1</v>
      </c>
    </row>
    <row r="500" spans="1:21" ht="14.4" customHeight="1" x14ac:dyDescent="0.3">
      <c r="A500" s="649">
        <v>21</v>
      </c>
      <c r="B500" s="650" t="s">
        <v>582</v>
      </c>
      <c r="C500" s="650">
        <v>89301211</v>
      </c>
      <c r="D500" s="729" t="s">
        <v>5948</v>
      </c>
      <c r="E500" s="730" t="s">
        <v>3938</v>
      </c>
      <c r="F500" s="650" t="s">
        <v>3904</v>
      </c>
      <c r="G500" s="650" t="s">
        <v>4158</v>
      </c>
      <c r="H500" s="650" t="s">
        <v>583</v>
      </c>
      <c r="I500" s="650" t="s">
        <v>2535</v>
      </c>
      <c r="J500" s="650" t="s">
        <v>2536</v>
      </c>
      <c r="K500" s="650" t="s">
        <v>4287</v>
      </c>
      <c r="L500" s="651">
        <v>766.89</v>
      </c>
      <c r="M500" s="651">
        <v>766.89</v>
      </c>
      <c r="N500" s="650">
        <v>1</v>
      </c>
      <c r="O500" s="731">
        <v>1</v>
      </c>
      <c r="P500" s="651"/>
      <c r="Q500" s="666">
        <v>0</v>
      </c>
      <c r="R500" s="650"/>
      <c r="S500" s="666">
        <v>0</v>
      </c>
      <c r="T500" s="731"/>
      <c r="U500" s="689">
        <v>0</v>
      </c>
    </row>
    <row r="501" spans="1:21" ht="14.4" customHeight="1" x14ac:dyDescent="0.3">
      <c r="A501" s="649">
        <v>21</v>
      </c>
      <c r="B501" s="650" t="s">
        <v>582</v>
      </c>
      <c r="C501" s="650">
        <v>89301211</v>
      </c>
      <c r="D501" s="729" t="s">
        <v>5948</v>
      </c>
      <c r="E501" s="730" t="s">
        <v>3938</v>
      </c>
      <c r="F501" s="650" t="s">
        <v>3904</v>
      </c>
      <c r="G501" s="650" t="s">
        <v>4048</v>
      </c>
      <c r="H501" s="650" t="s">
        <v>1959</v>
      </c>
      <c r="I501" s="650" t="s">
        <v>2152</v>
      </c>
      <c r="J501" s="650" t="s">
        <v>3782</v>
      </c>
      <c r="K501" s="650" t="s">
        <v>3783</v>
      </c>
      <c r="L501" s="651">
        <v>139.71</v>
      </c>
      <c r="M501" s="651">
        <v>139.71</v>
      </c>
      <c r="N501" s="650">
        <v>1</v>
      </c>
      <c r="O501" s="731">
        <v>0.5</v>
      </c>
      <c r="P501" s="651">
        <v>139.71</v>
      </c>
      <c r="Q501" s="666">
        <v>1</v>
      </c>
      <c r="R501" s="650">
        <v>1</v>
      </c>
      <c r="S501" s="666">
        <v>1</v>
      </c>
      <c r="T501" s="731">
        <v>0.5</v>
      </c>
      <c r="U501" s="689">
        <v>1</v>
      </c>
    </row>
    <row r="502" spans="1:21" ht="14.4" customHeight="1" x14ac:dyDescent="0.3">
      <c r="A502" s="649">
        <v>21</v>
      </c>
      <c r="B502" s="650" t="s">
        <v>582</v>
      </c>
      <c r="C502" s="650">
        <v>89301211</v>
      </c>
      <c r="D502" s="729" t="s">
        <v>5948</v>
      </c>
      <c r="E502" s="730" t="s">
        <v>3938</v>
      </c>
      <c r="F502" s="650" t="s">
        <v>3904</v>
      </c>
      <c r="G502" s="650" t="s">
        <v>4055</v>
      </c>
      <c r="H502" s="650" t="s">
        <v>1959</v>
      </c>
      <c r="I502" s="650" t="s">
        <v>2273</v>
      </c>
      <c r="J502" s="650" t="s">
        <v>2274</v>
      </c>
      <c r="K502" s="650" t="s">
        <v>3770</v>
      </c>
      <c r="L502" s="651">
        <v>804.58</v>
      </c>
      <c r="M502" s="651">
        <v>804.58</v>
      </c>
      <c r="N502" s="650">
        <v>1</v>
      </c>
      <c r="O502" s="731">
        <v>0.5</v>
      </c>
      <c r="P502" s="651">
        <v>804.58</v>
      </c>
      <c r="Q502" s="666">
        <v>1</v>
      </c>
      <c r="R502" s="650">
        <v>1</v>
      </c>
      <c r="S502" s="666">
        <v>1</v>
      </c>
      <c r="T502" s="731">
        <v>0.5</v>
      </c>
      <c r="U502" s="689">
        <v>1</v>
      </c>
    </row>
    <row r="503" spans="1:21" ht="14.4" customHeight="1" x14ac:dyDescent="0.3">
      <c r="A503" s="649">
        <v>21</v>
      </c>
      <c r="B503" s="650" t="s">
        <v>582</v>
      </c>
      <c r="C503" s="650">
        <v>89301211</v>
      </c>
      <c r="D503" s="729" t="s">
        <v>5948</v>
      </c>
      <c r="E503" s="730" t="s">
        <v>3938</v>
      </c>
      <c r="F503" s="650" t="s">
        <v>3904</v>
      </c>
      <c r="G503" s="650" t="s">
        <v>4419</v>
      </c>
      <c r="H503" s="650" t="s">
        <v>1959</v>
      </c>
      <c r="I503" s="650" t="s">
        <v>4420</v>
      </c>
      <c r="J503" s="650" t="s">
        <v>2506</v>
      </c>
      <c r="K503" s="650" t="s">
        <v>4421</v>
      </c>
      <c r="L503" s="651">
        <v>50.57</v>
      </c>
      <c r="M503" s="651">
        <v>50.57</v>
      </c>
      <c r="N503" s="650">
        <v>1</v>
      </c>
      <c r="O503" s="731">
        <v>0.5</v>
      </c>
      <c r="P503" s="651">
        <v>50.57</v>
      </c>
      <c r="Q503" s="666">
        <v>1</v>
      </c>
      <c r="R503" s="650">
        <v>1</v>
      </c>
      <c r="S503" s="666">
        <v>1</v>
      </c>
      <c r="T503" s="731">
        <v>0.5</v>
      </c>
      <c r="U503" s="689">
        <v>1</v>
      </c>
    </row>
    <row r="504" spans="1:21" ht="14.4" customHeight="1" x14ac:dyDescent="0.3">
      <c r="A504" s="649">
        <v>21</v>
      </c>
      <c r="B504" s="650" t="s">
        <v>582</v>
      </c>
      <c r="C504" s="650">
        <v>89301211</v>
      </c>
      <c r="D504" s="729" t="s">
        <v>5948</v>
      </c>
      <c r="E504" s="730" t="s">
        <v>3938</v>
      </c>
      <c r="F504" s="650" t="s">
        <v>3904</v>
      </c>
      <c r="G504" s="650" t="s">
        <v>3949</v>
      </c>
      <c r="H504" s="650" t="s">
        <v>583</v>
      </c>
      <c r="I504" s="650" t="s">
        <v>2532</v>
      </c>
      <c r="J504" s="650" t="s">
        <v>986</v>
      </c>
      <c r="K504" s="650" t="s">
        <v>2533</v>
      </c>
      <c r="L504" s="651">
        <v>0</v>
      </c>
      <c r="M504" s="651">
        <v>0</v>
      </c>
      <c r="N504" s="650">
        <v>2</v>
      </c>
      <c r="O504" s="731">
        <v>0.5</v>
      </c>
      <c r="P504" s="651"/>
      <c r="Q504" s="666"/>
      <c r="R504" s="650"/>
      <c r="S504" s="666">
        <v>0</v>
      </c>
      <c r="T504" s="731"/>
      <c r="U504" s="689">
        <v>0</v>
      </c>
    </row>
    <row r="505" spans="1:21" ht="14.4" customHeight="1" x14ac:dyDescent="0.3">
      <c r="A505" s="649">
        <v>21</v>
      </c>
      <c r="B505" s="650" t="s">
        <v>582</v>
      </c>
      <c r="C505" s="650">
        <v>89301211</v>
      </c>
      <c r="D505" s="729" t="s">
        <v>5948</v>
      </c>
      <c r="E505" s="730" t="s">
        <v>3938</v>
      </c>
      <c r="F505" s="650" t="s">
        <v>3904</v>
      </c>
      <c r="G505" s="650" t="s">
        <v>4064</v>
      </c>
      <c r="H505" s="650" t="s">
        <v>583</v>
      </c>
      <c r="I505" s="650" t="s">
        <v>989</v>
      </c>
      <c r="J505" s="650" t="s">
        <v>4065</v>
      </c>
      <c r="K505" s="650" t="s">
        <v>4066</v>
      </c>
      <c r="L505" s="651">
        <v>56.01</v>
      </c>
      <c r="M505" s="651">
        <v>616.11</v>
      </c>
      <c r="N505" s="650">
        <v>11</v>
      </c>
      <c r="O505" s="731">
        <v>7</v>
      </c>
      <c r="P505" s="651">
        <v>56.01</v>
      </c>
      <c r="Q505" s="666">
        <v>9.0909090909090898E-2</v>
      </c>
      <c r="R505" s="650">
        <v>1</v>
      </c>
      <c r="S505" s="666">
        <v>9.0909090909090912E-2</v>
      </c>
      <c r="T505" s="731">
        <v>0.5</v>
      </c>
      <c r="U505" s="689">
        <v>7.1428571428571425E-2</v>
      </c>
    </row>
    <row r="506" spans="1:21" ht="14.4" customHeight="1" x14ac:dyDescent="0.3">
      <c r="A506" s="649">
        <v>21</v>
      </c>
      <c r="B506" s="650" t="s">
        <v>582</v>
      </c>
      <c r="C506" s="650">
        <v>89301211</v>
      </c>
      <c r="D506" s="729" t="s">
        <v>5948</v>
      </c>
      <c r="E506" s="730" t="s">
        <v>3938</v>
      </c>
      <c r="F506" s="650" t="s">
        <v>3904</v>
      </c>
      <c r="G506" s="650" t="s">
        <v>4067</v>
      </c>
      <c r="H506" s="650" t="s">
        <v>583</v>
      </c>
      <c r="I506" s="650" t="s">
        <v>825</v>
      </c>
      <c r="J506" s="650" t="s">
        <v>826</v>
      </c>
      <c r="K506" s="650" t="s">
        <v>4422</v>
      </c>
      <c r="L506" s="651">
        <v>23.4</v>
      </c>
      <c r="M506" s="651">
        <v>46.8</v>
      </c>
      <c r="N506" s="650">
        <v>2</v>
      </c>
      <c r="O506" s="731">
        <v>1</v>
      </c>
      <c r="P506" s="651">
        <v>46.8</v>
      </c>
      <c r="Q506" s="666">
        <v>1</v>
      </c>
      <c r="R506" s="650">
        <v>2</v>
      </c>
      <c r="S506" s="666">
        <v>1</v>
      </c>
      <c r="T506" s="731">
        <v>1</v>
      </c>
      <c r="U506" s="689">
        <v>1</v>
      </c>
    </row>
    <row r="507" spans="1:21" ht="14.4" customHeight="1" x14ac:dyDescent="0.3">
      <c r="A507" s="649">
        <v>21</v>
      </c>
      <c r="B507" s="650" t="s">
        <v>582</v>
      </c>
      <c r="C507" s="650">
        <v>89301211</v>
      </c>
      <c r="D507" s="729" t="s">
        <v>5948</v>
      </c>
      <c r="E507" s="730" t="s">
        <v>3938</v>
      </c>
      <c r="F507" s="650" t="s">
        <v>3904</v>
      </c>
      <c r="G507" s="650" t="s">
        <v>4423</v>
      </c>
      <c r="H507" s="650" t="s">
        <v>583</v>
      </c>
      <c r="I507" s="650" t="s">
        <v>2331</v>
      </c>
      <c r="J507" s="650" t="s">
        <v>2332</v>
      </c>
      <c r="K507" s="650" t="s">
        <v>4282</v>
      </c>
      <c r="L507" s="651">
        <v>31.54</v>
      </c>
      <c r="M507" s="651">
        <v>31.54</v>
      </c>
      <c r="N507" s="650">
        <v>1</v>
      </c>
      <c r="O507" s="731">
        <v>0.5</v>
      </c>
      <c r="P507" s="651"/>
      <c r="Q507" s="666">
        <v>0</v>
      </c>
      <c r="R507" s="650"/>
      <c r="S507" s="666">
        <v>0</v>
      </c>
      <c r="T507" s="731"/>
      <c r="U507" s="689">
        <v>0</v>
      </c>
    </row>
    <row r="508" spans="1:21" ht="14.4" customHeight="1" x14ac:dyDescent="0.3">
      <c r="A508" s="649">
        <v>21</v>
      </c>
      <c r="B508" s="650" t="s">
        <v>582</v>
      </c>
      <c r="C508" s="650">
        <v>89301211</v>
      </c>
      <c r="D508" s="729" t="s">
        <v>5948</v>
      </c>
      <c r="E508" s="730" t="s">
        <v>3938</v>
      </c>
      <c r="F508" s="650" t="s">
        <v>3904</v>
      </c>
      <c r="G508" s="650" t="s">
        <v>3950</v>
      </c>
      <c r="H508" s="650" t="s">
        <v>1959</v>
      </c>
      <c r="I508" s="650" t="s">
        <v>1998</v>
      </c>
      <c r="J508" s="650" t="s">
        <v>1999</v>
      </c>
      <c r="K508" s="650" t="s">
        <v>2000</v>
      </c>
      <c r="L508" s="651">
        <v>937.93</v>
      </c>
      <c r="M508" s="651">
        <v>3751.72</v>
      </c>
      <c r="N508" s="650">
        <v>4</v>
      </c>
      <c r="O508" s="731">
        <v>1.5</v>
      </c>
      <c r="P508" s="651"/>
      <c r="Q508" s="666">
        <v>0</v>
      </c>
      <c r="R508" s="650"/>
      <c r="S508" s="666">
        <v>0</v>
      </c>
      <c r="T508" s="731"/>
      <c r="U508" s="689">
        <v>0</v>
      </c>
    </row>
    <row r="509" spans="1:21" ht="14.4" customHeight="1" x14ac:dyDescent="0.3">
      <c r="A509" s="649">
        <v>21</v>
      </c>
      <c r="B509" s="650" t="s">
        <v>582</v>
      </c>
      <c r="C509" s="650">
        <v>89301211</v>
      </c>
      <c r="D509" s="729" t="s">
        <v>5948</v>
      </c>
      <c r="E509" s="730" t="s">
        <v>3938</v>
      </c>
      <c r="F509" s="650" t="s">
        <v>3904</v>
      </c>
      <c r="G509" s="650" t="s">
        <v>3950</v>
      </c>
      <c r="H509" s="650" t="s">
        <v>1959</v>
      </c>
      <c r="I509" s="650" t="s">
        <v>2002</v>
      </c>
      <c r="J509" s="650" t="s">
        <v>1999</v>
      </c>
      <c r="K509" s="650" t="s">
        <v>2003</v>
      </c>
      <c r="L509" s="651">
        <v>1166.47</v>
      </c>
      <c r="M509" s="651">
        <v>1166.47</v>
      </c>
      <c r="N509" s="650">
        <v>1</v>
      </c>
      <c r="O509" s="731">
        <v>1</v>
      </c>
      <c r="P509" s="651"/>
      <c r="Q509" s="666">
        <v>0</v>
      </c>
      <c r="R509" s="650"/>
      <c r="S509" s="666">
        <v>0</v>
      </c>
      <c r="T509" s="731"/>
      <c r="U509" s="689">
        <v>0</v>
      </c>
    </row>
    <row r="510" spans="1:21" ht="14.4" customHeight="1" x14ac:dyDescent="0.3">
      <c r="A510" s="649">
        <v>21</v>
      </c>
      <c r="B510" s="650" t="s">
        <v>582</v>
      </c>
      <c r="C510" s="650">
        <v>89301211</v>
      </c>
      <c r="D510" s="729" t="s">
        <v>5948</v>
      </c>
      <c r="E510" s="730" t="s">
        <v>3938</v>
      </c>
      <c r="F510" s="650" t="s">
        <v>3904</v>
      </c>
      <c r="G510" s="650" t="s">
        <v>3950</v>
      </c>
      <c r="H510" s="650" t="s">
        <v>1959</v>
      </c>
      <c r="I510" s="650" t="s">
        <v>2061</v>
      </c>
      <c r="J510" s="650" t="s">
        <v>2062</v>
      </c>
      <c r="K510" s="650" t="s">
        <v>2000</v>
      </c>
      <c r="L510" s="651">
        <v>1749.69</v>
      </c>
      <c r="M510" s="651">
        <v>5249.07</v>
      </c>
      <c r="N510" s="650">
        <v>3</v>
      </c>
      <c r="O510" s="731">
        <v>1.5</v>
      </c>
      <c r="P510" s="651"/>
      <c r="Q510" s="666">
        <v>0</v>
      </c>
      <c r="R510" s="650"/>
      <c r="S510" s="666">
        <v>0</v>
      </c>
      <c r="T510" s="731"/>
      <c r="U510" s="689">
        <v>0</v>
      </c>
    </row>
    <row r="511" spans="1:21" ht="14.4" customHeight="1" x14ac:dyDescent="0.3">
      <c r="A511" s="649">
        <v>21</v>
      </c>
      <c r="B511" s="650" t="s">
        <v>582</v>
      </c>
      <c r="C511" s="650">
        <v>89301211</v>
      </c>
      <c r="D511" s="729" t="s">
        <v>5948</v>
      </c>
      <c r="E511" s="730" t="s">
        <v>3938</v>
      </c>
      <c r="F511" s="650" t="s">
        <v>3904</v>
      </c>
      <c r="G511" s="650" t="s">
        <v>3950</v>
      </c>
      <c r="H511" s="650" t="s">
        <v>1959</v>
      </c>
      <c r="I511" s="650" t="s">
        <v>2065</v>
      </c>
      <c r="J511" s="650" t="s">
        <v>2062</v>
      </c>
      <c r="K511" s="650" t="s">
        <v>2003</v>
      </c>
      <c r="L511" s="651">
        <v>2332.92</v>
      </c>
      <c r="M511" s="651">
        <v>4665.84</v>
      </c>
      <c r="N511" s="650">
        <v>2</v>
      </c>
      <c r="O511" s="731">
        <v>0.5</v>
      </c>
      <c r="P511" s="651"/>
      <c r="Q511" s="666">
        <v>0</v>
      </c>
      <c r="R511" s="650"/>
      <c r="S511" s="666">
        <v>0</v>
      </c>
      <c r="T511" s="731"/>
      <c r="U511" s="689">
        <v>0</v>
      </c>
    </row>
    <row r="512" spans="1:21" ht="14.4" customHeight="1" x14ac:dyDescent="0.3">
      <c r="A512" s="649">
        <v>21</v>
      </c>
      <c r="B512" s="650" t="s">
        <v>582</v>
      </c>
      <c r="C512" s="650">
        <v>89301211</v>
      </c>
      <c r="D512" s="729" t="s">
        <v>5948</v>
      </c>
      <c r="E512" s="730" t="s">
        <v>3938</v>
      </c>
      <c r="F512" s="650" t="s">
        <v>3904</v>
      </c>
      <c r="G512" s="650" t="s">
        <v>4072</v>
      </c>
      <c r="H512" s="650" t="s">
        <v>583</v>
      </c>
      <c r="I512" s="650" t="s">
        <v>2382</v>
      </c>
      <c r="J512" s="650" t="s">
        <v>2383</v>
      </c>
      <c r="K512" s="650" t="s">
        <v>2384</v>
      </c>
      <c r="L512" s="651">
        <v>153.52000000000001</v>
      </c>
      <c r="M512" s="651">
        <v>153.52000000000001</v>
      </c>
      <c r="N512" s="650">
        <v>1</v>
      </c>
      <c r="O512" s="731">
        <v>1</v>
      </c>
      <c r="P512" s="651"/>
      <c r="Q512" s="666">
        <v>0</v>
      </c>
      <c r="R512" s="650"/>
      <c r="S512" s="666">
        <v>0</v>
      </c>
      <c r="T512" s="731"/>
      <c r="U512" s="689">
        <v>0</v>
      </c>
    </row>
    <row r="513" spans="1:21" ht="14.4" customHeight="1" x14ac:dyDescent="0.3">
      <c r="A513" s="649">
        <v>21</v>
      </c>
      <c r="B513" s="650" t="s">
        <v>582</v>
      </c>
      <c r="C513" s="650">
        <v>89301211</v>
      </c>
      <c r="D513" s="729" t="s">
        <v>5948</v>
      </c>
      <c r="E513" s="730" t="s">
        <v>3938</v>
      </c>
      <c r="F513" s="650" t="s">
        <v>3904</v>
      </c>
      <c r="G513" s="650" t="s">
        <v>3951</v>
      </c>
      <c r="H513" s="650" t="s">
        <v>583</v>
      </c>
      <c r="I513" s="650" t="s">
        <v>4424</v>
      </c>
      <c r="J513" s="650" t="s">
        <v>4076</v>
      </c>
      <c r="K513" s="650" t="s">
        <v>4425</v>
      </c>
      <c r="L513" s="651">
        <v>342.89</v>
      </c>
      <c r="M513" s="651">
        <v>342.89</v>
      </c>
      <c r="N513" s="650">
        <v>1</v>
      </c>
      <c r="O513" s="731">
        <v>0.5</v>
      </c>
      <c r="P513" s="651"/>
      <c r="Q513" s="666">
        <v>0</v>
      </c>
      <c r="R513" s="650"/>
      <c r="S513" s="666">
        <v>0</v>
      </c>
      <c r="T513" s="731"/>
      <c r="U513" s="689">
        <v>0</v>
      </c>
    </row>
    <row r="514" spans="1:21" ht="14.4" customHeight="1" x14ac:dyDescent="0.3">
      <c r="A514" s="649">
        <v>21</v>
      </c>
      <c r="B514" s="650" t="s">
        <v>582</v>
      </c>
      <c r="C514" s="650">
        <v>89301211</v>
      </c>
      <c r="D514" s="729" t="s">
        <v>5948</v>
      </c>
      <c r="E514" s="730" t="s">
        <v>3938</v>
      </c>
      <c r="F514" s="650" t="s">
        <v>3904</v>
      </c>
      <c r="G514" s="650" t="s">
        <v>3951</v>
      </c>
      <c r="H514" s="650" t="s">
        <v>583</v>
      </c>
      <c r="I514" s="650" t="s">
        <v>4080</v>
      </c>
      <c r="J514" s="650" t="s">
        <v>3953</v>
      </c>
      <c r="K514" s="650" t="s">
        <v>809</v>
      </c>
      <c r="L514" s="651">
        <v>97.97</v>
      </c>
      <c r="M514" s="651">
        <v>195.94</v>
      </c>
      <c r="N514" s="650">
        <v>2</v>
      </c>
      <c r="O514" s="731">
        <v>1</v>
      </c>
      <c r="P514" s="651"/>
      <c r="Q514" s="666">
        <v>0</v>
      </c>
      <c r="R514" s="650"/>
      <c r="S514" s="666">
        <v>0</v>
      </c>
      <c r="T514" s="731"/>
      <c r="U514" s="689">
        <v>0</v>
      </c>
    </row>
    <row r="515" spans="1:21" ht="14.4" customHeight="1" x14ac:dyDescent="0.3">
      <c r="A515" s="649">
        <v>21</v>
      </c>
      <c r="B515" s="650" t="s">
        <v>582</v>
      </c>
      <c r="C515" s="650">
        <v>89301211</v>
      </c>
      <c r="D515" s="729" t="s">
        <v>5948</v>
      </c>
      <c r="E515" s="730" t="s">
        <v>3938</v>
      </c>
      <c r="F515" s="650" t="s">
        <v>3904</v>
      </c>
      <c r="G515" s="650" t="s">
        <v>3951</v>
      </c>
      <c r="H515" s="650" t="s">
        <v>583</v>
      </c>
      <c r="I515" s="650" t="s">
        <v>4167</v>
      </c>
      <c r="J515" s="650" t="s">
        <v>808</v>
      </c>
      <c r="K515" s="650" t="s">
        <v>4168</v>
      </c>
      <c r="L515" s="651">
        <v>48.98</v>
      </c>
      <c r="M515" s="651">
        <v>48.98</v>
      </c>
      <c r="N515" s="650">
        <v>1</v>
      </c>
      <c r="O515" s="731">
        <v>0.5</v>
      </c>
      <c r="P515" s="651"/>
      <c r="Q515" s="666">
        <v>0</v>
      </c>
      <c r="R515" s="650"/>
      <c r="S515" s="666">
        <v>0</v>
      </c>
      <c r="T515" s="731"/>
      <c r="U515" s="689">
        <v>0</v>
      </c>
    </row>
    <row r="516" spans="1:21" ht="14.4" customHeight="1" x14ac:dyDescent="0.3">
      <c r="A516" s="649">
        <v>21</v>
      </c>
      <c r="B516" s="650" t="s">
        <v>582</v>
      </c>
      <c r="C516" s="650">
        <v>89301211</v>
      </c>
      <c r="D516" s="729" t="s">
        <v>5948</v>
      </c>
      <c r="E516" s="730" t="s">
        <v>3938</v>
      </c>
      <c r="F516" s="650" t="s">
        <v>3904</v>
      </c>
      <c r="G516" s="650" t="s">
        <v>3951</v>
      </c>
      <c r="H516" s="650" t="s">
        <v>583</v>
      </c>
      <c r="I516" s="650" t="s">
        <v>807</v>
      </c>
      <c r="J516" s="650" t="s">
        <v>808</v>
      </c>
      <c r="K516" s="650" t="s">
        <v>4308</v>
      </c>
      <c r="L516" s="651">
        <v>97.97</v>
      </c>
      <c r="M516" s="651">
        <v>489.84999999999997</v>
      </c>
      <c r="N516" s="650">
        <v>5</v>
      </c>
      <c r="O516" s="731">
        <v>2.5</v>
      </c>
      <c r="P516" s="651">
        <v>195.94</v>
      </c>
      <c r="Q516" s="666">
        <v>0.4</v>
      </c>
      <c r="R516" s="650">
        <v>2</v>
      </c>
      <c r="S516" s="666">
        <v>0.4</v>
      </c>
      <c r="T516" s="731">
        <v>1</v>
      </c>
      <c r="U516" s="689">
        <v>0.4</v>
      </c>
    </row>
    <row r="517" spans="1:21" ht="14.4" customHeight="1" x14ac:dyDescent="0.3">
      <c r="A517" s="649">
        <v>21</v>
      </c>
      <c r="B517" s="650" t="s">
        <v>582</v>
      </c>
      <c r="C517" s="650">
        <v>89301211</v>
      </c>
      <c r="D517" s="729" t="s">
        <v>5948</v>
      </c>
      <c r="E517" s="730" t="s">
        <v>3938</v>
      </c>
      <c r="F517" s="650" t="s">
        <v>3904</v>
      </c>
      <c r="G517" s="650" t="s">
        <v>3951</v>
      </c>
      <c r="H517" s="650" t="s">
        <v>583</v>
      </c>
      <c r="I517" s="650" t="s">
        <v>811</v>
      </c>
      <c r="J517" s="650" t="s">
        <v>808</v>
      </c>
      <c r="K517" s="650" t="s">
        <v>4309</v>
      </c>
      <c r="L517" s="651">
        <v>314.89999999999998</v>
      </c>
      <c r="M517" s="651">
        <v>629.79999999999995</v>
      </c>
      <c r="N517" s="650">
        <v>2</v>
      </c>
      <c r="O517" s="731">
        <v>1.5</v>
      </c>
      <c r="P517" s="651">
        <v>314.89999999999998</v>
      </c>
      <c r="Q517" s="666">
        <v>0.5</v>
      </c>
      <c r="R517" s="650">
        <v>1</v>
      </c>
      <c r="S517" s="666">
        <v>0.5</v>
      </c>
      <c r="T517" s="731">
        <v>0.5</v>
      </c>
      <c r="U517" s="689">
        <v>0.33333333333333331</v>
      </c>
    </row>
    <row r="518" spans="1:21" ht="14.4" customHeight="1" x14ac:dyDescent="0.3">
      <c r="A518" s="649">
        <v>21</v>
      </c>
      <c r="B518" s="650" t="s">
        <v>582</v>
      </c>
      <c r="C518" s="650">
        <v>89301211</v>
      </c>
      <c r="D518" s="729" t="s">
        <v>5948</v>
      </c>
      <c r="E518" s="730" t="s">
        <v>3938</v>
      </c>
      <c r="F518" s="650" t="s">
        <v>3904</v>
      </c>
      <c r="G518" s="650" t="s">
        <v>3948</v>
      </c>
      <c r="H518" s="650" t="s">
        <v>1959</v>
      </c>
      <c r="I518" s="650" t="s">
        <v>2200</v>
      </c>
      <c r="J518" s="650" t="s">
        <v>2201</v>
      </c>
      <c r="K518" s="650" t="s">
        <v>3686</v>
      </c>
      <c r="L518" s="651">
        <v>1359.61</v>
      </c>
      <c r="M518" s="651">
        <v>12236.489999999998</v>
      </c>
      <c r="N518" s="650">
        <v>9</v>
      </c>
      <c r="O518" s="731">
        <v>7.5</v>
      </c>
      <c r="P518" s="651">
        <v>8157.6599999999989</v>
      </c>
      <c r="Q518" s="666">
        <v>0.66666666666666674</v>
      </c>
      <c r="R518" s="650">
        <v>6</v>
      </c>
      <c r="S518" s="666">
        <v>0.66666666666666663</v>
      </c>
      <c r="T518" s="731">
        <v>5</v>
      </c>
      <c r="U518" s="689">
        <v>0.66666666666666663</v>
      </c>
    </row>
    <row r="519" spans="1:21" ht="14.4" customHeight="1" x14ac:dyDescent="0.3">
      <c r="A519" s="649">
        <v>21</v>
      </c>
      <c r="B519" s="650" t="s">
        <v>582</v>
      </c>
      <c r="C519" s="650">
        <v>89301211</v>
      </c>
      <c r="D519" s="729" t="s">
        <v>5948</v>
      </c>
      <c r="E519" s="730" t="s">
        <v>3938</v>
      </c>
      <c r="F519" s="650" t="s">
        <v>3904</v>
      </c>
      <c r="G519" s="650" t="s">
        <v>4085</v>
      </c>
      <c r="H519" s="650" t="s">
        <v>583</v>
      </c>
      <c r="I519" s="650" t="s">
        <v>2815</v>
      </c>
      <c r="J519" s="650" t="s">
        <v>2816</v>
      </c>
      <c r="K519" s="650" t="s">
        <v>2817</v>
      </c>
      <c r="L519" s="651">
        <v>305.12</v>
      </c>
      <c r="M519" s="651">
        <v>305.12</v>
      </c>
      <c r="N519" s="650">
        <v>1</v>
      </c>
      <c r="O519" s="731">
        <v>1</v>
      </c>
      <c r="P519" s="651">
        <v>305.12</v>
      </c>
      <c r="Q519" s="666">
        <v>1</v>
      </c>
      <c r="R519" s="650">
        <v>1</v>
      </c>
      <c r="S519" s="666">
        <v>1</v>
      </c>
      <c r="T519" s="731">
        <v>1</v>
      </c>
      <c r="U519" s="689">
        <v>1</v>
      </c>
    </row>
    <row r="520" spans="1:21" ht="14.4" customHeight="1" x14ac:dyDescent="0.3">
      <c r="A520" s="649">
        <v>21</v>
      </c>
      <c r="B520" s="650" t="s">
        <v>582</v>
      </c>
      <c r="C520" s="650">
        <v>89301211</v>
      </c>
      <c r="D520" s="729" t="s">
        <v>5948</v>
      </c>
      <c r="E520" s="730" t="s">
        <v>3938</v>
      </c>
      <c r="F520" s="650" t="s">
        <v>3904</v>
      </c>
      <c r="G520" s="650" t="s">
        <v>4376</v>
      </c>
      <c r="H520" s="650" t="s">
        <v>1959</v>
      </c>
      <c r="I520" s="650" t="s">
        <v>2035</v>
      </c>
      <c r="J520" s="650" t="s">
        <v>2036</v>
      </c>
      <c r="K520" s="650" t="s">
        <v>3680</v>
      </c>
      <c r="L520" s="651">
        <v>97.97</v>
      </c>
      <c r="M520" s="651">
        <v>97.97</v>
      </c>
      <c r="N520" s="650">
        <v>1</v>
      </c>
      <c r="O520" s="731">
        <v>0.5</v>
      </c>
      <c r="P520" s="651">
        <v>97.97</v>
      </c>
      <c r="Q520" s="666">
        <v>1</v>
      </c>
      <c r="R520" s="650">
        <v>1</v>
      </c>
      <c r="S520" s="666">
        <v>1</v>
      </c>
      <c r="T520" s="731">
        <v>0.5</v>
      </c>
      <c r="U520" s="689">
        <v>1</v>
      </c>
    </row>
    <row r="521" spans="1:21" ht="14.4" customHeight="1" x14ac:dyDescent="0.3">
      <c r="A521" s="649">
        <v>21</v>
      </c>
      <c r="B521" s="650" t="s">
        <v>582</v>
      </c>
      <c r="C521" s="650">
        <v>89301211</v>
      </c>
      <c r="D521" s="729" t="s">
        <v>5948</v>
      </c>
      <c r="E521" s="730" t="s">
        <v>3938</v>
      </c>
      <c r="F521" s="650" t="s">
        <v>3904</v>
      </c>
      <c r="G521" s="650" t="s">
        <v>4376</v>
      </c>
      <c r="H521" s="650" t="s">
        <v>1959</v>
      </c>
      <c r="I521" s="650" t="s">
        <v>4426</v>
      </c>
      <c r="J521" s="650" t="s">
        <v>2036</v>
      </c>
      <c r="K521" s="650" t="s">
        <v>4427</v>
      </c>
      <c r="L521" s="651">
        <v>0</v>
      </c>
      <c r="M521" s="651">
        <v>0</v>
      </c>
      <c r="N521" s="650">
        <v>1</v>
      </c>
      <c r="O521" s="731">
        <v>0.5</v>
      </c>
      <c r="P521" s="651"/>
      <c r="Q521" s="666"/>
      <c r="R521" s="650"/>
      <c r="S521" s="666">
        <v>0</v>
      </c>
      <c r="T521" s="731"/>
      <c r="U521" s="689">
        <v>0</v>
      </c>
    </row>
    <row r="522" spans="1:21" ht="14.4" customHeight="1" x14ac:dyDescent="0.3">
      <c r="A522" s="649">
        <v>21</v>
      </c>
      <c r="B522" s="650" t="s">
        <v>582</v>
      </c>
      <c r="C522" s="650">
        <v>89301211</v>
      </c>
      <c r="D522" s="729" t="s">
        <v>5948</v>
      </c>
      <c r="E522" s="730" t="s">
        <v>3938</v>
      </c>
      <c r="F522" s="650" t="s">
        <v>3904</v>
      </c>
      <c r="G522" s="650" t="s">
        <v>4093</v>
      </c>
      <c r="H522" s="650" t="s">
        <v>1959</v>
      </c>
      <c r="I522" s="650" t="s">
        <v>2116</v>
      </c>
      <c r="J522" s="650" t="s">
        <v>2117</v>
      </c>
      <c r="K522" s="650" t="s">
        <v>2118</v>
      </c>
      <c r="L522" s="651">
        <v>67.42</v>
      </c>
      <c r="M522" s="651">
        <v>67.42</v>
      </c>
      <c r="N522" s="650">
        <v>1</v>
      </c>
      <c r="O522" s="731">
        <v>1</v>
      </c>
      <c r="P522" s="651"/>
      <c r="Q522" s="666">
        <v>0</v>
      </c>
      <c r="R522" s="650"/>
      <c r="S522" s="666">
        <v>0</v>
      </c>
      <c r="T522" s="731"/>
      <c r="U522" s="689">
        <v>0</v>
      </c>
    </row>
    <row r="523" spans="1:21" ht="14.4" customHeight="1" x14ac:dyDescent="0.3">
      <c r="A523" s="649">
        <v>21</v>
      </c>
      <c r="B523" s="650" t="s">
        <v>582</v>
      </c>
      <c r="C523" s="650">
        <v>89301211</v>
      </c>
      <c r="D523" s="729" t="s">
        <v>5948</v>
      </c>
      <c r="E523" s="730" t="s">
        <v>3938</v>
      </c>
      <c r="F523" s="650" t="s">
        <v>3904</v>
      </c>
      <c r="G523" s="650" t="s">
        <v>4428</v>
      </c>
      <c r="H523" s="650" t="s">
        <v>583</v>
      </c>
      <c r="I523" s="650" t="s">
        <v>4429</v>
      </c>
      <c r="J523" s="650" t="s">
        <v>4430</v>
      </c>
      <c r="K523" s="650" t="s">
        <v>4431</v>
      </c>
      <c r="L523" s="651">
        <v>0</v>
      </c>
      <c r="M523" s="651">
        <v>0</v>
      </c>
      <c r="N523" s="650">
        <v>1</v>
      </c>
      <c r="O523" s="731">
        <v>0.5</v>
      </c>
      <c r="P523" s="651">
        <v>0</v>
      </c>
      <c r="Q523" s="666"/>
      <c r="R523" s="650">
        <v>1</v>
      </c>
      <c r="S523" s="666">
        <v>1</v>
      </c>
      <c r="T523" s="731">
        <v>0.5</v>
      </c>
      <c r="U523" s="689">
        <v>1</v>
      </c>
    </row>
    <row r="524" spans="1:21" ht="14.4" customHeight="1" x14ac:dyDescent="0.3">
      <c r="A524" s="649">
        <v>21</v>
      </c>
      <c r="B524" s="650" t="s">
        <v>582</v>
      </c>
      <c r="C524" s="650">
        <v>89301211</v>
      </c>
      <c r="D524" s="729" t="s">
        <v>5948</v>
      </c>
      <c r="E524" s="730" t="s">
        <v>3938</v>
      </c>
      <c r="F524" s="650" t="s">
        <v>3904</v>
      </c>
      <c r="G524" s="650" t="s">
        <v>4094</v>
      </c>
      <c r="H524" s="650" t="s">
        <v>583</v>
      </c>
      <c r="I524" s="650" t="s">
        <v>1884</v>
      </c>
      <c r="J524" s="650" t="s">
        <v>869</v>
      </c>
      <c r="K524" s="650" t="s">
        <v>1217</v>
      </c>
      <c r="L524" s="651">
        <v>113.37</v>
      </c>
      <c r="M524" s="651">
        <v>113.37</v>
      </c>
      <c r="N524" s="650">
        <v>1</v>
      </c>
      <c r="O524" s="731">
        <v>0.5</v>
      </c>
      <c r="P524" s="651">
        <v>113.37</v>
      </c>
      <c r="Q524" s="666">
        <v>1</v>
      </c>
      <c r="R524" s="650">
        <v>1</v>
      </c>
      <c r="S524" s="666">
        <v>1</v>
      </c>
      <c r="T524" s="731">
        <v>0.5</v>
      </c>
      <c r="U524" s="689">
        <v>1</v>
      </c>
    </row>
    <row r="525" spans="1:21" ht="14.4" customHeight="1" x14ac:dyDescent="0.3">
      <c r="A525" s="649">
        <v>21</v>
      </c>
      <c r="B525" s="650" t="s">
        <v>582</v>
      </c>
      <c r="C525" s="650">
        <v>89301211</v>
      </c>
      <c r="D525" s="729" t="s">
        <v>5948</v>
      </c>
      <c r="E525" s="730" t="s">
        <v>3938</v>
      </c>
      <c r="F525" s="650" t="s">
        <v>3904</v>
      </c>
      <c r="G525" s="650" t="s">
        <v>4094</v>
      </c>
      <c r="H525" s="650" t="s">
        <v>583</v>
      </c>
      <c r="I525" s="650" t="s">
        <v>868</v>
      </c>
      <c r="J525" s="650" t="s">
        <v>869</v>
      </c>
      <c r="K525" s="650" t="s">
        <v>870</v>
      </c>
      <c r="L525" s="651">
        <v>56.69</v>
      </c>
      <c r="M525" s="651">
        <v>453.52</v>
      </c>
      <c r="N525" s="650">
        <v>8</v>
      </c>
      <c r="O525" s="731">
        <v>5</v>
      </c>
      <c r="P525" s="651">
        <v>170.07</v>
      </c>
      <c r="Q525" s="666">
        <v>0.375</v>
      </c>
      <c r="R525" s="650">
        <v>3</v>
      </c>
      <c r="S525" s="666">
        <v>0.375</v>
      </c>
      <c r="T525" s="731">
        <v>1.5</v>
      </c>
      <c r="U525" s="689">
        <v>0.3</v>
      </c>
    </row>
    <row r="526" spans="1:21" ht="14.4" customHeight="1" x14ac:dyDescent="0.3">
      <c r="A526" s="649">
        <v>21</v>
      </c>
      <c r="B526" s="650" t="s">
        <v>582</v>
      </c>
      <c r="C526" s="650">
        <v>89301211</v>
      </c>
      <c r="D526" s="729" t="s">
        <v>5948</v>
      </c>
      <c r="E526" s="730" t="s">
        <v>3938</v>
      </c>
      <c r="F526" s="650" t="s">
        <v>3904</v>
      </c>
      <c r="G526" s="650" t="s">
        <v>4095</v>
      </c>
      <c r="H526" s="650" t="s">
        <v>583</v>
      </c>
      <c r="I526" s="650" t="s">
        <v>1346</v>
      </c>
      <c r="J526" s="650" t="s">
        <v>4098</v>
      </c>
      <c r="K526" s="650" t="s">
        <v>4099</v>
      </c>
      <c r="L526" s="651">
        <v>91.52</v>
      </c>
      <c r="M526" s="651">
        <v>91.52</v>
      </c>
      <c r="N526" s="650">
        <v>1</v>
      </c>
      <c r="O526" s="731">
        <v>0.5</v>
      </c>
      <c r="P526" s="651">
        <v>91.52</v>
      </c>
      <c r="Q526" s="666">
        <v>1</v>
      </c>
      <c r="R526" s="650">
        <v>1</v>
      </c>
      <c r="S526" s="666">
        <v>1</v>
      </c>
      <c r="T526" s="731">
        <v>0.5</v>
      </c>
      <c r="U526" s="689">
        <v>1</v>
      </c>
    </row>
    <row r="527" spans="1:21" ht="14.4" customHeight="1" x14ac:dyDescent="0.3">
      <c r="A527" s="649">
        <v>21</v>
      </c>
      <c r="B527" s="650" t="s">
        <v>582</v>
      </c>
      <c r="C527" s="650">
        <v>89301211</v>
      </c>
      <c r="D527" s="729" t="s">
        <v>5948</v>
      </c>
      <c r="E527" s="730" t="s">
        <v>3938</v>
      </c>
      <c r="F527" s="650" t="s">
        <v>3904</v>
      </c>
      <c r="G527" s="650" t="s">
        <v>4432</v>
      </c>
      <c r="H527" s="650" t="s">
        <v>1959</v>
      </c>
      <c r="I527" s="650" t="s">
        <v>3187</v>
      </c>
      <c r="J527" s="650" t="s">
        <v>2131</v>
      </c>
      <c r="K527" s="650" t="s">
        <v>3855</v>
      </c>
      <c r="L527" s="651">
        <v>1344.66</v>
      </c>
      <c r="M527" s="651">
        <v>1344.66</v>
      </c>
      <c r="N527" s="650">
        <v>1</v>
      </c>
      <c r="O527" s="731">
        <v>1</v>
      </c>
      <c r="P527" s="651">
        <v>1344.66</v>
      </c>
      <c r="Q527" s="666">
        <v>1</v>
      </c>
      <c r="R527" s="650">
        <v>1</v>
      </c>
      <c r="S527" s="666">
        <v>1</v>
      </c>
      <c r="T527" s="731">
        <v>1</v>
      </c>
      <c r="U527" s="689">
        <v>1</v>
      </c>
    </row>
    <row r="528" spans="1:21" ht="14.4" customHeight="1" x14ac:dyDescent="0.3">
      <c r="A528" s="649">
        <v>21</v>
      </c>
      <c r="B528" s="650" t="s">
        <v>582</v>
      </c>
      <c r="C528" s="650">
        <v>89301211</v>
      </c>
      <c r="D528" s="729" t="s">
        <v>5948</v>
      </c>
      <c r="E528" s="730" t="s">
        <v>3938</v>
      </c>
      <c r="F528" s="650" t="s">
        <v>3904</v>
      </c>
      <c r="G528" s="650" t="s">
        <v>4101</v>
      </c>
      <c r="H528" s="650" t="s">
        <v>1959</v>
      </c>
      <c r="I528" s="650" t="s">
        <v>2087</v>
      </c>
      <c r="J528" s="650" t="s">
        <v>3673</v>
      </c>
      <c r="K528" s="650" t="s">
        <v>3674</v>
      </c>
      <c r="L528" s="651">
        <v>32.630000000000003</v>
      </c>
      <c r="M528" s="651">
        <v>65.260000000000005</v>
      </c>
      <c r="N528" s="650">
        <v>2</v>
      </c>
      <c r="O528" s="731">
        <v>1</v>
      </c>
      <c r="P528" s="651"/>
      <c r="Q528" s="666">
        <v>0</v>
      </c>
      <c r="R528" s="650"/>
      <c r="S528" s="666">
        <v>0</v>
      </c>
      <c r="T528" s="731"/>
      <c r="U528" s="689">
        <v>0</v>
      </c>
    </row>
    <row r="529" spans="1:21" ht="14.4" customHeight="1" x14ac:dyDescent="0.3">
      <c r="A529" s="649">
        <v>21</v>
      </c>
      <c r="B529" s="650" t="s">
        <v>582</v>
      </c>
      <c r="C529" s="650">
        <v>89301211</v>
      </c>
      <c r="D529" s="729" t="s">
        <v>5948</v>
      </c>
      <c r="E529" s="730" t="s">
        <v>3938</v>
      </c>
      <c r="F529" s="650" t="s">
        <v>3904</v>
      </c>
      <c r="G529" s="650" t="s">
        <v>4101</v>
      </c>
      <c r="H529" s="650" t="s">
        <v>1959</v>
      </c>
      <c r="I529" s="650" t="s">
        <v>2087</v>
      </c>
      <c r="J529" s="650" t="s">
        <v>3673</v>
      </c>
      <c r="K529" s="650" t="s">
        <v>3674</v>
      </c>
      <c r="L529" s="651">
        <v>37.65</v>
      </c>
      <c r="M529" s="651">
        <v>75.3</v>
      </c>
      <c r="N529" s="650">
        <v>2</v>
      </c>
      <c r="O529" s="731">
        <v>1</v>
      </c>
      <c r="P529" s="651">
        <v>37.65</v>
      </c>
      <c r="Q529" s="666">
        <v>0.5</v>
      </c>
      <c r="R529" s="650">
        <v>1</v>
      </c>
      <c r="S529" s="666">
        <v>0.5</v>
      </c>
      <c r="T529" s="731">
        <v>0.5</v>
      </c>
      <c r="U529" s="689">
        <v>0.5</v>
      </c>
    </row>
    <row r="530" spans="1:21" ht="14.4" customHeight="1" x14ac:dyDescent="0.3">
      <c r="A530" s="649">
        <v>21</v>
      </c>
      <c r="B530" s="650" t="s">
        <v>582</v>
      </c>
      <c r="C530" s="650">
        <v>89301211</v>
      </c>
      <c r="D530" s="729" t="s">
        <v>5948</v>
      </c>
      <c r="E530" s="730" t="s">
        <v>3938</v>
      </c>
      <c r="F530" s="650" t="s">
        <v>3904</v>
      </c>
      <c r="G530" s="650" t="s">
        <v>4110</v>
      </c>
      <c r="H530" s="650" t="s">
        <v>583</v>
      </c>
      <c r="I530" s="650" t="s">
        <v>876</v>
      </c>
      <c r="J530" s="650" t="s">
        <v>4111</v>
      </c>
      <c r="K530" s="650" t="s">
        <v>4112</v>
      </c>
      <c r="L530" s="651">
        <v>0</v>
      </c>
      <c r="M530" s="651">
        <v>0</v>
      </c>
      <c r="N530" s="650">
        <v>4</v>
      </c>
      <c r="O530" s="731">
        <v>2.5</v>
      </c>
      <c r="P530" s="651">
        <v>0</v>
      </c>
      <c r="Q530" s="666"/>
      <c r="R530" s="650">
        <v>2</v>
      </c>
      <c r="S530" s="666">
        <v>0.5</v>
      </c>
      <c r="T530" s="731">
        <v>1</v>
      </c>
      <c r="U530" s="689">
        <v>0.4</v>
      </c>
    </row>
    <row r="531" spans="1:21" ht="14.4" customHeight="1" x14ac:dyDescent="0.3">
      <c r="A531" s="649">
        <v>21</v>
      </c>
      <c r="B531" s="650" t="s">
        <v>582</v>
      </c>
      <c r="C531" s="650">
        <v>89301211</v>
      </c>
      <c r="D531" s="729" t="s">
        <v>5948</v>
      </c>
      <c r="E531" s="730" t="s">
        <v>3938</v>
      </c>
      <c r="F531" s="650" t="s">
        <v>3904</v>
      </c>
      <c r="G531" s="650" t="s">
        <v>4113</v>
      </c>
      <c r="H531" s="650" t="s">
        <v>583</v>
      </c>
      <c r="I531" s="650" t="s">
        <v>4433</v>
      </c>
      <c r="J531" s="650" t="s">
        <v>4434</v>
      </c>
      <c r="K531" s="650" t="s">
        <v>3512</v>
      </c>
      <c r="L531" s="651">
        <v>131.96</v>
      </c>
      <c r="M531" s="651">
        <v>131.96</v>
      </c>
      <c r="N531" s="650">
        <v>1</v>
      </c>
      <c r="O531" s="731">
        <v>1</v>
      </c>
      <c r="P531" s="651"/>
      <c r="Q531" s="666">
        <v>0</v>
      </c>
      <c r="R531" s="650"/>
      <c r="S531" s="666">
        <v>0</v>
      </c>
      <c r="T531" s="731"/>
      <c r="U531" s="689">
        <v>0</v>
      </c>
    </row>
    <row r="532" spans="1:21" ht="14.4" customHeight="1" x14ac:dyDescent="0.3">
      <c r="A532" s="649">
        <v>21</v>
      </c>
      <c r="B532" s="650" t="s">
        <v>582</v>
      </c>
      <c r="C532" s="650">
        <v>89301211</v>
      </c>
      <c r="D532" s="729" t="s">
        <v>5948</v>
      </c>
      <c r="E532" s="730" t="s">
        <v>3938</v>
      </c>
      <c r="F532" s="650" t="s">
        <v>3904</v>
      </c>
      <c r="G532" s="650" t="s">
        <v>4435</v>
      </c>
      <c r="H532" s="650" t="s">
        <v>583</v>
      </c>
      <c r="I532" s="650" t="s">
        <v>2394</v>
      </c>
      <c r="J532" s="650" t="s">
        <v>2395</v>
      </c>
      <c r="K532" s="650" t="s">
        <v>2663</v>
      </c>
      <c r="L532" s="651">
        <v>104.9</v>
      </c>
      <c r="M532" s="651">
        <v>104.9</v>
      </c>
      <c r="N532" s="650">
        <v>1</v>
      </c>
      <c r="O532" s="731">
        <v>0.5</v>
      </c>
      <c r="P532" s="651">
        <v>104.9</v>
      </c>
      <c r="Q532" s="666">
        <v>1</v>
      </c>
      <c r="R532" s="650">
        <v>1</v>
      </c>
      <c r="S532" s="666">
        <v>1</v>
      </c>
      <c r="T532" s="731">
        <v>0.5</v>
      </c>
      <c r="U532" s="689">
        <v>1</v>
      </c>
    </row>
    <row r="533" spans="1:21" ht="14.4" customHeight="1" x14ac:dyDescent="0.3">
      <c r="A533" s="649">
        <v>21</v>
      </c>
      <c r="B533" s="650" t="s">
        <v>582</v>
      </c>
      <c r="C533" s="650">
        <v>89301211</v>
      </c>
      <c r="D533" s="729" t="s">
        <v>5948</v>
      </c>
      <c r="E533" s="730" t="s">
        <v>3938</v>
      </c>
      <c r="F533" s="650" t="s">
        <v>3904</v>
      </c>
      <c r="G533" s="650" t="s">
        <v>4118</v>
      </c>
      <c r="H533" s="650" t="s">
        <v>583</v>
      </c>
      <c r="I533" s="650" t="s">
        <v>1160</v>
      </c>
      <c r="J533" s="650" t="s">
        <v>975</v>
      </c>
      <c r="K533" s="650" t="s">
        <v>4119</v>
      </c>
      <c r="L533" s="651">
        <v>96.72</v>
      </c>
      <c r="M533" s="651">
        <v>773.7600000000001</v>
      </c>
      <c r="N533" s="650">
        <v>8</v>
      </c>
      <c r="O533" s="731">
        <v>6.5</v>
      </c>
      <c r="P533" s="651"/>
      <c r="Q533" s="666">
        <v>0</v>
      </c>
      <c r="R533" s="650"/>
      <c r="S533" s="666">
        <v>0</v>
      </c>
      <c r="T533" s="731"/>
      <c r="U533" s="689">
        <v>0</v>
      </c>
    </row>
    <row r="534" spans="1:21" ht="14.4" customHeight="1" x14ac:dyDescent="0.3">
      <c r="A534" s="649">
        <v>21</v>
      </c>
      <c r="B534" s="650" t="s">
        <v>582</v>
      </c>
      <c r="C534" s="650">
        <v>89301211</v>
      </c>
      <c r="D534" s="729" t="s">
        <v>5948</v>
      </c>
      <c r="E534" s="730" t="s">
        <v>3938</v>
      </c>
      <c r="F534" s="650" t="s">
        <v>3904</v>
      </c>
      <c r="G534" s="650" t="s">
        <v>4118</v>
      </c>
      <c r="H534" s="650" t="s">
        <v>583</v>
      </c>
      <c r="I534" s="650" t="s">
        <v>1160</v>
      </c>
      <c r="J534" s="650" t="s">
        <v>975</v>
      </c>
      <c r="K534" s="650" t="s">
        <v>4119</v>
      </c>
      <c r="L534" s="651">
        <v>89.66</v>
      </c>
      <c r="M534" s="651">
        <v>268.98</v>
      </c>
      <c r="N534" s="650">
        <v>3</v>
      </c>
      <c r="O534" s="731">
        <v>2</v>
      </c>
      <c r="P534" s="651"/>
      <c r="Q534" s="666">
        <v>0</v>
      </c>
      <c r="R534" s="650"/>
      <c r="S534" s="666">
        <v>0</v>
      </c>
      <c r="T534" s="731"/>
      <c r="U534" s="689">
        <v>0</v>
      </c>
    </row>
    <row r="535" spans="1:21" ht="14.4" customHeight="1" x14ac:dyDescent="0.3">
      <c r="A535" s="649">
        <v>21</v>
      </c>
      <c r="B535" s="650" t="s">
        <v>582</v>
      </c>
      <c r="C535" s="650">
        <v>89301211</v>
      </c>
      <c r="D535" s="729" t="s">
        <v>5948</v>
      </c>
      <c r="E535" s="730" t="s">
        <v>3938</v>
      </c>
      <c r="F535" s="650" t="s">
        <v>3904</v>
      </c>
      <c r="G535" s="650" t="s">
        <v>4118</v>
      </c>
      <c r="H535" s="650" t="s">
        <v>583</v>
      </c>
      <c r="I535" s="650" t="s">
        <v>2529</v>
      </c>
      <c r="J535" s="650" t="s">
        <v>975</v>
      </c>
      <c r="K535" s="650" t="s">
        <v>4171</v>
      </c>
      <c r="L535" s="651">
        <v>57.85</v>
      </c>
      <c r="M535" s="651">
        <v>289.25</v>
      </c>
      <c r="N535" s="650">
        <v>5</v>
      </c>
      <c r="O535" s="731">
        <v>3</v>
      </c>
      <c r="P535" s="651"/>
      <c r="Q535" s="666">
        <v>0</v>
      </c>
      <c r="R535" s="650"/>
      <c r="S535" s="666">
        <v>0</v>
      </c>
      <c r="T535" s="731"/>
      <c r="U535" s="689">
        <v>0</v>
      </c>
    </row>
    <row r="536" spans="1:21" ht="14.4" customHeight="1" x14ac:dyDescent="0.3">
      <c r="A536" s="649">
        <v>21</v>
      </c>
      <c r="B536" s="650" t="s">
        <v>582</v>
      </c>
      <c r="C536" s="650">
        <v>89301211</v>
      </c>
      <c r="D536" s="729" t="s">
        <v>5948</v>
      </c>
      <c r="E536" s="730" t="s">
        <v>3938</v>
      </c>
      <c r="F536" s="650" t="s">
        <v>3904</v>
      </c>
      <c r="G536" s="650" t="s">
        <v>4172</v>
      </c>
      <c r="H536" s="650" t="s">
        <v>583</v>
      </c>
      <c r="I536" s="650" t="s">
        <v>4436</v>
      </c>
      <c r="J536" s="650" t="s">
        <v>1118</v>
      </c>
      <c r="K536" s="650" t="s">
        <v>4437</v>
      </c>
      <c r="L536" s="651">
        <v>0</v>
      </c>
      <c r="M536" s="651">
        <v>0</v>
      </c>
      <c r="N536" s="650">
        <v>1</v>
      </c>
      <c r="O536" s="731">
        <v>0.5</v>
      </c>
      <c r="P536" s="651">
        <v>0</v>
      </c>
      <c r="Q536" s="666"/>
      <c r="R536" s="650">
        <v>1</v>
      </c>
      <c r="S536" s="666">
        <v>1</v>
      </c>
      <c r="T536" s="731">
        <v>0.5</v>
      </c>
      <c r="U536" s="689">
        <v>1</v>
      </c>
    </row>
    <row r="537" spans="1:21" ht="14.4" customHeight="1" x14ac:dyDescent="0.3">
      <c r="A537" s="649">
        <v>21</v>
      </c>
      <c r="B537" s="650" t="s">
        <v>582</v>
      </c>
      <c r="C537" s="650">
        <v>89301211</v>
      </c>
      <c r="D537" s="729" t="s">
        <v>5948</v>
      </c>
      <c r="E537" s="730" t="s">
        <v>3938</v>
      </c>
      <c r="F537" s="650" t="s">
        <v>3904</v>
      </c>
      <c r="G537" s="650" t="s">
        <v>4120</v>
      </c>
      <c r="H537" s="650" t="s">
        <v>1959</v>
      </c>
      <c r="I537" s="650" t="s">
        <v>2005</v>
      </c>
      <c r="J537" s="650" t="s">
        <v>2006</v>
      </c>
      <c r="K537" s="650" t="s">
        <v>2007</v>
      </c>
      <c r="L537" s="651">
        <v>32.74</v>
      </c>
      <c r="M537" s="651">
        <v>32.74</v>
      </c>
      <c r="N537" s="650">
        <v>1</v>
      </c>
      <c r="O537" s="731">
        <v>1</v>
      </c>
      <c r="P537" s="651"/>
      <c r="Q537" s="666">
        <v>0</v>
      </c>
      <c r="R537" s="650"/>
      <c r="S537" s="666">
        <v>0</v>
      </c>
      <c r="T537" s="731"/>
      <c r="U537" s="689">
        <v>0</v>
      </c>
    </row>
    <row r="538" spans="1:21" ht="14.4" customHeight="1" x14ac:dyDescent="0.3">
      <c r="A538" s="649">
        <v>21</v>
      </c>
      <c r="B538" s="650" t="s">
        <v>582</v>
      </c>
      <c r="C538" s="650">
        <v>89301211</v>
      </c>
      <c r="D538" s="729" t="s">
        <v>5948</v>
      </c>
      <c r="E538" s="730" t="s">
        <v>3938</v>
      </c>
      <c r="F538" s="650" t="s">
        <v>3904</v>
      </c>
      <c r="G538" s="650" t="s">
        <v>4120</v>
      </c>
      <c r="H538" s="650" t="s">
        <v>1959</v>
      </c>
      <c r="I538" s="650" t="s">
        <v>2233</v>
      </c>
      <c r="J538" s="650" t="s">
        <v>2234</v>
      </c>
      <c r="K538" s="650" t="s">
        <v>1532</v>
      </c>
      <c r="L538" s="651">
        <v>196.46</v>
      </c>
      <c r="M538" s="651">
        <v>196.46</v>
      </c>
      <c r="N538" s="650">
        <v>1</v>
      </c>
      <c r="O538" s="731">
        <v>1</v>
      </c>
      <c r="P538" s="651"/>
      <c r="Q538" s="666">
        <v>0</v>
      </c>
      <c r="R538" s="650"/>
      <c r="S538" s="666">
        <v>0</v>
      </c>
      <c r="T538" s="731"/>
      <c r="U538" s="689">
        <v>0</v>
      </c>
    </row>
    <row r="539" spans="1:21" ht="14.4" customHeight="1" x14ac:dyDescent="0.3">
      <c r="A539" s="649">
        <v>21</v>
      </c>
      <c r="B539" s="650" t="s">
        <v>582</v>
      </c>
      <c r="C539" s="650">
        <v>89301211</v>
      </c>
      <c r="D539" s="729" t="s">
        <v>5948</v>
      </c>
      <c r="E539" s="730" t="s">
        <v>3938</v>
      </c>
      <c r="F539" s="650" t="s">
        <v>3904</v>
      </c>
      <c r="G539" s="650" t="s">
        <v>4120</v>
      </c>
      <c r="H539" s="650" t="s">
        <v>1959</v>
      </c>
      <c r="I539" s="650" t="s">
        <v>2058</v>
      </c>
      <c r="J539" s="650" t="s">
        <v>2055</v>
      </c>
      <c r="K539" s="650" t="s">
        <v>3072</v>
      </c>
      <c r="L539" s="651">
        <v>98.23</v>
      </c>
      <c r="M539" s="651">
        <v>196.46</v>
      </c>
      <c r="N539" s="650">
        <v>2</v>
      </c>
      <c r="O539" s="731">
        <v>0.5</v>
      </c>
      <c r="P539" s="651"/>
      <c r="Q539" s="666">
        <v>0</v>
      </c>
      <c r="R539" s="650"/>
      <c r="S539" s="666">
        <v>0</v>
      </c>
      <c r="T539" s="731"/>
      <c r="U539" s="689">
        <v>0</v>
      </c>
    </row>
    <row r="540" spans="1:21" ht="14.4" customHeight="1" x14ac:dyDescent="0.3">
      <c r="A540" s="649">
        <v>21</v>
      </c>
      <c r="B540" s="650" t="s">
        <v>582</v>
      </c>
      <c r="C540" s="650">
        <v>89301211</v>
      </c>
      <c r="D540" s="729" t="s">
        <v>5948</v>
      </c>
      <c r="E540" s="730" t="s">
        <v>3938</v>
      </c>
      <c r="F540" s="650" t="s">
        <v>3904</v>
      </c>
      <c r="G540" s="650" t="s">
        <v>4120</v>
      </c>
      <c r="H540" s="650" t="s">
        <v>1959</v>
      </c>
      <c r="I540" s="650" t="s">
        <v>4334</v>
      </c>
      <c r="J540" s="650" t="s">
        <v>2055</v>
      </c>
      <c r="K540" s="650" t="s">
        <v>4335</v>
      </c>
      <c r="L540" s="651">
        <v>163.72999999999999</v>
      </c>
      <c r="M540" s="651">
        <v>327.45999999999998</v>
      </c>
      <c r="N540" s="650">
        <v>2</v>
      </c>
      <c r="O540" s="731">
        <v>0.5</v>
      </c>
      <c r="P540" s="651"/>
      <c r="Q540" s="666">
        <v>0</v>
      </c>
      <c r="R540" s="650"/>
      <c r="S540" s="666">
        <v>0</v>
      </c>
      <c r="T540" s="731"/>
      <c r="U540" s="689">
        <v>0</v>
      </c>
    </row>
    <row r="541" spans="1:21" ht="14.4" customHeight="1" x14ac:dyDescent="0.3">
      <c r="A541" s="649">
        <v>21</v>
      </c>
      <c r="B541" s="650" t="s">
        <v>582</v>
      </c>
      <c r="C541" s="650">
        <v>89301211</v>
      </c>
      <c r="D541" s="729" t="s">
        <v>5948</v>
      </c>
      <c r="E541" s="730" t="s">
        <v>3938</v>
      </c>
      <c r="F541" s="650" t="s">
        <v>3904</v>
      </c>
      <c r="G541" s="650" t="s">
        <v>4120</v>
      </c>
      <c r="H541" s="650" t="s">
        <v>1959</v>
      </c>
      <c r="I541" s="650" t="s">
        <v>4386</v>
      </c>
      <c r="J541" s="650" t="s">
        <v>2194</v>
      </c>
      <c r="K541" s="650" t="s">
        <v>4387</v>
      </c>
      <c r="L541" s="651">
        <v>314.33999999999997</v>
      </c>
      <c r="M541" s="651">
        <v>314.33999999999997</v>
      </c>
      <c r="N541" s="650">
        <v>1</v>
      </c>
      <c r="O541" s="731">
        <v>1</v>
      </c>
      <c r="P541" s="651"/>
      <c r="Q541" s="666">
        <v>0</v>
      </c>
      <c r="R541" s="650"/>
      <c r="S541" s="666">
        <v>0</v>
      </c>
      <c r="T541" s="731"/>
      <c r="U541" s="689">
        <v>0</v>
      </c>
    </row>
    <row r="542" spans="1:21" ht="14.4" customHeight="1" x14ac:dyDescent="0.3">
      <c r="A542" s="649">
        <v>21</v>
      </c>
      <c r="B542" s="650" t="s">
        <v>582</v>
      </c>
      <c r="C542" s="650">
        <v>89301211</v>
      </c>
      <c r="D542" s="729" t="s">
        <v>5948</v>
      </c>
      <c r="E542" s="730" t="s">
        <v>3938</v>
      </c>
      <c r="F542" s="650" t="s">
        <v>3904</v>
      </c>
      <c r="G542" s="650" t="s">
        <v>4121</v>
      </c>
      <c r="H542" s="650" t="s">
        <v>583</v>
      </c>
      <c r="I542" s="650" t="s">
        <v>1284</v>
      </c>
      <c r="J542" s="650" t="s">
        <v>1178</v>
      </c>
      <c r="K542" s="650" t="s">
        <v>1285</v>
      </c>
      <c r="L542" s="651">
        <v>40.64</v>
      </c>
      <c r="M542" s="651">
        <v>40.64</v>
      </c>
      <c r="N542" s="650">
        <v>1</v>
      </c>
      <c r="O542" s="731">
        <v>0.5</v>
      </c>
      <c r="P542" s="651"/>
      <c r="Q542" s="666">
        <v>0</v>
      </c>
      <c r="R542" s="650"/>
      <c r="S542" s="666">
        <v>0</v>
      </c>
      <c r="T542" s="731"/>
      <c r="U542" s="689">
        <v>0</v>
      </c>
    </row>
    <row r="543" spans="1:21" ht="14.4" customHeight="1" x14ac:dyDescent="0.3">
      <c r="A543" s="649">
        <v>21</v>
      </c>
      <c r="B543" s="650" t="s">
        <v>582</v>
      </c>
      <c r="C543" s="650">
        <v>89301211</v>
      </c>
      <c r="D543" s="729" t="s">
        <v>5948</v>
      </c>
      <c r="E543" s="730" t="s">
        <v>3938</v>
      </c>
      <c r="F543" s="650" t="s">
        <v>3904</v>
      </c>
      <c r="G543" s="650" t="s">
        <v>4121</v>
      </c>
      <c r="H543" s="650" t="s">
        <v>583</v>
      </c>
      <c r="I543" s="650" t="s">
        <v>1275</v>
      </c>
      <c r="J543" s="650" t="s">
        <v>1178</v>
      </c>
      <c r="K543" s="650" t="s">
        <v>1276</v>
      </c>
      <c r="L543" s="651">
        <v>60.97</v>
      </c>
      <c r="M543" s="651">
        <v>182.91</v>
      </c>
      <c r="N543" s="650">
        <v>3</v>
      </c>
      <c r="O543" s="731">
        <v>2</v>
      </c>
      <c r="P543" s="651"/>
      <c r="Q543" s="666">
        <v>0</v>
      </c>
      <c r="R543" s="650"/>
      <c r="S543" s="666">
        <v>0</v>
      </c>
      <c r="T543" s="731"/>
      <c r="U543" s="689">
        <v>0</v>
      </c>
    </row>
    <row r="544" spans="1:21" ht="14.4" customHeight="1" x14ac:dyDescent="0.3">
      <c r="A544" s="649">
        <v>21</v>
      </c>
      <c r="B544" s="650" t="s">
        <v>582</v>
      </c>
      <c r="C544" s="650">
        <v>89301211</v>
      </c>
      <c r="D544" s="729" t="s">
        <v>5948</v>
      </c>
      <c r="E544" s="730" t="s">
        <v>3938</v>
      </c>
      <c r="F544" s="650" t="s">
        <v>3904</v>
      </c>
      <c r="G544" s="650" t="s">
        <v>4121</v>
      </c>
      <c r="H544" s="650" t="s">
        <v>583</v>
      </c>
      <c r="I544" s="650" t="s">
        <v>4122</v>
      </c>
      <c r="J544" s="650" t="s">
        <v>4123</v>
      </c>
      <c r="K544" s="650" t="s">
        <v>1285</v>
      </c>
      <c r="L544" s="651">
        <v>102.89</v>
      </c>
      <c r="M544" s="651">
        <v>102.89</v>
      </c>
      <c r="N544" s="650">
        <v>1</v>
      </c>
      <c r="O544" s="731">
        <v>0.5</v>
      </c>
      <c r="P544" s="651">
        <v>102.89</v>
      </c>
      <c r="Q544" s="666">
        <v>1</v>
      </c>
      <c r="R544" s="650">
        <v>1</v>
      </c>
      <c r="S544" s="666">
        <v>1</v>
      </c>
      <c r="T544" s="731">
        <v>0.5</v>
      </c>
      <c r="U544" s="689">
        <v>1</v>
      </c>
    </row>
    <row r="545" spans="1:21" ht="14.4" customHeight="1" x14ac:dyDescent="0.3">
      <c r="A545" s="649">
        <v>21</v>
      </c>
      <c r="B545" s="650" t="s">
        <v>582</v>
      </c>
      <c r="C545" s="650">
        <v>89301211</v>
      </c>
      <c r="D545" s="729" t="s">
        <v>5948</v>
      </c>
      <c r="E545" s="730" t="s">
        <v>3938</v>
      </c>
      <c r="F545" s="650" t="s">
        <v>3904</v>
      </c>
      <c r="G545" s="650" t="s">
        <v>4121</v>
      </c>
      <c r="H545" s="650" t="s">
        <v>583</v>
      </c>
      <c r="I545" s="650" t="s">
        <v>4438</v>
      </c>
      <c r="J545" s="650" t="s">
        <v>4123</v>
      </c>
      <c r="K545" s="650" t="s">
        <v>1276</v>
      </c>
      <c r="L545" s="651">
        <v>154.33000000000001</v>
      </c>
      <c r="M545" s="651">
        <v>154.33000000000001</v>
      </c>
      <c r="N545" s="650">
        <v>1</v>
      </c>
      <c r="O545" s="731">
        <v>0.5</v>
      </c>
      <c r="P545" s="651">
        <v>154.33000000000001</v>
      </c>
      <c r="Q545" s="666">
        <v>1</v>
      </c>
      <c r="R545" s="650">
        <v>1</v>
      </c>
      <c r="S545" s="666">
        <v>1</v>
      </c>
      <c r="T545" s="731">
        <v>0.5</v>
      </c>
      <c r="U545" s="689">
        <v>1</v>
      </c>
    </row>
    <row r="546" spans="1:21" ht="14.4" customHeight="1" x14ac:dyDescent="0.3">
      <c r="A546" s="649">
        <v>21</v>
      </c>
      <c r="B546" s="650" t="s">
        <v>582</v>
      </c>
      <c r="C546" s="650">
        <v>89301211</v>
      </c>
      <c r="D546" s="729" t="s">
        <v>5948</v>
      </c>
      <c r="E546" s="730" t="s">
        <v>3938</v>
      </c>
      <c r="F546" s="650" t="s">
        <v>3904</v>
      </c>
      <c r="G546" s="650" t="s">
        <v>4439</v>
      </c>
      <c r="H546" s="650" t="s">
        <v>583</v>
      </c>
      <c r="I546" s="650" t="s">
        <v>1427</v>
      </c>
      <c r="J546" s="650" t="s">
        <v>1428</v>
      </c>
      <c r="K546" s="650" t="s">
        <v>4440</v>
      </c>
      <c r="L546" s="651">
        <v>30.23</v>
      </c>
      <c r="M546" s="651">
        <v>30.23</v>
      </c>
      <c r="N546" s="650">
        <v>1</v>
      </c>
      <c r="O546" s="731">
        <v>1</v>
      </c>
      <c r="P546" s="651">
        <v>30.23</v>
      </c>
      <c r="Q546" s="666">
        <v>1</v>
      </c>
      <c r="R546" s="650">
        <v>1</v>
      </c>
      <c r="S546" s="666">
        <v>1</v>
      </c>
      <c r="T546" s="731">
        <v>1</v>
      </c>
      <c r="U546" s="689">
        <v>1</v>
      </c>
    </row>
    <row r="547" spans="1:21" ht="14.4" customHeight="1" x14ac:dyDescent="0.3">
      <c r="A547" s="649">
        <v>21</v>
      </c>
      <c r="B547" s="650" t="s">
        <v>582</v>
      </c>
      <c r="C547" s="650">
        <v>89301211</v>
      </c>
      <c r="D547" s="729" t="s">
        <v>5948</v>
      </c>
      <c r="E547" s="730" t="s">
        <v>3938</v>
      </c>
      <c r="F547" s="650" t="s">
        <v>3906</v>
      </c>
      <c r="G547" s="650" t="s">
        <v>4136</v>
      </c>
      <c r="H547" s="650" t="s">
        <v>583</v>
      </c>
      <c r="I547" s="650" t="s">
        <v>4137</v>
      </c>
      <c r="J547" s="650" t="s">
        <v>4138</v>
      </c>
      <c r="K547" s="650" t="s">
        <v>4139</v>
      </c>
      <c r="L547" s="651">
        <v>1267.1199999999999</v>
      </c>
      <c r="M547" s="651">
        <v>3801.3599999999997</v>
      </c>
      <c r="N547" s="650">
        <v>3</v>
      </c>
      <c r="O547" s="731">
        <v>3</v>
      </c>
      <c r="P547" s="651">
        <v>3801.3599999999997</v>
      </c>
      <c r="Q547" s="666">
        <v>1</v>
      </c>
      <c r="R547" s="650">
        <v>3</v>
      </c>
      <c r="S547" s="666">
        <v>1</v>
      </c>
      <c r="T547" s="731">
        <v>3</v>
      </c>
      <c r="U547" s="689">
        <v>1</v>
      </c>
    </row>
    <row r="548" spans="1:21" ht="14.4" customHeight="1" x14ac:dyDescent="0.3">
      <c r="A548" s="649">
        <v>21</v>
      </c>
      <c r="B548" s="650" t="s">
        <v>582</v>
      </c>
      <c r="C548" s="650">
        <v>89301211</v>
      </c>
      <c r="D548" s="729" t="s">
        <v>5948</v>
      </c>
      <c r="E548" s="730" t="s">
        <v>3939</v>
      </c>
      <c r="F548" s="650" t="s">
        <v>3904</v>
      </c>
      <c r="G548" s="650" t="s">
        <v>4001</v>
      </c>
      <c r="H548" s="650" t="s">
        <v>583</v>
      </c>
      <c r="I548" s="650" t="s">
        <v>909</v>
      </c>
      <c r="J548" s="650" t="s">
        <v>910</v>
      </c>
      <c r="K548" s="650" t="s">
        <v>1854</v>
      </c>
      <c r="L548" s="651">
        <v>56.52</v>
      </c>
      <c r="M548" s="651">
        <v>56.52</v>
      </c>
      <c r="N548" s="650">
        <v>1</v>
      </c>
      <c r="O548" s="731">
        <v>0.5</v>
      </c>
      <c r="P548" s="651"/>
      <c r="Q548" s="666">
        <v>0</v>
      </c>
      <c r="R548" s="650"/>
      <c r="S548" s="666">
        <v>0</v>
      </c>
      <c r="T548" s="731"/>
      <c r="U548" s="689">
        <v>0</v>
      </c>
    </row>
    <row r="549" spans="1:21" ht="14.4" customHeight="1" x14ac:dyDescent="0.3">
      <c r="A549" s="649">
        <v>21</v>
      </c>
      <c r="B549" s="650" t="s">
        <v>582</v>
      </c>
      <c r="C549" s="650">
        <v>89301211</v>
      </c>
      <c r="D549" s="729" t="s">
        <v>5948</v>
      </c>
      <c r="E549" s="730" t="s">
        <v>3939</v>
      </c>
      <c r="F549" s="650" t="s">
        <v>3904</v>
      </c>
      <c r="G549" s="650" t="s">
        <v>4007</v>
      </c>
      <c r="H549" s="650" t="s">
        <v>583</v>
      </c>
      <c r="I549" s="650" t="s">
        <v>1362</v>
      </c>
      <c r="J549" s="650" t="s">
        <v>4008</v>
      </c>
      <c r="K549" s="650" t="s">
        <v>4009</v>
      </c>
      <c r="L549" s="651">
        <v>25.8</v>
      </c>
      <c r="M549" s="651">
        <v>25.8</v>
      </c>
      <c r="N549" s="650">
        <v>1</v>
      </c>
      <c r="O549" s="731">
        <v>0.5</v>
      </c>
      <c r="P549" s="651">
        <v>25.8</v>
      </c>
      <c r="Q549" s="666">
        <v>1</v>
      </c>
      <c r="R549" s="650">
        <v>1</v>
      </c>
      <c r="S549" s="666">
        <v>1</v>
      </c>
      <c r="T549" s="731">
        <v>0.5</v>
      </c>
      <c r="U549" s="689">
        <v>1</v>
      </c>
    </row>
    <row r="550" spans="1:21" ht="14.4" customHeight="1" x14ac:dyDescent="0.3">
      <c r="A550" s="649">
        <v>21</v>
      </c>
      <c r="B550" s="650" t="s">
        <v>582</v>
      </c>
      <c r="C550" s="650">
        <v>89301211</v>
      </c>
      <c r="D550" s="729" t="s">
        <v>5948</v>
      </c>
      <c r="E550" s="730" t="s">
        <v>3939</v>
      </c>
      <c r="F550" s="650" t="s">
        <v>3904</v>
      </c>
      <c r="G550" s="650" t="s">
        <v>3958</v>
      </c>
      <c r="H550" s="650" t="s">
        <v>583</v>
      </c>
      <c r="I550" s="650" t="s">
        <v>1077</v>
      </c>
      <c r="J550" s="650" t="s">
        <v>1078</v>
      </c>
      <c r="K550" s="650" t="s">
        <v>1079</v>
      </c>
      <c r="L550" s="651">
        <v>24.22</v>
      </c>
      <c r="M550" s="651">
        <v>24.22</v>
      </c>
      <c r="N550" s="650">
        <v>1</v>
      </c>
      <c r="O550" s="731">
        <v>0.5</v>
      </c>
      <c r="P550" s="651"/>
      <c r="Q550" s="666">
        <v>0</v>
      </c>
      <c r="R550" s="650"/>
      <c r="S550" s="666">
        <v>0</v>
      </c>
      <c r="T550" s="731"/>
      <c r="U550" s="689">
        <v>0</v>
      </c>
    </row>
    <row r="551" spans="1:21" ht="14.4" customHeight="1" x14ac:dyDescent="0.3">
      <c r="A551" s="649">
        <v>21</v>
      </c>
      <c r="B551" s="650" t="s">
        <v>582</v>
      </c>
      <c r="C551" s="650">
        <v>89301211</v>
      </c>
      <c r="D551" s="729" t="s">
        <v>5948</v>
      </c>
      <c r="E551" s="730" t="s">
        <v>3939</v>
      </c>
      <c r="F551" s="650" t="s">
        <v>3904</v>
      </c>
      <c r="G551" s="650" t="s">
        <v>3950</v>
      </c>
      <c r="H551" s="650" t="s">
        <v>1959</v>
      </c>
      <c r="I551" s="650" t="s">
        <v>2061</v>
      </c>
      <c r="J551" s="650" t="s">
        <v>2062</v>
      </c>
      <c r="K551" s="650" t="s">
        <v>2000</v>
      </c>
      <c r="L551" s="651">
        <v>1749.69</v>
      </c>
      <c r="M551" s="651">
        <v>3499.38</v>
      </c>
      <c r="N551" s="650">
        <v>2</v>
      </c>
      <c r="O551" s="731">
        <v>1</v>
      </c>
      <c r="P551" s="651">
        <v>3499.38</v>
      </c>
      <c r="Q551" s="666">
        <v>1</v>
      </c>
      <c r="R551" s="650">
        <v>2</v>
      </c>
      <c r="S551" s="666">
        <v>1</v>
      </c>
      <c r="T551" s="731">
        <v>1</v>
      </c>
      <c r="U551" s="689">
        <v>1</v>
      </c>
    </row>
    <row r="552" spans="1:21" ht="14.4" customHeight="1" x14ac:dyDescent="0.3">
      <c r="A552" s="649">
        <v>21</v>
      </c>
      <c r="B552" s="650" t="s">
        <v>582</v>
      </c>
      <c r="C552" s="650">
        <v>89301211</v>
      </c>
      <c r="D552" s="729" t="s">
        <v>5948</v>
      </c>
      <c r="E552" s="730" t="s">
        <v>3939</v>
      </c>
      <c r="F552" s="650" t="s">
        <v>3904</v>
      </c>
      <c r="G552" s="650" t="s">
        <v>4441</v>
      </c>
      <c r="H552" s="650" t="s">
        <v>1959</v>
      </c>
      <c r="I552" s="650" t="s">
        <v>1968</v>
      </c>
      <c r="J552" s="650" t="s">
        <v>1969</v>
      </c>
      <c r="K552" s="650" t="s">
        <v>1872</v>
      </c>
      <c r="L552" s="651">
        <v>96.63</v>
      </c>
      <c r="M552" s="651">
        <v>96.63</v>
      </c>
      <c r="N552" s="650">
        <v>1</v>
      </c>
      <c r="O552" s="731">
        <v>0.5</v>
      </c>
      <c r="P552" s="651">
        <v>96.63</v>
      </c>
      <c r="Q552" s="666">
        <v>1</v>
      </c>
      <c r="R552" s="650">
        <v>1</v>
      </c>
      <c r="S552" s="666">
        <v>1</v>
      </c>
      <c r="T552" s="731">
        <v>0.5</v>
      </c>
      <c r="U552" s="689">
        <v>1</v>
      </c>
    </row>
    <row r="553" spans="1:21" ht="14.4" customHeight="1" x14ac:dyDescent="0.3">
      <c r="A553" s="649">
        <v>21</v>
      </c>
      <c r="B553" s="650" t="s">
        <v>582</v>
      </c>
      <c r="C553" s="650">
        <v>89301211</v>
      </c>
      <c r="D553" s="729" t="s">
        <v>5948</v>
      </c>
      <c r="E553" s="730" t="s">
        <v>3939</v>
      </c>
      <c r="F553" s="650" t="s">
        <v>3904</v>
      </c>
      <c r="G553" s="650" t="s">
        <v>3948</v>
      </c>
      <c r="H553" s="650" t="s">
        <v>1959</v>
      </c>
      <c r="I553" s="650" t="s">
        <v>2200</v>
      </c>
      <c r="J553" s="650" t="s">
        <v>2201</v>
      </c>
      <c r="K553" s="650" t="s">
        <v>3686</v>
      </c>
      <c r="L553" s="651">
        <v>1359.61</v>
      </c>
      <c r="M553" s="651">
        <v>1359.61</v>
      </c>
      <c r="N553" s="650">
        <v>1</v>
      </c>
      <c r="O553" s="731">
        <v>0.5</v>
      </c>
      <c r="P553" s="651"/>
      <c r="Q553" s="666">
        <v>0</v>
      </c>
      <c r="R553" s="650"/>
      <c r="S553" s="666">
        <v>0</v>
      </c>
      <c r="T553" s="731"/>
      <c r="U553" s="689">
        <v>0</v>
      </c>
    </row>
    <row r="554" spans="1:21" ht="14.4" customHeight="1" x14ac:dyDescent="0.3">
      <c r="A554" s="649">
        <v>21</v>
      </c>
      <c r="B554" s="650" t="s">
        <v>582</v>
      </c>
      <c r="C554" s="650">
        <v>89301211</v>
      </c>
      <c r="D554" s="729" t="s">
        <v>5948</v>
      </c>
      <c r="E554" s="730" t="s">
        <v>3939</v>
      </c>
      <c r="F554" s="650" t="s">
        <v>3904</v>
      </c>
      <c r="G554" s="650" t="s">
        <v>4110</v>
      </c>
      <c r="H554" s="650" t="s">
        <v>583</v>
      </c>
      <c r="I554" s="650" t="s">
        <v>876</v>
      </c>
      <c r="J554" s="650" t="s">
        <v>4111</v>
      </c>
      <c r="K554" s="650" t="s">
        <v>4112</v>
      </c>
      <c r="L554" s="651">
        <v>0</v>
      </c>
      <c r="M554" s="651">
        <v>0</v>
      </c>
      <c r="N554" s="650">
        <v>1</v>
      </c>
      <c r="O554" s="731">
        <v>0.5</v>
      </c>
      <c r="P554" s="651"/>
      <c r="Q554" s="666"/>
      <c r="R554" s="650"/>
      <c r="S554" s="666">
        <v>0</v>
      </c>
      <c r="T554" s="731"/>
      <c r="U554" s="689">
        <v>0</v>
      </c>
    </row>
    <row r="555" spans="1:21" ht="14.4" customHeight="1" x14ac:dyDescent="0.3">
      <c r="A555" s="649">
        <v>21</v>
      </c>
      <c r="B555" s="650" t="s">
        <v>582</v>
      </c>
      <c r="C555" s="650">
        <v>89301211</v>
      </c>
      <c r="D555" s="729" t="s">
        <v>5948</v>
      </c>
      <c r="E555" s="730" t="s">
        <v>3939</v>
      </c>
      <c r="F555" s="650" t="s">
        <v>3904</v>
      </c>
      <c r="G555" s="650" t="s">
        <v>4120</v>
      </c>
      <c r="H555" s="650" t="s">
        <v>1959</v>
      </c>
      <c r="I555" s="650" t="s">
        <v>4334</v>
      </c>
      <c r="J555" s="650" t="s">
        <v>2055</v>
      </c>
      <c r="K555" s="650" t="s">
        <v>4335</v>
      </c>
      <c r="L555" s="651">
        <v>163.72999999999999</v>
      </c>
      <c r="M555" s="651">
        <v>163.72999999999999</v>
      </c>
      <c r="N555" s="650">
        <v>1</v>
      </c>
      <c r="O555" s="731">
        <v>1</v>
      </c>
      <c r="P555" s="651"/>
      <c r="Q555" s="666">
        <v>0</v>
      </c>
      <c r="R555" s="650"/>
      <c r="S555" s="666">
        <v>0</v>
      </c>
      <c r="T555" s="731"/>
      <c r="U555" s="689">
        <v>0</v>
      </c>
    </row>
    <row r="556" spans="1:21" ht="14.4" customHeight="1" x14ac:dyDescent="0.3">
      <c r="A556" s="649">
        <v>21</v>
      </c>
      <c r="B556" s="650" t="s">
        <v>582</v>
      </c>
      <c r="C556" s="650">
        <v>89301211</v>
      </c>
      <c r="D556" s="729" t="s">
        <v>5948</v>
      </c>
      <c r="E556" s="730" t="s">
        <v>3940</v>
      </c>
      <c r="F556" s="650" t="s">
        <v>3904</v>
      </c>
      <c r="G556" s="650" t="s">
        <v>3956</v>
      </c>
      <c r="H556" s="650" t="s">
        <v>583</v>
      </c>
      <c r="I556" s="650" t="s">
        <v>699</v>
      </c>
      <c r="J556" s="650" t="s">
        <v>700</v>
      </c>
      <c r="K556" s="650" t="s">
        <v>3957</v>
      </c>
      <c r="L556" s="651">
        <v>85.72</v>
      </c>
      <c r="M556" s="651">
        <v>85.72</v>
      </c>
      <c r="N556" s="650">
        <v>1</v>
      </c>
      <c r="O556" s="731">
        <v>0.5</v>
      </c>
      <c r="P556" s="651"/>
      <c r="Q556" s="666">
        <v>0</v>
      </c>
      <c r="R556" s="650"/>
      <c r="S556" s="666">
        <v>0</v>
      </c>
      <c r="T556" s="731"/>
      <c r="U556" s="689">
        <v>0</v>
      </c>
    </row>
    <row r="557" spans="1:21" ht="14.4" customHeight="1" x14ac:dyDescent="0.3">
      <c r="A557" s="649">
        <v>21</v>
      </c>
      <c r="B557" s="650" t="s">
        <v>582</v>
      </c>
      <c r="C557" s="650">
        <v>89301211</v>
      </c>
      <c r="D557" s="729" t="s">
        <v>5948</v>
      </c>
      <c r="E557" s="730" t="s">
        <v>3940</v>
      </c>
      <c r="F557" s="650" t="s">
        <v>3904</v>
      </c>
      <c r="G557" s="650" t="s">
        <v>4442</v>
      </c>
      <c r="H557" s="650" t="s">
        <v>1959</v>
      </c>
      <c r="I557" s="650" t="s">
        <v>3099</v>
      </c>
      <c r="J557" s="650" t="s">
        <v>3100</v>
      </c>
      <c r="K557" s="650" t="s">
        <v>3828</v>
      </c>
      <c r="L557" s="651">
        <v>75.28</v>
      </c>
      <c r="M557" s="651">
        <v>75.28</v>
      </c>
      <c r="N557" s="650">
        <v>1</v>
      </c>
      <c r="O557" s="731">
        <v>0.5</v>
      </c>
      <c r="P557" s="651"/>
      <c r="Q557" s="666">
        <v>0</v>
      </c>
      <c r="R557" s="650"/>
      <c r="S557" s="666">
        <v>0</v>
      </c>
      <c r="T557" s="731"/>
      <c r="U557" s="689">
        <v>0</v>
      </c>
    </row>
    <row r="558" spans="1:21" ht="14.4" customHeight="1" x14ac:dyDescent="0.3">
      <c r="A558" s="649">
        <v>21</v>
      </c>
      <c r="B558" s="650" t="s">
        <v>582</v>
      </c>
      <c r="C558" s="650">
        <v>89301211</v>
      </c>
      <c r="D558" s="729" t="s">
        <v>5948</v>
      </c>
      <c r="E558" s="730" t="s">
        <v>3940</v>
      </c>
      <c r="F558" s="650" t="s">
        <v>3904</v>
      </c>
      <c r="G558" s="650" t="s">
        <v>3972</v>
      </c>
      <c r="H558" s="650" t="s">
        <v>583</v>
      </c>
      <c r="I558" s="650" t="s">
        <v>4443</v>
      </c>
      <c r="J558" s="650" t="s">
        <v>1132</v>
      </c>
      <c r="K558" s="650" t="s">
        <v>4444</v>
      </c>
      <c r="L558" s="651">
        <v>0</v>
      </c>
      <c r="M558" s="651">
        <v>0</v>
      </c>
      <c r="N558" s="650">
        <v>1</v>
      </c>
      <c r="O558" s="731">
        <v>0.5</v>
      </c>
      <c r="P558" s="651"/>
      <c r="Q558" s="666"/>
      <c r="R558" s="650"/>
      <c r="S558" s="666">
        <v>0</v>
      </c>
      <c r="T558" s="731"/>
      <c r="U558" s="689">
        <v>0</v>
      </c>
    </row>
    <row r="559" spans="1:21" ht="14.4" customHeight="1" x14ac:dyDescent="0.3">
      <c r="A559" s="649">
        <v>21</v>
      </c>
      <c r="B559" s="650" t="s">
        <v>582</v>
      </c>
      <c r="C559" s="650">
        <v>89301211</v>
      </c>
      <c r="D559" s="729" t="s">
        <v>5948</v>
      </c>
      <c r="E559" s="730" t="s">
        <v>3940</v>
      </c>
      <c r="F559" s="650" t="s">
        <v>3904</v>
      </c>
      <c r="G559" s="650" t="s">
        <v>3976</v>
      </c>
      <c r="H559" s="650" t="s">
        <v>583</v>
      </c>
      <c r="I559" s="650" t="s">
        <v>2335</v>
      </c>
      <c r="J559" s="650" t="s">
        <v>3728</v>
      </c>
      <c r="K559" s="650" t="s">
        <v>3729</v>
      </c>
      <c r="L559" s="651">
        <v>156.86000000000001</v>
      </c>
      <c r="M559" s="651">
        <v>156.86000000000001</v>
      </c>
      <c r="N559" s="650">
        <v>1</v>
      </c>
      <c r="O559" s="731">
        <v>0.5</v>
      </c>
      <c r="P559" s="651"/>
      <c r="Q559" s="666">
        <v>0</v>
      </c>
      <c r="R559" s="650"/>
      <c r="S559" s="666">
        <v>0</v>
      </c>
      <c r="T559" s="731"/>
      <c r="U559" s="689">
        <v>0</v>
      </c>
    </row>
    <row r="560" spans="1:21" ht="14.4" customHeight="1" x14ac:dyDescent="0.3">
      <c r="A560" s="649">
        <v>21</v>
      </c>
      <c r="B560" s="650" t="s">
        <v>582</v>
      </c>
      <c r="C560" s="650">
        <v>89301211</v>
      </c>
      <c r="D560" s="729" t="s">
        <v>5948</v>
      </c>
      <c r="E560" s="730" t="s">
        <v>3940</v>
      </c>
      <c r="F560" s="650" t="s">
        <v>3904</v>
      </c>
      <c r="G560" s="650" t="s">
        <v>3960</v>
      </c>
      <c r="H560" s="650" t="s">
        <v>583</v>
      </c>
      <c r="I560" s="650" t="s">
        <v>3961</v>
      </c>
      <c r="J560" s="650" t="s">
        <v>3962</v>
      </c>
      <c r="K560" s="650" t="s">
        <v>3963</v>
      </c>
      <c r="L560" s="651">
        <v>1789.73</v>
      </c>
      <c r="M560" s="651">
        <v>5369.1900000000005</v>
      </c>
      <c r="N560" s="650">
        <v>3</v>
      </c>
      <c r="O560" s="731">
        <v>3</v>
      </c>
      <c r="P560" s="651">
        <v>1789.73</v>
      </c>
      <c r="Q560" s="666">
        <v>0.33333333333333331</v>
      </c>
      <c r="R560" s="650">
        <v>1</v>
      </c>
      <c r="S560" s="666">
        <v>0.33333333333333331</v>
      </c>
      <c r="T560" s="731">
        <v>1</v>
      </c>
      <c r="U560" s="689">
        <v>0.33333333333333331</v>
      </c>
    </row>
    <row r="561" spans="1:21" ht="14.4" customHeight="1" x14ac:dyDescent="0.3">
      <c r="A561" s="649">
        <v>21</v>
      </c>
      <c r="B561" s="650" t="s">
        <v>582</v>
      </c>
      <c r="C561" s="650">
        <v>89301211</v>
      </c>
      <c r="D561" s="729" t="s">
        <v>5948</v>
      </c>
      <c r="E561" s="730" t="s">
        <v>3940</v>
      </c>
      <c r="F561" s="650" t="s">
        <v>3904</v>
      </c>
      <c r="G561" s="650" t="s">
        <v>3979</v>
      </c>
      <c r="H561" s="650" t="s">
        <v>583</v>
      </c>
      <c r="I561" s="650" t="s">
        <v>959</v>
      </c>
      <c r="J561" s="650" t="s">
        <v>4394</v>
      </c>
      <c r="K561" s="650" t="s">
        <v>4395</v>
      </c>
      <c r="L561" s="651">
        <v>0</v>
      </c>
      <c r="M561" s="651">
        <v>0</v>
      </c>
      <c r="N561" s="650">
        <v>3</v>
      </c>
      <c r="O561" s="731">
        <v>1.5</v>
      </c>
      <c r="P561" s="651"/>
      <c r="Q561" s="666"/>
      <c r="R561" s="650"/>
      <c r="S561" s="666">
        <v>0</v>
      </c>
      <c r="T561" s="731"/>
      <c r="U561" s="689">
        <v>0</v>
      </c>
    </row>
    <row r="562" spans="1:21" ht="14.4" customHeight="1" x14ac:dyDescent="0.3">
      <c r="A562" s="649">
        <v>21</v>
      </c>
      <c r="B562" s="650" t="s">
        <v>582</v>
      </c>
      <c r="C562" s="650">
        <v>89301211</v>
      </c>
      <c r="D562" s="729" t="s">
        <v>5948</v>
      </c>
      <c r="E562" s="730" t="s">
        <v>3940</v>
      </c>
      <c r="F562" s="650" t="s">
        <v>3904</v>
      </c>
      <c r="G562" s="650" t="s">
        <v>3991</v>
      </c>
      <c r="H562" s="650" t="s">
        <v>583</v>
      </c>
      <c r="I562" s="650" t="s">
        <v>1382</v>
      </c>
      <c r="J562" s="650" t="s">
        <v>1383</v>
      </c>
      <c r="K562" s="650" t="s">
        <v>1384</v>
      </c>
      <c r="L562" s="651">
        <v>359.63</v>
      </c>
      <c r="M562" s="651">
        <v>2517.41</v>
      </c>
      <c r="N562" s="650">
        <v>7</v>
      </c>
      <c r="O562" s="731">
        <v>2</v>
      </c>
      <c r="P562" s="651">
        <v>719.26</v>
      </c>
      <c r="Q562" s="666">
        <v>0.28571428571428575</v>
      </c>
      <c r="R562" s="650">
        <v>2</v>
      </c>
      <c r="S562" s="666">
        <v>0.2857142857142857</v>
      </c>
      <c r="T562" s="731">
        <v>1</v>
      </c>
      <c r="U562" s="689">
        <v>0.5</v>
      </c>
    </row>
    <row r="563" spans="1:21" ht="14.4" customHeight="1" x14ac:dyDescent="0.3">
      <c r="A563" s="649">
        <v>21</v>
      </c>
      <c r="B563" s="650" t="s">
        <v>582</v>
      </c>
      <c r="C563" s="650">
        <v>89301211</v>
      </c>
      <c r="D563" s="729" t="s">
        <v>5948</v>
      </c>
      <c r="E563" s="730" t="s">
        <v>3940</v>
      </c>
      <c r="F563" s="650" t="s">
        <v>3904</v>
      </c>
      <c r="G563" s="650" t="s">
        <v>4001</v>
      </c>
      <c r="H563" s="650" t="s">
        <v>583</v>
      </c>
      <c r="I563" s="650" t="s">
        <v>909</v>
      </c>
      <c r="J563" s="650" t="s">
        <v>910</v>
      </c>
      <c r="K563" s="650" t="s">
        <v>1854</v>
      </c>
      <c r="L563" s="651">
        <v>56.52</v>
      </c>
      <c r="M563" s="651">
        <v>113.04</v>
      </c>
      <c r="N563" s="650">
        <v>2</v>
      </c>
      <c r="O563" s="731">
        <v>0.5</v>
      </c>
      <c r="P563" s="651"/>
      <c r="Q563" s="666">
        <v>0</v>
      </c>
      <c r="R563" s="650"/>
      <c r="S563" s="666">
        <v>0</v>
      </c>
      <c r="T563" s="731"/>
      <c r="U563" s="689">
        <v>0</v>
      </c>
    </row>
    <row r="564" spans="1:21" ht="14.4" customHeight="1" x14ac:dyDescent="0.3">
      <c r="A564" s="649">
        <v>21</v>
      </c>
      <c r="B564" s="650" t="s">
        <v>582</v>
      </c>
      <c r="C564" s="650">
        <v>89301211</v>
      </c>
      <c r="D564" s="729" t="s">
        <v>5948</v>
      </c>
      <c r="E564" s="730" t="s">
        <v>3940</v>
      </c>
      <c r="F564" s="650" t="s">
        <v>3904</v>
      </c>
      <c r="G564" s="650" t="s">
        <v>3941</v>
      </c>
      <c r="H564" s="650" t="s">
        <v>583</v>
      </c>
      <c r="I564" s="650" t="s">
        <v>772</v>
      </c>
      <c r="J564" s="650" t="s">
        <v>773</v>
      </c>
      <c r="K564" s="650" t="s">
        <v>3694</v>
      </c>
      <c r="L564" s="651">
        <v>115.3</v>
      </c>
      <c r="M564" s="651">
        <v>115.3</v>
      </c>
      <c r="N564" s="650">
        <v>1</v>
      </c>
      <c r="O564" s="731">
        <v>0.5</v>
      </c>
      <c r="P564" s="651"/>
      <c r="Q564" s="666">
        <v>0</v>
      </c>
      <c r="R564" s="650"/>
      <c r="S564" s="666">
        <v>0</v>
      </c>
      <c r="T564" s="731"/>
      <c r="U564" s="689">
        <v>0</v>
      </c>
    </row>
    <row r="565" spans="1:21" ht="14.4" customHeight="1" x14ac:dyDescent="0.3">
      <c r="A565" s="649">
        <v>21</v>
      </c>
      <c r="B565" s="650" t="s">
        <v>582</v>
      </c>
      <c r="C565" s="650">
        <v>89301211</v>
      </c>
      <c r="D565" s="729" t="s">
        <v>5948</v>
      </c>
      <c r="E565" s="730" t="s">
        <v>3940</v>
      </c>
      <c r="F565" s="650" t="s">
        <v>3904</v>
      </c>
      <c r="G565" s="650" t="s">
        <v>4007</v>
      </c>
      <c r="H565" s="650" t="s">
        <v>583</v>
      </c>
      <c r="I565" s="650" t="s">
        <v>1362</v>
      </c>
      <c r="J565" s="650" t="s">
        <v>4008</v>
      </c>
      <c r="K565" s="650" t="s">
        <v>4009</v>
      </c>
      <c r="L565" s="651">
        <v>25.8</v>
      </c>
      <c r="M565" s="651">
        <v>51.6</v>
      </c>
      <c r="N565" s="650">
        <v>2</v>
      </c>
      <c r="O565" s="731">
        <v>1</v>
      </c>
      <c r="P565" s="651"/>
      <c r="Q565" s="666">
        <v>0</v>
      </c>
      <c r="R565" s="650"/>
      <c r="S565" s="666">
        <v>0</v>
      </c>
      <c r="T565" s="731"/>
      <c r="U565" s="689">
        <v>0</v>
      </c>
    </row>
    <row r="566" spans="1:21" ht="14.4" customHeight="1" x14ac:dyDescent="0.3">
      <c r="A566" s="649">
        <v>21</v>
      </c>
      <c r="B566" s="650" t="s">
        <v>582</v>
      </c>
      <c r="C566" s="650">
        <v>89301211</v>
      </c>
      <c r="D566" s="729" t="s">
        <v>5948</v>
      </c>
      <c r="E566" s="730" t="s">
        <v>3940</v>
      </c>
      <c r="F566" s="650" t="s">
        <v>3904</v>
      </c>
      <c r="G566" s="650" t="s">
        <v>4011</v>
      </c>
      <c r="H566" s="650" t="s">
        <v>583</v>
      </c>
      <c r="I566" s="650" t="s">
        <v>1196</v>
      </c>
      <c r="J566" s="650" t="s">
        <v>4014</v>
      </c>
      <c r="K566" s="650" t="s">
        <v>4015</v>
      </c>
      <c r="L566" s="651">
        <v>515.07000000000005</v>
      </c>
      <c r="M566" s="651">
        <v>1030.1400000000001</v>
      </c>
      <c r="N566" s="650">
        <v>2</v>
      </c>
      <c r="O566" s="731"/>
      <c r="P566" s="651"/>
      <c r="Q566" s="666">
        <v>0</v>
      </c>
      <c r="R566" s="650"/>
      <c r="S566" s="666">
        <v>0</v>
      </c>
      <c r="T566" s="731"/>
      <c r="U566" s="689"/>
    </row>
    <row r="567" spans="1:21" ht="14.4" customHeight="1" x14ac:dyDescent="0.3">
      <c r="A567" s="649">
        <v>21</v>
      </c>
      <c r="B567" s="650" t="s">
        <v>582</v>
      </c>
      <c r="C567" s="650">
        <v>89301211</v>
      </c>
      <c r="D567" s="729" t="s">
        <v>5948</v>
      </c>
      <c r="E567" s="730" t="s">
        <v>3940</v>
      </c>
      <c r="F567" s="650" t="s">
        <v>3904</v>
      </c>
      <c r="G567" s="650" t="s">
        <v>4011</v>
      </c>
      <c r="H567" s="650" t="s">
        <v>583</v>
      </c>
      <c r="I567" s="650" t="s">
        <v>1386</v>
      </c>
      <c r="J567" s="650" t="s">
        <v>4016</v>
      </c>
      <c r="K567" s="650" t="s">
        <v>4017</v>
      </c>
      <c r="L567" s="651">
        <v>1629.03</v>
      </c>
      <c r="M567" s="651">
        <v>4887.09</v>
      </c>
      <c r="N567" s="650">
        <v>3</v>
      </c>
      <c r="O567" s="731">
        <v>1</v>
      </c>
      <c r="P567" s="651"/>
      <c r="Q567" s="666">
        <v>0</v>
      </c>
      <c r="R567" s="650"/>
      <c r="S567" s="666">
        <v>0</v>
      </c>
      <c r="T567" s="731"/>
      <c r="U567" s="689">
        <v>0</v>
      </c>
    </row>
    <row r="568" spans="1:21" ht="14.4" customHeight="1" x14ac:dyDescent="0.3">
      <c r="A568" s="649">
        <v>21</v>
      </c>
      <c r="B568" s="650" t="s">
        <v>582</v>
      </c>
      <c r="C568" s="650">
        <v>89301211</v>
      </c>
      <c r="D568" s="729" t="s">
        <v>5948</v>
      </c>
      <c r="E568" s="730" t="s">
        <v>3940</v>
      </c>
      <c r="F568" s="650" t="s">
        <v>3904</v>
      </c>
      <c r="G568" s="650" t="s">
        <v>4011</v>
      </c>
      <c r="H568" s="650" t="s">
        <v>583</v>
      </c>
      <c r="I568" s="650" t="s">
        <v>1386</v>
      </c>
      <c r="J568" s="650" t="s">
        <v>4016</v>
      </c>
      <c r="K568" s="650" t="s">
        <v>4017</v>
      </c>
      <c r="L568" s="651">
        <v>1030.1500000000001</v>
      </c>
      <c r="M568" s="651">
        <v>4120.6000000000004</v>
      </c>
      <c r="N568" s="650">
        <v>4</v>
      </c>
      <c r="O568" s="731">
        <v>1</v>
      </c>
      <c r="P568" s="651">
        <v>2060.3000000000002</v>
      </c>
      <c r="Q568" s="666">
        <v>0.5</v>
      </c>
      <c r="R568" s="650">
        <v>2</v>
      </c>
      <c r="S568" s="666">
        <v>0.5</v>
      </c>
      <c r="T568" s="731">
        <v>1</v>
      </c>
      <c r="U568" s="689">
        <v>1</v>
      </c>
    </row>
    <row r="569" spans="1:21" ht="14.4" customHeight="1" x14ac:dyDescent="0.3">
      <c r="A569" s="649">
        <v>21</v>
      </c>
      <c r="B569" s="650" t="s">
        <v>582</v>
      </c>
      <c r="C569" s="650">
        <v>89301211</v>
      </c>
      <c r="D569" s="729" t="s">
        <v>5948</v>
      </c>
      <c r="E569" s="730" t="s">
        <v>3940</v>
      </c>
      <c r="F569" s="650" t="s">
        <v>3904</v>
      </c>
      <c r="G569" s="650" t="s">
        <v>4019</v>
      </c>
      <c r="H569" s="650" t="s">
        <v>583</v>
      </c>
      <c r="I569" s="650" t="s">
        <v>4023</v>
      </c>
      <c r="J569" s="650" t="s">
        <v>4024</v>
      </c>
      <c r="K569" s="650" t="s">
        <v>4022</v>
      </c>
      <c r="L569" s="651">
        <v>0</v>
      </c>
      <c r="M569" s="651">
        <v>0</v>
      </c>
      <c r="N569" s="650">
        <v>1</v>
      </c>
      <c r="O569" s="731">
        <v>0.5</v>
      </c>
      <c r="P569" s="651"/>
      <c r="Q569" s="666"/>
      <c r="R569" s="650"/>
      <c r="S569" s="666">
        <v>0</v>
      </c>
      <c r="T569" s="731"/>
      <c r="U569" s="689">
        <v>0</v>
      </c>
    </row>
    <row r="570" spans="1:21" ht="14.4" customHeight="1" x14ac:dyDescent="0.3">
      <c r="A570" s="649">
        <v>21</v>
      </c>
      <c r="B570" s="650" t="s">
        <v>582</v>
      </c>
      <c r="C570" s="650">
        <v>89301211</v>
      </c>
      <c r="D570" s="729" t="s">
        <v>5948</v>
      </c>
      <c r="E570" s="730" t="s">
        <v>3940</v>
      </c>
      <c r="F570" s="650" t="s">
        <v>3904</v>
      </c>
      <c r="G570" s="650" t="s">
        <v>4019</v>
      </c>
      <c r="H570" s="650" t="s">
        <v>583</v>
      </c>
      <c r="I570" s="650" t="s">
        <v>1035</v>
      </c>
      <c r="J570" s="650" t="s">
        <v>4024</v>
      </c>
      <c r="K570" s="650" t="s">
        <v>4025</v>
      </c>
      <c r="L570" s="651">
        <v>66.599999999999994</v>
      </c>
      <c r="M570" s="651">
        <v>133.19999999999999</v>
      </c>
      <c r="N570" s="650">
        <v>2</v>
      </c>
      <c r="O570" s="731">
        <v>1.5</v>
      </c>
      <c r="P570" s="651"/>
      <c r="Q570" s="666">
        <v>0</v>
      </c>
      <c r="R570" s="650"/>
      <c r="S570" s="666">
        <v>0</v>
      </c>
      <c r="T570" s="731"/>
      <c r="U570" s="689">
        <v>0</v>
      </c>
    </row>
    <row r="571" spans="1:21" ht="14.4" customHeight="1" x14ac:dyDescent="0.3">
      <c r="A571" s="649">
        <v>21</v>
      </c>
      <c r="B571" s="650" t="s">
        <v>582</v>
      </c>
      <c r="C571" s="650">
        <v>89301211</v>
      </c>
      <c r="D571" s="729" t="s">
        <v>5948</v>
      </c>
      <c r="E571" s="730" t="s">
        <v>3940</v>
      </c>
      <c r="F571" s="650" t="s">
        <v>3904</v>
      </c>
      <c r="G571" s="650" t="s">
        <v>4355</v>
      </c>
      <c r="H571" s="650" t="s">
        <v>583</v>
      </c>
      <c r="I571" s="650" t="s">
        <v>4445</v>
      </c>
      <c r="J571" s="650" t="s">
        <v>4446</v>
      </c>
      <c r="K571" s="650" t="s">
        <v>4447</v>
      </c>
      <c r="L571" s="651">
        <v>0</v>
      </c>
      <c r="M571" s="651">
        <v>0</v>
      </c>
      <c r="N571" s="650">
        <v>3</v>
      </c>
      <c r="O571" s="731">
        <v>0.5</v>
      </c>
      <c r="P571" s="651"/>
      <c r="Q571" s="666"/>
      <c r="R571" s="650"/>
      <c r="S571" s="666">
        <v>0</v>
      </c>
      <c r="T571" s="731"/>
      <c r="U571" s="689">
        <v>0</v>
      </c>
    </row>
    <row r="572" spans="1:21" ht="14.4" customHeight="1" x14ac:dyDescent="0.3">
      <c r="A572" s="649">
        <v>21</v>
      </c>
      <c r="B572" s="650" t="s">
        <v>582</v>
      </c>
      <c r="C572" s="650">
        <v>89301211</v>
      </c>
      <c r="D572" s="729" t="s">
        <v>5948</v>
      </c>
      <c r="E572" s="730" t="s">
        <v>3940</v>
      </c>
      <c r="F572" s="650" t="s">
        <v>3904</v>
      </c>
      <c r="G572" s="650" t="s">
        <v>4028</v>
      </c>
      <c r="H572" s="650" t="s">
        <v>583</v>
      </c>
      <c r="I572" s="650" t="s">
        <v>4262</v>
      </c>
      <c r="J572" s="650" t="s">
        <v>4263</v>
      </c>
      <c r="K572" s="650" t="s">
        <v>4264</v>
      </c>
      <c r="L572" s="651">
        <v>3507.07</v>
      </c>
      <c r="M572" s="651">
        <v>3507.07</v>
      </c>
      <c r="N572" s="650">
        <v>1</v>
      </c>
      <c r="O572" s="731">
        <v>1</v>
      </c>
      <c r="P572" s="651"/>
      <c r="Q572" s="666">
        <v>0</v>
      </c>
      <c r="R572" s="650"/>
      <c r="S572" s="666">
        <v>0</v>
      </c>
      <c r="T572" s="731"/>
      <c r="U572" s="689">
        <v>0</v>
      </c>
    </row>
    <row r="573" spans="1:21" ht="14.4" customHeight="1" x14ac:dyDescent="0.3">
      <c r="A573" s="649">
        <v>21</v>
      </c>
      <c r="B573" s="650" t="s">
        <v>582</v>
      </c>
      <c r="C573" s="650">
        <v>89301211</v>
      </c>
      <c r="D573" s="729" t="s">
        <v>5948</v>
      </c>
      <c r="E573" s="730" t="s">
        <v>3940</v>
      </c>
      <c r="F573" s="650" t="s">
        <v>3904</v>
      </c>
      <c r="G573" s="650" t="s">
        <v>3958</v>
      </c>
      <c r="H573" s="650" t="s">
        <v>583</v>
      </c>
      <c r="I573" s="650" t="s">
        <v>1077</v>
      </c>
      <c r="J573" s="650" t="s">
        <v>1078</v>
      </c>
      <c r="K573" s="650" t="s">
        <v>1079</v>
      </c>
      <c r="L573" s="651">
        <v>24.22</v>
      </c>
      <c r="M573" s="651">
        <v>96.88</v>
      </c>
      <c r="N573" s="650">
        <v>4</v>
      </c>
      <c r="O573" s="731">
        <v>2.5</v>
      </c>
      <c r="P573" s="651"/>
      <c r="Q573" s="666">
        <v>0</v>
      </c>
      <c r="R573" s="650"/>
      <c r="S573" s="666">
        <v>0</v>
      </c>
      <c r="T573" s="731"/>
      <c r="U573" s="689">
        <v>0</v>
      </c>
    </row>
    <row r="574" spans="1:21" ht="14.4" customHeight="1" x14ac:dyDescent="0.3">
      <c r="A574" s="649">
        <v>21</v>
      </c>
      <c r="B574" s="650" t="s">
        <v>582</v>
      </c>
      <c r="C574" s="650">
        <v>89301211</v>
      </c>
      <c r="D574" s="729" t="s">
        <v>5948</v>
      </c>
      <c r="E574" s="730" t="s">
        <v>3940</v>
      </c>
      <c r="F574" s="650" t="s">
        <v>3904</v>
      </c>
      <c r="G574" s="650" t="s">
        <v>4189</v>
      </c>
      <c r="H574" s="650" t="s">
        <v>583</v>
      </c>
      <c r="I574" s="650" t="s">
        <v>1930</v>
      </c>
      <c r="J574" s="650" t="s">
        <v>1071</v>
      </c>
      <c r="K574" s="650" t="s">
        <v>1931</v>
      </c>
      <c r="L574" s="651">
        <v>0</v>
      </c>
      <c r="M574" s="651">
        <v>0</v>
      </c>
      <c r="N574" s="650">
        <v>1</v>
      </c>
      <c r="O574" s="731">
        <v>0.5</v>
      </c>
      <c r="P574" s="651"/>
      <c r="Q574" s="666"/>
      <c r="R574" s="650"/>
      <c r="S574" s="666">
        <v>0</v>
      </c>
      <c r="T574" s="731"/>
      <c r="U574" s="689">
        <v>0</v>
      </c>
    </row>
    <row r="575" spans="1:21" ht="14.4" customHeight="1" x14ac:dyDescent="0.3">
      <c r="A575" s="649">
        <v>21</v>
      </c>
      <c r="B575" s="650" t="s">
        <v>582</v>
      </c>
      <c r="C575" s="650">
        <v>89301211</v>
      </c>
      <c r="D575" s="729" t="s">
        <v>5948</v>
      </c>
      <c r="E575" s="730" t="s">
        <v>3940</v>
      </c>
      <c r="F575" s="650" t="s">
        <v>3904</v>
      </c>
      <c r="G575" s="650" t="s">
        <v>4041</v>
      </c>
      <c r="H575" s="650" t="s">
        <v>583</v>
      </c>
      <c r="I575" s="650" t="s">
        <v>890</v>
      </c>
      <c r="J575" s="650" t="s">
        <v>4042</v>
      </c>
      <c r="K575" s="650" t="s">
        <v>4043</v>
      </c>
      <c r="L575" s="651">
        <v>77.36</v>
      </c>
      <c r="M575" s="651">
        <v>232.07999999999998</v>
      </c>
      <c r="N575" s="650">
        <v>3</v>
      </c>
      <c r="O575" s="731">
        <v>1.5</v>
      </c>
      <c r="P575" s="651"/>
      <c r="Q575" s="666">
        <v>0</v>
      </c>
      <c r="R575" s="650"/>
      <c r="S575" s="666">
        <v>0</v>
      </c>
      <c r="T575" s="731"/>
      <c r="U575" s="689">
        <v>0</v>
      </c>
    </row>
    <row r="576" spans="1:21" ht="14.4" customHeight="1" x14ac:dyDescent="0.3">
      <c r="A576" s="649">
        <v>21</v>
      </c>
      <c r="B576" s="650" t="s">
        <v>582</v>
      </c>
      <c r="C576" s="650">
        <v>89301211</v>
      </c>
      <c r="D576" s="729" t="s">
        <v>5948</v>
      </c>
      <c r="E576" s="730" t="s">
        <v>3940</v>
      </c>
      <c r="F576" s="650" t="s">
        <v>3904</v>
      </c>
      <c r="G576" s="650" t="s">
        <v>4048</v>
      </c>
      <c r="H576" s="650" t="s">
        <v>1959</v>
      </c>
      <c r="I576" s="650" t="s">
        <v>2152</v>
      </c>
      <c r="J576" s="650" t="s">
        <v>3782</v>
      </c>
      <c r="K576" s="650" t="s">
        <v>3783</v>
      </c>
      <c r="L576" s="651">
        <v>139.71</v>
      </c>
      <c r="M576" s="651">
        <v>279.42</v>
      </c>
      <c r="N576" s="650">
        <v>2</v>
      </c>
      <c r="O576" s="731">
        <v>0.5</v>
      </c>
      <c r="P576" s="651">
        <v>279.42</v>
      </c>
      <c r="Q576" s="666">
        <v>1</v>
      </c>
      <c r="R576" s="650">
        <v>2</v>
      </c>
      <c r="S576" s="666">
        <v>1</v>
      </c>
      <c r="T576" s="731">
        <v>0.5</v>
      </c>
      <c r="U576" s="689">
        <v>1</v>
      </c>
    </row>
    <row r="577" spans="1:21" ht="14.4" customHeight="1" x14ac:dyDescent="0.3">
      <c r="A577" s="649">
        <v>21</v>
      </c>
      <c r="B577" s="650" t="s">
        <v>582</v>
      </c>
      <c r="C577" s="650">
        <v>89301211</v>
      </c>
      <c r="D577" s="729" t="s">
        <v>5948</v>
      </c>
      <c r="E577" s="730" t="s">
        <v>3940</v>
      </c>
      <c r="F577" s="650" t="s">
        <v>3904</v>
      </c>
      <c r="G577" s="650" t="s">
        <v>4056</v>
      </c>
      <c r="H577" s="650" t="s">
        <v>583</v>
      </c>
      <c r="I577" s="650" t="s">
        <v>792</v>
      </c>
      <c r="J577" s="650" t="s">
        <v>4058</v>
      </c>
      <c r="K577" s="650" t="s">
        <v>4448</v>
      </c>
      <c r="L577" s="651">
        <v>0</v>
      </c>
      <c r="M577" s="651">
        <v>0</v>
      </c>
      <c r="N577" s="650">
        <v>4</v>
      </c>
      <c r="O577" s="731">
        <v>1.5</v>
      </c>
      <c r="P577" s="651"/>
      <c r="Q577" s="666"/>
      <c r="R577" s="650"/>
      <c r="S577" s="666">
        <v>0</v>
      </c>
      <c r="T577" s="731"/>
      <c r="U577" s="689">
        <v>0</v>
      </c>
    </row>
    <row r="578" spans="1:21" ht="14.4" customHeight="1" x14ac:dyDescent="0.3">
      <c r="A578" s="649">
        <v>21</v>
      </c>
      <c r="B578" s="650" t="s">
        <v>582</v>
      </c>
      <c r="C578" s="650">
        <v>89301211</v>
      </c>
      <c r="D578" s="729" t="s">
        <v>5948</v>
      </c>
      <c r="E578" s="730" t="s">
        <v>3940</v>
      </c>
      <c r="F578" s="650" t="s">
        <v>3904</v>
      </c>
      <c r="G578" s="650" t="s">
        <v>4064</v>
      </c>
      <c r="H578" s="650" t="s">
        <v>583</v>
      </c>
      <c r="I578" s="650" t="s">
        <v>989</v>
      </c>
      <c r="J578" s="650" t="s">
        <v>4065</v>
      </c>
      <c r="K578" s="650" t="s">
        <v>4066</v>
      </c>
      <c r="L578" s="651">
        <v>56.01</v>
      </c>
      <c r="M578" s="651">
        <v>280.05</v>
      </c>
      <c r="N578" s="650">
        <v>5</v>
      </c>
      <c r="O578" s="731">
        <v>2</v>
      </c>
      <c r="P578" s="651">
        <v>168.03</v>
      </c>
      <c r="Q578" s="666">
        <v>0.6</v>
      </c>
      <c r="R578" s="650">
        <v>3</v>
      </c>
      <c r="S578" s="666">
        <v>0.6</v>
      </c>
      <c r="T578" s="731">
        <v>1</v>
      </c>
      <c r="U578" s="689">
        <v>0.5</v>
      </c>
    </row>
    <row r="579" spans="1:21" ht="14.4" customHeight="1" x14ac:dyDescent="0.3">
      <c r="A579" s="649">
        <v>21</v>
      </c>
      <c r="B579" s="650" t="s">
        <v>582</v>
      </c>
      <c r="C579" s="650">
        <v>89301211</v>
      </c>
      <c r="D579" s="729" t="s">
        <v>5948</v>
      </c>
      <c r="E579" s="730" t="s">
        <v>3940</v>
      </c>
      <c r="F579" s="650" t="s">
        <v>3904</v>
      </c>
      <c r="G579" s="650" t="s">
        <v>4067</v>
      </c>
      <c r="H579" s="650" t="s">
        <v>583</v>
      </c>
      <c r="I579" s="650" t="s">
        <v>825</v>
      </c>
      <c r="J579" s="650" t="s">
        <v>826</v>
      </c>
      <c r="K579" s="650" t="s">
        <v>4422</v>
      </c>
      <c r="L579" s="651">
        <v>23.4</v>
      </c>
      <c r="M579" s="651">
        <v>23.4</v>
      </c>
      <c r="N579" s="650">
        <v>1</v>
      </c>
      <c r="O579" s="731">
        <v>0.5</v>
      </c>
      <c r="P579" s="651"/>
      <c r="Q579" s="666">
        <v>0</v>
      </c>
      <c r="R579" s="650"/>
      <c r="S579" s="666">
        <v>0</v>
      </c>
      <c r="T579" s="731"/>
      <c r="U579" s="689">
        <v>0</v>
      </c>
    </row>
    <row r="580" spans="1:21" ht="14.4" customHeight="1" x14ac:dyDescent="0.3">
      <c r="A580" s="649">
        <v>21</v>
      </c>
      <c r="B580" s="650" t="s">
        <v>582</v>
      </c>
      <c r="C580" s="650">
        <v>89301211</v>
      </c>
      <c r="D580" s="729" t="s">
        <v>5948</v>
      </c>
      <c r="E580" s="730" t="s">
        <v>3940</v>
      </c>
      <c r="F580" s="650" t="s">
        <v>3904</v>
      </c>
      <c r="G580" s="650" t="s">
        <v>4303</v>
      </c>
      <c r="H580" s="650" t="s">
        <v>583</v>
      </c>
      <c r="I580" s="650" t="s">
        <v>4449</v>
      </c>
      <c r="J580" s="650" t="s">
        <v>3071</v>
      </c>
      <c r="K580" s="650" t="s">
        <v>3780</v>
      </c>
      <c r="L580" s="651">
        <v>0</v>
      </c>
      <c r="M580" s="651">
        <v>0</v>
      </c>
      <c r="N580" s="650">
        <v>3</v>
      </c>
      <c r="O580" s="731">
        <v>1</v>
      </c>
      <c r="P580" s="651">
        <v>0</v>
      </c>
      <c r="Q580" s="666"/>
      <c r="R580" s="650">
        <v>3</v>
      </c>
      <c r="S580" s="666">
        <v>1</v>
      </c>
      <c r="T580" s="731">
        <v>1</v>
      </c>
      <c r="U580" s="689">
        <v>1</v>
      </c>
    </row>
    <row r="581" spans="1:21" ht="14.4" customHeight="1" x14ac:dyDescent="0.3">
      <c r="A581" s="649">
        <v>21</v>
      </c>
      <c r="B581" s="650" t="s">
        <v>582</v>
      </c>
      <c r="C581" s="650">
        <v>89301211</v>
      </c>
      <c r="D581" s="729" t="s">
        <v>5948</v>
      </c>
      <c r="E581" s="730" t="s">
        <v>3940</v>
      </c>
      <c r="F581" s="650" t="s">
        <v>3904</v>
      </c>
      <c r="G581" s="650" t="s">
        <v>4307</v>
      </c>
      <c r="H581" s="650" t="s">
        <v>583</v>
      </c>
      <c r="I581" s="650" t="s">
        <v>2362</v>
      </c>
      <c r="J581" s="650" t="s">
        <v>2363</v>
      </c>
      <c r="K581" s="650" t="s">
        <v>2364</v>
      </c>
      <c r="L581" s="651">
        <v>120.37</v>
      </c>
      <c r="M581" s="651">
        <v>120.37</v>
      </c>
      <c r="N581" s="650">
        <v>1</v>
      </c>
      <c r="O581" s="731">
        <v>1</v>
      </c>
      <c r="P581" s="651">
        <v>120.37</v>
      </c>
      <c r="Q581" s="666">
        <v>1</v>
      </c>
      <c r="R581" s="650">
        <v>1</v>
      </c>
      <c r="S581" s="666">
        <v>1</v>
      </c>
      <c r="T581" s="731">
        <v>1</v>
      </c>
      <c r="U581" s="689">
        <v>1</v>
      </c>
    </row>
    <row r="582" spans="1:21" ht="14.4" customHeight="1" x14ac:dyDescent="0.3">
      <c r="A582" s="649">
        <v>21</v>
      </c>
      <c r="B582" s="650" t="s">
        <v>582</v>
      </c>
      <c r="C582" s="650">
        <v>89301211</v>
      </c>
      <c r="D582" s="729" t="s">
        <v>5948</v>
      </c>
      <c r="E582" s="730" t="s">
        <v>3940</v>
      </c>
      <c r="F582" s="650" t="s">
        <v>3904</v>
      </c>
      <c r="G582" s="650" t="s">
        <v>3950</v>
      </c>
      <c r="H582" s="650" t="s">
        <v>1959</v>
      </c>
      <c r="I582" s="650" t="s">
        <v>2179</v>
      </c>
      <c r="J582" s="650" t="s">
        <v>1999</v>
      </c>
      <c r="K582" s="650" t="s">
        <v>2180</v>
      </c>
      <c r="L582" s="651">
        <v>625.29</v>
      </c>
      <c r="M582" s="651">
        <v>1250.58</v>
      </c>
      <c r="N582" s="650">
        <v>2</v>
      </c>
      <c r="O582" s="731">
        <v>1</v>
      </c>
      <c r="P582" s="651"/>
      <c r="Q582" s="666">
        <v>0</v>
      </c>
      <c r="R582" s="650"/>
      <c r="S582" s="666">
        <v>0</v>
      </c>
      <c r="T582" s="731"/>
      <c r="U582" s="689">
        <v>0</v>
      </c>
    </row>
    <row r="583" spans="1:21" ht="14.4" customHeight="1" x14ac:dyDescent="0.3">
      <c r="A583" s="649">
        <v>21</v>
      </c>
      <c r="B583" s="650" t="s">
        <v>582</v>
      </c>
      <c r="C583" s="650">
        <v>89301211</v>
      </c>
      <c r="D583" s="729" t="s">
        <v>5948</v>
      </c>
      <c r="E583" s="730" t="s">
        <v>3940</v>
      </c>
      <c r="F583" s="650" t="s">
        <v>3904</v>
      </c>
      <c r="G583" s="650" t="s">
        <v>3950</v>
      </c>
      <c r="H583" s="650" t="s">
        <v>1959</v>
      </c>
      <c r="I583" s="650" t="s">
        <v>1998</v>
      </c>
      <c r="J583" s="650" t="s">
        <v>1999</v>
      </c>
      <c r="K583" s="650" t="s">
        <v>2000</v>
      </c>
      <c r="L583" s="651">
        <v>937.93</v>
      </c>
      <c r="M583" s="651">
        <v>1875.86</v>
      </c>
      <c r="N583" s="650">
        <v>2</v>
      </c>
      <c r="O583" s="731">
        <v>0.5</v>
      </c>
      <c r="P583" s="651"/>
      <c r="Q583" s="666">
        <v>0</v>
      </c>
      <c r="R583" s="650"/>
      <c r="S583" s="666">
        <v>0</v>
      </c>
      <c r="T583" s="731"/>
      <c r="U583" s="689">
        <v>0</v>
      </c>
    </row>
    <row r="584" spans="1:21" ht="14.4" customHeight="1" x14ac:dyDescent="0.3">
      <c r="A584" s="649">
        <v>21</v>
      </c>
      <c r="B584" s="650" t="s">
        <v>582</v>
      </c>
      <c r="C584" s="650">
        <v>89301211</v>
      </c>
      <c r="D584" s="729" t="s">
        <v>5948</v>
      </c>
      <c r="E584" s="730" t="s">
        <v>3940</v>
      </c>
      <c r="F584" s="650" t="s">
        <v>3904</v>
      </c>
      <c r="G584" s="650" t="s">
        <v>3950</v>
      </c>
      <c r="H584" s="650" t="s">
        <v>1959</v>
      </c>
      <c r="I584" s="650" t="s">
        <v>2065</v>
      </c>
      <c r="J584" s="650" t="s">
        <v>2062</v>
      </c>
      <c r="K584" s="650" t="s">
        <v>2003</v>
      </c>
      <c r="L584" s="651">
        <v>2332.92</v>
      </c>
      <c r="M584" s="651">
        <v>13997.52</v>
      </c>
      <c r="N584" s="650">
        <v>6</v>
      </c>
      <c r="O584" s="731">
        <v>2</v>
      </c>
      <c r="P584" s="651">
        <v>13997.52</v>
      </c>
      <c r="Q584" s="666">
        <v>1</v>
      </c>
      <c r="R584" s="650">
        <v>6</v>
      </c>
      <c r="S584" s="666">
        <v>1</v>
      </c>
      <c r="T584" s="731">
        <v>2</v>
      </c>
      <c r="U584" s="689">
        <v>1</v>
      </c>
    </row>
    <row r="585" spans="1:21" ht="14.4" customHeight="1" x14ac:dyDescent="0.3">
      <c r="A585" s="649">
        <v>21</v>
      </c>
      <c r="B585" s="650" t="s">
        <v>582</v>
      </c>
      <c r="C585" s="650">
        <v>89301211</v>
      </c>
      <c r="D585" s="729" t="s">
        <v>5948</v>
      </c>
      <c r="E585" s="730" t="s">
        <v>3940</v>
      </c>
      <c r="F585" s="650" t="s">
        <v>3904</v>
      </c>
      <c r="G585" s="650" t="s">
        <v>3950</v>
      </c>
      <c r="H585" s="650" t="s">
        <v>1959</v>
      </c>
      <c r="I585" s="650" t="s">
        <v>2068</v>
      </c>
      <c r="J585" s="650" t="s">
        <v>2062</v>
      </c>
      <c r="K585" s="650" t="s">
        <v>3115</v>
      </c>
      <c r="L585" s="651">
        <v>2916.16</v>
      </c>
      <c r="M585" s="651">
        <v>5832.32</v>
      </c>
      <c r="N585" s="650">
        <v>2</v>
      </c>
      <c r="O585" s="731">
        <v>1</v>
      </c>
      <c r="P585" s="651">
        <v>5832.32</v>
      </c>
      <c r="Q585" s="666">
        <v>1</v>
      </c>
      <c r="R585" s="650">
        <v>2</v>
      </c>
      <c r="S585" s="666">
        <v>1</v>
      </c>
      <c r="T585" s="731">
        <v>1</v>
      </c>
      <c r="U585" s="689">
        <v>1</v>
      </c>
    </row>
    <row r="586" spans="1:21" ht="14.4" customHeight="1" x14ac:dyDescent="0.3">
      <c r="A586" s="649">
        <v>21</v>
      </c>
      <c r="B586" s="650" t="s">
        <v>582</v>
      </c>
      <c r="C586" s="650">
        <v>89301211</v>
      </c>
      <c r="D586" s="729" t="s">
        <v>5948</v>
      </c>
      <c r="E586" s="730" t="s">
        <v>3940</v>
      </c>
      <c r="F586" s="650" t="s">
        <v>3904</v>
      </c>
      <c r="G586" s="650" t="s">
        <v>3951</v>
      </c>
      <c r="H586" s="650" t="s">
        <v>583</v>
      </c>
      <c r="I586" s="650" t="s">
        <v>4080</v>
      </c>
      <c r="J586" s="650" t="s">
        <v>3953</v>
      </c>
      <c r="K586" s="650" t="s">
        <v>809</v>
      </c>
      <c r="L586" s="651">
        <v>97.97</v>
      </c>
      <c r="M586" s="651">
        <v>489.84999999999997</v>
      </c>
      <c r="N586" s="650">
        <v>5</v>
      </c>
      <c r="O586" s="731">
        <v>1.5</v>
      </c>
      <c r="P586" s="651">
        <v>195.94</v>
      </c>
      <c r="Q586" s="666">
        <v>0.4</v>
      </c>
      <c r="R586" s="650">
        <v>2</v>
      </c>
      <c r="S586" s="666">
        <v>0.4</v>
      </c>
      <c r="T586" s="731">
        <v>0.5</v>
      </c>
      <c r="U586" s="689">
        <v>0.33333333333333331</v>
      </c>
    </row>
    <row r="587" spans="1:21" ht="14.4" customHeight="1" x14ac:dyDescent="0.3">
      <c r="A587" s="649">
        <v>21</v>
      </c>
      <c r="B587" s="650" t="s">
        <v>582</v>
      </c>
      <c r="C587" s="650">
        <v>89301211</v>
      </c>
      <c r="D587" s="729" t="s">
        <v>5948</v>
      </c>
      <c r="E587" s="730" t="s">
        <v>3940</v>
      </c>
      <c r="F587" s="650" t="s">
        <v>3904</v>
      </c>
      <c r="G587" s="650" t="s">
        <v>3951</v>
      </c>
      <c r="H587" s="650" t="s">
        <v>583</v>
      </c>
      <c r="I587" s="650" t="s">
        <v>3952</v>
      </c>
      <c r="J587" s="650" t="s">
        <v>3953</v>
      </c>
      <c r="K587" s="650" t="s">
        <v>812</v>
      </c>
      <c r="L587" s="651">
        <v>314.89999999999998</v>
      </c>
      <c r="M587" s="651">
        <v>314.89999999999998</v>
      </c>
      <c r="N587" s="650">
        <v>1</v>
      </c>
      <c r="O587" s="731">
        <v>0.5</v>
      </c>
      <c r="P587" s="651">
        <v>314.89999999999998</v>
      </c>
      <c r="Q587" s="666">
        <v>1</v>
      </c>
      <c r="R587" s="650">
        <v>1</v>
      </c>
      <c r="S587" s="666">
        <v>1</v>
      </c>
      <c r="T587" s="731">
        <v>0.5</v>
      </c>
      <c r="U587" s="689">
        <v>1</v>
      </c>
    </row>
    <row r="588" spans="1:21" ht="14.4" customHeight="1" x14ac:dyDescent="0.3">
      <c r="A588" s="649">
        <v>21</v>
      </c>
      <c r="B588" s="650" t="s">
        <v>582</v>
      </c>
      <c r="C588" s="650">
        <v>89301211</v>
      </c>
      <c r="D588" s="729" t="s">
        <v>5948</v>
      </c>
      <c r="E588" s="730" t="s">
        <v>3940</v>
      </c>
      <c r="F588" s="650" t="s">
        <v>3904</v>
      </c>
      <c r="G588" s="650" t="s">
        <v>3951</v>
      </c>
      <c r="H588" s="650" t="s">
        <v>583</v>
      </c>
      <c r="I588" s="650" t="s">
        <v>4167</v>
      </c>
      <c r="J588" s="650" t="s">
        <v>808</v>
      </c>
      <c r="K588" s="650" t="s">
        <v>4168</v>
      </c>
      <c r="L588" s="651">
        <v>48.98</v>
      </c>
      <c r="M588" s="651">
        <v>97.96</v>
      </c>
      <c r="N588" s="650">
        <v>2</v>
      </c>
      <c r="O588" s="731">
        <v>1</v>
      </c>
      <c r="P588" s="651"/>
      <c r="Q588" s="666">
        <v>0</v>
      </c>
      <c r="R588" s="650"/>
      <c r="S588" s="666">
        <v>0</v>
      </c>
      <c r="T588" s="731"/>
      <c r="U588" s="689">
        <v>0</v>
      </c>
    </row>
    <row r="589" spans="1:21" ht="14.4" customHeight="1" x14ac:dyDescent="0.3">
      <c r="A589" s="649">
        <v>21</v>
      </c>
      <c r="B589" s="650" t="s">
        <v>582</v>
      </c>
      <c r="C589" s="650">
        <v>89301211</v>
      </c>
      <c r="D589" s="729" t="s">
        <v>5948</v>
      </c>
      <c r="E589" s="730" t="s">
        <v>3940</v>
      </c>
      <c r="F589" s="650" t="s">
        <v>3904</v>
      </c>
      <c r="G589" s="650" t="s">
        <v>3951</v>
      </c>
      <c r="H589" s="650" t="s">
        <v>583</v>
      </c>
      <c r="I589" s="650" t="s">
        <v>811</v>
      </c>
      <c r="J589" s="650" t="s">
        <v>808</v>
      </c>
      <c r="K589" s="650" t="s">
        <v>4309</v>
      </c>
      <c r="L589" s="651">
        <v>314.89999999999998</v>
      </c>
      <c r="M589" s="651">
        <v>314.89999999999998</v>
      </c>
      <c r="N589" s="650">
        <v>1</v>
      </c>
      <c r="O589" s="731">
        <v>0.5</v>
      </c>
      <c r="P589" s="651"/>
      <c r="Q589" s="666">
        <v>0</v>
      </c>
      <c r="R589" s="650"/>
      <c r="S589" s="666">
        <v>0</v>
      </c>
      <c r="T589" s="731"/>
      <c r="U589" s="689">
        <v>0</v>
      </c>
    </row>
    <row r="590" spans="1:21" ht="14.4" customHeight="1" x14ac:dyDescent="0.3">
      <c r="A590" s="649">
        <v>21</v>
      </c>
      <c r="B590" s="650" t="s">
        <v>582</v>
      </c>
      <c r="C590" s="650">
        <v>89301211</v>
      </c>
      <c r="D590" s="729" t="s">
        <v>5948</v>
      </c>
      <c r="E590" s="730" t="s">
        <v>3940</v>
      </c>
      <c r="F590" s="650" t="s">
        <v>3904</v>
      </c>
      <c r="G590" s="650" t="s">
        <v>3948</v>
      </c>
      <c r="H590" s="650" t="s">
        <v>1959</v>
      </c>
      <c r="I590" s="650" t="s">
        <v>2200</v>
      </c>
      <c r="J590" s="650" t="s">
        <v>2201</v>
      </c>
      <c r="K590" s="650" t="s">
        <v>3686</v>
      </c>
      <c r="L590" s="651">
        <v>1359.61</v>
      </c>
      <c r="M590" s="651">
        <v>19034.539999999997</v>
      </c>
      <c r="N590" s="650">
        <v>14</v>
      </c>
      <c r="O590" s="731">
        <v>5.5</v>
      </c>
      <c r="P590" s="651">
        <v>5438.44</v>
      </c>
      <c r="Q590" s="666">
        <v>0.28571428571428575</v>
      </c>
      <c r="R590" s="650">
        <v>4</v>
      </c>
      <c r="S590" s="666">
        <v>0.2857142857142857</v>
      </c>
      <c r="T590" s="731">
        <v>1.5</v>
      </c>
      <c r="U590" s="689">
        <v>0.27272727272727271</v>
      </c>
    </row>
    <row r="591" spans="1:21" ht="14.4" customHeight="1" x14ac:dyDescent="0.3">
      <c r="A591" s="649">
        <v>21</v>
      </c>
      <c r="B591" s="650" t="s">
        <v>582</v>
      </c>
      <c r="C591" s="650">
        <v>89301211</v>
      </c>
      <c r="D591" s="729" t="s">
        <v>5948</v>
      </c>
      <c r="E591" s="730" t="s">
        <v>3940</v>
      </c>
      <c r="F591" s="650" t="s">
        <v>3904</v>
      </c>
      <c r="G591" s="650" t="s">
        <v>4085</v>
      </c>
      <c r="H591" s="650" t="s">
        <v>583</v>
      </c>
      <c r="I591" s="650" t="s">
        <v>4312</v>
      </c>
      <c r="J591" s="650" t="s">
        <v>4091</v>
      </c>
      <c r="K591" s="650" t="s">
        <v>4313</v>
      </c>
      <c r="L591" s="651">
        <v>3507.07</v>
      </c>
      <c r="M591" s="651">
        <v>3507.07</v>
      </c>
      <c r="N591" s="650">
        <v>1</v>
      </c>
      <c r="O591" s="731">
        <v>1</v>
      </c>
      <c r="P591" s="651">
        <v>3507.07</v>
      </c>
      <c r="Q591" s="666">
        <v>1</v>
      </c>
      <c r="R591" s="650">
        <v>1</v>
      </c>
      <c r="S591" s="666">
        <v>1</v>
      </c>
      <c r="T591" s="731">
        <v>1</v>
      </c>
      <c r="U591" s="689">
        <v>1</v>
      </c>
    </row>
    <row r="592" spans="1:21" ht="14.4" customHeight="1" x14ac:dyDescent="0.3">
      <c r="A592" s="649">
        <v>21</v>
      </c>
      <c r="B592" s="650" t="s">
        <v>582</v>
      </c>
      <c r="C592" s="650">
        <v>89301211</v>
      </c>
      <c r="D592" s="729" t="s">
        <v>5948</v>
      </c>
      <c r="E592" s="730" t="s">
        <v>3940</v>
      </c>
      <c r="F592" s="650" t="s">
        <v>3904</v>
      </c>
      <c r="G592" s="650" t="s">
        <v>4085</v>
      </c>
      <c r="H592" s="650" t="s">
        <v>583</v>
      </c>
      <c r="I592" s="650" t="s">
        <v>4450</v>
      </c>
      <c r="J592" s="650" t="s">
        <v>1447</v>
      </c>
      <c r="K592" s="650" t="s">
        <v>4451</v>
      </c>
      <c r="L592" s="651">
        <v>0</v>
      </c>
      <c r="M592" s="651">
        <v>0</v>
      </c>
      <c r="N592" s="650">
        <v>2</v>
      </c>
      <c r="O592" s="731"/>
      <c r="P592" s="651">
        <v>0</v>
      </c>
      <c r="Q592" s="666"/>
      <c r="R592" s="650">
        <v>2</v>
      </c>
      <c r="S592" s="666">
        <v>1</v>
      </c>
      <c r="T592" s="731"/>
      <c r="U592" s="689"/>
    </row>
    <row r="593" spans="1:21" ht="14.4" customHeight="1" x14ac:dyDescent="0.3">
      <c r="A593" s="649">
        <v>21</v>
      </c>
      <c r="B593" s="650" t="s">
        <v>582</v>
      </c>
      <c r="C593" s="650">
        <v>89301211</v>
      </c>
      <c r="D593" s="729" t="s">
        <v>5948</v>
      </c>
      <c r="E593" s="730" t="s">
        <v>3940</v>
      </c>
      <c r="F593" s="650" t="s">
        <v>3904</v>
      </c>
      <c r="G593" s="650" t="s">
        <v>4085</v>
      </c>
      <c r="H593" s="650" t="s">
        <v>583</v>
      </c>
      <c r="I593" s="650" t="s">
        <v>4452</v>
      </c>
      <c r="J593" s="650" t="s">
        <v>2816</v>
      </c>
      <c r="K593" s="650" t="s">
        <v>4453</v>
      </c>
      <c r="L593" s="651">
        <v>0</v>
      </c>
      <c r="M593" s="651">
        <v>0</v>
      </c>
      <c r="N593" s="650">
        <v>1</v>
      </c>
      <c r="O593" s="731">
        <v>1</v>
      </c>
      <c r="P593" s="651">
        <v>0</v>
      </c>
      <c r="Q593" s="666"/>
      <c r="R593" s="650">
        <v>1</v>
      </c>
      <c r="S593" s="666">
        <v>1</v>
      </c>
      <c r="T593" s="731">
        <v>1</v>
      </c>
      <c r="U593" s="689">
        <v>1</v>
      </c>
    </row>
    <row r="594" spans="1:21" ht="14.4" customHeight="1" x14ac:dyDescent="0.3">
      <c r="A594" s="649">
        <v>21</v>
      </c>
      <c r="B594" s="650" t="s">
        <v>582</v>
      </c>
      <c r="C594" s="650">
        <v>89301211</v>
      </c>
      <c r="D594" s="729" t="s">
        <v>5948</v>
      </c>
      <c r="E594" s="730" t="s">
        <v>3940</v>
      </c>
      <c r="F594" s="650" t="s">
        <v>3904</v>
      </c>
      <c r="G594" s="650" t="s">
        <v>4085</v>
      </c>
      <c r="H594" s="650" t="s">
        <v>583</v>
      </c>
      <c r="I594" s="650" t="s">
        <v>4454</v>
      </c>
      <c r="J594" s="650" t="s">
        <v>1447</v>
      </c>
      <c r="K594" s="650" t="s">
        <v>4455</v>
      </c>
      <c r="L594" s="651">
        <v>0</v>
      </c>
      <c r="M594" s="651">
        <v>0</v>
      </c>
      <c r="N594" s="650">
        <v>1</v>
      </c>
      <c r="O594" s="731">
        <v>1</v>
      </c>
      <c r="P594" s="651">
        <v>0</v>
      </c>
      <c r="Q594" s="666"/>
      <c r="R594" s="650">
        <v>1</v>
      </c>
      <c r="S594" s="666">
        <v>1</v>
      </c>
      <c r="T594" s="731">
        <v>1</v>
      </c>
      <c r="U594" s="689">
        <v>1</v>
      </c>
    </row>
    <row r="595" spans="1:21" ht="14.4" customHeight="1" x14ac:dyDescent="0.3">
      <c r="A595" s="649">
        <v>21</v>
      </c>
      <c r="B595" s="650" t="s">
        <v>582</v>
      </c>
      <c r="C595" s="650">
        <v>89301211</v>
      </c>
      <c r="D595" s="729" t="s">
        <v>5948</v>
      </c>
      <c r="E595" s="730" t="s">
        <v>3940</v>
      </c>
      <c r="F595" s="650" t="s">
        <v>3904</v>
      </c>
      <c r="G595" s="650" t="s">
        <v>4094</v>
      </c>
      <c r="H595" s="650" t="s">
        <v>583</v>
      </c>
      <c r="I595" s="650" t="s">
        <v>868</v>
      </c>
      <c r="J595" s="650" t="s">
        <v>869</v>
      </c>
      <c r="K595" s="650" t="s">
        <v>870</v>
      </c>
      <c r="L595" s="651">
        <v>56.69</v>
      </c>
      <c r="M595" s="651">
        <v>56.69</v>
      </c>
      <c r="N595" s="650">
        <v>1</v>
      </c>
      <c r="O595" s="731">
        <v>1</v>
      </c>
      <c r="P595" s="651"/>
      <c r="Q595" s="666">
        <v>0</v>
      </c>
      <c r="R595" s="650"/>
      <c r="S595" s="666">
        <v>0</v>
      </c>
      <c r="T595" s="731"/>
      <c r="U595" s="689">
        <v>0</v>
      </c>
    </row>
    <row r="596" spans="1:21" ht="14.4" customHeight="1" x14ac:dyDescent="0.3">
      <c r="A596" s="649">
        <v>21</v>
      </c>
      <c r="B596" s="650" t="s">
        <v>582</v>
      </c>
      <c r="C596" s="650">
        <v>89301211</v>
      </c>
      <c r="D596" s="729" t="s">
        <v>5948</v>
      </c>
      <c r="E596" s="730" t="s">
        <v>3940</v>
      </c>
      <c r="F596" s="650" t="s">
        <v>3904</v>
      </c>
      <c r="G596" s="650" t="s">
        <v>4095</v>
      </c>
      <c r="H596" s="650" t="s">
        <v>583</v>
      </c>
      <c r="I596" s="650" t="s">
        <v>1346</v>
      </c>
      <c r="J596" s="650" t="s">
        <v>4098</v>
      </c>
      <c r="K596" s="650" t="s">
        <v>4099</v>
      </c>
      <c r="L596" s="651">
        <v>91.52</v>
      </c>
      <c r="M596" s="651">
        <v>183.04</v>
      </c>
      <c r="N596" s="650">
        <v>2</v>
      </c>
      <c r="O596" s="731">
        <v>1</v>
      </c>
      <c r="P596" s="651"/>
      <c r="Q596" s="666">
        <v>0</v>
      </c>
      <c r="R596" s="650"/>
      <c r="S596" s="666">
        <v>0</v>
      </c>
      <c r="T596" s="731"/>
      <c r="U596" s="689">
        <v>0</v>
      </c>
    </row>
    <row r="597" spans="1:21" ht="14.4" customHeight="1" x14ac:dyDescent="0.3">
      <c r="A597" s="649">
        <v>21</v>
      </c>
      <c r="B597" s="650" t="s">
        <v>582</v>
      </c>
      <c r="C597" s="650">
        <v>89301211</v>
      </c>
      <c r="D597" s="729" t="s">
        <v>5948</v>
      </c>
      <c r="E597" s="730" t="s">
        <v>3940</v>
      </c>
      <c r="F597" s="650" t="s">
        <v>3904</v>
      </c>
      <c r="G597" s="650" t="s">
        <v>4110</v>
      </c>
      <c r="H597" s="650" t="s">
        <v>583</v>
      </c>
      <c r="I597" s="650" t="s">
        <v>876</v>
      </c>
      <c r="J597" s="650" t="s">
        <v>4111</v>
      </c>
      <c r="K597" s="650" t="s">
        <v>4112</v>
      </c>
      <c r="L597" s="651">
        <v>0</v>
      </c>
      <c r="M597" s="651">
        <v>0</v>
      </c>
      <c r="N597" s="650">
        <v>4</v>
      </c>
      <c r="O597" s="731">
        <v>1.5</v>
      </c>
      <c r="P597" s="651"/>
      <c r="Q597" s="666"/>
      <c r="R597" s="650"/>
      <c r="S597" s="666">
        <v>0</v>
      </c>
      <c r="T597" s="731"/>
      <c r="U597" s="689">
        <v>0</v>
      </c>
    </row>
    <row r="598" spans="1:21" ht="14.4" customHeight="1" x14ac:dyDescent="0.3">
      <c r="A598" s="649">
        <v>21</v>
      </c>
      <c r="B598" s="650" t="s">
        <v>582</v>
      </c>
      <c r="C598" s="650">
        <v>89301211</v>
      </c>
      <c r="D598" s="729" t="s">
        <v>5948</v>
      </c>
      <c r="E598" s="730" t="s">
        <v>3940</v>
      </c>
      <c r="F598" s="650" t="s">
        <v>3904</v>
      </c>
      <c r="G598" s="650" t="s">
        <v>4113</v>
      </c>
      <c r="H598" s="650" t="s">
        <v>583</v>
      </c>
      <c r="I598" s="650" t="s">
        <v>822</v>
      </c>
      <c r="J598" s="650" t="s">
        <v>735</v>
      </c>
      <c r="K598" s="650" t="s">
        <v>4330</v>
      </c>
      <c r="L598" s="651">
        <v>219.94</v>
      </c>
      <c r="M598" s="651">
        <v>219.94</v>
      </c>
      <c r="N598" s="650">
        <v>1</v>
      </c>
      <c r="O598" s="731">
        <v>0.5</v>
      </c>
      <c r="P598" s="651"/>
      <c r="Q598" s="666">
        <v>0</v>
      </c>
      <c r="R598" s="650"/>
      <c r="S598" s="666">
        <v>0</v>
      </c>
      <c r="T598" s="731"/>
      <c r="U598" s="689">
        <v>0</v>
      </c>
    </row>
    <row r="599" spans="1:21" ht="14.4" customHeight="1" x14ac:dyDescent="0.3">
      <c r="A599" s="649">
        <v>21</v>
      </c>
      <c r="B599" s="650" t="s">
        <v>582</v>
      </c>
      <c r="C599" s="650">
        <v>89301211</v>
      </c>
      <c r="D599" s="729" t="s">
        <v>5948</v>
      </c>
      <c r="E599" s="730" t="s">
        <v>3940</v>
      </c>
      <c r="F599" s="650" t="s">
        <v>3904</v>
      </c>
      <c r="G599" s="650" t="s">
        <v>4456</v>
      </c>
      <c r="H599" s="650" t="s">
        <v>583</v>
      </c>
      <c r="I599" s="650" t="s">
        <v>4457</v>
      </c>
      <c r="J599" s="650" t="s">
        <v>4458</v>
      </c>
      <c r="K599" s="650" t="s">
        <v>4459</v>
      </c>
      <c r="L599" s="651">
        <v>0</v>
      </c>
      <c r="M599" s="651">
        <v>0</v>
      </c>
      <c r="N599" s="650">
        <v>1</v>
      </c>
      <c r="O599" s="731">
        <v>0.5</v>
      </c>
      <c r="P599" s="651"/>
      <c r="Q599" s="666"/>
      <c r="R599" s="650"/>
      <c r="S599" s="666">
        <v>0</v>
      </c>
      <c r="T599" s="731"/>
      <c r="U599" s="689">
        <v>0</v>
      </c>
    </row>
    <row r="600" spans="1:21" ht="14.4" customHeight="1" x14ac:dyDescent="0.3">
      <c r="A600" s="649">
        <v>21</v>
      </c>
      <c r="B600" s="650" t="s">
        <v>582</v>
      </c>
      <c r="C600" s="650">
        <v>89301211</v>
      </c>
      <c r="D600" s="729" t="s">
        <v>5948</v>
      </c>
      <c r="E600" s="730" t="s">
        <v>3940</v>
      </c>
      <c r="F600" s="650" t="s">
        <v>3904</v>
      </c>
      <c r="G600" s="650" t="s">
        <v>4118</v>
      </c>
      <c r="H600" s="650" t="s">
        <v>583</v>
      </c>
      <c r="I600" s="650" t="s">
        <v>1160</v>
      </c>
      <c r="J600" s="650" t="s">
        <v>975</v>
      </c>
      <c r="K600" s="650" t="s">
        <v>4119</v>
      </c>
      <c r="L600" s="651">
        <v>96.72</v>
      </c>
      <c r="M600" s="651">
        <v>96.72</v>
      </c>
      <c r="N600" s="650">
        <v>1</v>
      </c>
      <c r="O600" s="731">
        <v>1</v>
      </c>
      <c r="P600" s="651">
        <v>96.72</v>
      </c>
      <c r="Q600" s="666">
        <v>1</v>
      </c>
      <c r="R600" s="650">
        <v>1</v>
      </c>
      <c r="S600" s="666">
        <v>1</v>
      </c>
      <c r="T600" s="731">
        <v>1</v>
      </c>
      <c r="U600" s="689">
        <v>1</v>
      </c>
    </row>
    <row r="601" spans="1:21" ht="14.4" customHeight="1" x14ac:dyDescent="0.3">
      <c r="A601" s="649">
        <v>21</v>
      </c>
      <c r="B601" s="650" t="s">
        <v>582</v>
      </c>
      <c r="C601" s="650">
        <v>89301211</v>
      </c>
      <c r="D601" s="729" t="s">
        <v>5948</v>
      </c>
      <c r="E601" s="730" t="s">
        <v>3940</v>
      </c>
      <c r="F601" s="650" t="s">
        <v>3904</v>
      </c>
      <c r="G601" s="650" t="s">
        <v>4118</v>
      </c>
      <c r="H601" s="650" t="s">
        <v>583</v>
      </c>
      <c r="I601" s="650" t="s">
        <v>1160</v>
      </c>
      <c r="J601" s="650" t="s">
        <v>975</v>
      </c>
      <c r="K601" s="650" t="s">
        <v>4119</v>
      </c>
      <c r="L601" s="651">
        <v>89.66</v>
      </c>
      <c r="M601" s="651">
        <v>89.66</v>
      </c>
      <c r="N601" s="650">
        <v>1</v>
      </c>
      <c r="O601" s="731">
        <v>1</v>
      </c>
      <c r="P601" s="651">
        <v>89.66</v>
      </c>
      <c r="Q601" s="666">
        <v>1</v>
      </c>
      <c r="R601" s="650">
        <v>1</v>
      </c>
      <c r="S601" s="666">
        <v>1</v>
      </c>
      <c r="T601" s="731">
        <v>1</v>
      </c>
      <c r="U601" s="689">
        <v>1</v>
      </c>
    </row>
    <row r="602" spans="1:21" ht="14.4" customHeight="1" x14ac:dyDescent="0.3">
      <c r="A602" s="649">
        <v>21</v>
      </c>
      <c r="B602" s="650" t="s">
        <v>582</v>
      </c>
      <c r="C602" s="650">
        <v>89301211</v>
      </c>
      <c r="D602" s="729" t="s">
        <v>5948</v>
      </c>
      <c r="E602" s="730" t="s">
        <v>3940</v>
      </c>
      <c r="F602" s="650" t="s">
        <v>3904</v>
      </c>
      <c r="G602" s="650" t="s">
        <v>4118</v>
      </c>
      <c r="H602" s="650" t="s">
        <v>583</v>
      </c>
      <c r="I602" s="650" t="s">
        <v>2529</v>
      </c>
      <c r="J602" s="650" t="s">
        <v>975</v>
      </c>
      <c r="K602" s="650" t="s">
        <v>4171</v>
      </c>
      <c r="L602" s="651">
        <v>57.85</v>
      </c>
      <c r="M602" s="651">
        <v>520.65000000000009</v>
      </c>
      <c r="N602" s="650">
        <v>9</v>
      </c>
      <c r="O602" s="731">
        <v>3</v>
      </c>
      <c r="P602" s="651">
        <v>115.7</v>
      </c>
      <c r="Q602" s="666">
        <v>0.22222222222222218</v>
      </c>
      <c r="R602" s="650">
        <v>2</v>
      </c>
      <c r="S602" s="666">
        <v>0.22222222222222221</v>
      </c>
      <c r="T602" s="731">
        <v>1</v>
      </c>
      <c r="U602" s="689">
        <v>0.33333333333333331</v>
      </c>
    </row>
    <row r="603" spans="1:21" ht="14.4" customHeight="1" x14ac:dyDescent="0.3">
      <c r="A603" s="649">
        <v>21</v>
      </c>
      <c r="B603" s="650" t="s">
        <v>582</v>
      </c>
      <c r="C603" s="650">
        <v>89301211</v>
      </c>
      <c r="D603" s="729" t="s">
        <v>5948</v>
      </c>
      <c r="E603" s="730" t="s">
        <v>3940</v>
      </c>
      <c r="F603" s="650" t="s">
        <v>3904</v>
      </c>
      <c r="G603" s="650" t="s">
        <v>4120</v>
      </c>
      <c r="H603" s="650" t="s">
        <v>1959</v>
      </c>
      <c r="I603" s="650" t="s">
        <v>4460</v>
      </c>
      <c r="J603" s="650" t="s">
        <v>2026</v>
      </c>
      <c r="K603" s="650" t="s">
        <v>4461</v>
      </c>
      <c r="L603" s="651">
        <v>49.12</v>
      </c>
      <c r="M603" s="651">
        <v>49.12</v>
      </c>
      <c r="N603" s="650">
        <v>1</v>
      </c>
      <c r="O603" s="731">
        <v>1</v>
      </c>
      <c r="P603" s="651">
        <v>49.12</v>
      </c>
      <c r="Q603" s="666">
        <v>1</v>
      </c>
      <c r="R603" s="650">
        <v>1</v>
      </c>
      <c r="S603" s="666">
        <v>1</v>
      </c>
      <c r="T603" s="731">
        <v>1</v>
      </c>
      <c r="U603" s="689">
        <v>1</v>
      </c>
    </row>
    <row r="604" spans="1:21" ht="14.4" customHeight="1" x14ac:dyDescent="0.3">
      <c r="A604" s="649">
        <v>21</v>
      </c>
      <c r="B604" s="650" t="s">
        <v>582</v>
      </c>
      <c r="C604" s="650">
        <v>89301211</v>
      </c>
      <c r="D604" s="729" t="s">
        <v>5948</v>
      </c>
      <c r="E604" s="730" t="s">
        <v>3940</v>
      </c>
      <c r="F604" s="650" t="s">
        <v>3904</v>
      </c>
      <c r="G604" s="650" t="s">
        <v>4120</v>
      </c>
      <c r="H604" s="650" t="s">
        <v>1959</v>
      </c>
      <c r="I604" s="650" t="s">
        <v>2025</v>
      </c>
      <c r="J604" s="650" t="s">
        <v>2026</v>
      </c>
      <c r="K604" s="650" t="s">
        <v>3779</v>
      </c>
      <c r="L604" s="651">
        <v>147.36000000000001</v>
      </c>
      <c r="M604" s="651">
        <v>147.36000000000001</v>
      </c>
      <c r="N604" s="650">
        <v>1</v>
      </c>
      <c r="O604" s="731">
        <v>0.5</v>
      </c>
      <c r="P604" s="651"/>
      <c r="Q604" s="666">
        <v>0</v>
      </c>
      <c r="R604" s="650"/>
      <c r="S604" s="666">
        <v>0</v>
      </c>
      <c r="T604" s="731"/>
      <c r="U604" s="689">
        <v>0</v>
      </c>
    </row>
    <row r="605" spans="1:21" ht="14.4" customHeight="1" x14ac:dyDescent="0.3">
      <c r="A605" s="649">
        <v>21</v>
      </c>
      <c r="B605" s="650" t="s">
        <v>582</v>
      </c>
      <c r="C605" s="650">
        <v>89301211</v>
      </c>
      <c r="D605" s="729" t="s">
        <v>5948</v>
      </c>
      <c r="E605" s="730" t="s">
        <v>3940</v>
      </c>
      <c r="F605" s="650" t="s">
        <v>3904</v>
      </c>
      <c r="G605" s="650" t="s">
        <v>4120</v>
      </c>
      <c r="H605" s="650" t="s">
        <v>1959</v>
      </c>
      <c r="I605" s="650" t="s">
        <v>2054</v>
      </c>
      <c r="J605" s="650" t="s">
        <v>2055</v>
      </c>
      <c r="K605" s="650" t="s">
        <v>3780</v>
      </c>
      <c r="L605" s="651">
        <v>32.74</v>
      </c>
      <c r="M605" s="651">
        <v>98.22</v>
      </c>
      <c r="N605" s="650">
        <v>3</v>
      </c>
      <c r="O605" s="731">
        <v>2</v>
      </c>
      <c r="P605" s="651">
        <v>32.74</v>
      </c>
      <c r="Q605" s="666">
        <v>0.33333333333333337</v>
      </c>
      <c r="R605" s="650">
        <v>1</v>
      </c>
      <c r="S605" s="666">
        <v>0.33333333333333331</v>
      </c>
      <c r="T605" s="731">
        <v>1</v>
      </c>
      <c r="U605" s="689">
        <v>0.5</v>
      </c>
    </row>
    <row r="606" spans="1:21" ht="14.4" customHeight="1" x14ac:dyDescent="0.3">
      <c r="A606" s="649">
        <v>21</v>
      </c>
      <c r="B606" s="650" t="s">
        <v>582</v>
      </c>
      <c r="C606" s="650">
        <v>89301211</v>
      </c>
      <c r="D606" s="729" t="s">
        <v>5948</v>
      </c>
      <c r="E606" s="730" t="s">
        <v>3940</v>
      </c>
      <c r="F606" s="650" t="s">
        <v>3904</v>
      </c>
      <c r="G606" s="650" t="s">
        <v>4120</v>
      </c>
      <c r="H606" s="650" t="s">
        <v>1959</v>
      </c>
      <c r="I606" s="650" t="s">
        <v>4334</v>
      </c>
      <c r="J606" s="650" t="s">
        <v>2055</v>
      </c>
      <c r="K606" s="650" t="s">
        <v>4335</v>
      </c>
      <c r="L606" s="651">
        <v>163.72999999999999</v>
      </c>
      <c r="M606" s="651">
        <v>327.45999999999998</v>
      </c>
      <c r="N606" s="650">
        <v>2</v>
      </c>
      <c r="O606" s="731">
        <v>0.5</v>
      </c>
      <c r="P606" s="651"/>
      <c r="Q606" s="666">
        <v>0</v>
      </c>
      <c r="R606" s="650"/>
      <c r="S606" s="666">
        <v>0</v>
      </c>
      <c r="T606" s="731"/>
      <c r="U606" s="689">
        <v>0</v>
      </c>
    </row>
    <row r="607" spans="1:21" ht="14.4" customHeight="1" x14ac:dyDescent="0.3">
      <c r="A607" s="649">
        <v>21</v>
      </c>
      <c r="B607" s="650" t="s">
        <v>582</v>
      </c>
      <c r="C607" s="650">
        <v>89301211</v>
      </c>
      <c r="D607" s="729" t="s">
        <v>5948</v>
      </c>
      <c r="E607" s="730" t="s">
        <v>3940</v>
      </c>
      <c r="F607" s="650" t="s">
        <v>3904</v>
      </c>
      <c r="G607" s="650" t="s">
        <v>4121</v>
      </c>
      <c r="H607" s="650" t="s">
        <v>583</v>
      </c>
      <c r="I607" s="650" t="s">
        <v>4462</v>
      </c>
      <c r="J607" s="650" t="s">
        <v>4123</v>
      </c>
      <c r="K607" s="650" t="s">
        <v>774</v>
      </c>
      <c r="L607" s="651">
        <v>0</v>
      </c>
      <c r="M607" s="651">
        <v>0</v>
      </c>
      <c r="N607" s="650">
        <v>2</v>
      </c>
      <c r="O607" s="731">
        <v>0.5</v>
      </c>
      <c r="P607" s="651"/>
      <c r="Q607" s="666"/>
      <c r="R607" s="650"/>
      <c r="S607" s="666">
        <v>0</v>
      </c>
      <c r="T607" s="731"/>
      <c r="U607" s="689">
        <v>0</v>
      </c>
    </row>
    <row r="608" spans="1:21" ht="14.4" customHeight="1" x14ac:dyDescent="0.3">
      <c r="A608" s="649">
        <v>21</v>
      </c>
      <c r="B608" s="650" t="s">
        <v>582</v>
      </c>
      <c r="C608" s="650">
        <v>89301211</v>
      </c>
      <c r="D608" s="729" t="s">
        <v>5948</v>
      </c>
      <c r="E608" s="730" t="s">
        <v>3940</v>
      </c>
      <c r="F608" s="650" t="s">
        <v>3904</v>
      </c>
      <c r="G608" s="650" t="s">
        <v>4125</v>
      </c>
      <c r="H608" s="650" t="s">
        <v>583</v>
      </c>
      <c r="I608" s="650" t="s">
        <v>4352</v>
      </c>
      <c r="J608" s="650" t="s">
        <v>4128</v>
      </c>
      <c r="K608" s="650" t="s">
        <v>1010</v>
      </c>
      <c r="L608" s="651">
        <v>0</v>
      </c>
      <c r="M608" s="651">
        <v>0</v>
      </c>
      <c r="N608" s="650">
        <v>1</v>
      </c>
      <c r="O608" s="731">
        <v>0.5</v>
      </c>
      <c r="P608" s="651"/>
      <c r="Q608" s="666"/>
      <c r="R608" s="650"/>
      <c r="S608" s="666">
        <v>0</v>
      </c>
      <c r="T608" s="731"/>
      <c r="U608" s="689">
        <v>0</v>
      </c>
    </row>
    <row r="609" spans="1:21" ht="14.4" customHeight="1" x14ac:dyDescent="0.3">
      <c r="A609" s="649">
        <v>21</v>
      </c>
      <c r="B609" s="650" t="s">
        <v>582</v>
      </c>
      <c r="C609" s="650">
        <v>89301211</v>
      </c>
      <c r="D609" s="729" t="s">
        <v>5948</v>
      </c>
      <c r="E609" s="730" t="s">
        <v>3940</v>
      </c>
      <c r="F609" s="650" t="s">
        <v>3906</v>
      </c>
      <c r="G609" s="650" t="s">
        <v>4136</v>
      </c>
      <c r="H609" s="650" t="s">
        <v>583</v>
      </c>
      <c r="I609" s="650" t="s">
        <v>4137</v>
      </c>
      <c r="J609" s="650" t="s">
        <v>4138</v>
      </c>
      <c r="K609" s="650" t="s">
        <v>4139</v>
      </c>
      <c r="L609" s="651">
        <v>1267.1199999999999</v>
      </c>
      <c r="M609" s="651">
        <v>2534.2399999999998</v>
      </c>
      <c r="N609" s="650">
        <v>2</v>
      </c>
      <c r="O609" s="731">
        <v>2</v>
      </c>
      <c r="P609" s="651">
        <v>1267.1199999999999</v>
      </c>
      <c r="Q609" s="666">
        <v>0.5</v>
      </c>
      <c r="R609" s="650">
        <v>1</v>
      </c>
      <c r="S609" s="666">
        <v>0.5</v>
      </c>
      <c r="T609" s="731">
        <v>1</v>
      </c>
      <c r="U609" s="689">
        <v>0.5</v>
      </c>
    </row>
    <row r="610" spans="1:21" ht="14.4" customHeight="1" x14ac:dyDescent="0.3">
      <c r="A610" s="649">
        <v>21</v>
      </c>
      <c r="B610" s="650" t="s">
        <v>582</v>
      </c>
      <c r="C610" s="650">
        <v>89301211</v>
      </c>
      <c r="D610" s="729" t="s">
        <v>5948</v>
      </c>
      <c r="E610" s="730" t="s">
        <v>3940</v>
      </c>
      <c r="F610" s="650" t="s">
        <v>3906</v>
      </c>
      <c r="G610" s="650" t="s">
        <v>4136</v>
      </c>
      <c r="H610" s="650" t="s">
        <v>583</v>
      </c>
      <c r="I610" s="650" t="s">
        <v>4184</v>
      </c>
      <c r="J610" s="650" t="s">
        <v>4185</v>
      </c>
      <c r="K610" s="650" t="s">
        <v>4186</v>
      </c>
      <c r="L610" s="651">
        <v>1000</v>
      </c>
      <c r="M610" s="651">
        <v>1000</v>
      </c>
      <c r="N610" s="650">
        <v>1</v>
      </c>
      <c r="O610" s="731">
        <v>1</v>
      </c>
      <c r="P610" s="651"/>
      <c r="Q610" s="666">
        <v>0</v>
      </c>
      <c r="R610" s="650"/>
      <c r="S610" s="666">
        <v>0</v>
      </c>
      <c r="T610" s="731"/>
      <c r="U610" s="689">
        <v>0</v>
      </c>
    </row>
    <row r="611" spans="1:21" ht="14.4" customHeight="1" x14ac:dyDescent="0.3">
      <c r="A611" s="649">
        <v>21</v>
      </c>
      <c r="B611" s="650" t="s">
        <v>582</v>
      </c>
      <c r="C611" s="650">
        <v>89301212</v>
      </c>
      <c r="D611" s="729" t="s">
        <v>5949</v>
      </c>
      <c r="E611" s="730" t="s">
        <v>3913</v>
      </c>
      <c r="F611" s="650" t="s">
        <v>3904</v>
      </c>
      <c r="G611" s="650" t="s">
        <v>4388</v>
      </c>
      <c r="H611" s="650" t="s">
        <v>583</v>
      </c>
      <c r="I611" s="650" t="s">
        <v>4389</v>
      </c>
      <c r="J611" s="650" t="s">
        <v>4390</v>
      </c>
      <c r="K611" s="650" t="s">
        <v>4391</v>
      </c>
      <c r="L611" s="651">
        <v>35.409999999999997</v>
      </c>
      <c r="M611" s="651">
        <v>106.22999999999999</v>
      </c>
      <c r="N611" s="650">
        <v>3</v>
      </c>
      <c r="O611" s="731">
        <v>0.5</v>
      </c>
      <c r="P611" s="651">
        <v>106.22999999999999</v>
      </c>
      <c r="Q611" s="666">
        <v>1</v>
      </c>
      <c r="R611" s="650">
        <v>3</v>
      </c>
      <c r="S611" s="666">
        <v>1</v>
      </c>
      <c r="T611" s="731">
        <v>0.5</v>
      </c>
      <c r="U611" s="689">
        <v>1</v>
      </c>
    </row>
    <row r="612" spans="1:21" ht="14.4" customHeight="1" x14ac:dyDescent="0.3">
      <c r="A612" s="649">
        <v>21</v>
      </c>
      <c r="B612" s="650" t="s">
        <v>582</v>
      </c>
      <c r="C612" s="650">
        <v>89301212</v>
      </c>
      <c r="D612" s="729" t="s">
        <v>5949</v>
      </c>
      <c r="E612" s="730" t="s">
        <v>3913</v>
      </c>
      <c r="F612" s="650" t="s">
        <v>3904</v>
      </c>
      <c r="G612" s="650" t="s">
        <v>4203</v>
      </c>
      <c r="H612" s="650" t="s">
        <v>583</v>
      </c>
      <c r="I612" s="650" t="s">
        <v>4463</v>
      </c>
      <c r="J612" s="650" t="s">
        <v>4464</v>
      </c>
      <c r="K612" s="650" t="s">
        <v>4465</v>
      </c>
      <c r="L612" s="651">
        <v>483.76</v>
      </c>
      <c r="M612" s="651">
        <v>483.76</v>
      </c>
      <c r="N612" s="650">
        <v>1</v>
      </c>
      <c r="O612" s="731">
        <v>1</v>
      </c>
      <c r="P612" s="651"/>
      <c r="Q612" s="666">
        <v>0</v>
      </c>
      <c r="R612" s="650"/>
      <c r="S612" s="666">
        <v>0</v>
      </c>
      <c r="T612" s="731"/>
      <c r="U612" s="689">
        <v>0</v>
      </c>
    </row>
    <row r="613" spans="1:21" ht="14.4" customHeight="1" x14ac:dyDescent="0.3">
      <c r="A613" s="649">
        <v>21</v>
      </c>
      <c r="B613" s="650" t="s">
        <v>582</v>
      </c>
      <c r="C613" s="650">
        <v>89301212</v>
      </c>
      <c r="D613" s="729" t="s">
        <v>5949</v>
      </c>
      <c r="E613" s="730" t="s">
        <v>3913</v>
      </c>
      <c r="F613" s="650" t="s">
        <v>3904</v>
      </c>
      <c r="G613" s="650" t="s">
        <v>3956</v>
      </c>
      <c r="H613" s="650" t="s">
        <v>583</v>
      </c>
      <c r="I613" s="650" t="s">
        <v>4466</v>
      </c>
      <c r="J613" s="650" t="s">
        <v>4140</v>
      </c>
      <c r="K613" s="650" t="s">
        <v>1099</v>
      </c>
      <c r="L613" s="651">
        <v>0</v>
      </c>
      <c r="M613" s="651">
        <v>0</v>
      </c>
      <c r="N613" s="650">
        <v>1</v>
      </c>
      <c r="O613" s="731">
        <v>1</v>
      </c>
      <c r="P613" s="651"/>
      <c r="Q613" s="666"/>
      <c r="R613" s="650"/>
      <c r="S613" s="666">
        <v>0</v>
      </c>
      <c r="T613" s="731"/>
      <c r="U613" s="689">
        <v>0</v>
      </c>
    </row>
    <row r="614" spans="1:21" ht="14.4" customHeight="1" x14ac:dyDescent="0.3">
      <c r="A614" s="649">
        <v>21</v>
      </c>
      <c r="B614" s="650" t="s">
        <v>582</v>
      </c>
      <c r="C614" s="650">
        <v>89301212</v>
      </c>
      <c r="D614" s="729" t="s">
        <v>5949</v>
      </c>
      <c r="E614" s="730" t="s">
        <v>3913</v>
      </c>
      <c r="F614" s="650" t="s">
        <v>3904</v>
      </c>
      <c r="G614" s="650" t="s">
        <v>3956</v>
      </c>
      <c r="H614" s="650" t="s">
        <v>583</v>
      </c>
      <c r="I614" s="650" t="s">
        <v>3969</v>
      </c>
      <c r="J614" s="650" t="s">
        <v>700</v>
      </c>
      <c r="K614" s="650" t="s">
        <v>3970</v>
      </c>
      <c r="L614" s="651">
        <v>285.75</v>
      </c>
      <c r="M614" s="651">
        <v>571.5</v>
      </c>
      <c r="N614" s="650">
        <v>2</v>
      </c>
      <c r="O614" s="731">
        <v>2</v>
      </c>
      <c r="P614" s="651"/>
      <c r="Q614" s="666">
        <v>0</v>
      </c>
      <c r="R614" s="650"/>
      <c r="S614" s="666">
        <v>0</v>
      </c>
      <c r="T614" s="731"/>
      <c r="U614" s="689">
        <v>0</v>
      </c>
    </row>
    <row r="615" spans="1:21" ht="14.4" customHeight="1" x14ac:dyDescent="0.3">
      <c r="A615" s="649">
        <v>21</v>
      </c>
      <c r="B615" s="650" t="s">
        <v>582</v>
      </c>
      <c r="C615" s="650">
        <v>89301212</v>
      </c>
      <c r="D615" s="729" t="s">
        <v>5949</v>
      </c>
      <c r="E615" s="730" t="s">
        <v>3913</v>
      </c>
      <c r="F615" s="650" t="s">
        <v>3904</v>
      </c>
      <c r="G615" s="650" t="s">
        <v>3971</v>
      </c>
      <c r="H615" s="650" t="s">
        <v>1959</v>
      </c>
      <c r="I615" s="650" t="s">
        <v>2148</v>
      </c>
      <c r="J615" s="650" t="s">
        <v>3792</v>
      </c>
      <c r="K615" s="650" t="s">
        <v>3793</v>
      </c>
      <c r="L615" s="651">
        <v>16.27</v>
      </c>
      <c r="M615" s="651">
        <v>16.27</v>
      </c>
      <c r="N615" s="650">
        <v>1</v>
      </c>
      <c r="O615" s="731">
        <v>0.5</v>
      </c>
      <c r="P615" s="651">
        <v>16.27</v>
      </c>
      <c r="Q615" s="666">
        <v>1</v>
      </c>
      <c r="R615" s="650">
        <v>1</v>
      </c>
      <c r="S615" s="666">
        <v>1</v>
      </c>
      <c r="T615" s="731">
        <v>0.5</v>
      </c>
      <c r="U615" s="689">
        <v>1</v>
      </c>
    </row>
    <row r="616" spans="1:21" ht="14.4" customHeight="1" x14ac:dyDescent="0.3">
      <c r="A616" s="649">
        <v>21</v>
      </c>
      <c r="B616" s="650" t="s">
        <v>582</v>
      </c>
      <c r="C616" s="650">
        <v>89301212</v>
      </c>
      <c r="D616" s="729" t="s">
        <v>5949</v>
      </c>
      <c r="E616" s="730" t="s">
        <v>3913</v>
      </c>
      <c r="F616" s="650" t="s">
        <v>3904</v>
      </c>
      <c r="G616" s="650" t="s">
        <v>3971</v>
      </c>
      <c r="H616" s="650" t="s">
        <v>1959</v>
      </c>
      <c r="I616" s="650" t="s">
        <v>3229</v>
      </c>
      <c r="J616" s="650" t="s">
        <v>3857</v>
      </c>
      <c r="K616" s="650" t="s">
        <v>3858</v>
      </c>
      <c r="L616" s="651">
        <v>25.03</v>
      </c>
      <c r="M616" s="651">
        <v>25.03</v>
      </c>
      <c r="N616" s="650">
        <v>1</v>
      </c>
      <c r="O616" s="731">
        <v>0.5</v>
      </c>
      <c r="P616" s="651">
        <v>25.03</v>
      </c>
      <c r="Q616" s="666">
        <v>1</v>
      </c>
      <c r="R616" s="650">
        <v>1</v>
      </c>
      <c r="S616" s="666">
        <v>1</v>
      </c>
      <c r="T616" s="731">
        <v>0.5</v>
      </c>
      <c r="U616" s="689">
        <v>1</v>
      </c>
    </row>
    <row r="617" spans="1:21" ht="14.4" customHeight="1" x14ac:dyDescent="0.3">
      <c r="A617" s="649">
        <v>21</v>
      </c>
      <c r="B617" s="650" t="s">
        <v>582</v>
      </c>
      <c r="C617" s="650">
        <v>89301212</v>
      </c>
      <c r="D617" s="729" t="s">
        <v>5949</v>
      </c>
      <c r="E617" s="730" t="s">
        <v>3913</v>
      </c>
      <c r="F617" s="650" t="s">
        <v>3904</v>
      </c>
      <c r="G617" s="650" t="s">
        <v>3972</v>
      </c>
      <c r="H617" s="650" t="s">
        <v>583</v>
      </c>
      <c r="I617" s="650" t="s">
        <v>1127</v>
      </c>
      <c r="J617" s="650" t="s">
        <v>1128</v>
      </c>
      <c r="K617" s="650" t="s">
        <v>1129</v>
      </c>
      <c r="L617" s="651">
        <v>60.92</v>
      </c>
      <c r="M617" s="651">
        <v>121.84</v>
      </c>
      <c r="N617" s="650">
        <v>2</v>
      </c>
      <c r="O617" s="731">
        <v>1</v>
      </c>
      <c r="P617" s="651"/>
      <c r="Q617" s="666">
        <v>0</v>
      </c>
      <c r="R617" s="650"/>
      <c r="S617" s="666">
        <v>0</v>
      </c>
      <c r="T617" s="731"/>
      <c r="U617" s="689">
        <v>0</v>
      </c>
    </row>
    <row r="618" spans="1:21" ht="14.4" customHeight="1" x14ac:dyDescent="0.3">
      <c r="A618" s="649">
        <v>21</v>
      </c>
      <c r="B618" s="650" t="s">
        <v>582</v>
      </c>
      <c r="C618" s="650">
        <v>89301212</v>
      </c>
      <c r="D618" s="729" t="s">
        <v>5949</v>
      </c>
      <c r="E618" s="730" t="s">
        <v>3913</v>
      </c>
      <c r="F618" s="650" t="s">
        <v>3904</v>
      </c>
      <c r="G618" s="650" t="s">
        <v>3972</v>
      </c>
      <c r="H618" s="650" t="s">
        <v>583</v>
      </c>
      <c r="I618" s="650" t="s">
        <v>4467</v>
      </c>
      <c r="J618" s="650" t="s">
        <v>4468</v>
      </c>
      <c r="K618" s="650" t="s">
        <v>1129</v>
      </c>
      <c r="L618" s="651">
        <v>60.92</v>
      </c>
      <c r="M618" s="651">
        <v>182.76</v>
      </c>
      <c r="N618" s="650">
        <v>3</v>
      </c>
      <c r="O618" s="731">
        <v>0.5</v>
      </c>
      <c r="P618" s="651"/>
      <c r="Q618" s="666">
        <v>0</v>
      </c>
      <c r="R618" s="650"/>
      <c r="S618" s="666">
        <v>0</v>
      </c>
      <c r="T618" s="731"/>
      <c r="U618" s="689">
        <v>0</v>
      </c>
    </row>
    <row r="619" spans="1:21" ht="14.4" customHeight="1" x14ac:dyDescent="0.3">
      <c r="A619" s="649">
        <v>21</v>
      </c>
      <c r="B619" s="650" t="s">
        <v>582</v>
      </c>
      <c r="C619" s="650">
        <v>89301212</v>
      </c>
      <c r="D619" s="729" t="s">
        <v>5949</v>
      </c>
      <c r="E619" s="730" t="s">
        <v>3913</v>
      </c>
      <c r="F619" s="650" t="s">
        <v>3904</v>
      </c>
      <c r="G619" s="650" t="s">
        <v>3972</v>
      </c>
      <c r="H619" s="650" t="s">
        <v>583</v>
      </c>
      <c r="I619" s="650" t="s">
        <v>4469</v>
      </c>
      <c r="J619" s="650" t="s">
        <v>4468</v>
      </c>
      <c r="K619" s="650" t="s">
        <v>4470</v>
      </c>
      <c r="L619" s="651">
        <v>0</v>
      </c>
      <c r="M619" s="651">
        <v>0</v>
      </c>
      <c r="N619" s="650">
        <v>1</v>
      </c>
      <c r="O619" s="731">
        <v>0.5</v>
      </c>
      <c r="P619" s="651"/>
      <c r="Q619" s="666"/>
      <c r="R619" s="650"/>
      <c r="S619" s="666">
        <v>0</v>
      </c>
      <c r="T619" s="731"/>
      <c r="U619" s="689">
        <v>0</v>
      </c>
    </row>
    <row r="620" spans="1:21" ht="14.4" customHeight="1" x14ac:dyDescent="0.3">
      <c r="A620" s="649">
        <v>21</v>
      </c>
      <c r="B620" s="650" t="s">
        <v>582</v>
      </c>
      <c r="C620" s="650">
        <v>89301212</v>
      </c>
      <c r="D620" s="729" t="s">
        <v>5949</v>
      </c>
      <c r="E620" s="730" t="s">
        <v>3913</v>
      </c>
      <c r="F620" s="650" t="s">
        <v>3904</v>
      </c>
      <c r="G620" s="650" t="s">
        <v>3976</v>
      </c>
      <c r="H620" s="650" t="s">
        <v>583</v>
      </c>
      <c r="I620" s="650" t="s">
        <v>2335</v>
      </c>
      <c r="J620" s="650" t="s">
        <v>3728</v>
      </c>
      <c r="K620" s="650" t="s">
        <v>3729</v>
      </c>
      <c r="L620" s="651">
        <v>333.31</v>
      </c>
      <c r="M620" s="651">
        <v>666.62</v>
      </c>
      <c r="N620" s="650">
        <v>2</v>
      </c>
      <c r="O620" s="731">
        <v>2</v>
      </c>
      <c r="P620" s="651">
        <v>333.31</v>
      </c>
      <c r="Q620" s="666">
        <v>0.5</v>
      </c>
      <c r="R620" s="650">
        <v>1</v>
      </c>
      <c r="S620" s="666">
        <v>0.5</v>
      </c>
      <c r="T620" s="731">
        <v>1</v>
      </c>
      <c r="U620" s="689">
        <v>0.5</v>
      </c>
    </row>
    <row r="621" spans="1:21" ht="14.4" customHeight="1" x14ac:dyDescent="0.3">
      <c r="A621" s="649">
        <v>21</v>
      </c>
      <c r="B621" s="650" t="s">
        <v>582</v>
      </c>
      <c r="C621" s="650">
        <v>89301212</v>
      </c>
      <c r="D621" s="729" t="s">
        <v>5949</v>
      </c>
      <c r="E621" s="730" t="s">
        <v>3913</v>
      </c>
      <c r="F621" s="650" t="s">
        <v>3904</v>
      </c>
      <c r="G621" s="650" t="s">
        <v>3976</v>
      </c>
      <c r="H621" s="650" t="s">
        <v>583</v>
      </c>
      <c r="I621" s="650" t="s">
        <v>2335</v>
      </c>
      <c r="J621" s="650" t="s">
        <v>3728</v>
      </c>
      <c r="K621" s="650" t="s">
        <v>3729</v>
      </c>
      <c r="L621" s="651">
        <v>156.86000000000001</v>
      </c>
      <c r="M621" s="651">
        <v>156.86000000000001</v>
      </c>
      <c r="N621" s="650">
        <v>1</v>
      </c>
      <c r="O621" s="731">
        <v>0.5</v>
      </c>
      <c r="P621" s="651"/>
      <c r="Q621" s="666">
        <v>0</v>
      </c>
      <c r="R621" s="650"/>
      <c r="S621" s="666">
        <v>0</v>
      </c>
      <c r="T621" s="731"/>
      <c r="U621" s="689">
        <v>0</v>
      </c>
    </row>
    <row r="622" spans="1:21" ht="14.4" customHeight="1" x14ac:dyDescent="0.3">
      <c r="A622" s="649">
        <v>21</v>
      </c>
      <c r="B622" s="650" t="s">
        <v>582</v>
      </c>
      <c r="C622" s="650">
        <v>89301212</v>
      </c>
      <c r="D622" s="729" t="s">
        <v>5949</v>
      </c>
      <c r="E622" s="730" t="s">
        <v>3913</v>
      </c>
      <c r="F622" s="650" t="s">
        <v>3904</v>
      </c>
      <c r="G622" s="650" t="s">
        <v>3976</v>
      </c>
      <c r="H622" s="650" t="s">
        <v>583</v>
      </c>
      <c r="I622" s="650" t="s">
        <v>3284</v>
      </c>
      <c r="J622" s="650" t="s">
        <v>3846</v>
      </c>
      <c r="K622" s="650" t="s">
        <v>3847</v>
      </c>
      <c r="L622" s="651">
        <v>333.31</v>
      </c>
      <c r="M622" s="651">
        <v>333.31</v>
      </c>
      <c r="N622" s="650">
        <v>1</v>
      </c>
      <c r="O622" s="731">
        <v>1</v>
      </c>
      <c r="P622" s="651">
        <v>333.31</v>
      </c>
      <c r="Q622" s="666">
        <v>1</v>
      </c>
      <c r="R622" s="650">
        <v>1</v>
      </c>
      <c r="S622" s="666">
        <v>1</v>
      </c>
      <c r="T622" s="731">
        <v>1</v>
      </c>
      <c r="U622" s="689">
        <v>1</v>
      </c>
    </row>
    <row r="623" spans="1:21" ht="14.4" customHeight="1" x14ac:dyDescent="0.3">
      <c r="A623" s="649">
        <v>21</v>
      </c>
      <c r="B623" s="650" t="s">
        <v>582</v>
      </c>
      <c r="C623" s="650">
        <v>89301212</v>
      </c>
      <c r="D623" s="729" t="s">
        <v>5949</v>
      </c>
      <c r="E623" s="730" t="s">
        <v>3913</v>
      </c>
      <c r="F623" s="650" t="s">
        <v>3904</v>
      </c>
      <c r="G623" s="650" t="s">
        <v>3976</v>
      </c>
      <c r="H623" s="650" t="s">
        <v>583</v>
      </c>
      <c r="I623" s="650" t="s">
        <v>4471</v>
      </c>
      <c r="J623" s="650" t="s">
        <v>4472</v>
      </c>
      <c r="K623" s="650" t="s">
        <v>4473</v>
      </c>
      <c r="L623" s="651">
        <v>151.61000000000001</v>
      </c>
      <c r="M623" s="651">
        <v>303.22000000000003</v>
      </c>
      <c r="N623" s="650">
        <v>2</v>
      </c>
      <c r="O623" s="731">
        <v>1</v>
      </c>
      <c r="P623" s="651"/>
      <c r="Q623" s="666">
        <v>0</v>
      </c>
      <c r="R623" s="650"/>
      <c r="S623" s="666">
        <v>0</v>
      </c>
      <c r="T623" s="731"/>
      <c r="U623" s="689">
        <v>0</v>
      </c>
    </row>
    <row r="624" spans="1:21" ht="14.4" customHeight="1" x14ac:dyDescent="0.3">
      <c r="A624" s="649">
        <v>21</v>
      </c>
      <c r="B624" s="650" t="s">
        <v>582</v>
      </c>
      <c r="C624" s="650">
        <v>89301212</v>
      </c>
      <c r="D624" s="729" t="s">
        <v>5949</v>
      </c>
      <c r="E624" s="730" t="s">
        <v>3913</v>
      </c>
      <c r="F624" s="650" t="s">
        <v>3904</v>
      </c>
      <c r="G624" s="650" t="s">
        <v>4474</v>
      </c>
      <c r="H624" s="650" t="s">
        <v>1959</v>
      </c>
      <c r="I624" s="650" t="s">
        <v>4475</v>
      </c>
      <c r="J624" s="650" t="s">
        <v>4476</v>
      </c>
      <c r="K624" s="650" t="s">
        <v>4477</v>
      </c>
      <c r="L624" s="651">
        <v>804.58</v>
      </c>
      <c r="M624" s="651">
        <v>32183.200000000004</v>
      </c>
      <c r="N624" s="650">
        <v>40</v>
      </c>
      <c r="O624" s="731">
        <v>13.5</v>
      </c>
      <c r="P624" s="651">
        <v>8850.380000000001</v>
      </c>
      <c r="Q624" s="666">
        <v>0.27499999999999997</v>
      </c>
      <c r="R624" s="650">
        <v>11</v>
      </c>
      <c r="S624" s="666">
        <v>0.27500000000000002</v>
      </c>
      <c r="T624" s="731">
        <v>3.5</v>
      </c>
      <c r="U624" s="689">
        <v>0.25925925925925924</v>
      </c>
    </row>
    <row r="625" spans="1:21" ht="14.4" customHeight="1" x14ac:dyDescent="0.3">
      <c r="A625" s="649">
        <v>21</v>
      </c>
      <c r="B625" s="650" t="s">
        <v>582</v>
      </c>
      <c r="C625" s="650">
        <v>89301212</v>
      </c>
      <c r="D625" s="729" t="s">
        <v>5949</v>
      </c>
      <c r="E625" s="730" t="s">
        <v>3913</v>
      </c>
      <c r="F625" s="650" t="s">
        <v>3904</v>
      </c>
      <c r="G625" s="650" t="s">
        <v>4474</v>
      </c>
      <c r="H625" s="650" t="s">
        <v>583</v>
      </c>
      <c r="I625" s="650" t="s">
        <v>4478</v>
      </c>
      <c r="J625" s="650" t="s">
        <v>4479</v>
      </c>
      <c r="K625" s="650" t="s">
        <v>4480</v>
      </c>
      <c r="L625" s="651">
        <v>750.95</v>
      </c>
      <c r="M625" s="651">
        <v>4505.7000000000007</v>
      </c>
      <c r="N625" s="650">
        <v>6</v>
      </c>
      <c r="O625" s="731">
        <v>2</v>
      </c>
      <c r="P625" s="651"/>
      <c r="Q625" s="666">
        <v>0</v>
      </c>
      <c r="R625" s="650"/>
      <c r="S625" s="666">
        <v>0</v>
      </c>
      <c r="T625" s="731"/>
      <c r="U625" s="689">
        <v>0</v>
      </c>
    </row>
    <row r="626" spans="1:21" ht="14.4" customHeight="1" x14ac:dyDescent="0.3">
      <c r="A626" s="649">
        <v>21</v>
      </c>
      <c r="B626" s="650" t="s">
        <v>582</v>
      </c>
      <c r="C626" s="650">
        <v>89301212</v>
      </c>
      <c r="D626" s="729" t="s">
        <v>5949</v>
      </c>
      <c r="E626" s="730" t="s">
        <v>3913</v>
      </c>
      <c r="F626" s="650" t="s">
        <v>3904</v>
      </c>
      <c r="G626" s="650" t="s">
        <v>4211</v>
      </c>
      <c r="H626" s="650" t="s">
        <v>1959</v>
      </c>
      <c r="I626" s="650" t="s">
        <v>2217</v>
      </c>
      <c r="J626" s="650" t="s">
        <v>2218</v>
      </c>
      <c r="K626" s="650" t="s">
        <v>1962</v>
      </c>
      <c r="L626" s="651">
        <v>0</v>
      </c>
      <c r="M626" s="651">
        <v>0</v>
      </c>
      <c r="N626" s="650">
        <v>7</v>
      </c>
      <c r="O626" s="731">
        <v>6</v>
      </c>
      <c r="P626" s="651">
        <v>0</v>
      </c>
      <c r="Q626" s="666"/>
      <c r="R626" s="650">
        <v>3</v>
      </c>
      <c r="S626" s="666">
        <v>0.42857142857142855</v>
      </c>
      <c r="T626" s="731">
        <v>2</v>
      </c>
      <c r="U626" s="689">
        <v>0.33333333333333331</v>
      </c>
    </row>
    <row r="627" spans="1:21" ht="14.4" customHeight="1" x14ac:dyDescent="0.3">
      <c r="A627" s="649">
        <v>21</v>
      </c>
      <c r="B627" s="650" t="s">
        <v>582</v>
      </c>
      <c r="C627" s="650">
        <v>89301212</v>
      </c>
      <c r="D627" s="729" t="s">
        <v>5949</v>
      </c>
      <c r="E627" s="730" t="s">
        <v>3913</v>
      </c>
      <c r="F627" s="650" t="s">
        <v>3904</v>
      </c>
      <c r="G627" s="650" t="s">
        <v>3960</v>
      </c>
      <c r="H627" s="650" t="s">
        <v>583</v>
      </c>
      <c r="I627" s="650" t="s">
        <v>3961</v>
      </c>
      <c r="J627" s="650" t="s">
        <v>3962</v>
      </c>
      <c r="K627" s="650" t="s">
        <v>3963</v>
      </c>
      <c r="L627" s="651">
        <v>1789.73</v>
      </c>
      <c r="M627" s="651">
        <v>50112.439999999995</v>
      </c>
      <c r="N627" s="650">
        <v>28</v>
      </c>
      <c r="O627" s="731">
        <v>10.5</v>
      </c>
      <c r="P627" s="651">
        <v>44743.249999999993</v>
      </c>
      <c r="Q627" s="666">
        <v>0.89285714285714279</v>
      </c>
      <c r="R627" s="650">
        <v>25</v>
      </c>
      <c r="S627" s="666">
        <v>0.8928571428571429</v>
      </c>
      <c r="T627" s="731">
        <v>9.5</v>
      </c>
      <c r="U627" s="689">
        <v>0.90476190476190477</v>
      </c>
    </row>
    <row r="628" spans="1:21" ht="14.4" customHeight="1" x14ac:dyDescent="0.3">
      <c r="A628" s="649">
        <v>21</v>
      </c>
      <c r="B628" s="650" t="s">
        <v>582</v>
      </c>
      <c r="C628" s="650">
        <v>89301212</v>
      </c>
      <c r="D628" s="729" t="s">
        <v>5949</v>
      </c>
      <c r="E628" s="730" t="s">
        <v>3913</v>
      </c>
      <c r="F628" s="650" t="s">
        <v>3904</v>
      </c>
      <c r="G628" s="650" t="s">
        <v>4481</v>
      </c>
      <c r="H628" s="650" t="s">
        <v>583</v>
      </c>
      <c r="I628" s="650" t="s">
        <v>4482</v>
      </c>
      <c r="J628" s="650" t="s">
        <v>4483</v>
      </c>
      <c r="K628" s="650" t="s">
        <v>2443</v>
      </c>
      <c r="L628" s="651">
        <v>222.25</v>
      </c>
      <c r="M628" s="651">
        <v>666.75</v>
      </c>
      <c r="N628" s="650">
        <v>3</v>
      </c>
      <c r="O628" s="731">
        <v>1.5</v>
      </c>
      <c r="P628" s="651"/>
      <c r="Q628" s="666">
        <v>0</v>
      </c>
      <c r="R628" s="650"/>
      <c r="S628" s="666">
        <v>0</v>
      </c>
      <c r="T628" s="731"/>
      <c r="U628" s="689">
        <v>0</v>
      </c>
    </row>
    <row r="629" spans="1:21" ht="14.4" customHeight="1" x14ac:dyDescent="0.3">
      <c r="A629" s="649">
        <v>21</v>
      </c>
      <c r="B629" s="650" t="s">
        <v>582</v>
      </c>
      <c r="C629" s="650">
        <v>89301212</v>
      </c>
      <c r="D629" s="729" t="s">
        <v>5949</v>
      </c>
      <c r="E629" s="730" t="s">
        <v>3913</v>
      </c>
      <c r="F629" s="650" t="s">
        <v>3904</v>
      </c>
      <c r="G629" s="650" t="s">
        <v>4484</v>
      </c>
      <c r="H629" s="650" t="s">
        <v>583</v>
      </c>
      <c r="I629" s="650" t="s">
        <v>4485</v>
      </c>
      <c r="J629" s="650" t="s">
        <v>4486</v>
      </c>
      <c r="K629" s="650" t="s">
        <v>3717</v>
      </c>
      <c r="L629" s="651">
        <v>124.32</v>
      </c>
      <c r="M629" s="651">
        <v>124.32</v>
      </c>
      <c r="N629" s="650">
        <v>1</v>
      </c>
      <c r="O629" s="731">
        <v>0.5</v>
      </c>
      <c r="P629" s="651"/>
      <c r="Q629" s="666">
        <v>0</v>
      </c>
      <c r="R629" s="650"/>
      <c r="S629" s="666">
        <v>0</v>
      </c>
      <c r="T629" s="731"/>
      <c r="U629" s="689">
        <v>0</v>
      </c>
    </row>
    <row r="630" spans="1:21" ht="14.4" customHeight="1" x14ac:dyDescent="0.3">
      <c r="A630" s="649">
        <v>21</v>
      </c>
      <c r="B630" s="650" t="s">
        <v>582</v>
      </c>
      <c r="C630" s="650">
        <v>89301212</v>
      </c>
      <c r="D630" s="729" t="s">
        <v>5949</v>
      </c>
      <c r="E630" s="730" t="s">
        <v>3913</v>
      </c>
      <c r="F630" s="650" t="s">
        <v>3904</v>
      </c>
      <c r="G630" s="650" t="s">
        <v>4484</v>
      </c>
      <c r="H630" s="650" t="s">
        <v>1959</v>
      </c>
      <c r="I630" s="650" t="s">
        <v>4487</v>
      </c>
      <c r="J630" s="650" t="s">
        <v>3125</v>
      </c>
      <c r="K630" s="650" t="s">
        <v>4488</v>
      </c>
      <c r="L630" s="651">
        <v>146.63</v>
      </c>
      <c r="M630" s="651">
        <v>146.63</v>
      </c>
      <c r="N630" s="650">
        <v>1</v>
      </c>
      <c r="O630" s="731">
        <v>0.5</v>
      </c>
      <c r="P630" s="651"/>
      <c r="Q630" s="666">
        <v>0</v>
      </c>
      <c r="R630" s="650"/>
      <c r="S630" s="666">
        <v>0</v>
      </c>
      <c r="T630" s="731"/>
      <c r="U630" s="689">
        <v>0</v>
      </c>
    </row>
    <row r="631" spans="1:21" ht="14.4" customHeight="1" x14ac:dyDescent="0.3">
      <c r="A631" s="649">
        <v>21</v>
      </c>
      <c r="B631" s="650" t="s">
        <v>582</v>
      </c>
      <c r="C631" s="650">
        <v>89301212</v>
      </c>
      <c r="D631" s="729" t="s">
        <v>5949</v>
      </c>
      <c r="E631" s="730" t="s">
        <v>3913</v>
      </c>
      <c r="F631" s="650" t="s">
        <v>3904</v>
      </c>
      <c r="G631" s="650" t="s">
        <v>4215</v>
      </c>
      <c r="H631" s="650" t="s">
        <v>1959</v>
      </c>
      <c r="I631" s="650" t="s">
        <v>2270</v>
      </c>
      <c r="J631" s="650" t="s">
        <v>2271</v>
      </c>
      <c r="K631" s="650" t="s">
        <v>1586</v>
      </c>
      <c r="L631" s="651">
        <v>1140.7</v>
      </c>
      <c r="M631" s="651">
        <v>6844.2000000000007</v>
      </c>
      <c r="N631" s="650">
        <v>6</v>
      </c>
      <c r="O631" s="731">
        <v>2</v>
      </c>
      <c r="P631" s="651"/>
      <c r="Q631" s="666">
        <v>0</v>
      </c>
      <c r="R631" s="650"/>
      <c r="S631" s="666">
        <v>0</v>
      </c>
      <c r="T631" s="731"/>
      <c r="U631" s="689">
        <v>0</v>
      </c>
    </row>
    <row r="632" spans="1:21" ht="14.4" customHeight="1" x14ac:dyDescent="0.3">
      <c r="A632" s="649">
        <v>21</v>
      </c>
      <c r="B632" s="650" t="s">
        <v>582</v>
      </c>
      <c r="C632" s="650">
        <v>89301212</v>
      </c>
      <c r="D632" s="729" t="s">
        <v>5949</v>
      </c>
      <c r="E632" s="730" t="s">
        <v>3913</v>
      </c>
      <c r="F632" s="650" t="s">
        <v>3904</v>
      </c>
      <c r="G632" s="650" t="s">
        <v>4218</v>
      </c>
      <c r="H632" s="650" t="s">
        <v>583</v>
      </c>
      <c r="I632" s="650" t="s">
        <v>4489</v>
      </c>
      <c r="J632" s="650" t="s">
        <v>2735</v>
      </c>
      <c r="K632" s="650" t="s">
        <v>4099</v>
      </c>
      <c r="L632" s="651">
        <v>79.22</v>
      </c>
      <c r="M632" s="651">
        <v>79.22</v>
      </c>
      <c r="N632" s="650">
        <v>1</v>
      </c>
      <c r="O632" s="731">
        <v>1</v>
      </c>
      <c r="P632" s="651"/>
      <c r="Q632" s="666">
        <v>0</v>
      </c>
      <c r="R632" s="650"/>
      <c r="S632" s="666">
        <v>0</v>
      </c>
      <c r="T632" s="731"/>
      <c r="U632" s="689">
        <v>0</v>
      </c>
    </row>
    <row r="633" spans="1:21" ht="14.4" customHeight="1" x14ac:dyDescent="0.3">
      <c r="A633" s="649">
        <v>21</v>
      </c>
      <c r="B633" s="650" t="s">
        <v>582</v>
      </c>
      <c r="C633" s="650">
        <v>89301212</v>
      </c>
      <c r="D633" s="729" t="s">
        <v>5949</v>
      </c>
      <c r="E633" s="730" t="s">
        <v>3913</v>
      </c>
      <c r="F633" s="650" t="s">
        <v>3904</v>
      </c>
      <c r="G633" s="650" t="s">
        <v>3979</v>
      </c>
      <c r="H633" s="650" t="s">
        <v>583</v>
      </c>
      <c r="I633" s="650" t="s">
        <v>963</v>
      </c>
      <c r="J633" s="650" t="s">
        <v>3981</v>
      </c>
      <c r="K633" s="650" t="s">
        <v>2110</v>
      </c>
      <c r="L633" s="651">
        <v>0</v>
      </c>
      <c r="M633" s="651">
        <v>0</v>
      </c>
      <c r="N633" s="650">
        <v>1</v>
      </c>
      <c r="O633" s="731">
        <v>1</v>
      </c>
      <c r="P633" s="651">
        <v>0</v>
      </c>
      <c r="Q633" s="666"/>
      <c r="R633" s="650">
        <v>1</v>
      </c>
      <c r="S633" s="666">
        <v>1</v>
      </c>
      <c r="T633" s="731">
        <v>1</v>
      </c>
      <c r="U633" s="689">
        <v>1</v>
      </c>
    </row>
    <row r="634" spans="1:21" ht="14.4" customHeight="1" x14ac:dyDescent="0.3">
      <c r="A634" s="649">
        <v>21</v>
      </c>
      <c r="B634" s="650" t="s">
        <v>582</v>
      </c>
      <c r="C634" s="650">
        <v>89301212</v>
      </c>
      <c r="D634" s="729" t="s">
        <v>5949</v>
      </c>
      <c r="E634" s="730" t="s">
        <v>3913</v>
      </c>
      <c r="F634" s="650" t="s">
        <v>3904</v>
      </c>
      <c r="G634" s="650" t="s">
        <v>4224</v>
      </c>
      <c r="H634" s="650" t="s">
        <v>583</v>
      </c>
      <c r="I634" s="650" t="s">
        <v>4490</v>
      </c>
      <c r="J634" s="650" t="s">
        <v>4491</v>
      </c>
      <c r="K634" s="650" t="s">
        <v>4492</v>
      </c>
      <c r="L634" s="651">
        <v>184.22</v>
      </c>
      <c r="M634" s="651">
        <v>368.44</v>
      </c>
      <c r="N634" s="650">
        <v>2</v>
      </c>
      <c r="O634" s="731">
        <v>1</v>
      </c>
      <c r="P634" s="651"/>
      <c r="Q634" s="666">
        <v>0</v>
      </c>
      <c r="R634" s="650"/>
      <c r="S634" s="666">
        <v>0</v>
      </c>
      <c r="T634" s="731"/>
      <c r="U634" s="689">
        <v>0</v>
      </c>
    </row>
    <row r="635" spans="1:21" ht="14.4" customHeight="1" x14ac:dyDescent="0.3">
      <c r="A635" s="649">
        <v>21</v>
      </c>
      <c r="B635" s="650" t="s">
        <v>582</v>
      </c>
      <c r="C635" s="650">
        <v>89301212</v>
      </c>
      <c r="D635" s="729" t="s">
        <v>5949</v>
      </c>
      <c r="E635" s="730" t="s">
        <v>3913</v>
      </c>
      <c r="F635" s="650" t="s">
        <v>3904</v>
      </c>
      <c r="G635" s="650" t="s">
        <v>3991</v>
      </c>
      <c r="H635" s="650" t="s">
        <v>583</v>
      </c>
      <c r="I635" s="650" t="s">
        <v>1382</v>
      </c>
      <c r="J635" s="650" t="s">
        <v>1383</v>
      </c>
      <c r="K635" s="650" t="s">
        <v>1384</v>
      </c>
      <c r="L635" s="651">
        <v>359.63</v>
      </c>
      <c r="M635" s="651">
        <v>719.26</v>
      </c>
      <c r="N635" s="650">
        <v>2</v>
      </c>
      <c r="O635" s="731">
        <v>1</v>
      </c>
      <c r="P635" s="651"/>
      <c r="Q635" s="666">
        <v>0</v>
      </c>
      <c r="R635" s="650"/>
      <c r="S635" s="666">
        <v>0</v>
      </c>
      <c r="T635" s="731"/>
      <c r="U635" s="689">
        <v>0</v>
      </c>
    </row>
    <row r="636" spans="1:21" ht="14.4" customHeight="1" x14ac:dyDescent="0.3">
      <c r="A636" s="649">
        <v>21</v>
      </c>
      <c r="B636" s="650" t="s">
        <v>582</v>
      </c>
      <c r="C636" s="650">
        <v>89301212</v>
      </c>
      <c r="D636" s="729" t="s">
        <v>5949</v>
      </c>
      <c r="E636" s="730" t="s">
        <v>3913</v>
      </c>
      <c r="F636" s="650" t="s">
        <v>3904</v>
      </c>
      <c r="G636" s="650" t="s">
        <v>3942</v>
      </c>
      <c r="H636" s="650" t="s">
        <v>583</v>
      </c>
      <c r="I636" s="650" t="s">
        <v>1556</v>
      </c>
      <c r="J636" s="650" t="s">
        <v>1557</v>
      </c>
      <c r="K636" s="650" t="s">
        <v>4354</v>
      </c>
      <c r="L636" s="651">
        <v>147.36000000000001</v>
      </c>
      <c r="M636" s="651">
        <v>147.36000000000001</v>
      </c>
      <c r="N636" s="650">
        <v>1</v>
      </c>
      <c r="O636" s="731">
        <v>0.5</v>
      </c>
      <c r="P636" s="651">
        <v>147.36000000000001</v>
      </c>
      <c r="Q636" s="666">
        <v>1</v>
      </c>
      <c r="R636" s="650">
        <v>1</v>
      </c>
      <c r="S636" s="666">
        <v>1</v>
      </c>
      <c r="T636" s="731">
        <v>0.5</v>
      </c>
      <c r="U636" s="689">
        <v>1</v>
      </c>
    </row>
    <row r="637" spans="1:21" ht="14.4" customHeight="1" x14ac:dyDescent="0.3">
      <c r="A637" s="649">
        <v>21</v>
      </c>
      <c r="B637" s="650" t="s">
        <v>582</v>
      </c>
      <c r="C637" s="650">
        <v>89301212</v>
      </c>
      <c r="D637" s="729" t="s">
        <v>5949</v>
      </c>
      <c r="E637" s="730" t="s">
        <v>3913</v>
      </c>
      <c r="F637" s="650" t="s">
        <v>3904</v>
      </c>
      <c r="G637" s="650" t="s">
        <v>3942</v>
      </c>
      <c r="H637" s="650" t="s">
        <v>583</v>
      </c>
      <c r="I637" s="650" t="s">
        <v>4398</v>
      </c>
      <c r="J637" s="650" t="s">
        <v>1557</v>
      </c>
      <c r="K637" s="650" t="s">
        <v>4399</v>
      </c>
      <c r="L637" s="651">
        <v>0</v>
      </c>
      <c r="M637" s="651">
        <v>0</v>
      </c>
      <c r="N637" s="650">
        <v>2</v>
      </c>
      <c r="O637" s="731">
        <v>1</v>
      </c>
      <c r="P637" s="651">
        <v>0</v>
      </c>
      <c r="Q637" s="666"/>
      <c r="R637" s="650">
        <v>2</v>
      </c>
      <c r="S637" s="666">
        <v>1</v>
      </c>
      <c r="T637" s="731">
        <v>1</v>
      </c>
      <c r="U637" s="689">
        <v>1</v>
      </c>
    </row>
    <row r="638" spans="1:21" ht="14.4" customHeight="1" x14ac:dyDescent="0.3">
      <c r="A638" s="649">
        <v>21</v>
      </c>
      <c r="B638" s="650" t="s">
        <v>582</v>
      </c>
      <c r="C638" s="650">
        <v>89301212</v>
      </c>
      <c r="D638" s="729" t="s">
        <v>5949</v>
      </c>
      <c r="E638" s="730" t="s">
        <v>3913</v>
      </c>
      <c r="F638" s="650" t="s">
        <v>3904</v>
      </c>
      <c r="G638" s="650" t="s">
        <v>3942</v>
      </c>
      <c r="H638" s="650" t="s">
        <v>583</v>
      </c>
      <c r="I638" s="650" t="s">
        <v>4493</v>
      </c>
      <c r="J638" s="650" t="s">
        <v>1557</v>
      </c>
      <c r="K638" s="650" t="s">
        <v>4494</v>
      </c>
      <c r="L638" s="651">
        <v>0</v>
      </c>
      <c r="M638" s="651">
        <v>0</v>
      </c>
      <c r="N638" s="650">
        <v>1</v>
      </c>
      <c r="O638" s="731">
        <v>1</v>
      </c>
      <c r="P638" s="651"/>
      <c r="Q638" s="666"/>
      <c r="R638" s="650"/>
      <c r="S638" s="666">
        <v>0</v>
      </c>
      <c r="T638" s="731"/>
      <c r="U638" s="689">
        <v>0</v>
      </c>
    </row>
    <row r="639" spans="1:21" ht="14.4" customHeight="1" x14ac:dyDescent="0.3">
      <c r="A639" s="649">
        <v>21</v>
      </c>
      <c r="B639" s="650" t="s">
        <v>582</v>
      </c>
      <c r="C639" s="650">
        <v>89301212</v>
      </c>
      <c r="D639" s="729" t="s">
        <v>5949</v>
      </c>
      <c r="E639" s="730" t="s">
        <v>3913</v>
      </c>
      <c r="F639" s="650" t="s">
        <v>3904</v>
      </c>
      <c r="G639" s="650" t="s">
        <v>4001</v>
      </c>
      <c r="H639" s="650" t="s">
        <v>583</v>
      </c>
      <c r="I639" s="650" t="s">
        <v>4495</v>
      </c>
      <c r="J639" s="650" t="s">
        <v>4146</v>
      </c>
      <c r="K639" s="650" t="s">
        <v>4496</v>
      </c>
      <c r="L639" s="651">
        <v>0</v>
      </c>
      <c r="M639" s="651">
        <v>0</v>
      </c>
      <c r="N639" s="650">
        <v>1</v>
      </c>
      <c r="O639" s="731">
        <v>0.5</v>
      </c>
      <c r="P639" s="651">
        <v>0</v>
      </c>
      <c r="Q639" s="666"/>
      <c r="R639" s="650">
        <v>1</v>
      </c>
      <c r="S639" s="666">
        <v>1</v>
      </c>
      <c r="T639" s="731">
        <v>0.5</v>
      </c>
      <c r="U639" s="689">
        <v>1</v>
      </c>
    </row>
    <row r="640" spans="1:21" ht="14.4" customHeight="1" x14ac:dyDescent="0.3">
      <c r="A640" s="649">
        <v>21</v>
      </c>
      <c r="B640" s="650" t="s">
        <v>582</v>
      </c>
      <c r="C640" s="650">
        <v>89301212</v>
      </c>
      <c r="D640" s="729" t="s">
        <v>5949</v>
      </c>
      <c r="E640" s="730" t="s">
        <v>3913</v>
      </c>
      <c r="F640" s="650" t="s">
        <v>3904</v>
      </c>
      <c r="G640" s="650" t="s">
        <v>4001</v>
      </c>
      <c r="H640" s="650" t="s">
        <v>583</v>
      </c>
      <c r="I640" s="650" t="s">
        <v>4400</v>
      </c>
      <c r="J640" s="650" t="s">
        <v>4401</v>
      </c>
      <c r="K640" s="650" t="s">
        <v>4402</v>
      </c>
      <c r="L640" s="651">
        <v>75.36</v>
      </c>
      <c r="M640" s="651">
        <v>602.88</v>
      </c>
      <c r="N640" s="650">
        <v>8</v>
      </c>
      <c r="O640" s="731">
        <v>3</v>
      </c>
      <c r="P640" s="651">
        <v>150.72</v>
      </c>
      <c r="Q640" s="666">
        <v>0.25</v>
      </c>
      <c r="R640" s="650">
        <v>2</v>
      </c>
      <c r="S640" s="666">
        <v>0.25</v>
      </c>
      <c r="T640" s="731">
        <v>0.5</v>
      </c>
      <c r="U640" s="689">
        <v>0.16666666666666666</v>
      </c>
    </row>
    <row r="641" spans="1:21" ht="14.4" customHeight="1" x14ac:dyDescent="0.3">
      <c r="A641" s="649">
        <v>21</v>
      </c>
      <c r="B641" s="650" t="s">
        <v>582</v>
      </c>
      <c r="C641" s="650">
        <v>89301212</v>
      </c>
      <c r="D641" s="729" t="s">
        <v>5949</v>
      </c>
      <c r="E641" s="730" t="s">
        <v>3913</v>
      </c>
      <c r="F641" s="650" t="s">
        <v>3904</v>
      </c>
      <c r="G641" s="650" t="s">
        <v>3941</v>
      </c>
      <c r="H641" s="650" t="s">
        <v>583</v>
      </c>
      <c r="I641" s="650" t="s">
        <v>772</v>
      </c>
      <c r="J641" s="650" t="s">
        <v>773</v>
      </c>
      <c r="K641" s="650" t="s">
        <v>3694</v>
      </c>
      <c r="L641" s="651">
        <v>115.3</v>
      </c>
      <c r="M641" s="651">
        <v>230.6</v>
      </c>
      <c r="N641" s="650">
        <v>2</v>
      </c>
      <c r="O641" s="731">
        <v>2</v>
      </c>
      <c r="P641" s="651"/>
      <c r="Q641" s="666">
        <v>0</v>
      </c>
      <c r="R641" s="650"/>
      <c r="S641" s="666">
        <v>0</v>
      </c>
      <c r="T641" s="731"/>
      <c r="U641" s="689">
        <v>0</v>
      </c>
    </row>
    <row r="642" spans="1:21" ht="14.4" customHeight="1" x14ac:dyDescent="0.3">
      <c r="A642" s="649">
        <v>21</v>
      </c>
      <c r="B642" s="650" t="s">
        <v>582</v>
      </c>
      <c r="C642" s="650">
        <v>89301212</v>
      </c>
      <c r="D642" s="729" t="s">
        <v>5949</v>
      </c>
      <c r="E642" s="730" t="s">
        <v>3913</v>
      </c>
      <c r="F642" s="650" t="s">
        <v>3904</v>
      </c>
      <c r="G642" s="650" t="s">
        <v>4010</v>
      </c>
      <c r="H642" s="650" t="s">
        <v>583</v>
      </c>
      <c r="I642" s="650" t="s">
        <v>4497</v>
      </c>
      <c r="J642" s="650" t="s">
        <v>4498</v>
      </c>
      <c r="K642" s="650" t="s">
        <v>4499</v>
      </c>
      <c r="L642" s="651">
        <v>0</v>
      </c>
      <c r="M642" s="651">
        <v>0</v>
      </c>
      <c r="N642" s="650">
        <v>1</v>
      </c>
      <c r="O642" s="731">
        <v>0.5</v>
      </c>
      <c r="P642" s="651"/>
      <c r="Q642" s="666"/>
      <c r="R642" s="650"/>
      <c r="S642" s="666">
        <v>0</v>
      </c>
      <c r="T642" s="731"/>
      <c r="U642" s="689">
        <v>0</v>
      </c>
    </row>
    <row r="643" spans="1:21" ht="14.4" customHeight="1" x14ac:dyDescent="0.3">
      <c r="A643" s="649">
        <v>21</v>
      </c>
      <c r="B643" s="650" t="s">
        <v>582</v>
      </c>
      <c r="C643" s="650">
        <v>89301212</v>
      </c>
      <c r="D643" s="729" t="s">
        <v>5949</v>
      </c>
      <c r="E643" s="730" t="s">
        <v>3913</v>
      </c>
      <c r="F643" s="650" t="s">
        <v>3904</v>
      </c>
      <c r="G643" s="650" t="s">
        <v>4500</v>
      </c>
      <c r="H643" s="650" t="s">
        <v>583</v>
      </c>
      <c r="I643" s="650" t="s">
        <v>3443</v>
      </c>
      <c r="J643" s="650" t="s">
        <v>3444</v>
      </c>
      <c r="K643" s="650" t="s">
        <v>728</v>
      </c>
      <c r="L643" s="651">
        <v>84.26</v>
      </c>
      <c r="M643" s="651">
        <v>168.52</v>
      </c>
      <c r="N643" s="650">
        <v>2</v>
      </c>
      <c r="O643" s="731">
        <v>0.5</v>
      </c>
      <c r="P643" s="651"/>
      <c r="Q643" s="666">
        <v>0</v>
      </c>
      <c r="R643" s="650"/>
      <c r="S643" s="666">
        <v>0</v>
      </c>
      <c r="T643" s="731"/>
      <c r="U643" s="689">
        <v>0</v>
      </c>
    </row>
    <row r="644" spans="1:21" ht="14.4" customHeight="1" x14ac:dyDescent="0.3">
      <c r="A644" s="649">
        <v>21</v>
      </c>
      <c r="B644" s="650" t="s">
        <v>582</v>
      </c>
      <c r="C644" s="650">
        <v>89301212</v>
      </c>
      <c r="D644" s="729" t="s">
        <v>5949</v>
      </c>
      <c r="E644" s="730" t="s">
        <v>3913</v>
      </c>
      <c r="F644" s="650" t="s">
        <v>3904</v>
      </c>
      <c r="G644" s="650" t="s">
        <v>4019</v>
      </c>
      <c r="H644" s="650" t="s">
        <v>583</v>
      </c>
      <c r="I644" s="650" t="s">
        <v>4023</v>
      </c>
      <c r="J644" s="650" t="s">
        <v>4024</v>
      </c>
      <c r="K644" s="650" t="s">
        <v>4022</v>
      </c>
      <c r="L644" s="651">
        <v>0</v>
      </c>
      <c r="M644" s="651">
        <v>0</v>
      </c>
      <c r="N644" s="650">
        <v>4</v>
      </c>
      <c r="O644" s="731">
        <v>1</v>
      </c>
      <c r="P644" s="651">
        <v>0</v>
      </c>
      <c r="Q644" s="666"/>
      <c r="R644" s="650">
        <v>3</v>
      </c>
      <c r="S644" s="666">
        <v>0.75</v>
      </c>
      <c r="T644" s="731">
        <v>0.5</v>
      </c>
      <c r="U644" s="689">
        <v>0.5</v>
      </c>
    </row>
    <row r="645" spans="1:21" ht="14.4" customHeight="1" x14ac:dyDescent="0.3">
      <c r="A645" s="649">
        <v>21</v>
      </c>
      <c r="B645" s="650" t="s">
        <v>582</v>
      </c>
      <c r="C645" s="650">
        <v>89301212</v>
      </c>
      <c r="D645" s="729" t="s">
        <v>5949</v>
      </c>
      <c r="E645" s="730" t="s">
        <v>3913</v>
      </c>
      <c r="F645" s="650" t="s">
        <v>3904</v>
      </c>
      <c r="G645" s="650" t="s">
        <v>4019</v>
      </c>
      <c r="H645" s="650" t="s">
        <v>583</v>
      </c>
      <c r="I645" s="650" t="s">
        <v>1035</v>
      </c>
      <c r="J645" s="650" t="s">
        <v>4024</v>
      </c>
      <c r="K645" s="650" t="s">
        <v>4025</v>
      </c>
      <c r="L645" s="651">
        <v>66.599999999999994</v>
      </c>
      <c r="M645" s="651">
        <v>333</v>
      </c>
      <c r="N645" s="650">
        <v>5</v>
      </c>
      <c r="O645" s="731">
        <v>4</v>
      </c>
      <c r="P645" s="651">
        <v>133.19999999999999</v>
      </c>
      <c r="Q645" s="666">
        <v>0.39999999999999997</v>
      </c>
      <c r="R645" s="650">
        <v>2</v>
      </c>
      <c r="S645" s="666">
        <v>0.4</v>
      </c>
      <c r="T645" s="731">
        <v>2</v>
      </c>
      <c r="U645" s="689">
        <v>0.5</v>
      </c>
    </row>
    <row r="646" spans="1:21" ht="14.4" customHeight="1" x14ac:dyDescent="0.3">
      <c r="A646" s="649">
        <v>21</v>
      </c>
      <c r="B646" s="650" t="s">
        <v>582</v>
      </c>
      <c r="C646" s="650">
        <v>89301212</v>
      </c>
      <c r="D646" s="729" t="s">
        <v>5949</v>
      </c>
      <c r="E646" s="730" t="s">
        <v>3913</v>
      </c>
      <c r="F646" s="650" t="s">
        <v>3904</v>
      </c>
      <c r="G646" s="650" t="s">
        <v>4407</v>
      </c>
      <c r="H646" s="650" t="s">
        <v>583</v>
      </c>
      <c r="I646" s="650" t="s">
        <v>4501</v>
      </c>
      <c r="J646" s="650" t="s">
        <v>4502</v>
      </c>
      <c r="K646" s="650" t="s">
        <v>4503</v>
      </c>
      <c r="L646" s="651">
        <v>262.98</v>
      </c>
      <c r="M646" s="651">
        <v>262.98</v>
      </c>
      <c r="N646" s="650">
        <v>1</v>
      </c>
      <c r="O646" s="731">
        <v>0.5</v>
      </c>
      <c r="P646" s="651"/>
      <c r="Q646" s="666">
        <v>0</v>
      </c>
      <c r="R646" s="650"/>
      <c r="S646" s="666">
        <v>0</v>
      </c>
      <c r="T646" s="731"/>
      <c r="U646" s="689">
        <v>0</v>
      </c>
    </row>
    <row r="647" spans="1:21" ht="14.4" customHeight="1" x14ac:dyDescent="0.3">
      <c r="A647" s="649">
        <v>21</v>
      </c>
      <c r="B647" s="650" t="s">
        <v>582</v>
      </c>
      <c r="C647" s="650">
        <v>89301212</v>
      </c>
      <c r="D647" s="729" t="s">
        <v>5949</v>
      </c>
      <c r="E647" s="730" t="s">
        <v>3913</v>
      </c>
      <c r="F647" s="650" t="s">
        <v>3904</v>
      </c>
      <c r="G647" s="650" t="s">
        <v>4153</v>
      </c>
      <c r="H647" s="650" t="s">
        <v>583</v>
      </c>
      <c r="I647" s="650" t="s">
        <v>4504</v>
      </c>
      <c r="J647" s="650" t="s">
        <v>4505</v>
      </c>
      <c r="K647" s="650" t="s">
        <v>4506</v>
      </c>
      <c r="L647" s="651">
        <v>0</v>
      </c>
      <c r="M647" s="651">
        <v>0</v>
      </c>
      <c r="N647" s="650">
        <v>1</v>
      </c>
      <c r="O647" s="731">
        <v>0.5</v>
      </c>
      <c r="P647" s="651"/>
      <c r="Q647" s="666"/>
      <c r="R647" s="650"/>
      <c r="S647" s="666">
        <v>0</v>
      </c>
      <c r="T647" s="731"/>
      <c r="U647" s="689">
        <v>0</v>
      </c>
    </row>
    <row r="648" spans="1:21" ht="14.4" customHeight="1" x14ac:dyDescent="0.3">
      <c r="A648" s="649">
        <v>21</v>
      </c>
      <c r="B648" s="650" t="s">
        <v>582</v>
      </c>
      <c r="C648" s="650">
        <v>89301212</v>
      </c>
      <c r="D648" s="729" t="s">
        <v>5949</v>
      </c>
      <c r="E648" s="730" t="s">
        <v>3913</v>
      </c>
      <c r="F648" s="650" t="s">
        <v>3904</v>
      </c>
      <c r="G648" s="650" t="s">
        <v>4153</v>
      </c>
      <c r="H648" s="650" t="s">
        <v>583</v>
      </c>
      <c r="I648" s="650" t="s">
        <v>4507</v>
      </c>
      <c r="J648" s="650" t="s">
        <v>4155</v>
      </c>
      <c r="K648" s="650" t="s">
        <v>4508</v>
      </c>
      <c r="L648" s="651">
        <v>0</v>
      </c>
      <c r="M648" s="651">
        <v>0</v>
      </c>
      <c r="N648" s="650">
        <v>1</v>
      </c>
      <c r="O648" s="731">
        <v>1</v>
      </c>
      <c r="P648" s="651"/>
      <c r="Q648" s="666"/>
      <c r="R648" s="650"/>
      <c r="S648" s="666">
        <v>0</v>
      </c>
      <c r="T648" s="731"/>
      <c r="U648" s="689">
        <v>0</v>
      </c>
    </row>
    <row r="649" spans="1:21" ht="14.4" customHeight="1" x14ac:dyDescent="0.3">
      <c r="A649" s="649">
        <v>21</v>
      </c>
      <c r="B649" s="650" t="s">
        <v>582</v>
      </c>
      <c r="C649" s="650">
        <v>89301212</v>
      </c>
      <c r="D649" s="729" t="s">
        <v>5949</v>
      </c>
      <c r="E649" s="730" t="s">
        <v>3913</v>
      </c>
      <c r="F649" s="650" t="s">
        <v>3904</v>
      </c>
      <c r="G649" s="650" t="s">
        <v>4509</v>
      </c>
      <c r="H649" s="650" t="s">
        <v>1959</v>
      </c>
      <c r="I649" s="650" t="s">
        <v>4510</v>
      </c>
      <c r="J649" s="650" t="s">
        <v>4511</v>
      </c>
      <c r="K649" s="650" t="s">
        <v>4512</v>
      </c>
      <c r="L649" s="651">
        <v>2449.89</v>
      </c>
      <c r="M649" s="651">
        <v>44098.02</v>
      </c>
      <c r="N649" s="650">
        <v>18</v>
      </c>
      <c r="O649" s="731">
        <v>8.5</v>
      </c>
      <c r="P649" s="651">
        <v>44098.02</v>
      </c>
      <c r="Q649" s="666">
        <v>1</v>
      </c>
      <c r="R649" s="650">
        <v>18</v>
      </c>
      <c r="S649" s="666">
        <v>1</v>
      </c>
      <c r="T649" s="731">
        <v>8.5</v>
      </c>
      <c r="U649" s="689">
        <v>1</v>
      </c>
    </row>
    <row r="650" spans="1:21" ht="14.4" customHeight="1" x14ac:dyDescent="0.3">
      <c r="A650" s="649">
        <v>21</v>
      </c>
      <c r="B650" s="650" t="s">
        <v>582</v>
      </c>
      <c r="C650" s="650">
        <v>89301212</v>
      </c>
      <c r="D650" s="729" t="s">
        <v>5949</v>
      </c>
      <c r="E650" s="730" t="s">
        <v>3913</v>
      </c>
      <c r="F650" s="650" t="s">
        <v>3904</v>
      </c>
      <c r="G650" s="650" t="s">
        <v>4509</v>
      </c>
      <c r="H650" s="650" t="s">
        <v>1959</v>
      </c>
      <c r="I650" s="650" t="s">
        <v>4510</v>
      </c>
      <c r="J650" s="650" t="s">
        <v>4511</v>
      </c>
      <c r="K650" s="650" t="s">
        <v>4512</v>
      </c>
      <c r="L650" s="651">
        <v>2279.02</v>
      </c>
      <c r="M650" s="651">
        <v>72928.639999999985</v>
      </c>
      <c r="N650" s="650">
        <v>32</v>
      </c>
      <c r="O650" s="731">
        <v>13</v>
      </c>
      <c r="P650" s="651">
        <v>72928.639999999985</v>
      </c>
      <c r="Q650" s="666">
        <v>1</v>
      </c>
      <c r="R650" s="650">
        <v>32</v>
      </c>
      <c r="S650" s="666">
        <v>1</v>
      </c>
      <c r="T650" s="731">
        <v>13</v>
      </c>
      <c r="U650" s="689">
        <v>1</v>
      </c>
    </row>
    <row r="651" spans="1:21" ht="14.4" customHeight="1" x14ac:dyDescent="0.3">
      <c r="A651" s="649">
        <v>21</v>
      </c>
      <c r="B651" s="650" t="s">
        <v>582</v>
      </c>
      <c r="C651" s="650">
        <v>89301212</v>
      </c>
      <c r="D651" s="729" t="s">
        <v>5949</v>
      </c>
      <c r="E651" s="730" t="s">
        <v>3913</v>
      </c>
      <c r="F651" s="650" t="s">
        <v>3904</v>
      </c>
      <c r="G651" s="650" t="s">
        <v>4513</v>
      </c>
      <c r="H651" s="650" t="s">
        <v>583</v>
      </c>
      <c r="I651" s="650" t="s">
        <v>4514</v>
      </c>
      <c r="J651" s="650" t="s">
        <v>4515</v>
      </c>
      <c r="K651" s="650" t="s">
        <v>3848</v>
      </c>
      <c r="L651" s="651">
        <v>614.78</v>
      </c>
      <c r="M651" s="651">
        <v>1844.34</v>
      </c>
      <c r="N651" s="650">
        <v>3</v>
      </c>
      <c r="O651" s="731">
        <v>1</v>
      </c>
      <c r="P651" s="651">
        <v>1844.34</v>
      </c>
      <c r="Q651" s="666">
        <v>1</v>
      </c>
      <c r="R651" s="650">
        <v>3</v>
      </c>
      <c r="S651" s="666">
        <v>1</v>
      </c>
      <c r="T651" s="731">
        <v>1</v>
      </c>
      <c r="U651" s="689">
        <v>1</v>
      </c>
    </row>
    <row r="652" spans="1:21" ht="14.4" customHeight="1" x14ac:dyDescent="0.3">
      <c r="A652" s="649">
        <v>21</v>
      </c>
      <c r="B652" s="650" t="s">
        <v>582</v>
      </c>
      <c r="C652" s="650">
        <v>89301212</v>
      </c>
      <c r="D652" s="729" t="s">
        <v>5949</v>
      </c>
      <c r="E652" s="730" t="s">
        <v>3913</v>
      </c>
      <c r="F652" s="650" t="s">
        <v>3904</v>
      </c>
      <c r="G652" s="650" t="s">
        <v>4516</v>
      </c>
      <c r="H652" s="650" t="s">
        <v>583</v>
      </c>
      <c r="I652" s="650" t="s">
        <v>677</v>
      </c>
      <c r="J652" s="650" t="s">
        <v>678</v>
      </c>
      <c r="K652" s="650" t="s">
        <v>4517</v>
      </c>
      <c r="L652" s="651">
        <v>0</v>
      </c>
      <c r="M652" s="651">
        <v>0</v>
      </c>
      <c r="N652" s="650">
        <v>1</v>
      </c>
      <c r="O652" s="731">
        <v>0.5</v>
      </c>
      <c r="P652" s="651"/>
      <c r="Q652" s="666"/>
      <c r="R652" s="650"/>
      <c r="S652" s="666">
        <v>0</v>
      </c>
      <c r="T652" s="731"/>
      <c r="U652" s="689">
        <v>0</v>
      </c>
    </row>
    <row r="653" spans="1:21" ht="14.4" customHeight="1" x14ac:dyDescent="0.3">
      <c r="A653" s="649">
        <v>21</v>
      </c>
      <c r="B653" s="650" t="s">
        <v>582</v>
      </c>
      <c r="C653" s="650">
        <v>89301212</v>
      </c>
      <c r="D653" s="729" t="s">
        <v>5949</v>
      </c>
      <c r="E653" s="730" t="s">
        <v>3913</v>
      </c>
      <c r="F653" s="650" t="s">
        <v>3904</v>
      </c>
      <c r="G653" s="650" t="s">
        <v>4518</v>
      </c>
      <c r="H653" s="650" t="s">
        <v>583</v>
      </c>
      <c r="I653" s="650" t="s">
        <v>4519</v>
      </c>
      <c r="J653" s="650" t="s">
        <v>4520</v>
      </c>
      <c r="K653" s="650" t="s">
        <v>3778</v>
      </c>
      <c r="L653" s="651">
        <v>0</v>
      </c>
      <c r="M653" s="651">
        <v>0</v>
      </c>
      <c r="N653" s="650">
        <v>1</v>
      </c>
      <c r="O653" s="731">
        <v>0.5</v>
      </c>
      <c r="P653" s="651"/>
      <c r="Q653" s="666"/>
      <c r="R653" s="650"/>
      <c r="S653" s="666">
        <v>0</v>
      </c>
      <c r="T653" s="731"/>
      <c r="U653" s="689">
        <v>0</v>
      </c>
    </row>
    <row r="654" spans="1:21" ht="14.4" customHeight="1" x14ac:dyDescent="0.3">
      <c r="A654" s="649">
        <v>21</v>
      </c>
      <c r="B654" s="650" t="s">
        <v>582</v>
      </c>
      <c r="C654" s="650">
        <v>89301212</v>
      </c>
      <c r="D654" s="729" t="s">
        <v>5949</v>
      </c>
      <c r="E654" s="730" t="s">
        <v>3913</v>
      </c>
      <c r="F654" s="650" t="s">
        <v>3904</v>
      </c>
      <c r="G654" s="650" t="s">
        <v>4271</v>
      </c>
      <c r="H654" s="650" t="s">
        <v>583</v>
      </c>
      <c r="I654" s="650" t="s">
        <v>4272</v>
      </c>
      <c r="J654" s="650" t="s">
        <v>4273</v>
      </c>
      <c r="K654" s="650" t="s">
        <v>3077</v>
      </c>
      <c r="L654" s="651">
        <v>10256.77</v>
      </c>
      <c r="M654" s="651">
        <v>143594.78000000003</v>
      </c>
      <c r="N654" s="650">
        <v>14</v>
      </c>
      <c r="O654" s="731">
        <v>10.5</v>
      </c>
      <c r="P654" s="651">
        <v>123081.24000000002</v>
      </c>
      <c r="Q654" s="666">
        <v>0.8571428571428571</v>
      </c>
      <c r="R654" s="650">
        <v>12</v>
      </c>
      <c r="S654" s="666">
        <v>0.8571428571428571</v>
      </c>
      <c r="T654" s="731">
        <v>9</v>
      </c>
      <c r="U654" s="689">
        <v>0.8571428571428571</v>
      </c>
    </row>
    <row r="655" spans="1:21" ht="14.4" customHeight="1" x14ac:dyDescent="0.3">
      <c r="A655" s="649">
        <v>21</v>
      </c>
      <c r="B655" s="650" t="s">
        <v>582</v>
      </c>
      <c r="C655" s="650">
        <v>89301212</v>
      </c>
      <c r="D655" s="729" t="s">
        <v>5949</v>
      </c>
      <c r="E655" s="730" t="s">
        <v>3913</v>
      </c>
      <c r="F655" s="650" t="s">
        <v>3904</v>
      </c>
      <c r="G655" s="650" t="s">
        <v>4271</v>
      </c>
      <c r="H655" s="650" t="s">
        <v>1959</v>
      </c>
      <c r="I655" s="650" t="s">
        <v>4521</v>
      </c>
      <c r="J655" s="650" t="s">
        <v>4522</v>
      </c>
      <c r="K655" s="650" t="s">
        <v>3077</v>
      </c>
      <c r="L655" s="651">
        <v>10256.77</v>
      </c>
      <c r="M655" s="651">
        <v>41027.08</v>
      </c>
      <c r="N655" s="650">
        <v>4</v>
      </c>
      <c r="O655" s="731">
        <v>4</v>
      </c>
      <c r="P655" s="651">
        <v>10256.77</v>
      </c>
      <c r="Q655" s="666">
        <v>0.25</v>
      </c>
      <c r="R655" s="650">
        <v>1</v>
      </c>
      <c r="S655" s="666">
        <v>0.25</v>
      </c>
      <c r="T655" s="731">
        <v>1</v>
      </c>
      <c r="U655" s="689">
        <v>0.25</v>
      </c>
    </row>
    <row r="656" spans="1:21" ht="14.4" customHeight="1" x14ac:dyDescent="0.3">
      <c r="A656" s="649">
        <v>21</v>
      </c>
      <c r="B656" s="650" t="s">
        <v>582</v>
      </c>
      <c r="C656" s="650">
        <v>89301212</v>
      </c>
      <c r="D656" s="729" t="s">
        <v>5949</v>
      </c>
      <c r="E656" s="730" t="s">
        <v>3913</v>
      </c>
      <c r="F656" s="650" t="s">
        <v>3904</v>
      </c>
      <c r="G656" s="650" t="s">
        <v>4271</v>
      </c>
      <c r="H656" s="650" t="s">
        <v>1959</v>
      </c>
      <c r="I656" s="650" t="s">
        <v>4523</v>
      </c>
      <c r="J656" s="650" t="s">
        <v>4522</v>
      </c>
      <c r="K656" s="650" t="s">
        <v>3077</v>
      </c>
      <c r="L656" s="651">
        <v>10256.77</v>
      </c>
      <c r="M656" s="651">
        <v>30770.31</v>
      </c>
      <c r="N656" s="650">
        <v>3</v>
      </c>
      <c r="O656" s="731">
        <v>3</v>
      </c>
      <c r="P656" s="651"/>
      <c r="Q656" s="666">
        <v>0</v>
      </c>
      <c r="R656" s="650"/>
      <c r="S656" s="666">
        <v>0</v>
      </c>
      <c r="T656" s="731"/>
      <c r="U656" s="689">
        <v>0</v>
      </c>
    </row>
    <row r="657" spans="1:21" ht="14.4" customHeight="1" x14ac:dyDescent="0.3">
      <c r="A657" s="649">
        <v>21</v>
      </c>
      <c r="B657" s="650" t="s">
        <v>582</v>
      </c>
      <c r="C657" s="650">
        <v>89301212</v>
      </c>
      <c r="D657" s="729" t="s">
        <v>5949</v>
      </c>
      <c r="E657" s="730" t="s">
        <v>3913</v>
      </c>
      <c r="F657" s="650" t="s">
        <v>3904</v>
      </c>
      <c r="G657" s="650" t="s">
        <v>4524</v>
      </c>
      <c r="H657" s="650" t="s">
        <v>583</v>
      </c>
      <c r="I657" s="650" t="s">
        <v>4525</v>
      </c>
      <c r="J657" s="650" t="s">
        <v>4526</v>
      </c>
      <c r="K657" s="650" t="s">
        <v>4004</v>
      </c>
      <c r="L657" s="651">
        <v>77.08</v>
      </c>
      <c r="M657" s="651">
        <v>77.08</v>
      </c>
      <c r="N657" s="650">
        <v>1</v>
      </c>
      <c r="O657" s="731">
        <v>1</v>
      </c>
      <c r="P657" s="651"/>
      <c r="Q657" s="666">
        <v>0</v>
      </c>
      <c r="R657" s="650"/>
      <c r="S657" s="666">
        <v>0</v>
      </c>
      <c r="T657" s="731"/>
      <c r="U657" s="689">
        <v>0</v>
      </c>
    </row>
    <row r="658" spans="1:21" ht="14.4" customHeight="1" x14ac:dyDescent="0.3">
      <c r="A658" s="649">
        <v>21</v>
      </c>
      <c r="B658" s="650" t="s">
        <v>582</v>
      </c>
      <c r="C658" s="650">
        <v>89301212</v>
      </c>
      <c r="D658" s="729" t="s">
        <v>5949</v>
      </c>
      <c r="E658" s="730" t="s">
        <v>3913</v>
      </c>
      <c r="F658" s="650" t="s">
        <v>3904</v>
      </c>
      <c r="G658" s="650" t="s">
        <v>4527</v>
      </c>
      <c r="H658" s="650" t="s">
        <v>1959</v>
      </c>
      <c r="I658" s="650" t="s">
        <v>4528</v>
      </c>
      <c r="J658" s="650" t="s">
        <v>4529</v>
      </c>
      <c r="K658" s="650" t="s">
        <v>4530</v>
      </c>
      <c r="L658" s="651">
        <v>87.6</v>
      </c>
      <c r="M658" s="651">
        <v>87.6</v>
      </c>
      <c r="N658" s="650">
        <v>1</v>
      </c>
      <c r="O658" s="731">
        <v>1</v>
      </c>
      <c r="P658" s="651">
        <v>87.6</v>
      </c>
      <c r="Q658" s="666">
        <v>1</v>
      </c>
      <c r="R658" s="650">
        <v>1</v>
      </c>
      <c r="S658" s="666">
        <v>1</v>
      </c>
      <c r="T658" s="731">
        <v>1</v>
      </c>
      <c r="U658" s="689">
        <v>1</v>
      </c>
    </row>
    <row r="659" spans="1:21" ht="14.4" customHeight="1" x14ac:dyDescent="0.3">
      <c r="A659" s="649">
        <v>21</v>
      </c>
      <c r="B659" s="650" t="s">
        <v>582</v>
      </c>
      <c r="C659" s="650">
        <v>89301212</v>
      </c>
      <c r="D659" s="729" t="s">
        <v>5949</v>
      </c>
      <c r="E659" s="730" t="s">
        <v>3913</v>
      </c>
      <c r="F659" s="650" t="s">
        <v>3904</v>
      </c>
      <c r="G659" s="650" t="s">
        <v>4531</v>
      </c>
      <c r="H659" s="650" t="s">
        <v>583</v>
      </c>
      <c r="I659" s="650" t="s">
        <v>1171</v>
      </c>
      <c r="J659" s="650" t="s">
        <v>1172</v>
      </c>
      <c r="K659" s="650" t="s">
        <v>4532</v>
      </c>
      <c r="L659" s="651">
        <v>51.62</v>
      </c>
      <c r="M659" s="651">
        <v>464.58</v>
      </c>
      <c r="N659" s="650">
        <v>9</v>
      </c>
      <c r="O659" s="731">
        <v>4</v>
      </c>
      <c r="P659" s="651">
        <v>464.58</v>
      </c>
      <c r="Q659" s="666">
        <v>1</v>
      </c>
      <c r="R659" s="650">
        <v>9</v>
      </c>
      <c r="S659" s="666">
        <v>1</v>
      </c>
      <c r="T659" s="731">
        <v>4</v>
      </c>
      <c r="U659" s="689">
        <v>1</v>
      </c>
    </row>
    <row r="660" spans="1:21" ht="14.4" customHeight="1" x14ac:dyDescent="0.3">
      <c r="A660" s="649">
        <v>21</v>
      </c>
      <c r="B660" s="650" t="s">
        <v>582</v>
      </c>
      <c r="C660" s="650">
        <v>89301212</v>
      </c>
      <c r="D660" s="729" t="s">
        <v>5949</v>
      </c>
      <c r="E660" s="730" t="s">
        <v>3913</v>
      </c>
      <c r="F660" s="650" t="s">
        <v>3904</v>
      </c>
      <c r="G660" s="650" t="s">
        <v>4041</v>
      </c>
      <c r="H660" s="650" t="s">
        <v>583</v>
      </c>
      <c r="I660" s="650" t="s">
        <v>890</v>
      </c>
      <c r="J660" s="650" t="s">
        <v>4042</v>
      </c>
      <c r="K660" s="650" t="s">
        <v>4043</v>
      </c>
      <c r="L660" s="651">
        <v>77.36</v>
      </c>
      <c r="M660" s="651">
        <v>154.72</v>
      </c>
      <c r="N660" s="650">
        <v>2</v>
      </c>
      <c r="O660" s="731">
        <v>1</v>
      </c>
      <c r="P660" s="651"/>
      <c r="Q660" s="666">
        <v>0</v>
      </c>
      <c r="R660" s="650"/>
      <c r="S660" s="666">
        <v>0</v>
      </c>
      <c r="T660" s="731"/>
      <c r="U660" s="689">
        <v>0</v>
      </c>
    </row>
    <row r="661" spans="1:21" ht="14.4" customHeight="1" x14ac:dyDescent="0.3">
      <c r="A661" s="649">
        <v>21</v>
      </c>
      <c r="B661" s="650" t="s">
        <v>582</v>
      </c>
      <c r="C661" s="650">
        <v>89301212</v>
      </c>
      <c r="D661" s="729" t="s">
        <v>5949</v>
      </c>
      <c r="E661" s="730" t="s">
        <v>3913</v>
      </c>
      <c r="F661" s="650" t="s">
        <v>3904</v>
      </c>
      <c r="G661" s="650" t="s">
        <v>4041</v>
      </c>
      <c r="H661" s="650" t="s">
        <v>583</v>
      </c>
      <c r="I661" s="650" t="s">
        <v>4044</v>
      </c>
      <c r="J661" s="650" t="s">
        <v>4042</v>
      </c>
      <c r="K661" s="650" t="s">
        <v>4043</v>
      </c>
      <c r="L661" s="651">
        <v>0</v>
      </c>
      <c r="M661" s="651">
        <v>0</v>
      </c>
      <c r="N661" s="650">
        <v>1</v>
      </c>
      <c r="O661" s="731">
        <v>1</v>
      </c>
      <c r="P661" s="651"/>
      <c r="Q661" s="666"/>
      <c r="R661" s="650"/>
      <c r="S661" s="666">
        <v>0</v>
      </c>
      <c r="T661" s="731"/>
      <c r="U661" s="689">
        <v>0</v>
      </c>
    </row>
    <row r="662" spans="1:21" ht="14.4" customHeight="1" x14ac:dyDescent="0.3">
      <c r="A662" s="649">
        <v>21</v>
      </c>
      <c r="B662" s="650" t="s">
        <v>582</v>
      </c>
      <c r="C662" s="650">
        <v>89301212</v>
      </c>
      <c r="D662" s="729" t="s">
        <v>5949</v>
      </c>
      <c r="E662" s="730" t="s">
        <v>3913</v>
      </c>
      <c r="F662" s="650" t="s">
        <v>3904</v>
      </c>
      <c r="G662" s="650" t="s">
        <v>4283</v>
      </c>
      <c r="H662" s="650" t="s">
        <v>583</v>
      </c>
      <c r="I662" s="650" t="s">
        <v>4284</v>
      </c>
      <c r="J662" s="650" t="s">
        <v>4285</v>
      </c>
      <c r="K662" s="650" t="s">
        <v>4286</v>
      </c>
      <c r="L662" s="651">
        <v>5889.88</v>
      </c>
      <c r="M662" s="651">
        <v>23559.52</v>
      </c>
      <c r="N662" s="650">
        <v>4</v>
      </c>
      <c r="O662" s="731">
        <v>2</v>
      </c>
      <c r="P662" s="651">
        <v>17669.64</v>
      </c>
      <c r="Q662" s="666">
        <v>0.75</v>
      </c>
      <c r="R662" s="650">
        <v>3</v>
      </c>
      <c r="S662" s="666">
        <v>0.75</v>
      </c>
      <c r="T662" s="731">
        <v>1</v>
      </c>
      <c r="U662" s="689">
        <v>0.5</v>
      </c>
    </row>
    <row r="663" spans="1:21" ht="14.4" customHeight="1" x14ac:dyDescent="0.3">
      <c r="A663" s="649">
        <v>21</v>
      </c>
      <c r="B663" s="650" t="s">
        <v>582</v>
      </c>
      <c r="C663" s="650">
        <v>89301212</v>
      </c>
      <c r="D663" s="729" t="s">
        <v>5949</v>
      </c>
      <c r="E663" s="730" t="s">
        <v>3913</v>
      </c>
      <c r="F663" s="650" t="s">
        <v>3904</v>
      </c>
      <c r="G663" s="650" t="s">
        <v>4054</v>
      </c>
      <c r="H663" s="650" t="s">
        <v>1959</v>
      </c>
      <c r="I663" s="650" t="s">
        <v>2021</v>
      </c>
      <c r="J663" s="650" t="s">
        <v>2022</v>
      </c>
      <c r="K663" s="650" t="s">
        <v>2023</v>
      </c>
      <c r="L663" s="651">
        <v>0</v>
      </c>
      <c r="M663" s="651">
        <v>0</v>
      </c>
      <c r="N663" s="650">
        <v>1</v>
      </c>
      <c r="O663" s="731">
        <v>0.5</v>
      </c>
      <c r="P663" s="651">
        <v>0</v>
      </c>
      <c r="Q663" s="666"/>
      <c r="R663" s="650">
        <v>1</v>
      </c>
      <c r="S663" s="666">
        <v>1</v>
      </c>
      <c r="T663" s="731">
        <v>0.5</v>
      </c>
      <c r="U663" s="689">
        <v>1</v>
      </c>
    </row>
    <row r="664" spans="1:21" ht="14.4" customHeight="1" x14ac:dyDescent="0.3">
      <c r="A664" s="649">
        <v>21</v>
      </c>
      <c r="B664" s="650" t="s">
        <v>582</v>
      </c>
      <c r="C664" s="650">
        <v>89301212</v>
      </c>
      <c r="D664" s="729" t="s">
        <v>5949</v>
      </c>
      <c r="E664" s="730" t="s">
        <v>3913</v>
      </c>
      <c r="F664" s="650" t="s">
        <v>3904</v>
      </c>
      <c r="G664" s="650" t="s">
        <v>4533</v>
      </c>
      <c r="H664" s="650" t="s">
        <v>1959</v>
      </c>
      <c r="I664" s="650" t="s">
        <v>4534</v>
      </c>
      <c r="J664" s="650" t="s">
        <v>3682</v>
      </c>
      <c r="K664" s="650" t="s">
        <v>4535</v>
      </c>
      <c r="L664" s="651">
        <v>195.92</v>
      </c>
      <c r="M664" s="651">
        <v>391.84</v>
      </c>
      <c r="N664" s="650">
        <v>2</v>
      </c>
      <c r="O664" s="731">
        <v>1</v>
      </c>
      <c r="P664" s="651">
        <v>391.84</v>
      </c>
      <c r="Q664" s="666">
        <v>1</v>
      </c>
      <c r="R664" s="650">
        <v>2</v>
      </c>
      <c r="S664" s="666">
        <v>1</v>
      </c>
      <c r="T664" s="731">
        <v>1</v>
      </c>
      <c r="U664" s="689">
        <v>1</v>
      </c>
    </row>
    <row r="665" spans="1:21" ht="14.4" customHeight="1" x14ac:dyDescent="0.3">
      <c r="A665" s="649">
        <v>21</v>
      </c>
      <c r="B665" s="650" t="s">
        <v>582</v>
      </c>
      <c r="C665" s="650">
        <v>89301212</v>
      </c>
      <c r="D665" s="729" t="s">
        <v>5949</v>
      </c>
      <c r="E665" s="730" t="s">
        <v>3913</v>
      </c>
      <c r="F665" s="650" t="s">
        <v>3904</v>
      </c>
      <c r="G665" s="650" t="s">
        <v>4055</v>
      </c>
      <c r="H665" s="650" t="s">
        <v>583</v>
      </c>
      <c r="I665" s="650" t="s">
        <v>4536</v>
      </c>
      <c r="J665" s="650" t="s">
        <v>4537</v>
      </c>
      <c r="K665" s="650" t="s">
        <v>4538</v>
      </c>
      <c r="L665" s="651">
        <v>0</v>
      </c>
      <c r="M665" s="651">
        <v>0</v>
      </c>
      <c r="N665" s="650">
        <v>2</v>
      </c>
      <c r="O665" s="731">
        <v>2</v>
      </c>
      <c r="P665" s="651"/>
      <c r="Q665" s="666"/>
      <c r="R665" s="650"/>
      <c r="S665" s="666">
        <v>0</v>
      </c>
      <c r="T665" s="731"/>
      <c r="U665" s="689">
        <v>0</v>
      </c>
    </row>
    <row r="666" spans="1:21" ht="14.4" customHeight="1" x14ac:dyDescent="0.3">
      <c r="A666" s="649">
        <v>21</v>
      </c>
      <c r="B666" s="650" t="s">
        <v>582</v>
      </c>
      <c r="C666" s="650">
        <v>89301212</v>
      </c>
      <c r="D666" s="729" t="s">
        <v>5949</v>
      </c>
      <c r="E666" s="730" t="s">
        <v>3913</v>
      </c>
      <c r="F666" s="650" t="s">
        <v>3904</v>
      </c>
      <c r="G666" s="650" t="s">
        <v>4055</v>
      </c>
      <c r="H666" s="650" t="s">
        <v>1959</v>
      </c>
      <c r="I666" s="650" t="s">
        <v>2273</v>
      </c>
      <c r="J666" s="650" t="s">
        <v>2274</v>
      </c>
      <c r="K666" s="650" t="s">
        <v>3770</v>
      </c>
      <c r="L666" s="651">
        <v>804.58</v>
      </c>
      <c r="M666" s="651">
        <v>98963.34</v>
      </c>
      <c r="N666" s="650">
        <v>123</v>
      </c>
      <c r="O666" s="731">
        <v>41</v>
      </c>
      <c r="P666" s="651">
        <v>62757.239999999983</v>
      </c>
      <c r="Q666" s="666">
        <v>0.63414634146341453</v>
      </c>
      <c r="R666" s="650">
        <v>78</v>
      </c>
      <c r="S666" s="666">
        <v>0.63414634146341464</v>
      </c>
      <c r="T666" s="731">
        <v>26</v>
      </c>
      <c r="U666" s="689">
        <v>0.63414634146341464</v>
      </c>
    </row>
    <row r="667" spans="1:21" ht="14.4" customHeight="1" x14ac:dyDescent="0.3">
      <c r="A667" s="649">
        <v>21</v>
      </c>
      <c r="B667" s="650" t="s">
        <v>582</v>
      </c>
      <c r="C667" s="650">
        <v>89301212</v>
      </c>
      <c r="D667" s="729" t="s">
        <v>5949</v>
      </c>
      <c r="E667" s="730" t="s">
        <v>3913</v>
      </c>
      <c r="F667" s="650" t="s">
        <v>3904</v>
      </c>
      <c r="G667" s="650" t="s">
        <v>4419</v>
      </c>
      <c r="H667" s="650" t="s">
        <v>1959</v>
      </c>
      <c r="I667" s="650" t="s">
        <v>4420</v>
      </c>
      <c r="J667" s="650" t="s">
        <v>2506</v>
      </c>
      <c r="K667" s="650" t="s">
        <v>4421</v>
      </c>
      <c r="L667" s="651">
        <v>50.57</v>
      </c>
      <c r="M667" s="651">
        <v>50.57</v>
      </c>
      <c r="N667" s="650">
        <v>1</v>
      </c>
      <c r="O667" s="731">
        <v>0.5</v>
      </c>
      <c r="P667" s="651">
        <v>50.57</v>
      </c>
      <c r="Q667" s="666">
        <v>1</v>
      </c>
      <c r="R667" s="650">
        <v>1</v>
      </c>
      <c r="S667" s="666">
        <v>1</v>
      </c>
      <c r="T667" s="731">
        <v>0.5</v>
      </c>
      <c r="U667" s="689">
        <v>1</v>
      </c>
    </row>
    <row r="668" spans="1:21" ht="14.4" customHeight="1" x14ac:dyDescent="0.3">
      <c r="A668" s="649">
        <v>21</v>
      </c>
      <c r="B668" s="650" t="s">
        <v>582</v>
      </c>
      <c r="C668" s="650">
        <v>89301212</v>
      </c>
      <c r="D668" s="729" t="s">
        <v>5949</v>
      </c>
      <c r="E668" s="730" t="s">
        <v>3913</v>
      </c>
      <c r="F668" s="650" t="s">
        <v>3904</v>
      </c>
      <c r="G668" s="650" t="s">
        <v>3949</v>
      </c>
      <c r="H668" s="650" t="s">
        <v>583</v>
      </c>
      <c r="I668" s="650" t="s">
        <v>4539</v>
      </c>
      <c r="J668" s="650" t="s">
        <v>4540</v>
      </c>
      <c r="K668" s="650" t="s">
        <v>4541</v>
      </c>
      <c r="L668" s="651">
        <v>0</v>
      </c>
      <c r="M668" s="651">
        <v>0</v>
      </c>
      <c r="N668" s="650">
        <v>1</v>
      </c>
      <c r="O668" s="731">
        <v>1</v>
      </c>
      <c r="P668" s="651">
        <v>0</v>
      </c>
      <c r="Q668" s="666"/>
      <c r="R668" s="650">
        <v>1</v>
      </c>
      <c r="S668" s="666">
        <v>1</v>
      </c>
      <c r="T668" s="731">
        <v>1</v>
      </c>
      <c r="U668" s="689">
        <v>1</v>
      </c>
    </row>
    <row r="669" spans="1:21" ht="14.4" customHeight="1" x14ac:dyDescent="0.3">
      <c r="A669" s="649">
        <v>21</v>
      </c>
      <c r="B669" s="650" t="s">
        <v>582</v>
      </c>
      <c r="C669" s="650">
        <v>89301212</v>
      </c>
      <c r="D669" s="729" t="s">
        <v>5949</v>
      </c>
      <c r="E669" s="730" t="s">
        <v>3913</v>
      </c>
      <c r="F669" s="650" t="s">
        <v>3904</v>
      </c>
      <c r="G669" s="650" t="s">
        <v>4542</v>
      </c>
      <c r="H669" s="650" t="s">
        <v>1959</v>
      </c>
      <c r="I669" s="650" t="s">
        <v>4543</v>
      </c>
      <c r="J669" s="650" t="s">
        <v>2103</v>
      </c>
      <c r="K669" s="650" t="s">
        <v>1854</v>
      </c>
      <c r="L669" s="651">
        <v>71.86</v>
      </c>
      <c r="M669" s="651">
        <v>71.86</v>
      </c>
      <c r="N669" s="650">
        <v>1</v>
      </c>
      <c r="O669" s="731">
        <v>0.5</v>
      </c>
      <c r="P669" s="651"/>
      <c r="Q669" s="666">
        <v>0</v>
      </c>
      <c r="R669" s="650"/>
      <c r="S669" s="666">
        <v>0</v>
      </c>
      <c r="T669" s="731"/>
      <c r="U669" s="689">
        <v>0</v>
      </c>
    </row>
    <row r="670" spans="1:21" ht="14.4" customHeight="1" x14ac:dyDescent="0.3">
      <c r="A670" s="649">
        <v>21</v>
      </c>
      <c r="B670" s="650" t="s">
        <v>582</v>
      </c>
      <c r="C670" s="650">
        <v>89301212</v>
      </c>
      <c r="D670" s="729" t="s">
        <v>5949</v>
      </c>
      <c r="E670" s="730" t="s">
        <v>3913</v>
      </c>
      <c r="F670" s="650" t="s">
        <v>3904</v>
      </c>
      <c r="G670" s="650" t="s">
        <v>4542</v>
      </c>
      <c r="H670" s="650" t="s">
        <v>1959</v>
      </c>
      <c r="I670" s="650" t="s">
        <v>4544</v>
      </c>
      <c r="J670" s="650" t="s">
        <v>2103</v>
      </c>
      <c r="K670" s="650" t="s">
        <v>4545</v>
      </c>
      <c r="L670" s="651">
        <v>0</v>
      </c>
      <c r="M670" s="651">
        <v>0</v>
      </c>
      <c r="N670" s="650">
        <v>1</v>
      </c>
      <c r="O670" s="731">
        <v>0.5</v>
      </c>
      <c r="P670" s="651"/>
      <c r="Q670" s="666"/>
      <c r="R670" s="650"/>
      <c r="S670" s="666">
        <v>0</v>
      </c>
      <c r="T670" s="731"/>
      <c r="U670" s="689">
        <v>0</v>
      </c>
    </row>
    <row r="671" spans="1:21" ht="14.4" customHeight="1" x14ac:dyDescent="0.3">
      <c r="A671" s="649">
        <v>21</v>
      </c>
      <c r="B671" s="650" t="s">
        <v>582</v>
      </c>
      <c r="C671" s="650">
        <v>89301212</v>
      </c>
      <c r="D671" s="729" t="s">
        <v>5949</v>
      </c>
      <c r="E671" s="730" t="s">
        <v>3913</v>
      </c>
      <c r="F671" s="650" t="s">
        <v>3904</v>
      </c>
      <c r="G671" s="650" t="s">
        <v>4163</v>
      </c>
      <c r="H671" s="650" t="s">
        <v>583</v>
      </c>
      <c r="I671" s="650" t="s">
        <v>913</v>
      </c>
      <c r="J671" s="650" t="s">
        <v>914</v>
      </c>
      <c r="K671" s="650" t="s">
        <v>4164</v>
      </c>
      <c r="L671" s="651">
        <v>242.93</v>
      </c>
      <c r="M671" s="651">
        <v>5587.3899999999994</v>
      </c>
      <c r="N671" s="650">
        <v>23</v>
      </c>
      <c r="O671" s="731">
        <v>23</v>
      </c>
      <c r="P671" s="651">
        <v>2186.3700000000003</v>
      </c>
      <c r="Q671" s="666">
        <v>0.39130434782608708</v>
      </c>
      <c r="R671" s="650">
        <v>9</v>
      </c>
      <c r="S671" s="666">
        <v>0.39130434782608697</v>
      </c>
      <c r="T671" s="731">
        <v>9</v>
      </c>
      <c r="U671" s="689">
        <v>0.39130434782608697</v>
      </c>
    </row>
    <row r="672" spans="1:21" ht="14.4" customHeight="1" x14ac:dyDescent="0.3">
      <c r="A672" s="649">
        <v>21</v>
      </c>
      <c r="B672" s="650" t="s">
        <v>582</v>
      </c>
      <c r="C672" s="650">
        <v>89301212</v>
      </c>
      <c r="D672" s="729" t="s">
        <v>5949</v>
      </c>
      <c r="E672" s="730" t="s">
        <v>3913</v>
      </c>
      <c r="F672" s="650" t="s">
        <v>3904</v>
      </c>
      <c r="G672" s="650" t="s">
        <v>4060</v>
      </c>
      <c r="H672" s="650" t="s">
        <v>583</v>
      </c>
      <c r="I672" s="650" t="s">
        <v>1748</v>
      </c>
      <c r="J672" s="650" t="s">
        <v>1951</v>
      </c>
      <c r="K672" s="650" t="s">
        <v>1952</v>
      </c>
      <c r="L672" s="651">
        <v>2344.4299999999998</v>
      </c>
      <c r="M672" s="651">
        <v>7033.2899999999991</v>
      </c>
      <c r="N672" s="650">
        <v>3</v>
      </c>
      <c r="O672" s="731">
        <v>2</v>
      </c>
      <c r="P672" s="651">
        <v>4688.8599999999997</v>
      </c>
      <c r="Q672" s="666">
        <v>0.66666666666666674</v>
      </c>
      <c r="R672" s="650">
        <v>2</v>
      </c>
      <c r="S672" s="666">
        <v>0.66666666666666663</v>
      </c>
      <c r="T672" s="731">
        <v>1</v>
      </c>
      <c r="U672" s="689">
        <v>0.5</v>
      </c>
    </row>
    <row r="673" spans="1:21" ht="14.4" customHeight="1" x14ac:dyDescent="0.3">
      <c r="A673" s="649">
        <v>21</v>
      </c>
      <c r="B673" s="650" t="s">
        <v>582</v>
      </c>
      <c r="C673" s="650">
        <v>89301212</v>
      </c>
      <c r="D673" s="729" t="s">
        <v>5949</v>
      </c>
      <c r="E673" s="730" t="s">
        <v>3913</v>
      </c>
      <c r="F673" s="650" t="s">
        <v>3904</v>
      </c>
      <c r="G673" s="650" t="s">
        <v>4060</v>
      </c>
      <c r="H673" s="650" t="s">
        <v>583</v>
      </c>
      <c r="I673" s="650" t="s">
        <v>4288</v>
      </c>
      <c r="J673" s="650" t="s">
        <v>1951</v>
      </c>
      <c r="K673" s="650" t="s">
        <v>4289</v>
      </c>
      <c r="L673" s="651">
        <v>0</v>
      </c>
      <c r="M673" s="651">
        <v>0</v>
      </c>
      <c r="N673" s="650">
        <v>1</v>
      </c>
      <c r="O673" s="731">
        <v>1</v>
      </c>
      <c r="P673" s="651">
        <v>0</v>
      </c>
      <c r="Q673" s="666"/>
      <c r="R673" s="650">
        <v>1</v>
      </c>
      <c r="S673" s="666">
        <v>1</v>
      </c>
      <c r="T673" s="731">
        <v>1</v>
      </c>
      <c r="U673" s="689">
        <v>1</v>
      </c>
    </row>
    <row r="674" spans="1:21" ht="14.4" customHeight="1" x14ac:dyDescent="0.3">
      <c r="A674" s="649">
        <v>21</v>
      </c>
      <c r="B674" s="650" t="s">
        <v>582</v>
      </c>
      <c r="C674" s="650">
        <v>89301212</v>
      </c>
      <c r="D674" s="729" t="s">
        <v>5949</v>
      </c>
      <c r="E674" s="730" t="s">
        <v>3913</v>
      </c>
      <c r="F674" s="650" t="s">
        <v>3904</v>
      </c>
      <c r="G674" s="650" t="s">
        <v>4546</v>
      </c>
      <c r="H674" s="650" t="s">
        <v>583</v>
      </c>
      <c r="I674" s="650" t="s">
        <v>4547</v>
      </c>
      <c r="J674" s="650" t="s">
        <v>4548</v>
      </c>
      <c r="K674" s="650" t="s">
        <v>2277</v>
      </c>
      <c r="L674" s="651">
        <v>106.3</v>
      </c>
      <c r="M674" s="651">
        <v>212.6</v>
      </c>
      <c r="N674" s="650">
        <v>2</v>
      </c>
      <c r="O674" s="731">
        <v>0.5</v>
      </c>
      <c r="P674" s="651"/>
      <c r="Q674" s="666">
        <v>0</v>
      </c>
      <c r="R674" s="650"/>
      <c r="S674" s="666">
        <v>0</v>
      </c>
      <c r="T674" s="731"/>
      <c r="U674" s="689">
        <v>0</v>
      </c>
    </row>
    <row r="675" spans="1:21" ht="14.4" customHeight="1" x14ac:dyDescent="0.3">
      <c r="A675" s="649">
        <v>21</v>
      </c>
      <c r="B675" s="650" t="s">
        <v>582</v>
      </c>
      <c r="C675" s="650">
        <v>89301212</v>
      </c>
      <c r="D675" s="729" t="s">
        <v>5949</v>
      </c>
      <c r="E675" s="730" t="s">
        <v>3913</v>
      </c>
      <c r="F675" s="650" t="s">
        <v>3904</v>
      </c>
      <c r="G675" s="650" t="s">
        <v>4064</v>
      </c>
      <c r="H675" s="650" t="s">
        <v>583</v>
      </c>
      <c r="I675" s="650" t="s">
        <v>989</v>
      </c>
      <c r="J675" s="650" t="s">
        <v>4065</v>
      </c>
      <c r="K675" s="650" t="s">
        <v>4066</v>
      </c>
      <c r="L675" s="651">
        <v>56.01</v>
      </c>
      <c r="M675" s="651">
        <v>112.02</v>
      </c>
      <c r="N675" s="650">
        <v>2</v>
      </c>
      <c r="O675" s="731">
        <v>1.5</v>
      </c>
      <c r="P675" s="651">
        <v>56.01</v>
      </c>
      <c r="Q675" s="666">
        <v>0.5</v>
      </c>
      <c r="R675" s="650">
        <v>1</v>
      </c>
      <c r="S675" s="666">
        <v>0.5</v>
      </c>
      <c r="T675" s="731">
        <v>1</v>
      </c>
      <c r="U675" s="689">
        <v>0.66666666666666663</v>
      </c>
    </row>
    <row r="676" spans="1:21" ht="14.4" customHeight="1" x14ac:dyDescent="0.3">
      <c r="A676" s="649">
        <v>21</v>
      </c>
      <c r="B676" s="650" t="s">
        <v>582</v>
      </c>
      <c r="C676" s="650">
        <v>89301212</v>
      </c>
      <c r="D676" s="729" t="s">
        <v>5949</v>
      </c>
      <c r="E676" s="730" t="s">
        <v>3913</v>
      </c>
      <c r="F676" s="650" t="s">
        <v>3904</v>
      </c>
      <c r="G676" s="650" t="s">
        <v>4067</v>
      </c>
      <c r="H676" s="650" t="s">
        <v>583</v>
      </c>
      <c r="I676" s="650" t="s">
        <v>4549</v>
      </c>
      <c r="J676" s="650" t="s">
        <v>1114</v>
      </c>
      <c r="K676" s="650" t="s">
        <v>1115</v>
      </c>
      <c r="L676" s="651">
        <v>49.92</v>
      </c>
      <c r="M676" s="651">
        <v>49.92</v>
      </c>
      <c r="N676" s="650">
        <v>1</v>
      </c>
      <c r="O676" s="731">
        <v>0.5</v>
      </c>
      <c r="P676" s="651">
        <v>49.92</v>
      </c>
      <c r="Q676" s="666">
        <v>1</v>
      </c>
      <c r="R676" s="650">
        <v>1</v>
      </c>
      <c r="S676" s="666">
        <v>1</v>
      </c>
      <c r="T676" s="731">
        <v>0.5</v>
      </c>
      <c r="U676" s="689">
        <v>1</v>
      </c>
    </row>
    <row r="677" spans="1:21" ht="14.4" customHeight="1" x14ac:dyDescent="0.3">
      <c r="A677" s="649">
        <v>21</v>
      </c>
      <c r="B677" s="650" t="s">
        <v>582</v>
      </c>
      <c r="C677" s="650">
        <v>89301212</v>
      </c>
      <c r="D677" s="729" t="s">
        <v>5949</v>
      </c>
      <c r="E677" s="730" t="s">
        <v>3913</v>
      </c>
      <c r="F677" s="650" t="s">
        <v>3904</v>
      </c>
      <c r="G677" s="650" t="s">
        <v>3945</v>
      </c>
      <c r="H677" s="650" t="s">
        <v>583</v>
      </c>
      <c r="I677" s="650" t="s">
        <v>776</v>
      </c>
      <c r="J677" s="650" t="s">
        <v>777</v>
      </c>
      <c r="K677" s="650" t="s">
        <v>4071</v>
      </c>
      <c r="L677" s="651">
        <v>391.83</v>
      </c>
      <c r="M677" s="651">
        <v>391.83</v>
      </c>
      <c r="N677" s="650">
        <v>1</v>
      </c>
      <c r="O677" s="731">
        <v>0.5</v>
      </c>
      <c r="P677" s="651"/>
      <c r="Q677" s="666">
        <v>0</v>
      </c>
      <c r="R677" s="650"/>
      <c r="S677" s="666">
        <v>0</v>
      </c>
      <c r="T677" s="731"/>
      <c r="U677" s="689">
        <v>0</v>
      </c>
    </row>
    <row r="678" spans="1:21" ht="14.4" customHeight="1" x14ac:dyDescent="0.3">
      <c r="A678" s="649">
        <v>21</v>
      </c>
      <c r="B678" s="650" t="s">
        <v>582</v>
      </c>
      <c r="C678" s="650">
        <v>89301212</v>
      </c>
      <c r="D678" s="729" t="s">
        <v>5949</v>
      </c>
      <c r="E678" s="730" t="s">
        <v>3913</v>
      </c>
      <c r="F678" s="650" t="s">
        <v>3904</v>
      </c>
      <c r="G678" s="650" t="s">
        <v>3945</v>
      </c>
      <c r="H678" s="650" t="s">
        <v>583</v>
      </c>
      <c r="I678" s="650" t="s">
        <v>4550</v>
      </c>
      <c r="J678" s="650" t="s">
        <v>4551</v>
      </c>
      <c r="K678" s="650" t="s">
        <v>4552</v>
      </c>
      <c r="L678" s="651">
        <v>310.66000000000003</v>
      </c>
      <c r="M678" s="651">
        <v>1242.6400000000001</v>
      </c>
      <c r="N678" s="650">
        <v>4</v>
      </c>
      <c r="O678" s="731">
        <v>1.5</v>
      </c>
      <c r="P678" s="651"/>
      <c r="Q678" s="666">
        <v>0</v>
      </c>
      <c r="R678" s="650"/>
      <c r="S678" s="666">
        <v>0</v>
      </c>
      <c r="T678" s="731"/>
      <c r="U678" s="689">
        <v>0</v>
      </c>
    </row>
    <row r="679" spans="1:21" ht="14.4" customHeight="1" x14ac:dyDescent="0.3">
      <c r="A679" s="649">
        <v>21</v>
      </c>
      <c r="B679" s="650" t="s">
        <v>582</v>
      </c>
      <c r="C679" s="650">
        <v>89301212</v>
      </c>
      <c r="D679" s="729" t="s">
        <v>5949</v>
      </c>
      <c r="E679" s="730" t="s">
        <v>3913</v>
      </c>
      <c r="F679" s="650" t="s">
        <v>3904</v>
      </c>
      <c r="G679" s="650" t="s">
        <v>3950</v>
      </c>
      <c r="H679" s="650" t="s">
        <v>1959</v>
      </c>
      <c r="I679" s="650" t="s">
        <v>1998</v>
      </c>
      <c r="J679" s="650" t="s">
        <v>1999</v>
      </c>
      <c r="K679" s="650" t="s">
        <v>2000</v>
      </c>
      <c r="L679" s="651">
        <v>937.93</v>
      </c>
      <c r="M679" s="651">
        <v>1875.86</v>
      </c>
      <c r="N679" s="650">
        <v>2</v>
      </c>
      <c r="O679" s="731">
        <v>1</v>
      </c>
      <c r="P679" s="651">
        <v>1875.86</v>
      </c>
      <c r="Q679" s="666">
        <v>1</v>
      </c>
      <c r="R679" s="650">
        <v>2</v>
      </c>
      <c r="S679" s="666">
        <v>1</v>
      </c>
      <c r="T679" s="731">
        <v>1</v>
      </c>
      <c r="U679" s="689">
        <v>1</v>
      </c>
    </row>
    <row r="680" spans="1:21" ht="14.4" customHeight="1" x14ac:dyDescent="0.3">
      <c r="A680" s="649">
        <v>21</v>
      </c>
      <c r="B680" s="650" t="s">
        <v>582</v>
      </c>
      <c r="C680" s="650">
        <v>89301212</v>
      </c>
      <c r="D680" s="729" t="s">
        <v>5949</v>
      </c>
      <c r="E680" s="730" t="s">
        <v>3913</v>
      </c>
      <c r="F680" s="650" t="s">
        <v>3904</v>
      </c>
      <c r="G680" s="650" t="s">
        <v>3950</v>
      </c>
      <c r="H680" s="650" t="s">
        <v>1959</v>
      </c>
      <c r="I680" s="650" t="s">
        <v>3114</v>
      </c>
      <c r="J680" s="650" t="s">
        <v>1999</v>
      </c>
      <c r="K680" s="650" t="s">
        <v>3115</v>
      </c>
      <c r="L680" s="651">
        <v>1458.07</v>
      </c>
      <c r="M680" s="651">
        <v>2916.14</v>
      </c>
      <c r="N680" s="650">
        <v>2</v>
      </c>
      <c r="O680" s="731">
        <v>1</v>
      </c>
      <c r="P680" s="651">
        <v>2916.14</v>
      </c>
      <c r="Q680" s="666">
        <v>1</v>
      </c>
      <c r="R680" s="650">
        <v>2</v>
      </c>
      <c r="S680" s="666">
        <v>1</v>
      </c>
      <c r="T680" s="731">
        <v>1</v>
      </c>
      <c r="U680" s="689">
        <v>1</v>
      </c>
    </row>
    <row r="681" spans="1:21" ht="14.4" customHeight="1" x14ac:dyDescent="0.3">
      <c r="A681" s="649">
        <v>21</v>
      </c>
      <c r="B681" s="650" t="s">
        <v>582</v>
      </c>
      <c r="C681" s="650">
        <v>89301212</v>
      </c>
      <c r="D681" s="729" t="s">
        <v>5949</v>
      </c>
      <c r="E681" s="730" t="s">
        <v>3913</v>
      </c>
      <c r="F681" s="650" t="s">
        <v>3904</v>
      </c>
      <c r="G681" s="650" t="s">
        <v>3950</v>
      </c>
      <c r="H681" s="650" t="s">
        <v>1959</v>
      </c>
      <c r="I681" s="650" t="s">
        <v>2068</v>
      </c>
      <c r="J681" s="650" t="s">
        <v>2062</v>
      </c>
      <c r="K681" s="650" t="s">
        <v>3115</v>
      </c>
      <c r="L681" s="651">
        <v>2916.16</v>
      </c>
      <c r="M681" s="651">
        <v>32077.759999999998</v>
      </c>
      <c r="N681" s="650">
        <v>11</v>
      </c>
      <c r="O681" s="731">
        <v>6</v>
      </c>
      <c r="P681" s="651">
        <v>32077.759999999998</v>
      </c>
      <c r="Q681" s="666">
        <v>1</v>
      </c>
      <c r="R681" s="650">
        <v>11</v>
      </c>
      <c r="S681" s="666">
        <v>1</v>
      </c>
      <c r="T681" s="731">
        <v>6</v>
      </c>
      <c r="U681" s="689">
        <v>1</v>
      </c>
    </row>
    <row r="682" spans="1:21" ht="14.4" customHeight="1" x14ac:dyDescent="0.3">
      <c r="A682" s="649">
        <v>21</v>
      </c>
      <c r="B682" s="650" t="s">
        <v>582</v>
      </c>
      <c r="C682" s="650">
        <v>89301212</v>
      </c>
      <c r="D682" s="729" t="s">
        <v>5949</v>
      </c>
      <c r="E682" s="730" t="s">
        <v>3913</v>
      </c>
      <c r="F682" s="650" t="s">
        <v>3904</v>
      </c>
      <c r="G682" s="650" t="s">
        <v>4441</v>
      </c>
      <c r="H682" s="650" t="s">
        <v>1959</v>
      </c>
      <c r="I682" s="650" t="s">
        <v>1968</v>
      </c>
      <c r="J682" s="650" t="s">
        <v>1969</v>
      </c>
      <c r="K682" s="650" t="s">
        <v>1872</v>
      </c>
      <c r="L682" s="651">
        <v>96.63</v>
      </c>
      <c r="M682" s="651">
        <v>1739.34</v>
      </c>
      <c r="N682" s="650">
        <v>18</v>
      </c>
      <c r="O682" s="731">
        <v>10.5</v>
      </c>
      <c r="P682" s="651">
        <v>773.04</v>
      </c>
      <c r="Q682" s="666">
        <v>0.44444444444444442</v>
      </c>
      <c r="R682" s="650">
        <v>8</v>
      </c>
      <c r="S682" s="666">
        <v>0.44444444444444442</v>
      </c>
      <c r="T682" s="731">
        <v>5</v>
      </c>
      <c r="U682" s="689">
        <v>0.47619047619047616</v>
      </c>
    </row>
    <row r="683" spans="1:21" ht="14.4" customHeight="1" x14ac:dyDescent="0.3">
      <c r="A683" s="649">
        <v>21</v>
      </c>
      <c r="B683" s="650" t="s">
        <v>582</v>
      </c>
      <c r="C683" s="650">
        <v>89301212</v>
      </c>
      <c r="D683" s="729" t="s">
        <v>5949</v>
      </c>
      <c r="E683" s="730" t="s">
        <v>3913</v>
      </c>
      <c r="F683" s="650" t="s">
        <v>3904</v>
      </c>
      <c r="G683" s="650" t="s">
        <v>4441</v>
      </c>
      <c r="H683" s="650" t="s">
        <v>1959</v>
      </c>
      <c r="I683" s="650" t="s">
        <v>1968</v>
      </c>
      <c r="J683" s="650" t="s">
        <v>1969</v>
      </c>
      <c r="K683" s="650" t="s">
        <v>1872</v>
      </c>
      <c r="L683" s="651">
        <v>59.55</v>
      </c>
      <c r="M683" s="651">
        <v>238.2</v>
      </c>
      <c r="N683" s="650">
        <v>4</v>
      </c>
      <c r="O683" s="731">
        <v>1.5</v>
      </c>
      <c r="P683" s="651">
        <v>119.1</v>
      </c>
      <c r="Q683" s="666">
        <v>0.5</v>
      </c>
      <c r="R683" s="650">
        <v>2</v>
      </c>
      <c r="S683" s="666">
        <v>0.5</v>
      </c>
      <c r="T683" s="731">
        <v>1</v>
      </c>
      <c r="U683" s="689">
        <v>0.66666666666666663</v>
      </c>
    </row>
    <row r="684" spans="1:21" ht="14.4" customHeight="1" x14ac:dyDescent="0.3">
      <c r="A684" s="649">
        <v>21</v>
      </c>
      <c r="B684" s="650" t="s">
        <v>582</v>
      </c>
      <c r="C684" s="650">
        <v>89301212</v>
      </c>
      <c r="D684" s="729" t="s">
        <v>5949</v>
      </c>
      <c r="E684" s="730" t="s">
        <v>3913</v>
      </c>
      <c r="F684" s="650" t="s">
        <v>3904</v>
      </c>
      <c r="G684" s="650" t="s">
        <v>4441</v>
      </c>
      <c r="H684" s="650" t="s">
        <v>583</v>
      </c>
      <c r="I684" s="650" t="s">
        <v>2957</v>
      </c>
      <c r="J684" s="650" t="s">
        <v>1969</v>
      </c>
      <c r="K684" s="650" t="s">
        <v>4553</v>
      </c>
      <c r="L684" s="651">
        <v>96.63</v>
      </c>
      <c r="M684" s="651">
        <v>96.63</v>
      </c>
      <c r="N684" s="650">
        <v>1</v>
      </c>
      <c r="O684" s="731">
        <v>0.5</v>
      </c>
      <c r="P684" s="651">
        <v>96.63</v>
      </c>
      <c r="Q684" s="666">
        <v>1</v>
      </c>
      <c r="R684" s="650">
        <v>1</v>
      </c>
      <c r="S684" s="666">
        <v>1</v>
      </c>
      <c r="T684" s="731">
        <v>0.5</v>
      </c>
      <c r="U684" s="689">
        <v>1</v>
      </c>
    </row>
    <row r="685" spans="1:21" ht="14.4" customHeight="1" x14ac:dyDescent="0.3">
      <c r="A685" s="649">
        <v>21</v>
      </c>
      <c r="B685" s="650" t="s">
        <v>582</v>
      </c>
      <c r="C685" s="650">
        <v>89301212</v>
      </c>
      <c r="D685" s="729" t="s">
        <v>5949</v>
      </c>
      <c r="E685" s="730" t="s">
        <v>3913</v>
      </c>
      <c r="F685" s="650" t="s">
        <v>3904</v>
      </c>
      <c r="G685" s="650" t="s">
        <v>4441</v>
      </c>
      <c r="H685" s="650" t="s">
        <v>583</v>
      </c>
      <c r="I685" s="650" t="s">
        <v>2957</v>
      </c>
      <c r="J685" s="650" t="s">
        <v>1969</v>
      </c>
      <c r="K685" s="650" t="s">
        <v>4553</v>
      </c>
      <c r="L685" s="651">
        <v>59.55</v>
      </c>
      <c r="M685" s="651">
        <v>238.2</v>
      </c>
      <c r="N685" s="650">
        <v>4</v>
      </c>
      <c r="O685" s="731">
        <v>2</v>
      </c>
      <c r="P685" s="651">
        <v>178.64999999999998</v>
      </c>
      <c r="Q685" s="666">
        <v>0.74999999999999989</v>
      </c>
      <c r="R685" s="650">
        <v>3</v>
      </c>
      <c r="S685" s="666">
        <v>0.75</v>
      </c>
      <c r="T685" s="731">
        <v>1.5</v>
      </c>
      <c r="U685" s="689">
        <v>0.75</v>
      </c>
    </row>
    <row r="686" spans="1:21" ht="14.4" customHeight="1" x14ac:dyDescent="0.3">
      <c r="A686" s="649">
        <v>21</v>
      </c>
      <c r="B686" s="650" t="s">
        <v>582</v>
      </c>
      <c r="C686" s="650">
        <v>89301212</v>
      </c>
      <c r="D686" s="729" t="s">
        <v>5949</v>
      </c>
      <c r="E686" s="730" t="s">
        <v>3913</v>
      </c>
      <c r="F686" s="650" t="s">
        <v>3904</v>
      </c>
      <c r="G686" s="650" t="s">
        <v>4441</v>
      </c>
      <c r="H686" s="650" t="s">
        <v>583</v>
      </c>
      <c r="I686" s="650" t="s">
        <v>4554</v>
      </c>
      <c r="J686" s="650" t="s">
        <v>4555</v>
      </c>
      <c r="K686" s="650" t="s">
        <v>4556</v>
      </c>
      <c r="L686" s="651">
        <v>96.63</v>
      </c>
      <c r="M686" s="651">
        <v>289.89</v>
      </c>
      <c r="N686" s="650">
        <v>3</v>
      </c>
      <c r="O686" s="731">
        <v>1.5</v>
      </c>
      <c r="P686" s="651"/>
      <c r="Q686" s="666">
        <v>0</v>
      </c>
      <c r="R686" s="650"/>
      <c r="S686" s="666">
        <v>0</v>
      </c>
      <c r="T686" s="731"/>
      <c r="U686" s="689">
        <v>0</v>
      </c>
    </row>
    <row r="687" spans="1:21" ht="14.4" customHeight="1" x14ac:dyDescent="0.3">
      <c r="A687" s="649">
        <v>21</v>
      </c>
      <c r="B687" s="650" t="s">
        <v>582</v>
      </c>
      <c r="C687" s="650">
        <v>89301212</v>
      </c>
      <c r="D687" s="729" t="s">
        <v>5949</v>
      </c>
      <c r="E687" s="730" t="s">
        <v>3913</v>
      </c>
      <c r="F687" s="650" t="s">
        <v>3904</v>
      </c>
      <c r="G687" s="650" t="s">
        <v>4441</v>
      </c>
      <c r="H687" s="650" t="s">
        <v>583</v>
      </c>
      <c r="I687" s="650" t="s">
        <v>4554</v>
      </c>
      <c r="J687" s="650" t="s">
        <v>4555</v>
      </c>
      <c r="K687" s="650" t="s">
        <v>4556</v>
      </c>
      <c r="L687" s="651">
        <v>59.55</v>
      </c>
      <c r="M687" s="651">
        <v>59.55</v>
      </c>
      <c r="N687" s="650">
        <v>1</v>
      </c>
      <c r="O687" s="731">
        <v>0.5</v>
      </c>
      <c r="P687" s="651"/>
      <c r="Q687" s="666">
        <v>0</v>
      </c>
      <c r="R687" s="650"/>
      <c r="S687" s="666">
        <v>0</v>
      </c>
      <c r="T687" s="731"/>
      <c r="U687" s="689">
        <v>0</v>
      </c>
    </row>
    <row r="688" spans="1:21" ht="14.4" customHeight="1" x14ac:dyDescent="0.3">
      <c r="A688" s="649">
        <v>21</v>
      </c>
      <c r="B688" s="650" t="s">
        <v>582</v>
      </c>
      <c r="C688" s="650">
        <v>89301212</v>
      </c>
      <c r="D688" s="729" t="s">
        <v>5949</v>
      </c>
      <c r="E688" s="730" t="s">
        <v>3913</v>
      </c>
      <c r="F688" s="650" t="s">
        <v>3904</v>
      </c>
      <c r="G688" s="650" t="s">
        <v>4072</v>
      </c>
      <c r="H688" s="650" t="s">
        <v>583</v>
      </c>
      <c r="I688" s="650" t="s">
        <v>2382</v>
      </c>
      <c r="J688" s="650" t="s">
        <v>2383</v>
      </c>
      <c r="K688" s="650" t="s">
        <v>2384</v>
      </c>
      <c r="L688" s="651">
        <v>153.52000000000001</v>
      </c>
      <c r="M688" s="651">
        <v>307.04000000000002</v>
      </c>
      <c r="N688" s="650">
        <v>2</v>
      </c>
      <c r="O688" s="731">
        <v>1</v>
      </c>
      <c r="P688" s="651"/>
      <c r="Q688" s="666">
        <v>0</v>
      </c>
      <c r="R688" s="650"/>
      <c r="S688" s="666">
        <v>0</v>
      </c>
      <c r="T688" s="731"/>
      <c r="U688" s="689">
        <v>0</v>
      </c>
    </row>
    <row r="689" spans="1:21" ht="14.4" customHeight="1" x14ac:dyDescent="0.3">
      <c r="A689" s="649">
        <v>21</v>
      </c>
      <c r="B689" s="650" t="s">
        <v>582</v>
      </c>
      <c r="C689" s="650">
        <v>89301212</v>
      </c>
      <c r="D689" s="729" t="s">
        <v>5949</v>
      </c>
      <c r="E689" s="730" t="s">
        <v>3913</v>
      </c>
      <c r="F689" s="650" t="s">
        <v>3904</v>
      </c>
      <c r="G689" s="650" t="s">
        <v>3951</v>
      </c>
      <c r="H689" s="650" t="s">
        <v>583</v>
      </c>
      <c r="I689" s="650" t="s">
        <v>4078</v>
      </c>
      <c r="J689" s="650" t="s">
        <v>4079</v>
      </c>
      <c r="K689" s="650" t="s">
        <v>809</v>
      </c>
      <c r="L689" s="651">
        <v>97.97</v>
      </c>
      <c r="M689" s="651">
        <v>195.94</v>
      </c>
      <c r="N689" s="650">
        <v>2</v>
      </c>
      <c r="O689" s="731">
        <v>1</v>
      </c>
      <c r="P689" s="651"/>
      <c r="Q689" s="666">
        <v>0</v>
      </c>
      <c r="R689" s="650"/>
      <c r="S689" s="666">
        <v>0</v>
      </c>
      <c r="T689" s="731"/>
      <c r="U689" s="689">
        <v>0</v>
      </c>
    </row>
    <row r="690" spans="1:21" ht="14.4" customHeight="1" x14ac:dyDescent="0.3">
      <c r="A690" s="649">
        <v>21</v>
      </c>
      <c r="B690" s="650" t="s">
        <v>582</v>
      </c>
      <c r="C690" s="650">
        <v>89301212</v>
      </c>
      <c r="D690" s="729" t="s">
        <v>5949</v>
      </c>
      <c r="E690" s="730" t="s">
        <v>3913</v>
      </c>
      <c r="F690" s="650" t="s">
        <v>3904</v>
      </c>
      <c r="G690" s="650" t="s">
        <v>3951</v>
      </c>
      <c r="H690" s="650" t="s">
        <v>583</v>
      </c>
      <c r="I690" s="650" t="s">
        <v>4080</v>
      </c>
      <c r="J690" s="650" t="s">
        <v>3953</v>
      </c>
      <c r="K690" s="650" t="s">
        <v>809</v>
      </c>
      <c r="L690" s="651">
        <v>97.97</v>
      </c>
      <c r="M690" s="651">
        <v>587.81999999999994</v>
      </c>
      <c r="N690" s="650">
        <v>6</v>
      </c>
      <c r="O690" s="731">
        <v>2</v>
      </c>
      <c r="P690" s="651">
        <v>587.81999999999994</v>
      </c>
      <c r="Q690" s="666">
        <v>1</v>
      </c>
      <c r="R690" s="650">
        <v>6</v>
      </c>
      <c r="S690" s="666">
        <v>1</v>
      </c>
      <c r="T690" s="731">
        <v>2</v>
      </c>
      <c r="U690" s="689">
        <v>1</v>
      </c>
    </row>
    <row r="691" spans="1:21" ht="14.4" customHeight="1" x14ac:dyDescent="0.3">
      <c r="A691" s="649">
        <v>21</v>
      </c>
      <c r="B691" s="650" t="s">
        <v>582</v>
      </c>
      <c r="C691" s="650">
        <v>89301212</v>
      </c>
      <c r="D691" s="729" t="s">
        <v>5949</v>
      </c>
      <c r="E691" s="730" t="s">
        <v>3913</v>
      </c>
      <c r="F691" s="650" t="s">
        <v>3904</v>
      </c>
      <c r="G691" s="650" t="s">
        <v>3951</v>
      </c>
      <c r="H691" s="650" t="s">
        <v>583</v>
      </c>
      <c r="I691" s="650" t="s">
        <v>807</v>
      </c>
      <c r="J691" s="650" t="s">
        <v>808</v>
      </c>
      <c r="K691" s="650" t="s">
        <v>4308</v>
      </c>
      <c r="L691" s="651">
        <v>97.97</v>
      </c>
      <c r="M691" s="651">
        <v>293.90999999999997</v>
      </c>
      <c r="N691" s="650">
        <v>3</v>
      </c>
      <c r="O691" s="731">
        <v>2</v>
      </c>
      <c r="P691" s="651">
        <v>195.94</v>
      </c>
      <c r="Q691" s="666">
        <v>0.66666666666666674</v>
      </c>
      <c r="R691" s="650">
        <v>2</v>
      </c>
      <c r="S691" s="666">
        <v>0.66666666666666663</v>
      </c>
      <c r="T691" s="731">
        <v>1</v>
      </c>
      <c r="U691" s="689">
        <v>0.5</v>
      </c>
    </row>
    <row r="692" spans="1:21" ht="14.4" customHeight="1" x14ac:dyDescent="0.3">
      <c r="A692" s="649">
        <v>21</v>
      </c>
      <c r="B692" s="650" t="s">
        <v>582</v>
      </c>
      <c r="C692" s="650">
        <v>89301212</v>
      </c>
      <c r="D692" s="729" t="s">
        <v>5949</v>
      </c>
      <c r="E692" s="730" t="s">
        <v>3913</v>
      </c>
      <c r="F692" s="650" t="s">
        <v>3904</v>
      </c>
      <c r="G692" s="650" t="s">
        <v>3948</v>
      </c>
      <c r="H692" s="650" t="s">
        <v>1959</v>
      </c>
      <c r="I692" s="650" t="s">
        <v>2182</v>
      </c>
      <c r="J692" s="650" t="s">
        <v>2183</v>
      </c>
      <c r="K692" s="650" t="s">
        <v>2184</v>
      </c>
      <c r="L692" s="651">
        <v>497.4</v>
      </c>
      <c r="M692" s="651">
        <v>22383.000000000007</v>
      </c>
      <c r="N692" s="650">
        <v>45</v>
      </c>
      <c r="O692" s="731">
        <v>34.5</v>
      </c>
      <c r="P692" s="651">
        <v>20890.800000000007</v>
      </c>
      <c r="Q692" s="666">
        <v>0.93333333333333335</v>
      </c>
      <c r="R692" s="650">
        <v>42</v>
      </c>
      <c r="S692" s="666">
        <v>0.93333333333333335</v>
      </c>
      <c r="T692" s="731">
        <v>33</v>
      </c>
      <c r="U692" s="689">
        <v>0.95652173913043481</v>
      </c>
    </row>
    <row r="693" spans="1:21" ht="14.4" customHeight="1" x14ac:dyDescent="0.3">
      <c r="A693" s="649">
        <v>21</v>
      </c>
      <c r="B693" s="650" t="s">
        <v>582</v>
      </c>
      <c r="C693" s="650">
        <v>89301212</v>
      </c>
      <c r="D693" s="729" t="s">
        <v>5949</v>
      </c>
      <c r="E693" s="730" t="s">
        <v>3913</v>
      </c>
      <c r="F693" s="650" t="s">
        <v>3904</v>
      </c>
      <c r="G693" s="650" t="s">
        <v>3948</v>
      </c>
      <c r="H693" s="650" t="s">
        <v>1959</v>
      </c>
      <c r="I693" s="650" t="s">
        <v>2200</v>
      </c>
      <c r="J693" s="650" t="s">
        <v>2201</v>
      </c>
      <c r="K693" s="650" t="s">
        <v>3686</v>
      </c>
      <c r="L693" s="651">
        <v>1359.61</v>
      </c>
      <c r="M693" s="651">
        <v>53024.790000000008</v>
      </c>
      <c r="N693" s="650">
        <v>39</v>
      </c>
      <c r="O693" s="731">
        <v>24.5</v>
      </c>
      <c r="P693" s="651">
        <v>33990.250000000007</v>
      </c>
      <c r="Q693" s="666">
        <v>0.64102564102564108</v>
      </c>
      <c r="R693" s="650">
        <v>25</v>
      </c>
      <c r="S693" s="666">
        <v>0.64102564102564108</v>
      </c>
      <c r="T693" s="731">
        <v>15</v>
      </c>
      <c r="U693" s="689">
        <v>0.61224489795918369</v>
      </c>
    </row>
    <row r="694" spans="1:21" ht="14.4" customHeight="1" x14ac:dyDescent="0.3">
      <c r="A694" s="649">
        <v>21</v>
      </c>
      <c r="B694" s="650" t="s">
        <v>582</v>
      </c>
      <c r="C694" s="650">
        <v>89301212</v>
      </c>
      <c r="D694" s="729" t="s">
        <v>5949</v>
      </c>
      <c r="E694" s="730" t="s">
        <v>3913</v>
      </c>
      <c r="F694" s="650" t="s">
        <v>3904</v>
      </c>
      <c r="G694" s="650" t="s">
        <v>3948</v>
      </c>
      <c r="H694" s="650" t="s">
        <v>1959</v>
      </c>
      <c r="I694" s="650" t="s">
        <v>3964</v>
      </c>
      <c r="J694" s="650" t="s">
        <v>3965</v>
      </c>
      <c r="K694" s="650" t="s">
        <v>3966</v>
      </c>
      <c r="L694" s="651">
        <v>1359.61</v>
      </c>
      <c r="M694" s="651">
        <v>5438.44</v>
      </c>
      <c r="N694" s="650">
        <v>4</v>
      </c>
      <c r="O694" s="731">
        <v>2.5</v>
      </c>
      <c r="P694" s="651">
        <v>2719.22</v>
      </c>
      <c r="Q694" s="666">
        <v>0.5</v>
      </c>
      <c r="R694" s="650">
        <v>2</v>
      </c>
      <c r="S694" s="666">
        <v>0.5</v>
      </c>
      <c r="T694" s="731">
        <v>1</v>
      </c>
      <c r="U694" s="689">
        <v>0.4</v>
      </c>
    </row>
    <row r="695" spans="1:21" ht="14.4" customHeight="1" x14ac:dyDescent="0.3">
      <c r="A695" s="649">
        <v>21</v>
      </c>
      <c r="B695" s="650" t="s">
        <v>582</v>
      </c>
      <c r="C695" s="650">
        <v>89301212</v>
      </c>
      <c r="D695" s="729" t="s">
        <v>5949</v>
      </c>
      <c r="E695" s="730" t="s">
        <v>3913</v>
      </c>
      <c r="F695" s="650" t="s">
        <v>3904</v>
      </c>
      <c r="G695" s="650" t="s">
        <v>4557</v>
      </c>
      <c r="H695" s="650" t="s">
        <v>583</v>
      </c>
      <c r="I695" s="650" t="s">
        <v>1354</v>
      </c>
      <c r="J695" s="650" t="s">
        <v>4558</v>
      </c>
      <c r="K695" s="650" t="s">
        <v>3997</v>
      </c>
      <c r="L695" s="651">
        <v>19.66</v>
      </c>
      <c r="M695" s="651">
        <v>58.980000000000004</v>
      </c>
      <c r="N695" s="650">
        <v>3</v>
      </c>
      <c r="O695" s="731">
        <v>1</v>
      </c>
      <c r="P695" s="651"/>
      <c r="Q695" s="666">
        <v>0</v>
      </c>
      <c r="R695" s="650"/>
      <c r="S695" s="666">
        <v>0</v>
      </c>
      <c r="T695" s="731"/>
      <c r="U695" s="689">
        <v>0</v>
      </c>
    </row>
    <row r="696" spans="1:21" ht="14.4" customHeight="1" x14ac:dyDescent="0.3">
      <c r="A696" s="649">
        <v>21</v>
      </c>
      <c r="B696" s="650" t="s">
        <v>582</v>
      </c>
      <c r="C696" s="650">
        <v>89301212</v>
      </c>
      <c r="D696" s="729" t="s">
        <v>5949</v>
      </c>
      <c r="E696" s="730" t="s">
        <v>3913</v>
      </c>
      <c r="F696" s="650" t="s">
        <v>3904</v>
      </c>
      <c r="G696" s="650" t="s">
        <v>4559</v>
      </c>
      <c r="H696" s="650" t="s">
        <v>583</v>
      </c>
      <c r="I696" s="650" t="s">
        <v>4560</v>
      </c>
      <c r="J696" s="650" t="s">
        <v>4561</v>
      </c>
      <c r="K696" s="650" t="s">
        <v>4562</v>
      </c>
      <c r="L696" s="651">
        <v>1044.3599999999999</v>
      </c>
      <c r="M696" s="651">
        <v>1044.3599999999999</v>
      </c>
      <c r="N696" s="650">
        <v>1</v>
      </c>
      <c r="O696" s="731">
        <v>0.5</v>
      </c>
      <c r="P696" s="651">
        <v>1044.3599999999999</v>
      </c>
      <c r="Q696" s="666">
        <v>1</v>
      </c>
      <c r="R696" s="650">
        <v>1</v>
      </c>
      <c r="S696" s="666">
        <v>1</v>
      </c>
      <c r="T696" s="731">
        <v>0.5</v>
      </c>
      <c r="U696" s="689">
        <v>1</v>
      </c>
    </row>
    <row r="697" spans="1:21" ht="14.4" customHeight="1" x14ac:dyDescent="0.3">
      <c r="A697" s="649">
        <v>21</v>
      </c>
      <c r="B697" s="650" t="s">
        <v>582</v>
      </c>
      <c r="C697" s="650">
        <v>89301212</v>
      </c>
      <c r="D697" s="729" t="s">
        <v>5949</v>
      </c>
      <c r="E697" s="730" t="s">
        <v>3913</v>
      </c>
      <c r="F697" s="650" t="s">
        <v>3904</v>
      </c>
      <c r="G697" s="650" t="s">
        <v>4559</v>
      </c>
      <c r="H697" s="650" t="s">
        <v>583</v>
      </c>
      <c r="I697" s="650" t="s">
        <v>1744</v>
      </c>
      <c r="J697" s="650" t="s">
        <v>4561</v>
      </c>
      <c r="K697" s="650" t="s">
        <v>4562</v>
      </c>
      <c r="L697" s="651">
        <v>1044.3599999999999</v>
      </c>
      <c r="M697" s="651">
        <v>26109</v>
      </c>
      <c r="N697" s="650">
        <v>25</v>
      </c>
      <c r="O697" s="731">
        <v>9.5</v>
      </c>
      <c r="P697" s="651">
        <v>21931.56</v>
      </c>
      <c r="Q697" s="666">
        <v>0.84000000000000008</v>
      </c>
      <c r="R697" s="650">
        <v>21</v>
      </c>
      <c r="S697" s="666">
        <v>0.84</v>
      </c>
      <c r="T697" s="731">
        <v>7</v>
      </c>
      <c r="U697" s="689">
        <v>0.73684210526315785</v>
      </c>
    </row>
    <row r="698" spans="1:21" ht="14.4" customHeight="1" x14ac:dyDescent="0.3">
      <c r="A698" s="649">
        <v>21</v>
      </c>
      <c r="B698" s="650" t="s">
        <v>582</v>
      </c>
      <c r="C698" s="650">
        <v>89301212</v>
      </c>
      <c r="D698" s="729" t="s">
        <v>5949</v>
      </c>
      <c r="E698" s="730" t="s">
        <v>3913</v>
      </c>
      <c r="F698" s="650" t="s">
        <v>3904</v>
      </c>
      <c r="G698" s="650" t="s">
        <v>4314</v>
      </c>
      <c r="H698" s="650" t="s">
        <v>583</v>
      </c>
      <c r="I698" s="650" t="s">
        <v>4315</v>
      </c>
      <c r="J698" s="650" t="s">
        <v>1124</v>
      </c>
      <c r="K698" s="650" t="s">
        <v>4316</v>
      </c>
      <c r="L698" s="651">
        <v>0</v>
      </c>
      <c r="M698" s="651">
        <v>0</v>
      </c>
      <c r="N698" s="650">
        <v>2</v>
      </c>
      <c r="O698" s="731">
        <v>1</v>
      </c>
      <c r="P698" s="651"/>
      <c r="Q698" s="666"/>
      <c r="R698" s="650"/>
      <c r="S698" s="666">
        <v>0</v>
      </c>
      <c r="T698" s="731"/>
      <c r="U698" s="689">
        <v>0</v>
      </c>
    </row>
    <row r="699" spans="1:21" ht="14.4" customHeight="1" x14ac:dyDescent="0.3">
      <c r="A699" s="649">
        <v>21</v>
      </c>
      <c r="B699" s="650" t="s">
        <v>582</v>
      </c>
      <c r="C699" s="650">
        <v>89301212</v>
      </c>
      <c r="D699" s="729" t="s">
        <v>5949</v>
      </c>
      <c r="E699" s="730" t="s">
        <v>3913</v>
      </c>
      <c r="F699" s="650" t="s">
        <v>3904</v>
      </c>
      <c r="G699" s="650" t="s">
        <v>4563</v>
      </c>
      <c r="H699" s="650" t="s">
        <v>583</v>
      </c>
      <c r="I699" s="650" t="s">
        <v>4564</v>
      </c>
      <c r="J699" s="650" t="s">
        <v>4565</v>
      </c>
      <c r="K699" s="650" t="s">
        <v>4566</v>
      </c>
      <c r="L699" s="651">
        <v>224.9</v>
      </c>
      <c r="M699" s="651">
        <v>224.9</v>
      </c>
      <c r="N699" s="650">
        <v>1</v>
      </c>
      <c r="O699" s="731">
        <v>1</v>
      </c>
      <c r="P699" s="651"/>
      <c r="Q699" s="666">
        <v>0</v>
      </c>
      <c r="R699" s="650"/>
      <c r="S699" s="666">
        <v>0</v>
      </c>
      <c r="T699" s="731"/>
      <c r="U699" s="689">
        <v>0</v>
      </c>
    </row>
    <row r="700" spans="1:21" ht="14.4" customHeight="1" x14ac:dyDescent="0.3">
      <c r="A700" s="649">
        <v>21</v>
      </c>
      <c r="B700" s="650" t="s">
        <v>582</v>
      </c>
      <c r="C700" s="650">
        <v>89301212</v>
      </c>
      <c r="D700" s="729" t="s">
        <v>5949</v>
      </c>
      <c r="E700" s="730" t="s">
        <v>3913</v>
      </c>
      <c r="F700" s="650" t="s">
        <v>3904</v>
      </c>
      <c r="G700" s="650" t="s">
        <v>4094</v>
      </c>
      <c r="H700" s="650" t="s">
        <v>583</v>
      </c>
      <c r="I700" s="650" t="s">
        <v>1884</v>
      </c>
      <c r="J700" s="650" t="s">
        <v>869</v>
      </c>
      <c r="K700" s="650" t="s">
        <v>1217</v>
      </c>
      <c r="L700" s="651">
        <v>113.37</v>
      </c>
      <c r="M700" s="651">
        <v>453.48</v>
      </c>
      <c r="N700" s="650">
        <v>4</v>
      </c>
      <c r="O700" s="731">
        <v>1.5</v>
      </c>
      <c r="P700" s="651"/>
      <c r="Q700" s="666">
        <v>0</v>
      </c>
      <c r="R700" s="650"/>
      <c r="S700" s="666">
        <v>0</v>
      </c>
      <c r="T700" s="731"/>
      <c r="U700" s="689">
        <v>0</v>
      </c>
    </row>
    <row r="701" spans="1:21" ht="14.4" customHeight="1" x14ac:dyDescent="0.3">
      <c r="A701" s="649">
        <v>21</v>
      </c>
      <c r="B701" s="650" t="s">
        <v>582</v>
      </c>
      <c r="C701" s="650">
        <v>89301212</v>
      </c>
      <c r="D701" s="729" t="s">
        <v>5949</v>
      </c>
      <c r="E701" s="730" t="s">
        <v>3913</v>
      </c>
      <c r="F701" s="650" t="s">
        <v>3904</v>
      </c>
      <c r="G701" s="650" t="s">
        <v>4094</v>
      </c>
      <c r="H701" s="650" t="s">
        <v>583</v>
      </c>
      <c r="I701" s="650" t="s">
        <v>868</v>
      </c>
      <c r="J701" s="650" t="s">
        <v>869</v>
      </c>
      <c r="K701" s="650" t="s">
        <v>870</v>
      </c>
      <c r="L701" s="651">
        <v>56.69</v>
      </c>
      <c r="M701" s="651">
        <v>1870.77</v>
      </c>
      <c r="N701" s="650">
        <v>33</v>
      </c>
      <c r="O701" s="731">
        <v>12</v>
      </c>
      <c r="P701" s="651">
        <v>850.35</v>
      </c>
      <c r="Q701" s="666">
        <v>0.45454545454545459</v>
      </c>
      <c r="R701" s="650">
        <v>15</v>
      </c>
      <c r="S701" s="666">
        <v>0.45454545454545453</v>
      </c>
      <c r="T701" s="731">
        <v>5</v>
      </c>
      <c r="U701" s="689">
        <v>0.41666666666666669</v>
      </c>
    </row>
    <row r="702" spans="1:21" ht="14.4" customHeight="1" x14ac:dyDescent="0.3">
      <c r="A702" s="649">
        <v>21</v>
      </c>
      <c r="B702" s="650" t="s">
        <v>582</v>
      </c>
      <c r="C702" s="650">
        <v>89301212</v>
      </c>
      <c r="D702" s="729" t="s">
        <v>5949</v>
      </c>
      <c r="E702" s="730" t="s">
        <v>3913</v>
      </c>
      <c r="F702" s="650" t="s">
        <v>3904</v>
      </c>
      <c r="G702" s="650" t="s">
        <v>4321</v>
      </c>
      <c r="H702" s="650" t="s">
        <v>1959</v>
      </c>
      <c r="I702" s="650" t="s">
        <v>4567</v>
      </c>
      <c r="J702" s="650" t="s">
        <v>4568</v>
      </c>
      <c r="K702" s="650" t="s">
        <v>2305</v>
      </c>
      <c r="L702" s="651">
        <v>31.59</v>
      </c>
      <c r="M702" s="651">
        <v>3001.0499999999997</v>
      </c>
      <c r="N702" s="650">
        <v>95</v>
      </c>
      <c r="O702" s="731">
        <v>2.5</v>
      </c>
      <c r="P702" s="651">
        <v>1737.4499999999998</v>
      </c>
      <c r="Q702" s="666">
        <v>0.57894736842105265</v>
      </c>
      <c r="R702" s="650">
        <v>55</v>
      </c>
      <c r="S702" s="666">
        <v>0.57894736842105265</v>
      </c>
      <c r="T702" s="731">
        <v>1.5</v>
      </c>
      <c r="U702" s="689">
        <v>0.6</v>
      </c>
    </row>
    <row r="703" spans="1:21" ht="14.4" customHeight="1" x14ac:dyDescent="0.3">
      <c r="A703" s="649">
        <v>21</v>
      </c>
      <c r="B703" s="650" t="s">
        <v>582</v>
      </c>
      <c r="C703" s="650">
        <v>89301212</v>
      </c>
      <c r="D703" s="729" t="s">
        <v>5949</v>
      </c>
      <c r="E703" s="730" t="s">
        <v>3913</v>
      </c>
      <c r="F703" s="650" t="s">
        <v>3904</v>
      </c>
      <c r="G703" s="650" t="s">
        <v>4321</v>
      </c>
      <c r="H703" s="650" t="s">
        <v>1959</v>
      </c>
      <c r="I703" s="650" t="s">
        <v>4567</v>
      </c>
      <c r="J703" s="650" t="s">
        <v>4568</v>
      </c>
      <c r="K703" s="650" t="s">
        <v>2305</v>
      </c>
      <c r="L703" s="651">
        <v>32.6</v>
      </c>
      <c r="M703" s="651">
        <v>2673.2</v>
      </c>
      <c r="N703" s="650">
        <v>82</v>
      </c>
      <c r="O703" s="731">
        <v>3</v>
      </c>
      <c r="P703" s="651">
        <v>978</v>
      </c>
      <c r="Q703" s="666">
        <v>0.36585365853658541</v>
      </c>
      <c r="R703" s="650">
        <v>30</v>
      </c>
      <c r="S703" s="666">
        <v>0.36585365853658536</v>
      </c>
      <c r="T703" s="731">
        <v>1</v>
      </c>
      <c r="U703" s="689">
        <v>0.33333333333333331</v>
      </c>
    </row>
    <row r="704" spans="1:21" ht="14.4" customHeight="1" x14ac:dyDescent="0.3">
      <c r="A704" s="649">
        <v>21</v>
      </c>
      <c r="B704" s="650" t="s">
        <v>582</v>
      </c>
      <c r="C704" s="650">
        <v>89301212</v>
      </c>
      <c r="D704" s="729" t="s">
        <v>5949</v>
      </c>
      <c r="E704" s="730" t="s">
        <v>3913</v>
      </c>
      <c r="F704" s="650" t="s">
        <v>3904</v>
      </c>
      <c r="G704" s="650" t="s">
        <v>4321</v>
      </c>
      <c r="H704" s="650" t="s">
        <v>1959</v>
      </c>
      <c r="I704" s="650" t="s">
        <v>4569</v>
      </c>
      <c r="J704" s="650" t="s">
        <v>4570</v>
      </c>
      <c r="K704" s="650" t="s">
        <v>2305</v>
      </c>
      <c r="L704" s="651">
        <v>32.380000000000003</v>
      </c>
      <c r="M704" s="651">
        <v>388.56000000000006</v>
      </c>
      <c r="N704" s="650">
        <v>12</v>
      </c>
      <c r="O704" s="731">
        <v>1</v>
      </c>
      <c r="P704" s="651"/>
      <c r="Q704" s="666">
        <v>0</v>
      </c>
      <c r="R704" s="650"/>
      <c r="S704" s="666">
        <v>0</v>
      </c>
      <c r="T704" s="731"/>
      <c r="U704" s="689">
        <v>0</v>
      </c>
    </row>
    <row r="705" spans="1:21" ht="14.4" customHeight="1" x14ac:dyDescent="0.3">
      <c r="A705" s="649">
        <v>21</v>
      </c>
      <c r="B705" s="650" t="s">
        <v>582</v>
      </c>
      <c r="C705" s="650">
        <v>89301212</v>
      </c>
      <c r="D705" s="729" t="s">
        <v>5949</v>
      </c>
      <c r="E705" s="730" t="s">
        <v>3913</v>
      </c>
      <c r="F705" s="650" t="s">
        <v>3904</v>
      </c>
      <c r="G705" s="650" t="s">
        <v>4321</v>
      </c>
      <c r="H705" s="650" t="s">
        <v>1959</v>
      </c>
      <c r="I705" s="650" t="s">
        <v>4571</v>
      </c>
      <c r="J705" s="650" t="s">
        <v>4572</v>
      </c>
      <c r="K705" s="650" t="s">
        <v>2305</v>
      </c>
      <c r="L705" s="651">
        <v>31.59</v>
      </c>
      <c r="M705" s="651">
        <v>379.08</v>
      </c>
      <c r="N705" s="650">
        <v>12</v>
      </c>
      <c r="O705" s="731">
        <v>1</v>
      </c>
      <c r="P705" s="651"/>
      <c r="Q705" s="666">
        <v>0</v>
      </c>
      <c r="R705" s="650"/>
      <c r="S705" s="666">
        <v>0</v>
      </c>
      <c r="T705" s="731"/>
      <c r="U705" s="689">
        <v>0</v>
      </c>
    </row>
    <row r="706" spans="1:21" ht="14.4" customHeight="1" x14ac:dyDescent="0.3">
      <c r="A706" s="649">
        <v>21</v>
      </c>
      <c r="B706" s="650" t="s">
        <v>582</v>
      </c>
      <c r="C706" s="650">
        <v>89301212</v>
      </c>
      <c r="D706" s="729" t="s">
        <v>5949</v>
      </c>
      <c r="E706" s="730" t="s">
        <v>3913</v>
      </c>
      <c r="F706" s="650" t="s">
        <v>3904</v>
      </c>
      <c r="G706" s="650" t="s">
        <v>4321</v>
      </c>
      <c r="H706" s="650" t="s">
        <v>1959</v>
      </c>
      <c r="I706" s="650" t="s">
        <v>4573</v>
      </c>
      <c r="J706" s="650" t="s">
        <v>4574</v>
      </c>
      <c r="K706" s="650" t="s">
        <v>2305</v>
      </c>
      <c r="L706" s="651">
        <v>31.59</v>
      </c>
      <c r="M706" s="651">
        <v>1010.8799999999999</v>
      </c>
      <c r="N706" s="650">
        <v>32</v>
      </c>
      <c r="O706" s="731">
        <v>1.5</v>
      </c>
      <c r="P706" s="651"/>
      <c r="Q706" s="666">
        <v>0</v>
      </c>
      <c r="R706" s="650"/>
      <c r="S706" s="666">
        <v>0</v>
      </c>
      <c r="T706" s="731"/>
      <c r="U706" s="689">
        <v>0</v>
      </c>
    </row>
    <row r="707" spans="1:21" ht="14.4" customHeight="1" x14ac:dyDescent="0.3">
      <c r="A707" s="649">
        <v>21</v>
      </c>
      <c r="B707" s="650" t="s">
        <v>582</v>
      </c>
      <c r="C707" s="650">
        <v>89301212</v>
      </c>
      <c r="D707" s="729" t="s">
        <v>5949</v>
      </c>
      <c r="E707" s="730" t="s">
        <v>3913</v>
      </c>
      <c r="F707" s="650" t="s">
        <v>3904</v>
      </c>
      <c r="G707" s="650" t="s">
        <v>4321</v>
      </c>
      <c r="H707" s="650" t="s">
        <v>1959</v>
      </c>
      <c r="I707" s="650" t="s">
        <v>4575</v>
      </c>
      <c r="J707" s="650" t="s">
        <v>4576</v>
      </c>
      <c r="K707" s="650" t="s">
        <v>2305</v>
      </c>
      <c r="L707" s="651">
        <v>31.59</v>
      </c>
      <c r="M707" s="651">
        <v>379.08</v>
      </c>
      <c r="N707" s="650">
        <v>12</v>
      </c>
      <c r="O707" s="731">
        <v>1</v>
      </c>
      <c r="P707" s="651"/>
      <c r="Q707" s="666">
        <v>0</v>
      </c>
      <c r="R707" s="650"/>
      <c r="S707" s="666">
        <v>0</v>
      </c>
      <c r="T707" s="731"/>
      <c r="U707" s="689">
        <v>0</v>
      </c>
    </row>
    <row r="708" spans="1:21" ht="14.4" customHeight="1" x14ac:dyDescent="0.3">
      <c r="A708" s="649">
        <v>21</v>
      </c>
      <c r="B708" s="650" t="s">
        <v>582</v>
      </c>
      <c r="C708" s="650">
        <v>89301212</v>
      </c>
      <c r="D708" s="729" t="s">
        <v>5949</v>
      </c>
      <c r="E708" s="730" t="s">
        <v>3913</v>
      </c>
      <c r="F708" s="650" t="s">
        <v>3904</v>
      </c>
      <c r="G708" s="650" t="s">
        <v>4321</v>
      </c>
      <c r="H708" s="650" t="s">
        <v>1959</v>
      </c>
      <c r="I708" s="650" t="s">
        <v>4577</v>
      </c>
      <c r="J708" s="650" t="s">
        <v>4578</v>
      </c>
      <c r="K708" s="650" t="s">
        <v>2305</v>
      </c>
      <c r="L708" s="651">
        <v>31.59</v>
      </c>
      <c r="M708" s="651">
        <v>663.39</v>
      </c>
      <c r="N708" s="650">
        <v>21</v>
      </c>
      <c r="O708" s="731">
        <v>1.5</v>
      </c>
      <c r="P708" s="651">
        <v>663.39</v>
      </c>
      <c r="Q708" s="666">
        <v>1</v>
      </c>
      <c r="R708" s="650">
        <v>21</v>
      </c>
      <c r="S708" s="666">
        <v>1</v>
      </c>
      <c r="T708" s="731">
        <v>1.5</v>
      </c>
      <c r="U708" s="689">
        <v>1</v>
      </c>
    </row>
    <row r="709" spans="1:21" ht="14.4" customHeight="1" x14ac:dyDescent="0.3">
      <c r="A709" s="649">
        <v>21</v>
      </c>
      <c r="B709" s="650" t="s">
        <v>582</v>
      </c>
      <c r="C709" s="650">
        <v>89301212</v>
      </c>
      <c r="D709" s="729" t="s">
        <v>5949</v>
      </c>
      <c r="E709" s="730" t="s">
        <v>3913</v>
      </c>
      <c r="F709" s="650" t="s">
        <v>3904</v>
      </c>
      <c r="G709" s="650" t="s">
        <v>4321</v>
      </c>
      <c r="H709" s="650" t="s">
        <v>1959</v>
      </c>
      <c r="I709" s="650" t="s">
        <v>4577</v>
      </c>
      <c r="J709" s="650" t="s">
        <v>4578</v>
      </c>
      <c r="K709" s="650" t="s">
        <v>2305</v>
      </c>
      <c r="L709" s="651">
        <v>32.380000000000003</v>
      </c>
      <c r="M709" s="651">
        <v>971.40000000000009</v>
      </c>
      <c r="N709" s="650">
        <v>30</v>
      </c>
      <c r="O709" s="731">
        <v>1</v>
      </c>
      <c r="P709" s="651">
        <v>971.40000000000009</v>
      </c>
      <c r="Q709" s="666">
        <v>1</v>
      </c>
      <c r="R709" s="650">
        <v>30</v>
      </c>
      <c r="S709" s="666">
        <v>1</v>
      </c>
      <c r="T709" s="731">
        <v>1</v>
      </c>
      <c r="U709" s="689">
        <v>1</v>
      </c>
    </row>
    <row r="710" spans="1:21" ht="14.4" customHeight="1" x14ac:dyDescent="0.3">
      <c r="A710" s="649">
        <v>21</v>
      </c>
      <c r="B710" s="650" t="s">
        <v>582</v>
      </c>
      <c r="C710" s="650">
        <v>89301212</v>
      </c>
      <c r="D710" s="729" t="s">
        <v>5949</v>
      </c>
      <c r="E710" s="730" t="s">
        <v>3913</v>
      </c>
      <c r="F710" s="650" t="s">
        <v>3904</v>
      </c>
      <c r="G710" s="650" t="s">
        <v>4321</v>
      </c>
      <c r="H710" s="650" t="s">
        <v>1959</v>
      </c>
      <c r="I710" s="650" t="s">
        <v>4579</v>
      </c>
      <c r="J710" s="650" t="s">
        <v>4580</v>
      </c>
      <c r="K710" s="650" t="s">
        <v>2305</v>
      </c>
      <c r="L710" s="651">
        <v>31.59</v>
      </c>
      <c r="M710" s="651">
        <v>473.85</v>
      </c>
      <c r="N710" s="650">
        <v>15</v>
      </c>
      <c r="O710" s="731">
        <v>0.5</v>
      </c>
      <c r="P710" s="651">
        <v>473.85</v>
      </c>
      <c r="Q710" s="666">
        <v>1</v>
      </c>
      <c r="R710" s="650">
        <v>15</v>
      </c>
      <c r="S710" s="666">
        <v>1</v>
      </c>
      <c r="T710" s="731">
        <v>0.5</v>
      </c>
      <c r="U710" s="689">
        <v>1</v>
      </c>
    </row>
    <row r="711" spans="1:21" ht="14.4" customHeight="1" x14ac:dyDescent="0.3">
      <c r="A711" s="649">
        <v>21</v>
      </c>
      <c r="B711" s="650" t="s">
        <v>582</v>
      </c>
      <c r="C711" s="650">
        <v>89301212</v>
      </c>
      <c r="D711" s="729" t="s">
        <v>5949</v>
      </c>
      <c r="E711" s="730" t="s">
        <v>3913</v>
      </c>
      <c r="F711" s="650" t="s">
        <v>3904</v>
      </c>
      <c r="G711" s="650" t="s">
        <v>4321</v>
      </c>
      <c r="H711" s="650" t="s">
        <v>1959</v>
      </c>
      <c r="I711" s="650" t="s">
        <v>4579</v>
      </c>
      <c r="J711" s="650" t="s">
        <v>4580</v>
      </c>
      <c r="K711" s="650" t="s">
        <v>2305</v>
      </c>
      <c r="L711" s="651">
        <v>32.380000000000003</v>
      </c>
      <c r="M711" s="651">
        <v>388.56000000000006</v>
      </c>
      <c r="N711" s="650">
        <v>12</v>
      </c>
      <c r="O711" s="731">
        <v>1</v>
      </c>
      <c r="P711" s="651"/>
      <c r="Q711" s="666">
        <v>0</v>
      </c>
      <c r="R711" s="650"/>
      <c r="S711" s="666">
        <v>0</v>
      </c>
      <c r="T711" s="731"/>
      <c r="U711" s="689">
        <v>0</v>
      </c>
    </row>
    <row r="712" spans="1:21" ht="14.4" customHeight="1" x14ac:dyDescent="0.3">
      <c r="A712" s="649">
        <v>21</v>
      </c>
      <c r="B712" s="650" t="s">
        <v>582</v>
      </c>
      <c r="C712" s="650">
        <v>89301212</v>
      </c>
      <c r="D712" s="729" t="s">
        <v>5949</v>
      </c>
      <c r="E712" s="730" t="s">
        <v>3913</v>
      </c>
      <c r="F712" s="650" t="s">
        <v>3904</v>
      </c>
      <c r="G712" s="650" t="s">
        <v>4321</v>
      </c>
      <c r="H712" s="650" t="s">
        <v>1959</v>
      </c>
      <c r="I712" s="650" t="s">
        <v>3256</v>
      </c>
      <c r="J712" s="650" t="s">
        <v>3257</v>
      </c>
      <c r="K712" s="650" t="s">
        <v>3258</v>
      </c>
      <c r="L712" s="651">
        <v>189.56</v>
      </c>
      <c r="M712" s="651">
        <v>30519.16</v>
      </c>
      <c r="N712" s="650">
        <v>161</v>
      </c>
      <c r="O712" s="731">
        <v>42</v>
      </c>
      <c r="P712" s="651">
        <v>17249.96</v>
      </c>
      <c r="Q712" s="666">
        <v>0.56521739130434778</v>
      </c>
      <c r="R712" s="650">
        <v>91</v>
      </c>
      <c r="S712" s="666">
        <v>0.56521739130434778</v>
      </c>
      <c r="T712" s="731">
        <v>22</v>
      </c>
      <c r="U712" s="689">
        <v>0.52380952380952384</v>
      </c>
    </row>
    <row r="713" spans="1:21" ht="14.4" customHeight="1" x14ac:dyDescent="0.3">
      <c r="A713" s="649">
        <v>21</v>
      </c>
      <c r="B713" s="650" t="s">
        <v>582</v>
      </c>
      <c r="C713" s="650">
        <v>89301212</v>
      </c>
      <c r="D713" s="729" t="s">
        <v>5949</v>
      </c>
      <c r="E713" s="730" t="s">
        <v>3913</v>
      </c>
      <c r="F713" s="650" t="s">
        <v>3904</v>
      </c>
      <c r="G713" s="650" t="s">
        <v>4321</v>
      </c>
      <c r="H713" s="650" t="s">
        <v>1959</v>
      </c>
      <c r="I713" s="650" t="s">
        <v>3256</v>
      </c>
      <c r="J713" s="650" t="s">
        <v>3257</v>
      </c>
      <c r="K713" s="650" t="s">
        <v>3258</v>
      </c>
      <c r="L713" s="651">
        <v>194.26</v>
      </c>
      <c r="M713" s="651">
        <v>165315.26</v>
      </c>
      <c r="N713" s="650">
        <v>851</v>
      </c>
      <c r="O713" s="731">
        <v>181</v>
      </c>
      <c r="P713" s="651">
        <v>81006.419999999969</v>
      </c>
      <c r="Q713" s="666">
        <v>0.49001175088131588</v>
      </c>
      <c r="R713" s="650">
        <v>417</v>
      </c>
      <c r="S713" s="666">
        <v>0.4900117508813161</v>
      </c>
      <c r="T713" s="731">
        <v>93</v>
      </c>
      <c r="U713" s="689">
        <v>0.51381215469613262</v>
      </c>
    </row>
    <row r="714" spans="1:21" ht="14.4" customHeight="1" x14ac:dyDescent="0.3">
      <c r="A714" s="649">
        <v>21</v>
      </c>
      <c r="B714" s="650" t="s">
        <v>582</v>
      </c>
      <c r="C714" s="650">
        <v>89301212</v>
      </c>
      <c r="D714" s="729" t="s">
        <v>5949</v>
      </c>
      <c r="E714" s="730" t="s">
        <v>3913</v>
      </c>
      <c r="F714" s="650" t="s">
        <v>3904</v>
      </c>
      <c r="G714" s="650" t="s">
        <v>4321</v>
      </c>
      <c r="H714" s="650" t="s">
        <v>1959</v>
      </c>
      <c r="I714" s="650" t="s">
        <v>4581</v>
      </c>
      <c r="J714" s="650" t="s">
        <v>4582</v>
      </c>
      <c r="K714" s="650" t="s">
        <v>2305</v>
      </c>
      <c r="L714" s="651">
        <v>31.59</v>
      </c>
      <c r="M714" s="651">
        <v>379.08</v>
      </c>
      <c r="N714" s="650">
        <v>12</v>
      </c>
      <c r="O714" s="731">
        <v>1</v>
      </c>
      <c r="P714" s="651"/>
      <c r="Q714" s="666">
        <v>0</v>
      </c>
      <c r="R714" s="650"/>
      <c r="S714" s="666">
        <v>0</v>
      </c>
      <c r="T714" s="731"/>
      <c r="U714" s="689">
        <v>0</v>
      </c>
    </row>
    <row r="715" spans="1:21" ht="14.4" customHeight="1" x14ac:dyDescent="0.3">
      <c r="A715" s="649">
        <v>21</v>
      </c>
      <c r="B715" s="650" t="s">
        <v>582</v>
      </c>
      <c r="C715" s="650">
        <v>89301212</v>
      </c>
      <c r="D715" s="729" t="s">
        <v>5949</v>
      </c>
      <c r="E715" s="730" t="s">
        <v>3913</v>
      </c>
      <c r="F715" s="650" t="s">
        <v>3904</v>
      </c>
      <c r="G715" s="650" t="s">
        <v>4321</v>
      </c>
      <c r="H715" s="650" t="s">
        <v>1959</v>
      </c>
      <c r="I715" s="650" t="s">
        <v>2303</v>
      </c>
      <c r="J715" s="650" t="s">
        <v>3814</v>
      </c>
      <c r="K715" s="650" t="s">
        <v>2305</v>
      </c>
      <c r="L715" s="651">
        <v>21.06</v>
      </c>
      <c r="M715" s="651">
        <v>484.38</v>
      </c>
      <c r="N715" s="650">
        <v>23</v>
      </c>
      <c r="O715" s="731">
        <v>1.5</v>
      </c>
      <c r="P715" s="651"/>
      <c r="Q715" s="666">
        <v>0</v>
      </c>
      <c r="R715" s="650"/>
      <c r="S715" s="666">
        <v>0</v>
      </c>
      <c r="T715" s="731"/>
      <c r="U715" s="689">
        <v>0</v>
      </c>
    </row>
    <row r="716" spans="1:21" ht="14.4" customHeight="1" x14ac:dyDescent="0.3">
      <c r="A716" s="649">
        <v>21</v>
      </c>
      <c r="B716" s="650" t="s">
        <v>582</v>
      </c>
      <c r="C716" s="650">
        <v>89301212</v>
      </c>
      <c r="D716" s="729" t="s">
        <v>5949</v>
      </c>
      <c r="E716" s="730" t="s">
        <v>3913</v>
      </c>
      <c r="F716" s="650" t="s">
        <v>3904</v>
      </c>
      <c r="G716" s="650" t="s">
        <v>4321</v>
      </c>
      <c r="H716" s="650" t="s">
        <v>1959</v>
      </c>
      <c r="I716" s="650" t="s">
        <v>2307</v>
      </c>
      <c r="J716" s="650" t="s">
        <v>3815</v>
      </c>
      <c r="K716" s="650" t="s">
        <v>2305</v>
      </c>
      <c r="L716" s="651">
        <v>21.06</v>
      </c>
      <c r="M716" s="651">
        <v>273.77999999999997</v>
      </c>
      <c r="N716" s="650">
        <v>13</v>
      </c>
      <c r="O716" s="731">
        <v>2</v>
      </c>
      <c r="P716" s="651">
        <v>210.6</v>
      </c>
      <c r="Q716" s="666">
        <v>0.76923076923076927</v>
      </c>
      <c r="R716" s="650">
        <v>10</v>
      </c>
      <c r="S716" s="666">
        <v>0.76923076923076927</v>
      </c>
      <c r="T716" s="731">
        <v>1</v>
      </c>
      <c r="U716" s="689">
        <v>0.5</v>
      </c>
    </row>
    <row r="717" spans="1:21" ht="14.4" customHeight="1" x14ac:dyDescent="0.3">
      <c r="A717" s="649">
        <v>21</v>
      </c>
      <c r="B717" s="650" t="s">
        <v>582</v>
      </c>
      <c r="C717" s="650">
        <v>89301212</v>
      </c>
      <c r="D717" s="729" t="s">
        <v>5949</v>
      </c>
      <c r="E717" s="730" t="s">
        <v>3913</v>
      </c>
      <c r="F717" s="650" t="s">
        <v>3904</v>
      </c>
      <c r="G717" s="650" t="s">
        <v>4321</v>
      </c>
      <c r="H717" s="650" t="s">
        <v>1959</v>
      </c>
      <c r="I717" s="650" t="s">
        <v>4583</v>
      </c>
      <c r="J717" s="650" t="s">
        <v>4584</v>
      </c>
      <c r="K717" s="650" t="s">
        <v>4324</v>
      </c>
      <c r="L717" s="651">
        <v>129.51</v>
      </c>
      <c r="M717" s="651">
        <v>129.51</v>
      </c>
      <c r="N717" s="650">
        <v>1</v>
      </c>
      <c r="O717" s="731">
        <v>0.5</v>
      </c>
      <c r="P717" s="651"/>
      <c r="Q717" s="666">
        <v>0</v>
      </c>
      <c r="R717" s="650"/>
      <c r="S717" s="666">
        <v>0</v>
      </c>
      <c r="T717" s="731"/>
      <c r="U717" s="689">
        <v>0</v>
      </c>
    </row>
    <row r="718" spans="1:21" ht="14.4" customHeight="1" x14ac:dyDescent="0.3">
      <c r="A718" s="649">
        <v>21</v>
      </c>
      <c r="B718" s="650" t="s">
        <v>582</v>
      </c>
      <c r="C718" s="650">
        <v>89301212</v>
      </c>
      <c r="D718" s="729" t="s">
        <v>5949</v>
      </c>
      <c r="E718" s="730" t="s">
        <v>3913</v>
      </c>
      <c r="F718" s="650" t="s">
        <v>3904</v>
      </c>
      <c r="G718" s="650" t="s">
        <v>4321</v>
      </c>
      <c r="H718" s="650" t="s">
        <v>1959</v>
      </c>
      <c r="I718" s="650" t="s">
        <v>4585</v>
      </c>
      <c r="J718" s="650" t="s">
        <v>4586</v>
      </c>
      <c r="K718" s="650" t="s">
        <v>4324</v>
      </c>
      <c r="L718" s="651">
        <v>126.37</v>
      </c>
      <c r="M718" s="651">
        <v>252.74</v>
      </c>
      <c r="N718" s="650">
        <v>2</v>
      </c>
      <c r="O718" s="731">
        <v>0.5</v>
      </c>
      <c r="P718" s="651">
        <v>252.74</v>
      </c>
      <c r="Q718" s="666">
        <v>1</v>
      </c>
      <c r="R718" s="650">
        <v>2</v>
      </c>
      <c r="S718" s="666">
        <v>1</v>
      </c>
      <c r="T718" s="731">
        <v>0.5</v>
      </c>
      <c r="U718" s="689">
        <v>1</v>
      </c>
    </row>
    <row r="719" spans="1:21" ht="14.4" customHeight="1" x14ac:dyDescent="0.3">
      <c r="A719" s="649">
        <v>21</v>
      </c>
      <c r="B719" s="650" t="s">
        <v>582</v>
      </c>
      <c r="C719" s="650">
        <v>89301212</v>
      </c>
      <c r="D719" s="729" t="s">
        <v>5949</v>
      </c>
      <c r="E719" s="730" t="s">
        <v>3913</v>
      </c>
      <c r="F719" s="650" t="s">
        <v>3904</v>
      </c>
      <c r="G719" s="650" t="s">
        <v>4321</v>
      </c>
      <c r="H719" s="650" t="s">
        <v>1959</v>
      </c>
      <c r="I719" s="650" t="s">
        <v>4585</v>
      </c>
      <c r="J719" s="650" t="s">
        <v>4586</v>
      </c>
      <c r="K719" s="650" t="s">
        <v>4324</v>
      </c>
      <c r="L719" s="651">
        <v>129.51</v>
      </c>
      <c r="M719" s="651">
        <v>129.51</v>
      </c>
      <c r="N719" s="650">
        <v>1</v>
      </c>
      <c r="O719" s="731">
        <v>0.5</v>
      </c>
      <c r="P719" s="651"/>
      <c r="Q719" s="666">
        <v>0</v>
      </c>
      <c r="R719" s="650"/>
      <c r="S719" s="666">
        <v>0</v>
      </c>
      <c r="T719" s="731"/>
      <c r="U719" s="689">
        <v>0</v>
      </c>
    </row>
    <row r="720" spans="1:21" ht="14.4" customHeight="1" x14ac:dyDescent="0.3">
      <c r="A720" s="649">
        <v>21</v>
      </c>
      <c r="B720" s="650" t="s">
        <v>582</v>
      </c>
      <c r="C720" s="650">
        <v>89301212</v>
      </c>
      <c r="D720" s="729" t="s">
        <v>5949</v>
      </c>
      <c r="E720" s="730" t="s">
        <v>3913</v>
      </c>
      <c r="F720" s="650" t="s">
        <v>3904</v>
      </c>
      <c r="G720" s="650" t="s">
        <v>4321</v>
      </c>
      <c r="H720" s="650" t="s">
        <v>1959</v>
      </c>
      <c r="I720" s="650" t="s">
        <v>4587</v>
      </c>
      <c r="J720" s="650" t="s">
        <v>4588</v>
      </c>
      <c r="K720" s="650" t="s">
        <v>2305</v>
      </c>
      <c r="L720" s="651">
        <v>31.59</v>
      </c>
      <c r="M720" s="651">
        <v>2400.84</v>
      </c>
      <c r="N720" s="650">
        <v>76</v>
      </c>
      <c r="O720" s="731">
        <v>3</v>
      </c>
      <c r="P720" s="651">
        <v>821.34</v>
      </c>
      <c r="Q720" s="666">
        <v>0.34210526315789475</v>
      </c>
      <c r="R720" s="650">
        <v>26</v>
      </c>
      <c r="S720" s="666">
        <v>0.34210526315789475</v>
      </c>
      <c r="T720" s="731">
        <v>1.5</v>
      </c>
      <c r="U720" s="689">
        <v>0.5</v>
      </c>
    </row>
    <row r="721" spans="1:21" ht="14.4" customHeight="1" x14ac:dyDescent="0.3">
      <c r="A721" s="649">
        <v>21</v>
      </c>
      <c r="B721" s="650" t="s">
        <v>582</v>
      </c>
      <c r="C721" s="650">
        <v>89301212</v>
      </c>
      <c r="D721" s="729" t="s">
        <v>5949</v>
      </c>
      <c r="E721" s="730" t="s">
        <v>3913</v>
      </c>
      <c r="F721" s="650" t="s">
        <v>3904</v>
      </c>
      <c r="G721" s="650" t="s">
        <v>4321</v>
      </c>
      <c r="H721" s="650" t="s">
        <v>1959</v>
      </c>
      <c r="I721" s="650" t="s">
        <v>4589</v>
      </c>
      <c r="J721" s="650" t="s">
        <v>4590</v>
      </c>
      <c r="K721" s="650" t="s">
        <v>2305</v>
      </c>
      <c r="L721" s="651">
        <v>31.59</v>
      </c>
      <c r="M721" s="651">
        <v>2116.5299999999997</v>
      </c>
      <c r="N721" s="650">
        <v>67</v>
      </c>
      <c r="O721" s="731">
        <v>4.5</v>
      </c>
      <c r="P721" s="651">
        <v>1168.83</v>
      </c>
      <c r="Q721" s="666">
        <v>0.55223880597014929</v>
      </c>
      <c r="R721" s="650">
        <v>37</v>
      </c>
      <c r="S721" s="666">
        <v>0.55223880597014929</v>
      </c>
      <c r="T721" s="731">
        <v>3</v>
      </c>
      <c r="U721" s="689">
        <v>0.66666666666666663</v>
      </c>
    </row>
    <row r="722" spans="1:21" ht="14.4" customHeight="1" x14ac:dyDescent="0.3">
      <c r="A722" s="649">
        <v>21</v>
      </c>
      <c r="B722" s="650" t="s">
        <v>582</v>
      </c>
      <c r="C722" s="650">
        <v>89301212</v>
      </c>
      <c r="D722" s="729" t="s">
        <v>5949</v>
      </c>
      <c r="E722" s="730" t="s">
        <v>3913</v>
      </c>
      <c r="F722" s="650" t="s">
        <v>3904</v>
      </c>
      <c r="G722" s="650" t="s">
        <v>4321</v>
      </c>
      <c r="H722" s="650" t="s">
        <v>1959</v>
      </c>
      <c r="I722" s="650" t="s">
        <v>4591</v>
      </c>
      <c r="J722" s="650" t="s">
        <v>4592</v>
      </c>
      <c r="K722" s="650" t="s">
        <v>2305</v>
      </c>
      <c r="L722" s="651">
        <v>31.59</v>
      </c>
      <c r="M722" s="651">
        <v>315.89999999999998</v>
      </c>
      <c r="N722" s="650">
        <v>10</v>
      </c>
      <c r="O722" s="731">
        <v>0.5</v>
      </c>
      <c r="P722" s="651"/>
      <c r="Q722" s="666">
        <v>0</v>
      </c>
      <c r="R722" s="650"/>
      <c r="S722" s="666">
        <v>0</v>
      </c>
      <c r="T722" s="731"/>
      <c r="U722" s="689">
        <v>0</v>
      </c>
    </row>
    <row r="723" spans="1:21" ht="14.4" customHeight="1" x14ac:dyDescent="0.3">
      <c r="A723" s="649">
        <v>21</v>
      </c>
      <c r="B723" s="650" t="s">
        <v>582</v>
      </c>
      <c r="C723" s="650">
        <v>89301212</v>
      </c>
      <c r="D723" s="729" t="s">
        <v>5949</v>
      </c>
      <c r="E723" s="730" t="s">
        <v>3913</v>
      </c>
      <c r="F723" s="650" t="s">
        <v>3904</v>
      </c>
      <c r="G723" s="650" t="s">
        <v>4321</v>
      </c>
      <c r="H723" s="650" t="s">
        <v>1959</v>
      </c>
      <c r="I723" s="650" t="s">
        <v>4593</v>
      </c>
      <c r="J723" s="650" t="s">
        <v>4594</v>
      </c>
      <c r="K723" s="650" t="s">
        <v>2305</v>
      </c>
      <c r="L723" s="651">
        <v>31.59</v>
      </c>
      <c r="M723" s="651">
        <v>315.89999999999998</v>
      </c>
      <c r="N723" s="650">
        <v>10</v>
      </c>
      <c r="O723" s="731">
        <v>0.5</v>
      </c>
      <c r="P723" s="651"/>
      <c r="Q723" s="666">
        <v>0</v>
      </c>
      <c r="R723" s="650"/>
      <c r="S723" s="666">
        <v>0</v>
      </c>
      <c r="T723" s="731"/>
      <c r="U723" s="689">
        <v>0</v>
      </c>
    </row>
    <row r="724" spans="1:21" ht="14.4" customHeight="1" x14ac:dyDescent="0.3">
      <c r="A724" s="649">
        <v>21</v>
      </c>
      <c r="B724" s="650" t="s">
        <v>582</v>
      </c>
      <c r="C724" s="650">
        <v>89301212</v>
      </c>
      <c r="D724" s="729" t="s">
        <v>5949</v>
      </c>
      <c r="E724" s="730" t="s">
        <v>3913</v>
      </c>
      <c r="F724" s="650" t="s">
        <v>3904</v>
      </c>
      <c r="G724" s="650" t="s">
        <v>4321</v>
      </c>
      <c r="H724" s="650" t="s">
        <v>1959</v>
      </c>
      <c r="I724" s="650" t="s">
        <v>4595</v>
      </c>
      <c r="J724" s="650" t="s">
        <v>4596</v>
      </c>
      <c r="K724" s="650" t="s">
        <v>2305</v>
      </c>
      <c r="L724" s="651">
        <v>31.59</v>
      </c>
      <c r="M724" s="651">
        <v>631.79999999999995</v>
      </c>
      <c r="N724" s="650">
        <v>20</v>
      </c>
      <c r="O724" s="731">
        <v>0.5</v>
      </c>
      <c r="P724" s="651"/>
      <c r="Q724" s="666">
        <v>0</v>
      </c>
      <c r="R724" s="650"/>
      <c r="S724" s="666">
        <v>0</v>
      </c>
      <c r="T724" s="731"/>
      <c r="U724" s="689">
        <v>0</v>
      </c>
    </row>
    <row r="725" spans="1:21" ht="14.4" customHeight="1" x14ac:dyDescent="0.3">
      <c r="A725" s="649">
        <v>21</v>
      </c>
      <c r="B725" s="650" t="s">
        <v>582</v>
      </c>
      <c r="C725" s="650">
        <v>89301212</v>
      </c>
      <c r="D725" s="729" t="s">
        <v>5949</v>
      </c>
      <c r="E725" s="730" t="s">
        <v>3913</v>
      </c>
      <c r="F725" s="650" t="s">
        <v>3904</v>
      </c>
      <c r="G725" s="650" t="s">
        <v>4321</v>
      </c>
      <c r="H725" s="650" t="s">
        <v>1959</v>
      </c>
      <c r="I725" s="650" t="s">
        <v>2319</v>
      </c>
      <c r="J725" s="650" t="s">
        <v>2320</v>
      </c>
      <c r="K725" s="650" t="s">
        <v>2321</v>
      </c>
      <c r="L725" s="651">
        <v>105.31</v>
      </c>
      <c r="M725" s="651">
        <v>21904.479999999996</v>
      </c>
      <c r="N725" s="650">
        <v>208</v>
      </c>
      <c r="O725" s="731">
        <v>5.5</v>
      </c>
      <c r="P725" s="651">
        <v>18534.559999999998</v>
      </c>
      <c r="Q725" s="666">
        <v>0.84615384615384626</v>
      </c>
      <c r="R725" s="650">
        <v>176</v>
      </c>
      <c r="S725" s="666">
        <v>0.84615384615384615</v>
      </c>
      <c r="T725" s="731">
        <v>3.5</v>
      </c>
      <c r="U725" s="689">
        <v>0.63636363636363635</v>
      </c>
    </row>
    <row r="726" spans="1:21" ht="14.4" customHeight="1" x14ac:dyDescent="0.3">
      <c r="A726" s="649">
        <v>21</v>
      </c>
      <c r="B726" s="650" t="s">
        <v>582</v>
      </c>
      <c r="C726" s="650">
        <v>89301212</v>
      </c>
      <c r="D726" s="729" t="s">
        <v>5949</v>
      </c>
      <c r="E726" s="730" t="s">
        <v>3913</v>
      </c>
      <c r="F726" s="650" t="s">
        <v>3904</v>
      </c>
      <c r="G726" s="650" t="s">
        <v>4321</v>
      </c>
      <c r="H726" s="650" t="s">
        <v>1959</v>
      </c>
      <c r="I726" s="650" t="s">
        <v>4597</v>
      </c>
      <c r="J726" s="650" t="s">
        <v>4598</v>
      </c>
      <c r="K726" s="650" t="s">
        <v>2321</v>
      </c>
      <c r="L726" s="651">
        <v>108.47</v>
      </c>
      <c r="M726" s="651">
        <v>23321.05</v>
      </c>
      <c r="N726" s="650">
        <v>215</v>
      </c>
      <c r="O726" s="731">
        <v>6</v>
      </c>
      <c r="P726" s="651">
        <v>20066.95</v>
      </c>
      <c r="Q726" s="666">
        <v>0.86046511627906985</v>
      </c>
      <c r="R726" s="650">
        <v>185</v>
      </c>
      <c r="S726" s="666">
        <v>0.86046511627906974</v>
      </c>
      <c r="T726" s="731">
        <v>5</v>
      </c>
      <c r="U726" s="689">
        <v>0.83333333333333337</v>
      </c>
    </row>
    <row r="727" spans="1:21" ht="14.4" customHeight="1" x14ac:dyDescent="0.3">
      <c r="A727" s="649">
        <v>21</v>
      </c>
      <c r="B727" s="650" t="s">
        <v>582</v>
      </c>
      <c r="C727" s="650">
        <v>89301212</v>
      </c>
      <c r="D727" s="729" t="s">
        <v>5949</v>
      </c>
      <c r="E727" s="730" t="s">
        <v>3913</v>
      </c>
      <c r="F727" s="650" t="s">
        <v>3904</v>
      </c>
      <c r="G727" s="650" t="s">
        <v>4321</v>
      </c>
      <c r="H727" s="650" t="s">
        <v>1959</v>
      </c>
      <c r="I727" s="650" t="s">
        <v>2313</v>
      </c>
      <c r="J727" s="650" t="s">
        <v>3817</v>
      </c>
      <c r="K727" s="650" t="s">
        <v>2305</v>
      </c>
      <c r="L727" s="651">
        <v>21.91</v>
      </c>
      <c r="M727" s="651">
        <v>284.83</v>
      </c>
      <c r="N727" s="650">
        <v>13</v>
      </c>
      <c r="O727" s="731">
        <v>1.5</v>
      </c>
      <c r="P727" s="651"/>
      <c r="Q727" s="666">
        <v>0</v>
      </c>
      <c r="R727" s="650"/>
      <c r="S727" s="666">
        <v>0</v>
      </c>
      <c r="T727" s="731"/>
      <c r="U727" s="689">
        <v>0</v>
      </c>
    </row>
    <row r="728" spans="1:21" ht="14.4" customHeight="1" x14ac:dyDescent="0.3">
      <c r="A728" s="649">
        <v>21</v>
      </c>
      <c r="B728" s="650" t="s">
        <v>582</v>
      </c>
      <c r="C728" s="650">
        <v>89301212</v>
      </c>
      <c r="D728" s="729" t="s">
        <v>5949</v>
      </c>
      <c r="E728" s="730" t="s">
        <v>3913</v>
      </c>
      <c r="F728" s="650" t="s">
        <v>3904</v>
      </c>
      <c r="G728" s="650" t="s">
        <v>4321</v>
      </c>
      <c r="H728" s="650" t="s">
        <v>1959</v>
      </c>
      <c r="I728" s="650" t="s">
        <v>4599</v>
      </c>
      <c r="J728" s="650" t="s">
        <v>4600</v>
      </c>
      <c r="K728" s="650" t="s">
        <v>2305</v>
      </c>
      <c r="L728" s="651">
        <v>32.380000000000003</v>
      </c>
      <c r="M728" s="651">
        <v>388.56000000000006</v>
      </c>
      <c r="N728" s="650">
        <v>12</v>
      </c>
      <c r="O728" s="731">
        <v>2</v>
      </c>
      <c r="P728" s="651"/>
      <c r="Q728" s="666">
        <v>0</v>
      </c>
      <c r="R728" s="650"/>
      <c r="S728" s="666">
        <v>0</v>
      </c>
      <c r="T728" s="731"/>
      <c r="U728" s="689">
        <v>0</v>
      </c>
    </row>
    <row r="729" spans="1:21" ht="14.4" customHeight="1" x14ac:dyDescent="0.3">
      <c r="A729" s="649">
        <v>21</v>
      </c>
      <c r="B729" s="650" t="s">
        <v>582</v>
      </c>
      <c r="C729" s="650">
        <v>89301212</v>
      </c>
      <c r="D729" s="729" t="s">
        <v>5949</v>
      </c>
      <c r="E729" s="730" t="s">
        <v>3913</v>
      </c>
      <c r="F729" s="650" t="s">
        <v>3904</v>
      </c>
      <c r="G729" s="650" t="s">
        <v>4321</v>
      </c>
      <c r="H729" s="650" t="s">
        <v>1959</v>
      </c>
      <c r="I729" s="650" t="s">
        <v>4601</v>
      </c>
      <c r="J729" s="650" t="s">
        <v>4602</v>
      </c>
      <c r="K729" s="650" t="s">
        <v>4324</v>
      </c>
      <c r="L729" s="651">
        <v>126.28</v>
      </c>
      <c r="M729" s="651">
        <v>252.56</v>
      </c>
      <c r="N729" s="650">
        <v>2</v>
      </c>
      <c r="O729" s="731">
        <v>0.5</v>
      </c>
      <c r="P729" s="651">
        <v>252.56</v>
      </c>
      <c r="Q729" s="666">
        <v>1</v>
      </c>
      <c r="R729" s="650">
        <v>2</v>
      </c>
      <c r="S729" s="666">
        <v>1</v>
      </c>
      <c r="T729" s="731">
        <v>0.5</v>
      </c>
      <c r="U729" s="689">
        <v>1</v>
      </c>
    </row>
    <row r="730" spans="1:21" ht="14.4" customHeight="1" x14ac:dyDescent="0.3">
      <c r="A730" s="649">
        <v>21</v>
      </c>
      <c r="B730" s="650" t="s">
        <v>582</v>
      </c>
      <c r="C730" s="650">
        <v>89301212</v>
      </c>
      <c r="D730" s="729" t="s">
        <v>5949</v>
      </c>
      <c r="E730" s="730" t="s">
        <v>3913</v>
      </c>
      <c r="F730" s="650" t="s">
        <v>3904</v>
      </c>
      <c r="G730" s="650" t="s">
        <v>4321</v>
      </c>
      <c r="H730" s="650" t="s">
        <v>1959</v>
      </c>
      <c r="I730" s="650" t="s">
        <v>4603</v>
      </c>
      <c r="J730" s="650" t="s">
        <v>4604</v>
      </c>
      <c r="K730" s="650" t="s">
        <v>4324</v>
      </c>
      <c r="L730" s="651">
        <v>126.28</v>
      </c>
      <c r="M730" s="651">
        <v>252.56</v>
      </c>
      <c r="N730" s="650">
        <v>2</v>
      </c>
      <c r="O730" s="731">
        <v>1</v>
      </c>
      <c r="P730" s="651">
        <v>252.56</v>
      </c>
      <c r="Q730" s="666">
        <v>1</v>
      </c>
      <c r="R730" s="650">
        <v>2</v>
      </c>
      <c r="S730" s="666">
        <v>1</v>
      </c>
      <c r="T730" s="731">
        <v>1</v>
      </c>
      <c r="U730" s="689">
        <v>1</v>
      </c>
    </row>
    <row r="731" spans="1:21" ht="14.4" customHeight="1" x14ac:dyDescent="0.3">
      <c r="A731" s="649">
        <v>21</v>
      </c>
      <c r="B731" s="650" t="s">
        <v>582</v>
      </c>
      <c r="C731" s="650">
        <v>89301212</v>
      </c>
      <c r="D731" s="729" t="s">
        <v>5949</v>
      </c>
      <c r="E731" s="730" t="s">
        <v>3913</v>
      </c>
      <c r="F731" s="650" t="s">
        <v>3904</v>
      </c>
      <c r="G731" s="650" t="s">
        <v>4321</v>
      </c>
      <c r="H731" s="650" t="s">
        <v>1959</v>
      </c>
      <c r="I731" s="650" t="s">
        <v>4605</v>
      </c>
      <c r="J731" s="650" t="s">
        <v>4606</v>
      </c>
      <c r="K731" s="650" t="s">
        <v>4324</v>
      </c>
      <c r="L731" s="651">
        <v>129.51</v>
      </c>
      <c r="M731" s="651">
        <v>518.04</v>
      </c>
      <c r="N731" s="650">
        <v>4</v>
      </c>
      <c r="O731" s="731">
        <v>1</v>
      </c>
      <c r="P731" s="651">
        <v>388.53</v>
      </c>
      <c r="Q731" s="666">
        <v>0.75</v>
      </c>
      <c r="R731" s="650">
        <v>3</v>
      </c>
      <c r="S731" s="666">
        <v>0.75</v>
      </c>
      <c r="T731" s="731">
        <v>0.5</v>
      </c>
      <c r="U731" s="689">
        <v>0.5</v>
      </c>
    </row>
    <row r="732" spans="1:21" ht="14.4" customHeight="1" x14ac:dyDescent="0.3">
      <c r="A732" s="649">
        <v>21</v>
      </c>
      <c r="B732" s="650" t="s">
        <v>582</v>
      </c>
      <c r="C732" s="650">
        <v>89301212</v>
      </c>
      <c r="D732" s="729" t="s">
        <v>5949</v>
      </c>
      <c r="E732" s="730" t="s">
        <v>3913</v>
      </c>
      <c r="F732" s="650" t="s">
        <v>3904</v>
      </c>
      <c r="G732" s="650" t="s">
        <v>4321</v>
      </c>
      <c r="H732" s="650" t="s">
        <v>1959</v>
      </c>
      <c r="I732" s="650" t="s">
        <v>4607</v>
      </c>
      <c r="J732" s="650" t="s">
        <v>4608</v>
      </c>
      <c r="K732" s="650" t="s">
        <v>4324</v>
      </c>
      <c r="L732" s="651">
        <v>126.28</v>
      </c>
      <c r="M732" s="651">
        <v>378.84000000000003</v>
      </c>
      <c r="N732" s="650">
        <v>3</v>
      </c>
      <c r="O732" s="731">
        <v>1.5</v>
      </c>
      <c r="P732" s="651">
        <v>378.84000000000003</v>
      </c>
      <c r="Q732" s="666">
        <v>1</v>
      </c>
      <c r="R732" s="650">
        <v>3</v>
      </c>
      <c r="S732" s="666">
        <v>1</v>
      </c>
      <c r="T732" s="731">
        <v>1.5</v>
      </c>
      <c r="U732" s="689">
        <v>1</v>
      </c>
    </row>
    <row r="733" spans="1:21" ht="14.4" customHeight="1" x14ac:dyDescent="0.3">
      <c r="A733" s="649">
        <v>21</v>
      </c>
      <c r="B733" s="650" t="s">
        <v>582</v>
      </c>
      <c r="C733" s="650">
        <v>89301212</v>
      </c>
      <c r="D733" s="729" t="s">
        <v>5949</v>
      </c>
      <c r="E733" s="730" t="s">
        <v>3913</v>
      </c>
      <c r="F733" s="650" t="s">
        <v>3904</v>
      </c>
      <c r="G733" s="650" t="s">
        <v>4321</v>
      </c>
      <c r="H733" s="650" t="s">
        <v>1959</v>
      </c>
      <c r="I733" s="650" t="s">
        <v>3264</v>
      </c>
      <c r="J733" s="650" t="s">
        <v>3265</v>
      </c>
      <c r="K733" s="650" t="s">
        <v>3266</v>
      </c>
      <c r="L733" s="651">
        <v>84.19</v>
      </c>
      <c r="M733" s="651">
        <v>252.57</v>
      </c>
      <c r="N733" s="650">
        <v>3</v>
      </c>
      <c r="O733" s="731">
        <v>0.5</v>
      </c>
      <c r="P733" s="651">
        <v>252.57</v>
      </c>
      <c r="Q733" s="666">
        <v>1</v>
      </c>
      <c r="R733" s="650">
        <v>3</v>
      </c>
      <c r="S733" s="666">
        <v>1</v>
      </c>
      <c r="T733" s="731">
        <v>0.5</v>
      </c>
      <c r="U733" s="689">
        <v>1</v>
      </c>
    </row>
    <row r="734" spans="1:21" ht="14.4" customHeight="1" x14ac:dyDescent="0.3">
      <c r="A734" s="649">
        <v>21</v>
      </c>
      <c r="B734" s="650" t="s">
        <v>582</v>
      </c>
      <c r="C734" s="650">
        <v>89301212</v>
      </c>
      <c r="D734" s="729" t="s">
        <v>5949</v>
      </c>
      <c r="E734" s="730" t="s">
        <v>3913</v>
      </c>
      <c r="F734" s="650" t="s">
        <v>3904</v>
      </c>
      <c r="G734" s="650" t="s">
        <v>4321</v>
      </c>
      <c r="H734" s="650" t="s">
        <v>1959</v>
      </c>
      <c r="I734" s="650" t="s">
        <v>4322</v>
      </c>
      <c r="J734" s="650" t="s">
        <v>4323</v>
      </c>
      <c r="K734" s="650" t="s">
        <v>4324</v>
      </c>
      <c r="L734" s="651">
        <v>82.04</v>
      </c>
      <c r="M734" s="651">
        <v>492.24</v>
      </c>
      <c r="N734" s="650">
        <v>6</v>
      </c>
      <c r="O734" s="731">
        <v>3.5</v>
      </c>
      <c r="P734" s="651">
        <v>164.08</v>
      </c>
      <c r="Q734" s="666">
        <v>0.33333333333333337</v>
      </c>
      <c r="R734" s="650">
        <v>2</v>
      </c>
      <c r="S734" s="666">
        <v>0.33333333333333331</v>
      </c>
      <c r="T734" s="731">
        <v>1.5</v>
      </c>
      <c r="U734" s="689">
        <v>0.42857142857142855</v>
      </c>
    </row>
    <row r="735" spans="1:21" ht="14.4" customHeight="1" x14ac:dyDescent="0.3">
      <c r="A735" s="649">
        <v>21</v>
      </c>
      <c r="B735" s="650" t="s">
        <v>582</v>
      </c>
      <c r="C735" s="650">
        <v>89301212</v>
      </c>
      <c r="D735" s="729" t="s">
        <v>5949</v>
      </c>
      <c r="E735" s="730" t="s">
        <v>3913</v>
      </c>
      <c r="F735" s="650" t="s">
        <v>3904</v>
      </c>
      <c r="G735" s="650" t="s">
        <v>4321</v>
      </c>
      <c r="H735" s="650" t="s">
        <v>1959</v>
      </c>
      <c r="I735" s="650" t="s">
        <v>4609</v>
      </c>
      <c r="J735" s="650" t="s">
        <v>4610</v>
      </c>
      <c r="K735" s="650" t="s">
        <v>4324</v>
      </c>
      <c r="L735" s="651">
        <v>129.51</v>
      </c>
      <c r="M735" s="651">
        <v>259.02</v>
      </c>
      <c r="N735" s="650">
        <v>2</v>
      </c>
      <c r="O735" s="731">
        <v>0.5</v>
      </c>
      <c r="P735" s="651"/>
      <c r="Q735" s="666">
        <v>0</v>
      </c>
      <c r="R735" s="650"/>
      <c r="S735" s="666">
        <v>0</v>
      </c>
      <c r="T735" s="731"/>
      <c r="U735" s="689">
        <v>0</v>
      </c>
    </row>
    <row r="736" spans="1:21" ht="14.4" customHeight="1" x14ac:dyDescent="0.3">
      <c r="A736" s="649">
        <v>21</v>
      </c>
      <c r="B736" s="650" t="s">
        <v>582</v>
      </c>
      <c r="C736" s="650">
        <v>89301212</v>
      </c>
      <c r="D736" s="729" t="s">
        <v>5949</v>
      </c>
      <c r="E736" s="730" t="s">
        <v>3913</v>
      </c>
      <c r="F736" s="650" t="s">
        <v>3904</v>
      </c>
      <c r="G736" s="650" t="s">
        <v>4321</v>
      </c>
      <c r="H736" s="650" t="s">
        <v>1959</v>
      </c>
      <c r="I736" s="650" t="s">
        <v>4611</v>
      </c>
      <c r="J736" s="650" t="s">
        <v>4612</v>
      </c>
      <c r="K736" s="650" t="s">
        <v>4324</v>
      </c>
      <c r="L736" s="651">
        <v>126.28</v>
      </c>
      <c r="M736" s="651">
        <v>505.12</v>
      </c>
      <c r="N736" s="650">
        <v>4</v>
      </c>
      <c r="O736" s="731">
        <v>1</v>
      </c>
      <c r="P736" s="651"/>
      <c r="Q736" s="666">
        <v>0</v>
      </c>
      <c r="R736" s="650"/>
      <c r="S736" s="666">
        <v>0</v>
      </c>
      <c r="T736" s="731"/>
      <c r="U736" s="689">
        <v>0</v>
      </c>
    </row>
    <row r="737" spans="1:21" ht="14.4" customHeight="1" x14ac:dyDescent="0.3">
      <c r="A737" s="649">
        <v>21</v>
      </c>
      <c r="B737" s="650" t="s">
        <v>582</v>
      </c>
      <c r="C737" s="650">
        <v>89301212</v>
      </c>
      <c r="D737" s="729" t="s">
        <v>5949</v>
      </c>
      <c r="E737" s="730" t="s">
        <v>3913</v>
      </c>
      <c r="F737" s="650" t="s">
        <v>3904</v>
      </c>
      <c r="G737" s="650" t="s">
        <v>4321</v>
      </c>
      <c r="H737" s="650" t="s">
        <v>1959</v>
      </c>
      <c r="I737" s="650" t="s">
        <v>4613</v>
      </c>
      <c r="J737" s="650" t="s">
        <v>3263</v>
      </c>
      <c r="K737" s="650" t="s">
        <v>4614</v>
      </c>
      <c r="L737" s="651">
        <v>242.63</v>
      </c>
      <c r="M737" s="651">
        <v>7278.9</v>
      </c>
      <c r="N737" s="650">
        <v>30</v>
      </c>
      <c r="O737" s="731">
        <v>1</v>
      </c>
      <c r="P737" s="651"/>
      <c r="Q737" s="666">
        <v>0</v>
      </c>
      <c r="R737" s="650"/>
      <c r="S737" s="666">
        <v>0</v>
      </c>
      <c r="T737" s="731"/>
      <c r="U737" s="689">
        <v>0</v>
      </c>
    </row>
    <row r="738" spans="1:21" ht="14.4" customHeight="1" x14ac:dyDescent="0.3">
      <c r="A738" s="649">
        <v>21</v>
      </c>
      <c r="B738" s="650" t="s">
        <v>582</v>
      </c>
      <c r="C738" s="650">
        <v>89301212</v>
      </c>
      <c r="D738" s="729" t="s">
        <v>5949</v>
      </c>
      <c r="E738" s="730" t="s">
        <v>3913</v>
      </c>
      <c r="F738" s="650" t="s">
        <v>3904</v>
      </c>
      <c r="G738" s="650" t="s">
        <v>4321</v>
      </c>
      <c r="H738" s="650" t="s">
        <v>1959</v>
      </c>
      <c r="I738" s="650" t="s">
        <v>4325</v>
      </c>
      <c r="J738" s="650" t="s">
        <v>4326</v>
      </c>
      <c r="K738" s="650" t="s">
        <v>4324</v>
      </c>
      <c r="L738" s="651">
        <v>82.04</v>
      </c>
      <c r="M738" s="651">
        <v>1558.76</v>
      </c>
      <c r="N738" s="650">
        <v>19</v>
      </c>
      <c r="O738" s="731">
        <v>2.5</v>
      </c>
      <c r="P738" s="651">
        <v>1476.72</v>
      </c>
      <c r="Q738" s="666">
        <v>0.94736842105263164</v>
      </c>
      <c r="R738" s="650">
        <v>18</v>
      </c>
      <c r="S738" s="666">
        <v>0.94736842105263153</v>
      </c>
      <c r="T738" s="731">
        <v>2</v>
      </c>
      <c r="U738" s="689">
        <v>0.8</v>
      </c>
    </row>
    <row r="739" spans="1:21" ht="14.4" customHeight="1" x14ac:dyDescent="0.3">
      <c r="A739" s="649">
        <v>21</v>
      </c>
      <c r="B739" s="650" t="s">
        <v>582</v>
      </c>
      <c r="C739" s="650">
        <v>89301212</v>
      </c>
      <c r="D739" s="729" t="s">
        <v>5949</v>
      </c>
      <c r="E739" s="730" t="s">
        <v>3913</v>
      </c>
      <c r="F739" s="650" t="s">
        <v>3904</v>
      </c>
      <c r="G739" s="650" t="s">
        <v>4321</v>
      </c>
      <c r="H739" s="650" t="s">
        <v>1959</v>
      </c>
      <c r="I739" s="650" t="s">
        <v>4615</v>
      </c>
      <c r="J739" s="650" t="s">
        <v>4616</v>
      </c>
      <c r="K739" s="650" t="s">
        <v>4324</v>
      </c>
      <c r="L739" s="651">
        <v>82.04</v>
      </c>
      <c r="M739" s="651">
        <v>328.16</v>
      </c>
      <c r="N739" s="650">
        <v>4</v>
      </c>
      <c r="O739" s="731">
        <v>2</v>
      </c>
      <c r="P739" s="651">
        <v>82.04</v>
      </c>
      <c r="Q739" s="666">
        <v>0.25</v>
      </c>
      <c r="R739" s="650">
        <v>1</v>
      </c>
      <c r="S739" s="666">
        <v>0.25</v>
      </c>
      <c r="T739" s="731">
        <v>0.5</v>
      </c>
      <c r="U739" s="689">
        <v>0.25</v>
      </c>
    </row>
    <row r="740" spans="1:21" ht="14.4" customHeight="1" x14ac:dyDescent="0.3">
      <c r="A740" s="649">
        <v>21</v>
      </c>
      <c r="B740" s="650" t="s">
        <v>582</v>
      </c>
      <c r="C740" s="650">
        <v>89301212</v>
      </c>
      <c r="D740" s="729" t="s">
        <v>5949</v>
      </c>
      <c r="E740" s="730" t="s">
        <v>3913</v>
      </c>
      <c r="F740" s="650" t="s">
        <v>3904</v>
      </c>
      <c r="G740" s="650" t="s">
        <v>4321</v>
      </c>
      <c r="H740" s="650" t="s">
        <v>1959</v>
      </c>
      <c r="I740" s="650" t="s">
        <v>4617</v>
      </c>
      <c r="J740" s="650" t="s">
        <v>3263</v>
      </c>
      <c r="K740" s="650" t="s">
        <v>4618</v>
      </c>
      <c r="L740" s="651">
        <v>1451.04</v>
      </c>
      <c r="M740" s="651">
        <v>7255.2</v>
      </c>
      <c r="N740" s="650">
        <v>5</v>
      </c>
      <c r="O740" s="731">
        <v>1</v>
      </c>
      <c r="P740" s="651">
        <v>7255.2</v>
      </c>
      <c r="Q740" s="666">
        <v>1</v>
      </c>
      <c r="R740" s="650">
        <v>5</v>
      </c>
      <c r="S740" s="666">
        <v>1</v>
      </c>
      <c r="T740" s="731">
        <v>1</v>
      </c>
      <c r="U740" s="689">
        <v>1</v>
      </c>
    </row>
    <row r="741" spans="1:21" ht="14.4" customHeight="1" x14ac:dyDescent="0.3">
      <c r="A741" s="649">
        <v>21</v>
      </c>
      <c r="B741" s="650" t="s">
        <v>582</v>
      </c>
      <c r="C741" s="650">
        <v>89301212</v>
      </c>
      <c r="D741" s="729" t="s">
        <v>5949</v>
      </c>
      <c r="E741" s="730" t="s">
        <v>3913</v>
      </c>
      <c r="F741" s="650" t="s">
        <v>3904</v>
      </c>
      <c r="G741" s="650" t="s">
        <v>4321</v>
      </c>
      <c r="H741" s="650" t="s">
        <v>583</v>
      </c>
      <c r="I741" s="650" t="s">
        <v>4619</v>
      </c>
      <c r="J741" s="650" t="s">
        <v>4620</v>
      </c>
      <c r="K741" s="650" t="s">
        <v>3258</v>
      </c>
      <c r="L741" s="651">
        <v>194.26</v>
      </c>
      <c r="M741" s="651">
        <v>2331.12</v>
      </c>
      <c r="N741" s="650">
        <v>12</v>
      </c>
      <c r="O741" s="731">
        <v>4</v>
      </c>
      <c r="P741" s="651">
        <v>388.52</v>
      </c>
      <c r="Q741" s="666">
        <v>0.16666666666666666</v>
      </c>
      <c r="R741" s="650">
        <v>2</v>
      </c>
      <c r="S741" s="666">
        <v>0.16666666666666666</v>
      </c>
      <c r="T741" s="731">
        <v>1</v>
      </c>
      <c r="U741" s="689">
        <v>0.25</v>
      </c>
    </row>
    <row r="742" spans="1:21" ht="14.4" customHeight="1" x14ac:dyDescent="0.3">
      <c r="A742" s="649">
        <v>21</v>
      </c>
      <c r="B742" s="650" t="s">
        <v>582</v>
      </c>
      <c r="C742" s="650">
        <v>89301212</v>
      </c>
      <c r="D742" s="729" t="s">
        <v>5949</v>
      </c>
      <c r="E742" s="730" t="s">
        <v>3913</v>
      </c>
      <c r="F742" s="650" t="s">
        <v>3904</v>
      </c>
      <c r="G742" s="650" t="s">
        <v>4095</v>
      </c>
      <c r="H742" s="650" t="s">
        <v>583</v>
      </c>
      <c r="I742" s="650" t="s">
        <v>2518</v>
      </c>
      <c r="J742" s="650" t="s">
        <v>4096</v>
      </c>
      <c r="K742" s="650" t="s">
        <v>4097</v>
      </c>
      <c r="L742" s="651">
        <v>22.88</v>
      </c>
      <c r="M742" s="651">
        <v>114.39999999999999</v>
      </c>
      <c r="N742" s="650">
        <v>5</v>
      </c>
      <c r="O742" s="731">
        <v>2</v>
      </c>
      <c r="P742" s="651">
        <v>114.39999999999999</v>
      </c>
      <c r="Q742" s="666">
        <v>1</v>
      </c>
      <c r="R742" s="650">
        <v>5</v>
      </c>
      <c r="S742" s="666">
        <v>1</v>
      </c>
      <c r="T742" s="731">
        <v>2</v>
      </c>
      <c r="U742" s="689">
        <v>1</v>
      </c>
    </row>
    <row r="743" spans="1:21" ht="14.4" customHeight="1" x14ac:dyDescent="0.3">
      <c r="A743" s="649">
        <v>21</v>
      </c>
      <c r="B743" s="650" t="s">
        <v>582</v>
      </c>
      <c r="C743" s="650">
        <v>89301212</v>
      </c>
      <c r="D743" s="729" t="s">
        <v>5949</v>
      </c>
      <c r="E743" s="730" t="s">
        <v>3913</v>
      </c>
      <c r="F743" s="650" t="s">
        <v>3904</v>
      </c>
      <c r="G743" s="650" t="s">
        <v>4095</v>
      </c>
      <c r="H743" s="650" t="s">
        <v>583</v>
      </c>
      <c r="I743" s="650" t="s">
        <v>1346</v>
      </c>
      <c r="J743" s="650" t="s">
        <v>4098</v>
      </c>
      <c r="K743" s="650" t="s">
        <v>4099</v>
      </c>
      <c r="L743" s="651">
        <v>91.52</v>
      </c>
      <c r="M743" s="651">
        <v>640.64</v>
      </c>
      <c r="N743" s="650">
        <v>7</v>
      </c>
      <c r="O743" s="731">
        <v>3</v>
      </c>
      <c r="P743" s="651">
        <v>183.04</v>
      </c>
      <c r="Q743" s="666">
        <v>0.2857142857142857</v>
      </c>
      <c r="R743" s="650">
        <v>2</v>
      </c>
      <c r="S743" s="666">
        <v>0.2857142857142857</v>
      </c>
      <c r="T743" s="731">
        <v>0.5</v>
      </c>
      <c r="U743" s="689">
        <v>0.16666666666666666</v>
      </c>
    </row>
    <row r="744" spans="1:21" ht="14.4" customHeight="1" x14ac:dyDescent="0.3">
      <c r="A744" s="649">
        <v>21</v>
      </c>
      <c r="B744" s="650" t="s">
        <v>582</v>
      </c>
      <c r="C744" s="650">
        <v>89301212</v>
      </c>
      <c r="D744" s="729" t="s">
        <v>5949</v>
      </c>
      <c r="E744" s="730" t="s">
        <v>3913</v>
      </c>
      <c r="F744" s="650" t="s">
        <v>3904</v>
      </c>
      <c r="G744" s="650" t="s">
        <v>4432</v>
      </c>
      <c r="H744" s="650" t="s">
        <v>1959</v>
      </c>
      <c r="I744" s="650" t="s">
        <v>4621</v>
      </c>
      <c r="J744" s="650" t="s">
        <v>3111</v>
      </c>
      <c r="K744" s="650" t="s">
        <v>4622</v>
      </c>
      <c r="L744" s="651">
        <v>1793.46</v>
      </c>
      <c r="M744" s="651">
        <v>14347.68</v>
      </c>
      <c r="N744" s="650">
        <v>8</v>
      </c>
      <c r="O744" s="731">
        <v>1.5</v>
      </c>
      <c r="P744" s="651">
        <v>14347.68</v>
      </c>
      <c r="Q744" s="666">
        <v>1</v>
      </c>
      <c r="R744" s="650">
        <v>8</v>
      </c>
      <c r="S744" s="666">
        <v>1</v>
      </c>
      <c r="T744" s="731">
        <v>1.5</v>
      </c>
      <c r="U744" s="689">
        <v>1</v>
      </c>
    </row>
    <row r="745" spans="1:21" ht="14.4" customHeight="1" x14ac:dyDescent="0.3">
      <c r="A745" s="649">
        <v>21</v>
      </c>
      <c r="B745" s="650" t="s">
        <v>582</v>
      </c>
      <c r="C745" s="650">
        <v>89301212</v>
      </c>
      <c r="D745" s="729" t="s">
        <v>5949</v>
      </c>
      <c r="E745" s="730" t="s">
        <v>3913</v>
      </c>
      <c r="F745" s="650" t="s">
        <v>3904</v>
      </c>
      <c r="G745" s="650" t="s">
        <v>4623</v>
      </c>
      <c r="H745" s="650" t="s">
        <v>1959</v>
      </c>
      <c r="I745" s="650" t="s">
        <v>3193</v>
      </c>
      <c r="J745" s="650" t="s">
        <v>3862</v>
      </c>
      <c r="K745" s="650" t="s">
        <v>3863</v>
      </c>
      <c r="L745" s="651">
        <v>269</v>
      </c>
      <c r="M745" s="651">
        <v>2421</v>
      </c>
      <c r="N745" s="650">
        <v>9</v>
      </c>
      <c r="O745" s="731">
        <v>3</v>
      </c>
      <c r="P745" s="651">
        <v>1614</v>
      </c>
      <c r="Q745" s="666">
        <v>0.66666666666666663</v>
      </c>
      <c r="R745" s="650">
        <v>6</v>
      </c>
      <c r="S745" s="666">
        <v>0.66666666666666663</v>
      </c>
      <c r="T745" s="731">
        <v>2</v>
      </c>
      <c r="U745" s="689">
        <v>0.66666666666666663</v>
      </c>
    </row>
    <row r="746" spans="1:21" ht="14.4" customHeight="1" x14ac:dyDescent="0.3">
      <c r="A746" s="649">
        <v>21</v>
      </c>
      <c r="B746" s="650" t="s">
        <v>582</v>
      </c>
      <c r="C746" s="650">
        <v>89301212</v>
      </c>
      <c r="D746" s="729" t="s">
        <v>5949</v>
      </c>
      <c r="E746" s="730" t="s">
        <v>3913</v>
      </c>
      <c r="F746" s="650" t="s">
        <v>3904</v>
      </c>
      <c r="G746" s="650" t="s">
        <v>4107</v>
      </c>
      <c r="H746" s="650" t="s">
        <v>583</v>
      </c>
      <c r="I746" s="650" t="s">
        <v>4624</v>
      </c>
      <c r="J746" s="650" t="s">
        <v>906</v>
      </c>
      <c r="K746" s="650" t="s">
        <v>4625</v>
      </c>
      <c r="L746" s="651">
        <v>0</v>
      </c>
      <c r="M746" s="651">
        <v>0</v>
      </c>
      <c r="N746" s="650">
        <v>1</v>
      </c>
      <c r="O746" s="731">
        <v>1</v>
      </c>
      <c r="P746" s="651"/>
      <c r="Q746" s="666"/>
      <c r="R746" s="650"/>
      <c r="S746" s="666">
        <v>0</v>
      </c>
      <c r="T746" s="731"/>
      <c r="U746" s="689">
        <v>0</v>
      </c>
    </row>
    <row r="747" spans="1:21" ht="14.4" customHeight="1" x14ac:dyDescent="0.3">
      <c r="A747" s="649">
        <v>21</v>
      </c>
      <c r="B747" s="650" t="s">
        <v>582</v>
      </c>
      <c r="C747" s="650">
        <v>89301212</v>
      </c>
      <c r="D747" s="729" t="s">
        <v>5949</v>
      </c>
      <c r="E747" s="730" t="s">
        <v>3913</v>
      </c>
      <c r="F747" s="650" t="s">
        <v>3904</v>
      </c>
      <c r="G747" s="650" t="s">
        <v>4110</v>
      </c>
      <c r="H747" s="650" t="s">
        <v>583</v>
      </c>
      <c r="I747" s="650" t="s">
        <v>876</v>
      </c>
      <c r="J747" s="650" t="s">
        <v>4111</v>
      </c>
      <c r="K747" s="650" t="s">
        <v>4112</v>
      </c>
      <c r="L747" s="651">
        <v>0</v>
      </c>
      <c r="M747" s="651">
        <v>0</v>
      </c>
      <c r="N747" s="650">
        <v>11</v>
      </c>
      <c r="O747" s="731">
        <v>5</v>
      </c>
      <c r="P747" s="651">
        <v>0</v>
      </c>
      <c r="Q747" s="666"/>
      <c r="R747" s="650">
        <v>8</v>
      </c>
      <c r="S747" s="666">
        <v>0.72727272727272729</v>
      </c>
      <c r="T747" s="731">
        <v>3.5</v>
      </c>
      <c r="U747" s="689">
        <v>0.7</v>
      </c>
    </row>
    <row r="748" spans="1:21" ht="14.4" customHeight="1" x14ac:dyDescent="0.3">
      <c r="A748" s="649">
        <v>21</v>
      </c>
      <c r="B748" s="650" t="s">
        <v>582</v>
      </c>
      <c r="C748" s="650">
        <v>89301212</v>
      </c>
      <c r="D748" s="729" t="s">
        <v>5949</v>
      </c>
      <c r="E748" s="730" t="s">
        <v>3913</v>
      </c>
      <c r="F748" s="650" t="s">
        <v>3904</v>
      </c>
      <c r="G748" s="650" t="s">
        <v>4626</v>
      </c>
      <c r="H748" s="650" t="s">
        <v>583</v>
      </c>
      <c r="I748" s="650" t="s">
        <v>4627</v>
      </c>
      <c r="J748" s="650" t="s">
        <v>4628</v>
      </c>
      <c r="K748" s="650" t="s">
        <v>4629</v>
      </c>
      <c r="L748" s="651">
        <v>0</v>
      </c>
      <c r="M748" s="651">
        <v>0</v>
      </c>
      <c r="N748" s="650">
        <v>1</v>
      </c>
      <c r="O748" s="731">
        <v>1</v>
      </c>
      <c r="P748" s="651"/>
      <c r="Q748" s="666"/>
      <c r="R748" s="650"/>
      <c r="S748" s="666">
        <v>0</v>
      </c>
      <c r="T748" s="731"/>
      <c r="U748" s="689">
        <v>0</v>
      </c>
    </row>
    <row r="749" spans="1:21" ht="14.4" customHeight="1" x14ac:dyDescent="0.3">
      <c r="A749" s="649">
        <v>21</v>
      </c>
      <c r="B749" s="650" t="s">
        <v>582</v>
      </c>
      <c r="C749" s="650">
        <v>89301212</v>
      </c>
      <c r="D749" s="729" t="s">
        <v>5949</v>
      </c>
      <c r="E749" s="730" t="s">
        <v>3913</v>
      </c>
      <c r="F749" s="650" t="s">
        <v>3904</v>
      </c>
      <c r="G749" s="650" t="s">
        <v>4384</v>
      </c>
      <c r="H749" s="650" t="s">
        <v>1959</v>
      </c>
      <c r="I749" s="650" t="s">
        <v>3236</v>
      </c>
      <c r="J749" s="650" t="s">
        <v>3851</v>
      </c>
      <c r="K749" s="650" t="s">
        <v>3852</v>
      </c>
      <c r="L749" s="651">
        <v>514.67999999999995</v>
      </c>
      <c r="M749" s="651">
        <v>8749.56</v>
      </c>
      <c r="N749" s="650">
        <v>17</v>
      </c>
      <c r="O749" s="731">
        <v>17</v>
      </c>
      <c r="P749" s="651">
        <v>4117.4399999999996</v>
      </c>
      <c r="Q749" s="666">
        <v>0.47058823529411764</v>
      </c>
      <c r="R749" s="650">
        <v>8</v>
      </c>
      <c r="S749" s="666">
        <v>0.47058823529411764</v>
      </c>
      <c r="T749" s="731">
        <v>8</v>
      </c>
      <c r="U749" s="689">
        <v>0.47058823529411764</v>
      </c>
    </row>
    <row r="750" spans="1:21" ht="14.4" customHeight="1" x14ac:dyDescent="0.3">
      <c r="A750" s="649">
        <v>21</v>
      </c>
      <c r="B750" s="650" t="s">
        <v>582</v>
      </c>
      <c r="C750" s="650">
        <v>89301212</v>
      </c>
      <c r="D750" s="729" t="s">
        <v>5949</v>
      </c>
      <c r="E750" s="730" t="s">
        <v>3913</v>
      </c>
      <c r="F750" s="650" t="s">
        <v>3904</v>
      </c>
      <c r="G750" s="650" t="s">
        <v>4118</v>
      </c>
      <c r="H750" s="650" t="s">
        <v>583</v>
      </c>
      <c r="I750" s="650" t="s">
        <v>1160</v>
      </c>
      <c r="J750" s="650" t="s">
        <v>975</v>
      </c>
      <c r="K750" s="650" t="s">
        <v>4119</v>
      </c>
      <c r="L750" s="651">
        <v>96.72</v>
      </c>
      <c r="M750" s="651">
        <v>483.6</v>
      </c>
      <c r="N750" s="650">
        <v>5</v>
      </c>
      <c r="O750" s="731">
        <v>3.5</v>
      </c>
      <c r="P750" s="651">
        <v>386.88</v>
      </c>
      <c r="Q750" s="666">
        <v>0.79999999999999993</v>
      </c>
      <c r="R750" s="650">
        <v>4</v>
      </c>
      <c r="S750" s="666">
        <v>0.8</v>
      </c>
      <c r="T750" s="731">
        <v>2.5</v>
      </c>
      <c r="U750" s="689">
        <v>0.7142857142857143</v>
      </c>
    </row>
    <row r="751" spans="1:21" ht="14.4" customHeight="1" x14ac:dyDescent="0.3">
      <c r="A751" s="649">
        <v>21</v>
      </c>
      <c r="B751" s="650" t="s">
        <v>582</v>
      </c>
      <c r="C751" s="650">
        <v>89301212</v>
      </c>
      <c r="D751" s="729" t="s">
        <v>5949</v>
      </c>
      <c r="E751" s="730" t="s">
        <v>3913</v>
      </c>
      <c r="F751" s="650" t="s">
        <v>3904</v>
      </c>
      <c r="G751" s="650" t="s">
        <v>4118</v>
      </c>
      <c r="H751" s="650" t="s">
        <v>583</v>
      </c>
      <c r="I751" s="650" t="s">
        <v>1160</v>
      </c>
      <c r="J751" s="650" t="s">
        <v>975</v>
      </c>
      <c r="K751" s="650" t="s">
        <v>4119</v>
      </c>
      <c r="L751" s="651">
        <v>89.66</v>
      </c>
      <c r="M751" s="651">
        <v>268.98</v>
      </c>
      <c r="N751" s="650">
        <v>3</v>
      </c>
      <c r="O751" s="731">
        <v>2.5</v>
      </c>
      <c r="P751" s="651">
        <v>89.66</v>
      </c>
      <c r="Q751" s="666">
        <v>0.33333333333333331</v>
      </c>
      <c r="R751" s="650">
        <v>1</v>
      </c>
      <c r="S751" s="666">
        <v>0.33333333333333331</v>
      </c>
      <c r="T751" s="731">
        <v>1</v>
      </c>
      <c r="U751" s="689">
        <v>0.4</v>
      </c>
    </row>
    <row r="752" spans="1:21" ht="14.4" customHeight="1" x14ac:dyDescent="0.3">
      <c r="A752" s="649">
        <v>21</v>
      </c>
      <c r="B752" s="650" t="s">
        <v>582</v>
      </c>
      <c r="C752" s="650">
        <v>89301212</v>
      </c>
      <c r="D752" s="729" t="s">
        <v>5949</v>
      </c>
      <c r="E752" s="730" t="s">
        <v>3913</v>
      </c>
      <c r="F752" s="650" t="s">
        <v>3904</v>
      </c>
      <c r="G752" s="650" t="s">
        <v>4118</v>
      </c>
      <c r="H752" s="650" t="s">
        <v>583</v>
      </c>
      <c r="I752" s="650" t="s">
        <v>2529</v>
      </c>
      <c r="J752" s="650" t="s">
        <v>975</v>
      </c>
      <c r="K752" s="650" t="s">
        <v>4171</v>
      </c>
      <c r="L752" s="651">
        <v>57.85</v>
      </c>
      <c r="M752" s="651">
        <v>115.7</v>
      </c>
      <c r="N752" s="650">
        <v>2</v>
      </c>
      <c r="O752" s="731">
        <v>0.5</v>
      </c>
      <c r="P752" s="651">
        <v>115.7</v>
      </c>
      <c r="Q752" s="666">
        <v>1</v>
      </c>
      <c r="R752" s="650">
        <v>2</v>
      </c>
      <c r="S752" s="666">
        <v>1</v>
      </c>
      <c r="T752" s="731">
        <v>0.5</v>
      </c>
      <c r="U752" s="689">
        <v>1</v>
      </c>
    </row>
    <row r="753" spans="1:21" ht="14.4" customHeight="1" x14ac:dyDescent="0.3">
      <c r="A753" s="649">
        <v>21</v>
      </c>
      <c r="B753" s="650" t="s">
        <v>582</v>
      </c>
      <c r="C753" s="650">
        <v>89301212</v>
      </c>
      <c r="D753" s="729" t="s">
        <v>5949</v>
      </c>
      <c r="E753" s="730" t="s">
        <v>3913</v>
      </c>
      <c r="F753" s="650" t="s">
        <v>3904</v>
      </c>
      <c r="G753" s="650" t="s">
        <v>4120</v>
      </c>
      <c r="H753" s="650" t="s">
        <v>1959</v>
      </c>
      <c r="I753" s="650" t="s">
        <v>2025</v>
      </c>
      <c r="J753" s="650" t="s">
        <v>2026</v>
      </c>
      <c r="K753" s="650" t="s">
        <v>3779</v>
      </c>
      <c r="L753" s="651">
        <v>147.36000000000001</v>
      </c>
      <c r="M753" s="651">
        <v>1031.52</v>
      </c>
      <c r="N753" s="650">
        <v>7</v>
      </c>
      <c r="O753" s="731">
        <v>3.5</v>
      </c>
      <c r="P753" s="651">
        <v>589.44000000000005</v>
      </c>
      <c r="Q753" s="666">
        <v>0.57142857142857151</v>
      </c>
      <c r="R753" s="650">
        <v>4</v>
      </c>
      <c r="S753" s="666">
        <v>0.5714285714285714</v>
      </c>
      <c r="T753" s="731">
        <v>1.5</v>
      </c>
      <c r="U753" s="689">
        <v>0.42857142857142855</v>
      </c>
    </row>
    <row r="754" spans="1:21" ht="14.4" customHeight="1" x14ac:dyDescent="0.3">
      <c r="A754" s="649">
        <v>21</v>
      </c>
      <c r="B754" s="650" t="s">
        <v>582</v>
      </c>
      <c r="C754" s="650">
        <v>89301212</v>
      </c>
      <c r="D754" s="729" t="s">
        <v>5949</v>
      </c>
      <c r="E754" s="730" t="s">
        <v>3913</v>
      </c>
      <c r="F754" s="650" t="s">
        <v>3904</v>
      </c>
      <c r="G754" s="650" t="s">
        <v>4120</v>
      </c>
      <c r="H754" s="650" t="s">
        <v>1959</v>
      </c>
      <c r="I754" s="650" t="s">
        <v>2233</v>
      </c>
      <c r="J754" s="650" t="s">
        <v>2234</v>
      </c>
      <c r="K754" s="650" t="s">
        <v>1532</v>
      </c>
      <c r="L754" s="651">
        <v>196.46</v>
      </c>
      <c r="M754" s="651">
        <v>982.30000000000007</v>
      </c>
      <c r="N754" s="650">
        <v>5</v>
      </c>
      <c r="O754" s="731">
        <v>2.5</v>
      </c>
      <c r="P754" s="651">
        <v>785.84</v>
      </c>
      <c r="Q754" s="666">
        <v>0.79999999999999993</v>
      </c>
      <c r="R754" s="650">
        <v>4</v>
      </c>
      <c r="S754" s="666">
        <v>0.8</v>
      </c>
      <c r="T754" s="731">
        <v>1.5</v>
      </c>
      <c r="U754" s="689">
        <v>0.6</v>
      </c>
    </row>
    <row r="755" spans="1:21" ht="14.4" customHeight="1" x14ac:dyDescent="0.3">
      <c r="A755" s="649">
        <v>21</v>
      </c>
      <c r="B755" s="650" t="s">
        <v>582</v>
      </c>
      <c r="C755" s="650">
        <v>89301212</v>
      </c>
      <c r="D755" s="729" t="s">
        <v>5949</v>
      </c>
      <c r="E755" s="730" t="s">
        <v>3913</v>
      </c>
      <c r="F755" s="650" t="s">
        <v>3904</v>
      </c>
      <c r="G755" s="650" t="s">
        <v>4120</v>
      </c>
      <c r="H755" s="650" t="s">
        <v>1959</v>
      </c>
      <c r="I755" s="650" t="s">
        <v>4334</v>
      </c>
      <c r="J755" s="650" t="s">
        <v>2055</v>
      </c>
      <c r="K755" s="650" t="s">
        <v>4335</v>
      </c>
      <c r="L755" s="651">
        <v>163.72999999999999</v>
      </c>
      <c r="M755" s="651">
        <v>654.91999999999996</v>
      </c>
      <c r="N755" s="650">
        <v>4</v>
      </c>
      <c r="O755" s="731">
        <v>2</v>
      </c>
      <c r="P755" s="651">
        <v>654.91999999999996</v>
      </c>
      <c r="Q755" s="666">
        <v>1</v>
      </c>
      <c r="R755" s="650">
        <v>4</v>
      </c>
      <c r="S755" s="666">
        <v>1</v>
      </c>
      <c r="T755" s="731">
        <v>2</v>
      </c>
      <c r="U755" s="689">
        <v>1</v>
      </c>
    </row>
    <row r="756" spans="1:21" ht="14.4" customHeight="1" x14ac:dyDescent="0.3">
      <c r="A756" s="649">
        <v>21</v>
      </c>
      <c r="B756" s="650" t="s">
        <v>582</v>
      </c>
      <c r="C756" s="650">
        <v>89301212</v>
      </c>
      <c r="D756" s="729" t="s">
        <v>5949</v>
      </c>
      <c r="E756" s="730" t="s">
        <v>3913</v>
      </c>
      <c r="F756" s="650" t="s">
        <v>3904</v>
      </c>
      <c r="G756" s="650" t="s">
        <v>4120</v>
      </c>
      <c r="H756" s="650" t="s">
        <v>1959</v>
      </c>
      <c r="I756" s="650" t="s">
        <v>4386</v>
      </c>
      <c r="J756" s="650" t="s">
        <v>2194</v>
      </c>
      <c r="K756" s="650" t="s">
        <v>4387</v>
      </c>
      <c r="L756" s="651">
        <v>314.33999999999997</v>
      </c>
      <c r="M756" s="651">
        <v>314.33999999999997</v>
      </c>
      <c r="N756" s="650">
        <v>1</v>
      </c>
      <c r="O756" s="731">
        <v>0.5</v>
      </c>
      <c r="P756" s="651">
        <v>314.33999999999997</v>
      </c>
      <c r="Q756" s="666">
        <v>1</v>
      </c>
      <c r="R756" s="650">
        <v>1</v>
      </c>
      <c r="S756" s="666">
        <v>1</v>
      </c>
      <c r="T756" s="731">
        <v>0.5</v>
      </c>
      <c r="U756" s="689">
        <v>1</v>
      </c>
    </row>
    <row r="757" spans="1:21" ht="14.4" customHeight="1" x14ac:dyDescent="0.3">
      <c r="A757" s="649">
        <v>21</v>
      </c>
      <c r="B757" s="650" t="s">
        <v>582</v>
      </c>
      <c r="C757" s="650">
        <v>89301212</v>
      </c>
      <c r="D757" s="729" t="s">
        <v>5949</v>
      </c>
      <c r="E757" s="730" t="s">
        <v>3913</v>
      </c>
      <c r="F757" s="650" t="s">
        <v>3904</v>
      </c>
      <c r="G757" s="650" t="s">
        <v>4121</v>
      </c>
      <c r="H757" s="650" t="s">
        <v>583</v>
      </c>
      <c r="I757" s="650" t="s">
        <v>1275</v>
      </c>
      <c r="J757" s="650" t="s">
        <v>1178</v>
      </c>
      <c r="K757" s="650" t="s">
        <v>1276</v>
      </c>
      <c r="L757" s="651">
        <v>60.97</v>
      </c>
      <c r="M757" s="651">
        <v>243.88</v>
      </c>
      <c r="N757" s="650">
        <v>4</v>
      </c>
      <c r="O757" s="731">
        <v>1</v>
      </c>
      <c r="P757" s="651">
        <v>243.88</v>
      </c>
      <c r="Q757" s="666">
        <v>1</v>
      </c>
      <c r="R757" s="650">
        <v>4</v>
      </c>
      <c r="S757" s="666">
        <v>1</v>
      </c>
      <c r="T757" s="731">
        <v>1</v>
      </c>
      <c r="U757" s="689">
        <v>1</v>
      </c>
    </row>
    <row r="758" spans="1:21" ht="14.4" customHeight="1" x14ac:dyDescent="0.3">
      <c r="A758" s="649">
        <v>21</v>
      </c>
      <c r="B758" s="650" t="s">
        <v>582</v>
      </c>
      <c r="C758" s="650">
        <v>89301212</v>
      </c>
      <c r="D758" s="729" t="s">
        <v>5949</v>
      </c>
      <c r="E758" s="730" t="s">
        <v>3913</v>
      </c>
      <c r="F758" s="650" t="s">
        <v>3904</v>
      </c>
      <c r="G758" s="650" t="s">
        <v>4121</v>
      </c>
      <c r="H758" s="650" t="s">
        <v>583</v>
      </c>
      <c r="I758" s="650" t="s">
        <v>4630</v>
      </c>
      <c r="J758" s="650" t="s">
        <v>4340</v>
      </c>
      <c r="K758" s="650" t="s">
        <v>1276</v>
      </c>
      <c r="L758" s="651">
        <v>143.15</v>
      </c>
      <c r="M758" s="651">
        <v>286.3</v>
      </c>
      <c r="N758" s="650">
        <v>2</v>
      </c>
      <c r="O758" s="731">
        <v>0.5</v>
      </c>
      <c r="P758" s="651">
        <v>286.3</v>
      </c>
      <c r="Q758" s="666">
        <v>1</v>
      </c>
      <c r="R758" s="650">
        <v>2</v>
      </c>
      <c r="S758" s="666">
        <v>1</v>
      </c>
      <c r="T758" s="731">
        <v>0.5</v>
      </c>
      <c r="U758" s="689">
        <v>1</v>
      </c>
    </row>
    <row r="759" spans="1:21" ht="14.4" customHeight="1" x14ac:dyDescent="0.3">
      <c r="A759" s="649">
        <v>21</v>
      </c>
      <c r="B759" s="650" t="s">
        <v>582</v>
      </c>
      <c r="C759" s="650">
        <v>89301212</v>
      </c>
      <c r="D759" s="729" t="s">
        <v>5949</v>
      </c>
      <c r="E759" s="730" t="s">
        <v>3913</v>
      </c>
      <c r="F759" s="650" t="s">
        <v>3904</v>
      </c>
      <c r="G759" s="650" t="s">
        <v>4631</v>
      </c>
      <c r="H759" s="650" t="s">
        <v>583</v>
      </c>
      <c r="I759" s="650" t="s">
        <v>4632</v>
      </c>
      <c r="J759" s="650" t="s">
        <v>4633</v>
      </c>
      <c r="K759" s="650" t="s">
        <v>4634</v>
      </c>
      <c r="L759" s="651">
        <v>164.85</v>
      </c>
      <c r="M759" s="651">
        <v>164.85</v>
      </c>
      <c r="N759" s="650">
        <v>1</v>
      </c>
      <c r="O759" s="731">
        <v>1</v>
      </c>
      <c r="P759" s="651"/>
      <c r="Q759" s="666">
        <v>0</v>
      </c>
      <c r="R759" s="650"/>
      <c r="S759" s="666">
        <v>0</v>
      </c>
      <c r="T759" s="731"/>
      <c r="U759" s="689">
        <v>0</v>
      </c>
    </row>
    <row r="760" spans="1:21" ht="14.4" customHeight="1" x14ac:dyDescent="0.3">
      <c r="A760" s="649">
        <v>21</v>
      </c>
      <c r="B760" s="650" t="s">
        <v>582</v>
      </c>
      <c r="C760" s="650">
        <v>89301212</v>
      </c>
      <c r="D760" s="729" t="s">
        <v>5949</v>
      </c>
      <c r="E760" s="730" t="s">
        <v>3913</v>
      </c>
      <c r="F760" s="650" t="s">
        <v>3904</v>
      </c>
      <c r="G760" s="650" t="s">
        <v>4635</v>
      </c>
      <c r="H760" s="650" t="s">
        <v>583</v>
      </c>
      <c r="I760" s="650" t="s">
        <v>4636</v>
      </c>
      <c r="J760" s="650" t="s">
        <v>1371</v>
      </c>
      <c r="K760" s="650" t="s">
        <v>4637</v>
      </c>
      <c r="L760" s="651">
        <v>668.45</v>
      </c>
      <c r="M760" s="651">
        <v>1336.9</v>
      </c>
      <c r="N760" s="650">
        <v>2</v>
      </c>
      <c r="O760" s="731">
        <v>1</v>
      </c>
      <c r="P760" s="651"/>
      <c r="Q760" s="666">
        <v>0</v>
      </c>
      <c r="R760" s="650"/>
      <c r="S760" s="666">
        <v>0</v>
      </c>
      <c r="T760" s="731"/>
      <c r="U760" s="689">
        <v>0</v>
      </c>
    </row>
    <row r="761" spans="1:21" ht="14.4" customHeight="1" x14ac:dyDescent="0.3">
      <c r="A761" s="649">
        <v>21</v>
      </c>
      <c r="B761" s="650" t="s">
        <v>582</v>
      </c>
      <c r="C761" s="650">
        <v>89301212</v>
      </c>
      <c r="D761" s="729" t="s">
        <v>5949</v>
      </c>
      <c r="E761" s="730" t="s">
        <v>3913</v>
      </c>
      <c r="F761" s="650" t="s">
        <v>3904</v>
      </c>
      <c r="G761" s="650" t="s">
        <v>4341</v>
      </c>
      <c r="H761" s="650" t="s">
        <v>583</v>
      </c>
      <c r="I761" s="650" t="s">
        <v>1423</v>
      </c>
      <c r="J761" s="650" t="s">
        <v>1424</v>
      </c>
      <c r="K761" s="650" t="s">
        <v>4638</v>
      </c>
      <c r="L761" s="651">
        <v>432.32</v>
      </c>
      <c r="M761" s="651">
        <v>864.64</v>
      </c>
      <c r="N761" s="650">
        <v>2</v>
      </c>
      <c r="O761" s="731">
        <v>1</v>
      </c>
      <c r="P761" s="651">
        <v>432.32</v>
      </c>
      <c r="Q761" s="666">
        <v>0.5</v>
      </c>
      <c r="R761" s="650">
        <v>1</v>
      </c>
      <c r="S761" s="666">
        <v>0.5</v>
      </c>
      <c r="T761" s="731">
        <v>0.5</v>
      </c>
      <c r="U761" s="689">
        <v>0.5</v>
      </c>
    </row>
    <row r="762" spans="1:21" ht="14.4" customHeight="1" x14ac:dyDescent="0.3">
      <c r="A762" s="649">
        <v>21</v>
      </c>
      <c r="B762" s="650" t="s">
        <v>582</v>
      </c>
      <c r="C762" s="650">
        <v>89301212</v>
      </c>
      <c r="D762" s="729" t="s">
        <v>5949</v>
      </c>
      <c r="E762" s="730" t="s">
        <v>3913</v>
      </c>
      <c r="F762" s="650" t="s">
        <v>3904</v>
      </c>
      <c r="G762" s="650" t="s">
        <v>4639</v>
      </c>
      <c r="H762" s="650" t="s">
        <v>583</v>
      </c>
      <c r="I762" s="650" t="s">
        <v>1156</v>
      </c>
      <c r="J762" s="650" t="s">
        <v>4640</v>
      </c>
      <c r="K762" s="650" t="s">
        <v>3955</v>
      </c>
      <c r="L762" s="651">
        <v>26.26</v>
      </c>
      <c r="M762" s="651">
        <v>26.26</v>
      </c>
      <c r="N762" s="650">
        <v>1</v>
      </c>
      <c r="O762" s="731">
        <v>0.5</v>
      </c>
      <c r="P762" s="651">
        <v>26.26</v>
      </c>
      <c r="Q762" s="666">
        <v>1</v>
      </c>
      <c r="R762" s="650">
        <v>1</v>
      </c>
      <c r="S762" s="666">
        <v>1</v>
      </c>
      <c r="T762" s="731">
        <v>0.5</v>
      </c>
      <c r="U762" s="689">
        <v>1</v>
      </c>
    </row>
    <row r="763" spans="1:21" ht="14.4" customHeight="1" x14ac:dyDescent="0.3">
      <c r="A763" s="649">
        <v>21</v>
      </c>
      <c r="B763" s="650" t="s">
        <v>582</v>
      </c>
      <c r="C763" s="650">
        <v>89301212</v>
      </c>
      <c r="D763" s="729" t="s">
        <v>5949</v>
      </c>
      <c r="E763" s="730" t="s">
        <v>3913</v>
      </c>
      <c r="F763" s="650" t="s">
        <v>3904</v>
      </c>
      <c r="G763" s="650" t="s">
        <v>4641</v>
      </c>
      <c r="H763" s="650" t="s">
        <v>583</v>
      </c>
      <c r="I763" s="650" t="s">
        <v>4642</v>
      </c>
      <c r="J763" s="650" t="s">
        <v>4643</v>
      </c>
      <c r="K763" s="650" t="s">
        <v>4644</v>
      </c>
      <c r="L763" s="651">
        <v>167.42</v>
      </c>
      <c r="M763" s="651">
        <v>167.42</v>
      </c>
      <c r="N763" s="650">
        <v>1</v>
      </c>
      <c r="O763" s="731">
        <v>1</v>
      </c>
      <c r="P763" s="651"/>
      <c r="Q763" s="666">
        <v>0</v>
      </c>
      <c r="R763" s="650"/>
      <c r="S763" s="666">
        <v>0</v>
      </c>
      <c r="T763" s="731"/>
      <c r="U763" s="689">
        <v>0</v>
      </c>
    </row>
    <row r="764" spans="1:21" ht="14.4" customHeight="1" x14ac:dyDescent="0.3">
      <c r="A764" s="649">
        <v>21</v>
      </c>
      <c r="B764" s="650" t="s">
        <v>582</v>
      </c>
      <c r="C764" s="650">
        <v>89301212</v>
      </c>
      <c r="D764" s="729" t="s">
        <v>5949</v>
      </c>
      <c r="E764" s="730" t="s">
        <v>3913</v>
      </c>
      <c r="F764" s="650" t="s">
        <v>3904</v>
      </c>
      <c r="G764" s="650" t="s">
        <v>4125</v>
      </c>
      <c r="H764" s="650" t="s">
        <v>583</v>
      </c>
      <c r="I764" s="650" t="s">
        <v>4126</v>
      </c>
      <c r="J764" s="650" t="s">
        <v>4128</v>
      </c>
      <c r="K764" s="650" t="s">
        <v>1013</v>
      </c>
      <c r="L764" s="651">
        <v>0</v>
      </c>
      <c r="M764" s="651">
        <v>0</v>
      </c>
      <c r="N764" s="650">
        <v>1</v>
      </c>
      <c r="O764" s="731">
        <v>1</v>
      </c>
      <c r="P764" s="651"/>
      <c r="Q764" s="666"/>
      <c r="R764" s="650"/>
      <c r="S764" s="666">
        <v>0</v>
      </c>
      <c r="T764" s="731"/>
      <c r="U764" s="689">
        <v>0</v>
      </c>
    </row>
    <row r="765" spans="1:21" ht="14.4" customHeight="1" x14ac:dyDescent="0.3">
      <c r="A765" s="649">
        <v>21</v>
      </c>
      <c r="B765" s="650" t="s">
        <v>582</v>
      </c>
      <c r="C765" s="650">
        <v>89301212</v>
      </c>
      <c r="D765" s="729" t="s">
        <v>5949</v>
      </c>
      <c r="E765" s="730" t="s">
        <v>3913</v>
      </c>
      <c r="F765" s="650" t="s">
        <v>3904</v>
      </c>
      <c r="G765" s="650" t="s">
        <v>4125</v>
      </c>
      <c r="H765" s="650" t="s">
        <v>583</v>
      </c>
      <c r="I765" s="650" t="s">
        <v>4645</v>
      </c>
      <c r="J765" s="650" t="s">
        <v>4646</v>
      </c>
      <c r="K765" s="650" t="s">
        <v>1010</v>
      </c>
      <c r="L765" s="651">
        <v>0</v>
      </c>
      <c r="M765" s="651">
        <v>0</v>
      </c>
      <c r="N765" s="650">
        <v>2</v>
      </c>
      <c r="O765" s="731">
        <v>1.5</v>
      </c>
      <c r="P765" s="651">
        <v>0</v>
      </c>
      <c r="Q765" s="666"/>
      <c r="R765" s="650">
        <v>2</v>
      </c>
      <c r="S765" s="666">
        <v>1</v>
      </c>
      <c r="T765" s="731">
        <v>1.5</v>
      </c>
      <c r="U765" s="689">
        <v>1</v>
      </c>
    </row>
    <row r="766" spans="1:21" ht="14.4" customHeight="1" x14ac:dyDescent="0.3">
      <c r="A766" s="649">
        <v>21</v>
      </c>
      <c r="B766" s="650" t="s">
        <v>582</v>
      </c>
      <c r="C766" s="650">
        <v>89301212</v>
      </c>
      <c r="D766" s="729" t="s">
        <v>5949</v>
      </c>
      <c r="E766" s="730" t="s">
        <v>3913</v>
      </c>
      <c r="F766" s="650" t="s">
        <v>3904</v>
      </c>
      <c r="G766" s="650" t="s">
        <v>4125</v>
      </c>
      <c r="H766" s="650" t="s">
        <v>583</v>
      </c>
      <c r="I766" s="650" t="s">
        <v>4647</v>
      </c>
      <c r="J766" s="650" t="s">
        <v>4646</v>
      </c>
      <c r="K766" s="650" t="s">
        <v>1013</v>
      </c>
      <c r="L766" s="651">
        <v>0</v>
      </c>
      <c r="M766" s="651">
        <v>0</v>
      </c>
      <c r="N766" s="650">
        <v>5</v>
      </c>
      <c r="O766" s="731">
        <v>3.5</v>
      </c>
      <c r="P766" s="651">
        <v>0</v>
      </c>
      <c r="Q766" s="666"/>
      <c r="R766" s="650">
        <v>4</v>
      </c>
      <c r="S766" s="666">
        <v>0.8</v>
      </c>
      <c r="T766" s="731">
        <v>2.5</v>
      </c>
      <c r="U766" s="689">
        <v>0.7142857142857143</v>
      </c>
    </row>
    <row r="767" spans="1:21" ht="14.4" customHeight="1" x14ac:dyDescent="0.3">
      <c r="A767" s="649">
        <v>21</v>
      </c>
      <c r="B767" s="650" t="s">
        <v>582</v>
      </c>
      <c r="C767" s="650">
        <v>89301212</v>
      </c>
      <c r="D767" s="729" t="s">
        <v>5949</v>
      </c>
      <c r="E767" s="730" t="s">
        <v>3913</v>
      </c>
      <c r="F767" s="650" t="s">
        <v>3904</v>
      </c>
      <c r="G767" s="650" t="s">
        <v>4125</v>
      </c>
      <c r="H767" s="650" t="s">
        <v>583</v>
      </c>
      <c r="I767" s="650" t="s">
        <v>4648</v>
      </c>
      <c r="J767" s="650" t="s">
        <v>4649</v>
      </c>
      <c r="K767" s="650" t="s">
        <v>4650</v>
      </c>
      <c r="L767" s="651">
        <v>0</v>
      </c>
      <c r="M767" s="651">
        <v>0</v>
      </c>
      <c r="N767" s="650">
        <v>2</v>
      </c>
      <c r="O767" s="731">
        <v>1.5</v>
      </c>
      <c r="P767" s="651">
        <v>0</v>
      </c>
      <c r="Q767" s="666"/>
      <c r="R767" s="650">
        <v>2</v>
      </c>
      <c r="S767" s="666">
        <v>1</v>
      </c>
      <c r="T767" s="731">
        <v>1.5</v>
      </c>
      <c r="U767" s="689">
        <v>1</v>
      </c>
    </row>
    <row r="768" spans="1:21" ht="14.4" customHeight="1" x14ac:dyDescent="0.3">
      <c r="A768" s="649">
        <v>21</v>
      </c>
      <c r="B768" s="650" t="s">
        <v>582</v>
      </c>
      <c r="C768" s="650">
        <v>89301212</v>
      </c>
      <c r="D768" s="729" t="s">
        <v>5949</v>
      </c>
      <c r="E768" s="730" t="s">
        <v>3913</v>
      </c>
      <c r="F768" s="650" t="s">
        <v>3904</v>
      </c>
      <c r="G768" s="650" t="s">
        <v>4125</v>
      </c>
      <c r="H768" s="650" t="s">
        <v>583</v>
      </c>
      <c r="I768" s="650" t="s">
        <v>1012</v>
      </c>
      <c r="J768" s="650" t="s">
        <v>1009</v>
      </c>
      <c r="K768" s="650" t="s">
        <v>1013</v>
      </c>
      <c r="L768" s="651">
        <v>0</v>
      </c>
      <c r="M768" s="651">
        <v>0</v>
      </c>
      <c r="N768" s="650">
        <v>1</v>
      </c>
      <c r="O768" s="731">
        <v>0.5</v>
      </c>
      <c r="P768" s="651"/>
      <c r="Q768" s="666"/>
      <c r="R768" s="650"/>
      <c r="S768" s="666">
        <v>0</v>
      </c>
      <c r="T768" s="731"/>
      <c r="U768" s="689">
        <v>0</v>
      </c>
    </row>
    <row r="769" spans="1:21" ht="14.4" customHeight="1" x14ac:dyDescent="0.3">
      <c r="A769" s="649">
        <v>21</v>
      </c>
      <c r="B769" s="650" t="s">
        <v>582</v>
      </c>
      <c r="C769" s="650">
        <v>89301212</v>
      </c>
      <c r="D769" s="729" t="s">
        <v>5949</v>
      </c>
      <c r="E769" s="730" t="s">
        <v>3913</v>
      </c>
      <c r="F769" s="650" t="s">
        <v>3904</v>
      </c>
      <c r="G769" s="650" t="s">
        <v>4125</v>
      </c>
      <c r="H769" s="650" t="s">
        <v>583</v>
      </c>
      <c r="I769" s="650" t="s">
        <v>4651</v>
      </c>
      <c r="J769" s="650" t="s">
        <v>4649</v>
      </c>
      <c r="K769" s="650" t="s">
        <v>922</v>
      </c>
      <c r="L769" s="651">
        <v>0</v>
      </c>
      <c r="M769" s="651">
        <v>0</v>
      </c>
      <c r="N769" s="650">
        <v>1</v>
      </c>
      <c r="O769" s="731">
        <v>0.5</v>
      </c>
      <c r="P769" s="651">
        <v>0</v>
      </c>
      <c r="Q769" s="666"/>
      <c r="R769" s="650">
        <v>1</v>
      </c>
      <c r="S769" s="666">
        <v>1</v>
      </c>
      <c r="T769" s="731">
        <v>0.5</v>
      </c>
      <c r="U769" s="689">
        <v>1</v>
      </c>
    </row>
    <row r="770" spans="1:21" ht="14.4" customHeight="1" x14ac:dyDescent="0.3">
      <c r="A770" s="649">
        <v>21</v>
      </c>
      <c r="B770" s="650" t="s">
        <v>582</v>
      </c>
      <c r="C770" s="650">
        <v>89301212</v>
      </c>
      <c r="D770" s="729" t="s">
        <v>5949</v>
      </c>
      <c r="E770" s="730" t="s">
        <v>3913</v>
      </c>
      <c r="F770" s="650" t="s">
        <v>3904</v>
      </c>
      <c r="G770" s="650" t="s">
        <v>4125</v>
      </c>
      <c r="H770" s="650" t="s">
        <v>583</v>
      </c>
      <c r="I770" s="650" t="s">
        <v>4652</v>
      </c>
      <c r="J770" s="650" t="s">
        <v>1933</v>
      </c>
      <c r="K770" s="650" t="s">
        <v>4650</v>
      </c>
      <c r="L770" s="651">
        <v>0</v>
      </c>
      <c r="M770" s="651">
        <v>0</v>
      </c>
      <c r="N770" s="650">
        <v>1</v>
      </c>
      <c r="O770" s="731">
        <v>0.5</v>
      </c>
      <c r="P770" s="651">
        <v>0</v>
      </c>
      <c r="Q770" s="666"/>
      <c r="R770" s="650">
        <v>1</v>
      </c>
      <c r="S770" s="666">
        <v>1</v>
      </c>
      <c r="T770" s="731">
        <v>0.5</v>
      </c>
      <c r="U770" s="689">
        <v>1</v>
      </c>
    </row>
    <row r="771" spans="1:21" ht="14.4" customHeight="1" x14ac:dyDescent="0.3">
      <c r="A771" s="649">
        <v>21</v>
      </c>
      <c r="B771" s="650" t="s">
        <v>582</v>
      </c>
      <c r="C771" s="650">
        <v>89301212</v>
      </c>
      <c r="D771" s="729" t="s">
        <v>5949</v>
      </c>
      <c r="E771" s="730" t="s">
        <v>3913</v>
      </c>
      <c r="F771" s="650" t="s">
        <v>3905</v>
      </c>
      <c r="G771" s="650" t="s">
        <v>4133</v>
      </c>
      <c r="H771" s="650" t="s">
        <v>583</v>
      </c>
      <c r="I771" s="650" t="s">
        <v>4134</v>
      </c>
      <c r="J771" s="650" t="s">
        <v>3919</v>
      </c>
      <c r="K771" s="650"/>
      <c r="L771" s="651">
        <v>0</v>
      </c>
      <c r="M771" s="651">
        <v>0</v>
      </c>
      <c r="N771" s="650">
        <v>11</v>
      </c>
      <c r="O771" s="731">
        <v>11</v>
      </c>
      <c r="P771" s="651">
        <v>0</v>
      </c>
      <c r="Q771" s="666"/>
      <c r="R771" s="650">
        <v>10</v>
      </c>
      <c r="S771" s="666">
        <v>0.90909090909090906</v>
      </c>
      <c r="T771" s="731">
        <v>10</v>
      </c>
      <c r="U771" s="689">
        <v>0.90909090909090906</v>
      </c>
    </row>
    <row r="772" spans="1:21" ht="14.4" customHeight="1" x14ac:dyDescent="0.3">
      <c r="A772" s="649">
        <v>21</v>
      </c>
      <c r="B772" s="650" t="s">
        <v>582</v>
      </c>
      <c r="C772" s="650">
        <v>89301212</v>
      </c>
      <c r="D772" s="729" t="s">
        <v>5949</v>
      </c>
      <c r="E772" s="730" t="s">
        <v>3913</v>
      </c>
      <c r="F772" s="650" t="s">
        <v>3905</v>
      </c>
      <c r="G772" s="650" t="s">
        <v>4133</v>
      </c>
      <c r="H772" s="650" t="s">
        <v>583</v>
      </c>
      <c r="I772" s="650" t="s">
        <v>4653</v>
      </c>
      <c r="J772" s="650" t="s">
        <v>3919</v>
      </c>
      <c r="K772" s="650"/>
      <c r="L772" s="651">
        <v>0</v>
      </c>
      <c r="M772" s="651">
        <v>0</v>
      </c>
      <c r="N772" s="650">
        <v>6</v>
      </c>
      <c r="O772" s="731">
        <v>6</v>
      </c>
      <c r="P772" s="651">
        <v>0</v>
      </c>
      <c r="Q772" s="666"/>
      <c r="R772" s="650">
        <v>6</v>
      </c>
      <c r="S772" s="666">
        <v>1</v>
      </c>
      <c r="T772" s="731">
        <v>6</v>
      </c>
      <c r="U772" s="689">
        <v>1</v>
      </c>
    </row>
    <row r="773" spans="1:21" ht="14.4" customHeight="1" x14ac:dyDescent="0.3">
      <c r="A773" s="649">
        <v>21</v>
      </c>
      <c r="B773" s="650" t="s">
        <v>582</v>
      </c>
      <c r="C773" s="650">
        <v>89301212</v>
      </c>
      <c r="D773" s="729" t="s">
        <v>5949</v>
      </c>
      <c r="E773" s="730" t="s">
        <v>3913</v>
      </c>
      <c r="F773" s="650" t="s">
        <v>3906</v>
      </c>
      <c r="G773" s="650" t="s">
        <v>4654</v>
      </c>
      <c r="H773" s="650" t="s">
        <v>583</v>
      </c>
      <c r="I773" s="650" t="s">
        <v>4655</v>
      </c>
      <c r="J773" s="650" t="s">
        <v>4656</v>
      </c>
      <c r="K773" s="650" t="s">
        <v>4657</v>
      </c>
      <c r="L773" s="651">
        <v>1800</v>
      </c>
      <c r="M773" s="651">
        <v>21600</v>
      </c>
      <c r="N773" s="650">
        <v>12</v>
      </c>
      <c r="O773" s="731">
        <v>12</v>
      </c>
      <c r="P773" s="651">
        <v>9000</v>
      </c>
      <c r="Q773" s="666">
        <v>0.41666666666666669</v>
      </c>
      <c r="R773" s="650">
        <v>5</v>
      </c>
      <c r="S773" s="666">
        <v>0.41666666666666669</v>
      </c>
      <c r="T773" s="731">
        <v>5</v>
      </c>
      <c r="U773" s="689">
        <v>0.41666666666666669</v>
      </c>
    </row>
    <row r="774" spans="1:21" ht="14.4" customHeight="1" x14ac:dyDescent="0.3">
      <c r="A774" s="649">
        <v>21</v>
      </c>
      <c r="B774" s="650" t="s">
        <v>582</v>
      </c>
      <c r="C774" s="650">
        <v>89301212</v>
      </c>
      <c r="D774" s="729" t="s">
        <v>5949</v>
      </c>
      <c r="E774" s="730" t="s">
        <v>3913</v>
      </c>
      <c r="F774" s="650" t="s">
        <v>3906</v>
      </c>
      <c r="G774" s="650" t="s">
        <v>4654</v>
      </c>
      <c r="H774" s="650" t="s">
        <v>583</v>
      </c>
      <c r="I774" s="650" t="s">
        <v>4658</v>
      </c>
      <c r="J774" s="650" t="s">
        <v>4659</v>
      </c>
      <c r="K774" s="650" t="s">
        <v>4660</v>
      </c>
      <c r="L774" s="651">
        <v>1800</v>
      </c>
      <c r="M774" s="651">
        <v>1800</v>
      </c>
      <c r="N774" s="650">
        <v>1</v>
      </c>
      <c r="O774" s="731">
        <v>1</v>
      </c>
      <c r="P774" s="651"/>
      <c r="Q774" s="666">
        <v>0</v>
      </c>
      <c r="R774" s="650"/>
      <c r="S774" s="666">
        <v>0</v>
      </c>
      <c r="T774" s="731"/>
      <c r="U774" s="689">
        <v>0</v>
      </c>
    </row>
    <row r="775" spans="1:21" ht="14.4" customHeight="1" x14ac:dyDescent="0.3">
      <c r="A775" s="649">
        <v>21</v>
      </c>
      <c r="B775" s="650" t="s">
        <v>582</v>
      </c>
      <c r="C775" s="650">
        <v>89301212</v>
      </c>
      <c r="D775" s="729" t="s">
        <v>5949</v>
      </c>
      <c r="E775" s="730" t="s">
        <v>3915</v>
      </c>
      <c r="F775" s="650" t="s">
        <v>3904</v>
      </c>
      <c r="G775" s="650" t="s">
        <v>3972</v>
      </c>
      <c r="H775" s="650" t="s">
        <v>583</v>
      </c>
      <c r="I775" s="650" t="s">
        <v>1127</v>
      </c>
      <c r="J775" s="650" t="s">
        <v>1128</v>
      </c>
      <c r="K775" s="650" t="s">
        <v>1129</v>
      </c>
      <c r="L775" s="651">
        <v>60.92</v>
      </c>
      <c r="M775" s="651">
        <v>182.76</v>
      </c>
      <c r="N775" s="650">
        <v>3</v>
      </c>
      <c r="O775" s="731">
        <v>0.5</v>
      </c>
      <c r="P775" s="651">
        <v>182.76</v>
      </c>
      <c r="Q775" s="666">
        <v>1</v>
      </c>
      <c r="R775" s="650">
        <v>3</v>
      </c>
      <c r="S775" s="666">
        <v>1</v>
      </c>
      <c r="T775" s="731">
        <v>0.5</v>
      </c>
      <c r="U775" s="689">
        <v>1</v>
      </c>
    </row>
    <row r="776" spans="1:21" ht="14.4" customHeight="1" x14ac:dyDescent="0.3">
      <c r="A776" s="649">
        <v>21</v>
      </c>
      <c r="B776" s="650" t="s">
        <v>582</v>
      </c>
      <c r="C776" s="650">
        <v>89301212</v>
      </c>
      <c r="D776" s="729" t="s">
        <v>5949</v>
      </c>
      <c r="E776" s="730" t="s">
        <v>3915</v>
      </c>
      <c r="F776" s="650" t="s">
        <v>3904</v>
      </c>
      <c r="G776" s="650" t="s">
        <v>3972</v>
      </c>
      <c r="H776" s="650" t="s">
        <v>583</v>
      </c>
      <c r="I776" s="650" t="s">
        <v>2630</v>
      </c>
      <c r="J776" s="650" t="s">
        <v>1128</v>
      </c>
      <c r="K776" s="650" t="s">
        <v>2631</v>
      </c>
      <c r="L776" s="651">
        <v>203.07</v>
      </c>
      <c r="M776" s="651">
        <v>609.21</v>
      </c>
      <c r="N776" s="650">
        <v>3</v>
      </c>
      <c r="O776" s="731">
        <v>2</v>
      </c>
      <c r="P776" s="651">
        <v>406.14</v>
      </c>
      <c r="Q776" s="666">
        <v>0.66666666666666663</v>
      </c>
      <c r="R776" s="650">
        <v>2</v>
      </c>
      <c r="S776" s="666">
        <v>0.66666666666666663</v>
      </c>
      <c r="T776" s="731">
        <v>1</v>
      </c>
      <c r="U776" s="689">
        <v>0.5</v>
      </c>
    </row>
    <row r="777" spans="1:21" ht="14.4" customHeight="1" x14ac:dyDescent="0.3">
      <c r="A777" s="649">
        <v>21</v>
      </c>
      <c r="B777" s="650" t="s">
        <v>582</v>
      </c>
      <c r="C777" s="650">
        <v>89301212</v>
      </c>
      <c r="D777" s="729" t="s">
        <v>5949</v>
      </c>
      <c r="E777" s="730" t="s">
        <v>3915</v>
      </c>
      <c r="F777" s="650" t="s">
        <v>3904</v>
      </c>
      <c r="G777" s="650" t="s">
        <v>3976</v>
      </c>
      <c r="H777" s="650" t="s">
        <v>583</v>
      </c>
      <c r="I777" s="650" t="s">
        <v>3284</v>
      </c>
      <c r="J777" s="650" t="s">
        <v>3846</v>
      </c>
      <c r="K777" s="650" t="s">
        <v>3847</v>
      </c>
      <c r="L777" s="651">
        <v>151.61000000000001</v>
      </c>
      <c r="M777" s="651">
        <v>151.61000000000001</v>
      </c>
      <c r="N777" s="650">
        <v>1</v>
      </c>
      <c r="O777" s="731">
        <v>0.5</v>
      </c>
      <c r="P777" s="651"/>
      <c r="Q777" s="666">
        <v>0</v>
      </c>
      <c r="R777" s="650"/>
      <c r="S777" s="666">
        <v>0</v>
      </c>
      <c r="T777" s="731"/>
      <c r="U777" s="689">
        <v>0</v>
      </c>
    </row>
    <row r="778" spans="1:21" ht="14.4" customHeight="1" x14ac:dyDescent="0.3">
      <c r="A778" s="649">
        <v>21</v>
      </c>
      <c r="B778" s="650" t="s">
        <v>582</v>
      </c>
      <c r="C778" s="650">
        <v>89301212</v>
      </c>
      <c r="D778" s="729" t="s">
        <v>5949</v>
      </c>
      <c r="E778" s="730" t="s">
        <v>3915</v>
      </c>
      <c r="F778" s="650" t="s">
        <v>3904</v>
      </c>
      <c r="G778" s="650" t="s">
        <v>4474</v>
      </c>
      <c r="H778" s="650" t="s">
        <v>1959</v>
      </c>
      <c r="I778" s="650" t="s">
        <v>4475</v>
      </c>
      <c r="J778" s="650" t="s">
        <v>4476</v>
      </c>
      <c r="K778" s="650" t="s">
        <v>4477</v>
      </c>
      <c r="L778" s="651">
        <v>804.58</v>
      </c>
      <c r="M778" s="651">
        <v>2413.7400000000002</v>
      </c>
      <c r="N778" s="650">
        <v>3</v>
      </c>
      <c r="O778" s="731">
        <v>0.5</v>
      </c>
      <c r="P778" s="651">
        <v>2413.7400000000002</v>
      </c>
      <c r="Q778" s="666">
        <v>1</v>
      </c>
      <c r="R778" s="650">
        <v>3</v>
      </c>
      <c r="S778" s="666">
        <v>1</v>
      </c>
      <c r="T778" s="731">
        <v>0.5</v>
      </c>
      <c r="U778" s="689">
        <v>1</v>
      </c>
    </row>
    <row r="779" spans="1:21" ht="14.4" customHeight="1" x14ac:dyDescent="0.3">
      <c r="A779" s="649">
        <v>21</v>
      </c>
      <c r="B779" s="650" t="s">
        <v>582</v>
      </c>
      <c r="C779" s="650">
        <v>89301212</v>
      </c>
      <c r="D779" s="729" t="s">
        <v>5949</v>
      </c>
      <c r="E779" s="730" t="s">
        <v>3915</v>
      </c>
      <c r="F779" s="650" t="s">
        <v>3904</v>
      </c>
      <c r="G779" s="650" t="s">
        <v>4474</v>
      </c>
      <c r="H779" s="650" t="s">
        <v>1959</v>
      </c>
      <c r="I779" s="650" t="s">
        <v>4661</v>
      </c>
      <c r="J779" s="650" t="s">
        <v>4476</v>
      </c>
      <c r="K779" s="650" t="s">
        <v>4662</v>
      </c>
      <c r="L779" s="651">
        <v>2681.96</v>
      </c>
      <c r="M779" s="651">
        <v>2681.96</v>
      </c>
      <c r="N779" s="650">
        <v>1</v>
      </c>
      <c r="O779" s="731">
        <v>1</v>
      </c>
      <c r="P779" s="651"/>
      <c r="Q779" s="666">
        <v>0</v>
      </c>
      <c r="R779" s="650"/>
      <c r="S779" s="666">
        <v>0</v>
      </c>
      <c r="T779" s="731"/>
      <c r="U779" s="689">
        <v>0</v>
      </c>
    </row>
    <row r="780" spans="1:21" ht="14.4" customHeight="1" x14ac:dyDescent="0.3">
      <c r="A780" s="649">
        <v>21</v>
      </c>
      <c r="B780" s="650" t="s">
        <v>582</v>
      </c>
      <c r="C780" s="650">
        <v>89301212</v>
      </c>
      <c r="D780" s="729" t="s">
        <v>5949</v>
      </c>
      <c r="E780" s="730" t="s">
        <v>3915</v>
      </c>
      <c r="F780" s="650" t="s">
        <v>3904</v>
      </c>
      <c r="G780" s="650" t="s">
        <v>4663</v>
      </c>
      <c r="H780" s="650" t="s">
        <v>583</v>
      </c>
      <c r="I780" s="650" t="s">
        <v>4664</v>
      </c>
      <c r="J780" s="650" t="s">
        <v>4665</v>
      </c>
      <c r="K780" s="650" t="s">
        <v>689</v>
      </c>
      <c r="L780" s="651">
        <v>45.75</v>
      </c>
      <c r="M780" s="651">
        <v>91.5</v>
      </c>
      <c r="N780" s="650">
        <v>2</v>
      </c>
      <c r="O780" s="731">
        <v>1</v>
      </c>
      <c r="P780" s="651">
        <v>91.5</v>
      </c>
      <c r="Q780" s="666">
        <v>1</v>
      </c>
      <c r="R780" s="650">
        <v>2</v>
      </c>
      <c r="S780" s="666">
        <v>1</v>
      </c>
      <c r="T780" s="731">
        <v>1</v>
      </c>
      <c r="U780" s="689">
        <v>1</v>
      </c>
    </row>
    <row r="781" spans="1:21" ht="14.4" customHeight="1" x14ac:dyDescent="0.3">
      <c r="A781" s="649">
        <v>21</v>
      </c>
      <c r="B781" s="650" t="s">
        <v>582</v>
      </c>
      <c r="C781" s="650">
        <v>89301212</v>
      </c>
      <c r="D781" s="729" t="s">
        <v>5949</v>
      </c>
      <c r="E781" s="730" t="s">
        <v>3915</v>
      </c>
      <c r="F781" s="650" t="s">
        <v>3904</v>
      </c>
      <c r="G781" s="650" t="s">
        <v>4211</v>
      </c>
      <c r="H781" s="650" t="s">
        <v>1959</v>
      </c>
      <c r="I781" s="650" t="s">
        <v>2217</v>
      </c>
      <c r="J781" s="650" t="s">
        <v>2218</v>
      </c>
      <c r="K781" s="650" t="s">
        <v>1962</v>
      </c>
      <c r="L781" s="651">
        <v>0</v>
      </c>
      <c r="M781" s="651">
        <v>0</v>
      </c>
      <c r="N781" s="650">
        <v>2</v>
      </c>
      <c r="O781" s="731">
        <v>0.5</v>
      </c>
      <c r="P781" s="651"/>
      <c r="Q781" s="666"/>
      <c r="R781" s="650"/>
      <c r="S781" s="666">
        <v>0</v>
      </c>
      <c r="T781" s="731"/>
      <c r="U781" s="689">
        <v>0</v>
      </c>
    </row>
    <row r="782" spans="1:21" ht="14.4" customHeight="1" x14ac:dyDescent="0.3">
      <c r="A782" s="649">
        <v>21</v>
      </c>
      <c r="B782" s="650" t="s">
        <v>582</v>
      </c>
      <c r="C782" s="650">
        <v>89301212</v>
      </c>
      <c r="D782" s="729" t="s">
        <v>5949</v>
      </c>
      <c r="E782" s="730" t="s">
        <v>3915</v>
      </c>
      <c r="F782" s="650" t="s">
        <v>3904</v>
      </c>
      <c r="G782" s="650" t="s">
        <v>3960</v>
      </c>
      <c r="H782" s="650" t="s">
        <v>583</v>
      </c>
      <c r="I782" s="650" t="s">
        <v>3961</v>
      </c>
      <c r="J782" s="650" t="s">
        <v>3962</v>
      </c>
      <c r="K782" s="650" t="s">
        <v>3963</v>
      </c>
      <c r="L782" s="651">
        <v>1789.73</v>
      </c>
      <c r="M782" s="651">
        <v>17897.300000000003</v>
      </c>
      <c r="N782" s="650">
        <v>10</v>
      </c>
      <c r="O782" s="731">
        <v>2.5</v>
      </c>
      <c r="P782" s="651">
        <v>17897.300000000003</v>
      </c>
      <c r="Q782" s="666">
        <v>1</v>
      </c>
      <c r="R782" s="650">
        <v>10</v>
      </c>
      <c r="S782" s="666">
        <v>1</v>
      </c>
      <c r="T782" s="731">
        <v>2.5</v>
      </c>
      <c r="U782" s="689">
        <v>1</v>
      </c>
    </row>
    <row r="783" spans="1:21" ht="14.4" customHeight="1" x14ac:dyDescent="0.3">
      <c r="A783" s="649">
        <v>21</v>
      </c>
      <c r="B783" s="650" t="s">
        <v>582</v>
      </c>
      <c r="C783" s="650">
        <v>89301212</v>
      </c>
      <c r="D783" s="729" t="s">
        <v>5949</v>
      </c>
      <c r="E783" s="730" t="s">
        <v>3915</v>
      </c>
      <c r="F783" s="650" t="s">
        <v>3904</v>
      </c>
      <c r="G783" s="650" t="s">
        <v>4666</v>
      </c>
      <c r="H783" s="650" t="s">
        <v>583</v>
      </c>
      <c r="I783" s="650" t="s">
        <v>4667</v>
      </c>
      <c r="J783" s="650" t="s">
        <v>4668</v>
      </c>
      <c r="K783" s="650" t="s">
        <v>4669</v>
      </c>
      <c r="L783" s="651">
        <v>149.75</v>
      </c>
      <c r="M783" s="651">
        <v>149.75</v>
      </c>
      <c r="N783" s="650">
        <v>1</v>
      </c>
      <c r="O783" s="731">
        <v>1</v>
      </c>
      <c r="P783" s="651"/>
      <c r="Q783" s="666">
        <v>0</v>
      </c>
      <c r="R783" s="650"/>
      <c r="S783" s="666">
        <v>0</v>
      </c>
      <c r="T783" s="731"/>
      <c r="U783" s="689">
        <v>0</v>
      </c>
    </row>
    <row r="784" spans="1:21" ht="14.4" customHeight="1" x14ac:dyDescent="0.3">
      <c r="A784" s="649">
        <v>21</v>
      </c>
      <c r="B784" s="650" t="s">
        <v>582</v>
      </c>
      <c r="C784" s="650">
        <v>89301212</v>
      </c>
      <c r="D784" s="729" t="s">
        <v>5949</v>
      </c>
      <c r="E784" s="730" t="s">
        <v>3915</v>
      </c>
      <c r="F784" s="650" t="s">
        <v>3904</v>
      </c>
      <c r="G784" s="650" t="s">
        <v>4666</v>
      </c>
      <c r="H784" s="650" t="s">
        <v>583</v>
      </c>
      <c r="I784" s="650" t="s">
        <v>2525</v>
      </c>
      <c r="J784" s="650" t="s">
        <v>2526</v>
      </c>
      <c r="K784" s="650" t="s">
        <v>2527</v>
      </c>
      <c r="L784" s="651">
        <v>44.93</v>
      </c>
      <c r="M784" s="651">
        <v>44.93</v>
      </c>
      <c r="N784" s="650">
        <v>1</v>
      </c>
      <c r="O784" s="731">
        <v>0.5</v>
      </c>
      <c r="P784" s="651"/>
      <c r="Q784" s="666">
        <v>0</v>
      </c>
      <c r="R784" s="650"/>
      <c r="S784" s="666">
        <v>0</v>
      </c>
      <c r="T784" s="731"/>
      <c r="U784" s="689">
        <v>0</v>
      </c>
    </row>
    <row r="785" spans="1:21" ht="14.4" customHeight="1" x14ac:dyDescent="0.3">
      <c r="A785" s="649">
        <v>21</v>
      </c>
      <c r="B785" s="650" t="s">
        <v>582</v>
      </c>
      <c r="C785" s="650">
        <v>89301212</v>
      </c>
      <c r="D785" s="729" t="s">
        <v>5949</v>
      </c>
      <c r="E785" s="730" t="s">
        <v>3915</v>
      </c>
      <c r="F785" s="650" t="s">
        <v>3904</v>
      </c>
      <c r="G785" s="650" t="s">
        <v>4215</v>
      </c>
      <c r="H785" s="650" t="s">
        <v>1959</v>
      </c>
      <c r="I785" s="650" t="s">
        <v>4216</v>
      </c>
      <c r="J785" s="650" t="s">
        <v>4217</v>
      </c>
      <c r="K785" s="650" t="s">
        <v>3806</v>
      </c>
      <c r="L785" s="651">
        <v>216.29</v>
      </c>
      <c r="M785" s="651">
        <v>216.29</v>
      </c>
      <c r="N785" s="650">
        <v>1</v>
      </c>
      <c r="O785" s="731">
        <v>1</v>
      </c>
      <c r="P785" s="651">
        <v>216.29</v>
      </c>
      <c r="Q785" s="666">
        <v>1</v>
      </c>
      <c r="R785" s="650">
        <v>1</v>
      </c>
      <c r="S785" s="666">
        <v>1</v>
      </c>
      <c r="T785" s="731">
        <v>1</v>
      </c>
      <c r="U785" s="689">
        <v>1</v>
      </c>
    </row>
    <row r="786" spans="1:21" ht="14.4" customHeight="1" x14ac:dyDescent="0.3">
      <c r="A786" s="649">
        <v>21</v>
      </c>
      <c r="B786" s="650" t="s">
        <v>582</v>
      </c>
      <c r="C786" s="650">
        <v>89301212</v>
      </c>
      <c r="D786" s="729" t="s">
        <v>5949</v>
      </c>
      <c r="E786" s="730" t="s">
        <v>3915</v>
      </c>
      <c r="F786" s="650" t="s">
        <v>3904</v>
      </c>
      <c r="G786" s="650" t="s">
        <v>4215</v>
      </c>
      <c r="H786" s="650" t="s">
        <v>1959</v>
      </c>
      <c r="I786" s="650" t="s">
        <v>2270</v>
      </c>
      <c r="J786" s="650" t="s">
        <v>2271</v>
      </c>
      <c r="K786" s="650" t="s">
        <v>1586</v>
      </c>
      <c r="L786" s="651">
        <v>1140.7</v>
      </c>
      <c r="M786" s="651">
        <v>2281.4</v>
      </c>
      <c r="N786" s="650">
        <v>2</v>
      </c>
      <c r="O786" s="731">
        <v>1</v>
      </c>
      <c r="P786" s="651">
        <v>2281.4</v>
      </c>
      <c r="Q786" s="666">
        <v>1</v>
      </c>
      <c r="R786" s="650">
        <v>2</v>
      </c>
      <c r="S786" s="666">
        <v>1</v>
      </c>
      <c r="T786" s="731">
        <v>1</v>
      </c>
      <c r="U786" s="689">
        <v>1</v>
      </c>
    </row>
    <row r="787" spans="1:21" ht="14.4" customHeight="1" x14ac:dyDescent="0.3">
      <c r="A787" s="649">
        <v>21</v>
      </c>
      <c r="B787" s="650" t="s">
        <v>582</v>
      </c>
      <c r="C787" s="650">
        <v>89301212</v>
      </c>
      <c r="D787" s="729" t="s">
        <v>5949</v>
      </c>
      <c r="E787" s="730" t="s">
        <v>3915</v>
      </c>
      <c r="F787" s="650" t="s">
        <v>3904</v>
      </c>
      <c r="G787" s="650" t="s">
        <v>4670</v>
      </c>
      <c r="H787" s="650" t="s">
        <v>583</v>
      </c>
      <c r="I787" s="650" t="s">
        <v>4671</v>
      </c>
      <c r="J787" s="650" t="s">
        <v>4672</v>
      </c>
      <c r="K787" s="650" t="s">
        <v>4673</v>
      </c>
      <c r="L787" s="651">
        <v>0</v>
      </c>
      <c r="M787" s="651">
        <v>0</v>
      </c>
      <c r="N787" s="650">
        <v>1</v>
      </c>
      <c r="O787" s="731">
        <v>1</v>
      </c>
      <c r="P787" s="651">
        <v>0</v>
      </c>
      <c r="Q787" s="666"/>
      <c r="R787" s="650">
        <v>1</v>
      </c>
      <c r="S787" s="666">
        <v>1</v>
      </c>
      <c r="T787" s="731">
        <v>1</v>
      </c>
      <c r="U787" s="689">
        <v>1</v>
      </c>
    </row>
    <row r="788" spans="1:21" ht="14.4" customHeight="1" x14ac:dyDescent="0.3">
      <c r="A788" s="649">
        <v>21</v>
      </c>
      <c r="B788" s="650" t="s">
        <v>582</v>
      </c>
      <c r="C788" s="650">
        <v>89301212</v>
      </c>
      <c r="D788" s="729" t="s">
        <v>5949</v>
      </c>
      <c r="E788" s="730" t="s">
        <v>3915</v>
      </c>
      <c r="F788" s="650" t="s">
        <v>3904</v>
      </c>
      <c r="G788" s="650" t="s">
        <v>4670</v>
      </c>
      <c r="H788" s="650" t="s">
        <v>583</v>
      </c>
      <c r="I788" s="650" t="s">
        <v>1470</v>
      </c>
      <c r="J788" s="650" t="s">
        <v>1471</v>
      </c>
      <c r="K788" s="650" t="s">
        <v>4674</v>
      </c>
      <c r="L788" s="651">
        <v>508.59</v>
      </c>
      <c r="M788" s="651">
        <v>508.59</v>
      </c>
      <c r="N788" s="650">
        <v>1</v>
      </c>
      <c r="O788" s="731">
        <v>1</v>
      </c>
      <c r="P788" s="651">
        <v>508.59</v>
      </c>
      <c r="Q788" s="666">
        <v>1</v>
      </c>
      <c r="R788" s="650">
        <v>1</v>
      </c>
      <c r="S788" s="666">
        <v>1</v>
      </c>
      <c r="T788" s="731">
        <v>1</v>
      </c>
      <c r="U788" s="689">
        <v>1</v>
      </c>
    </row>
    <row r="789" spans="1:21" ht="14.4" customHeight="1" x14ac:dyDescent="0.3">
      <c r="A789" s="649">
        <v>21</v>
      </c>
      <c r="B789" s="650" t="s">
        <v>582</v>
      </c>
      <c r="C789" s="650">
        <v>89301212</v>
      </c>
      <c r="D789" s="729" t="s">
        <v>5949</v>
      </c>
      <c r="E789" s="730" t="s">
        <v>3915</v>
      </c>
      <c r="F789" s="650" t="s">
        <v>3904</v>
      </c>
      <c r="G789" s="650" t="s">
        <v>4675</v>
      </c>
      <c r="H789" s="650" t="s">
        <v>583</v>
      </c>
      <c r="I789" s="650" t="s">
        <v>4676</v>
      </c>
      <c r="J789" s="650" t="s">
        <v>4677</v>
      </c>
      <c r="K789" s="650" t="s">
        <v>2709</v>
      </c>
      <c r="L789" s="651">
        <v>2111.88</v>
      </c>
      <c r="M789" s="651">
        <v>14783.16</v>
      </c>
      <c r="N789" s="650">
        <v>7</v>
      </c>
      <c r="O789" s="731">
        <v>1</v>
      </c>
      <c r="P789" s="651"/>
      <c r="Q789" s="666">
        <v>0</v>
      </c>
      <c r="R789" s="650"/>
      <c r="S789" s="666">
        <v>0</v>
      </c>
      <c r="T789" s="731"/>
      <c r="U789" s="689">
        <v>0</v>
      </c>
    </row>
    <row r="790" spans="1:21" ht="14.4" customHeight="1" x14ac:dyDescent="0.3">
      <c r="A790" s="649">
        <v>21</v>
      </c>
      <c r="B790" s="650" t="s">
        <v>582</v>
      </c>
      <c r="C790" s="650">
        <v>89301212</v>
      </c>
      <c r="D790" s="729" t="s">
        <v>5949</v>
      </c>
      <c r="E790" s="730" t="s">
        <v>3915</v>
      </c>
      <c r="F790" s="650" t="s">
        <v>3904</v>
      </c>
      <c r="G790" s="650" t="s">
        <v>3986</v>
      </c>
      <c r="H790" s="650" t="s">
        <v>583</v>
      </c>
      <c r="I790" s="650" t="s">
        <v>3057</v>
      </c>
      <c r="J790" s="650" t="s">
        <v>819</v>
      </c>
      <c r="K790" s="650" t="s">
        <v>3058</v>
      </c>
      <c r="L790" s="651">
        <v>229.57</v>
      </c>
      <c r="M790" s="651">
        <v>688.71</v>
      </c>
      <c r="N790" s="650">
        <v>3</v>
      </c>
      <c r="O790" s="731">
        <v>1.5</v>
      </c>
      <c r="P790" s="651">
        <v>688.71</v>
      </c>
      <c r="Q790" s="666">
        <v>1</v>
      </c>
      <c r="R790" s="650">
        <v>3</v>
      </c>
      <c r="S790" s="666">
        <v>1</v>
      </c>
      <c r="T790" s="731">
        <v>1.5</v>
      </c>
      <c r="U790" s="689">
        <v>1</v>
      </c>
    </row>
    <row r="791" spans="1:21" ht="14.4" customHeight="1" x14ac:dyDescent="0.3">
      <c r="A791" s="649">
        <v>21</v>
      </c>
      <c r="B791" s="650" t="s">
        <v>582</v>
      </c>
      <c r="C791" s="650">
        <v>89301212</v>
      </c>
      <c r="D791" s="729" t="s">
        <v>5949</v>
      </c>
      <c r="E791" s="730" t="s">
        <v>3915</v>
      </c>
      <c r="F791" s="650" t="s">
        <v>3904</v>
      </c>
      <c r="G791" s="650" t="s">
        <v>3986</v>
      </c>
      <c r="H791" s="650" t="s">
        <v>583</v>
      </c>
      <c r="I791" s="650" t="s">
        <v>3057</v>
      </c>
      <c r="J791" s="650" t="s">
        <v>819</v>
      </c>
      <c r="K791" s="650" t="s">
        <v>3058</v>
      </c>
      <c r="L791" s="651">
        <v>198.04</v>
      </c>
      <c r="M791" s="651">
        <v>396.08</v>
      </c>
      <c r="N791" s="650">
        <v>2</v>
      </c>
      <c r="O791" s="731">
        <v>1.5</v>
      </c>
      <c r="P791" s="651">
        <v>198.04</v>
      </c>
      <c r="Q791" s="666">
        <v>0.5</v>
      </c>
      <c r="R791" s="650">
        <v>1</v>
      </c>
      <c r="S791" s="666">
        <v>0.5</v>
      </c>
      <c r="T791" s="731">
        <v>1</v>
      </c>
      <c r="U791" s="689">
        <v>0.66666666666666663</v>
      </c>
    </row>
    <row r="792" spans="1:21" ht="14.4" customHeight="1" x14ac:dyDescent="0.3">
      <c r="A792" s="649">
        <v>21</v>
      </c>
      <c r="B792" s="650" t="s">
        <v>582</v>
      </c>
      <c r="C792" s="650">
        <v>89301212</v>
      </c>
      <c r="D792" s="729" t="s">
        <v>5949</v>
      </c>
      <c r="E792" s="730" t="s">
        <v>3915</v>
      </c>
      <c r="F792" s="650" t="s">
        <v>3904</v>
      </c>
      <c r="G792" s="650" t="s">
        <v>4001</v>
      </c>
      <c r="H792" s="650" t="s">
        <v>583</v>
      </c>
      <c r="I792" s="650" t="s">
        <v>4678</v>
      </c>
      <c r="J792" s="650" t="s">
        <v>4679</v>
      </c>
      <c r="K792" s="650" t="s">
        <v>4358</v>
      </c>
      <c r="L792" s="651">
        <v>0</v>
      </c>
      <c r="M792" s="651">
        <v>0</v>
      </c>
      <c r="N792" s="650">
        <v>3</v>
      </c>
      <c r="O792" s="731">
        <v>1</v>
      </c>
      <c r="P792" s="651">
        <v>0</v>
      </c>
      <c r="Q792" s="666"/>
      <c r="R792" s="650">
        <v>3</v>
      </c>
      <c r="S792" s="666">
        <v>1</v>
      </c>
      <c r="T792" s="731">
        <v>1</v>
      </c>
      <c r="U792" s="689">
        <v>1</v>
      </c>
    </row>
    <row r="793" spans="1:21" ht="14.4" customHeight="1" x14ac:dyDescent="0.3">
      <c r="A793" s="649">
        <v>21</v>
      </c>
      <c r="B793" s="650" t="s">
        <v>582</v>
      </c>
      <c r="C793" s="650">
        <v>89301212</v>
      </c>
      <c r="D793" s="729" t="s">
        <v>5949</v>
      </c>
      <c r="E793" s="730" t="s">
        <v>3915</v>
      </c>
      <c r="F793" s="650" t="s">
        <v>3904</v>
      </c>
      <c r="G793" s="650" t="s">
        <v>3941</v>
      </c>
      <c r="H793" s="650" t="s">
        <v>583</v>
      </c>
      <c r="I793" s="650" t="s">
        <v>772</v>
      </c>
      <c r="J793" s="650" t="s">
        <v>773</v>
      </c>
      <c r="K793" s="650" t="s">
        <v>3694</v>
      </c>
      <c r="L793" s="651">
        <v>115.3</v>
      </c>
      <c r="M793" s="651">
        <v>230.6</v>
      </c>
      <c r="N793" s="650">
        <v>2</v>
      </c>
      <c r="O793" s="731">
        <v>0.5</v>
      </c>
      <c r="P793" s="651"/>
      <c r="Q793" s="666">
        <v>0</v>
      </c>
      <c r="R793" s="650"/>
      <c r="S793" s="666">
        <v>0</v>
      </c>
      <c r="T793" s="731"/>
      <c r="U793" s="689">
        <v>0</v>
      </c>
    </row>
    <row r="794" spans="1:21" ht="14.4" customHeight="1" x14ac:dyDescent="0.3">
      <c r="A794" s="649">
        <v>21</v>
      </c>
      <c r="B794" s="650" t="s">
        <v>582</v>
      </c>
      <c r="C794" s="650">
        <v>89301212</v>
      </c>
      <c r="D794" s="729" t="s">
        <v>5949</v>
      </c>
      <c r="E794" s="730" t="s">
        <v>3915</v>
      </c>
      <c r="F794" s="650" t="s">
        <v>3904</v>
      </c>
      <c r="G794" s="650" t="s">
        <v>3941</v>
      </c>
      <c r="H794" s="650" t="s">
        <v>583</v>
      </c>
      <c r="I794" s="650" t="s">
        <v>2614</v>
      </c>
      <c r="J794" s="650" t="s">
        <v>773</v>
      </c>
      <c r="K794" s="650" t="s">
        <v>4006</v>
      </c>
      <c r="L794" s="651">
        <v>57.65</v>
      </c>
      <c r="M794" s="651">
        <v>57.65</v>
      </c>
      <c r="N794" s="650">
        <v>1</v>
      </c>
      <c r="O794" s="731">
        <v>0.5</v>
      </c>
      <c r="P794" s="651"/>
      <c r="Q794" s="666">
        <v>0</v>
      </c>
      <c r="R794" s="650"/>
      <c r="S794" s="666">
        <v>0</v>
      </c>
      <c r="T794" s="731"/>
      <c r="U794" s="689">
        <v>0</v>
      </c>
    </row>
    <row r="795" spans="1:21" ht="14.4" customHeight="1" x14ac:dyDescent="0.3">
      <c r="A795" s="649">
        <v>21</v>
      </c>
      <c r="B795" s="650" t="s">
        <v>582</v>
      </c>
      <c r="C795" s="650">
        <v>89301212</v>
      </c>
      <c r="D795" s="729" t="s">
        <v>5949</v>
      </c>
      <c r="E795" s="730" t="s">
        <v>3915</v>
      </c>
      <c r="F795" s="650" t="s">
        <v>3904</v>
      </c>
      <c r="G795" s="650" t="s">
        <v>4011</v>
      </c>
      <c r="H795" s="650" t="s">
        <v>583</v>
      </c>
      <c r="I795" s="650" t="s">
        <v>1514</v>
      </c>
      <c r="J795" s="650" t="s">
        <v>4148</v>
      </c>
      <c r="K795" s="650" t="s">
        <v>4149</v>
      </c>
      <c r="L795" s="651">
        <v>1545.22</v>
      </c>
      <c r="M795" s="651">
        <v>6180.88</v>
      </c>
      <c r="N795" s="650">
        <v>4</v>
      </c>
      <c r="O795" s="731">
        <v>2</v>
      </c>
      <c r="P795" s="651"/>
      <c r="Q795" s="666">
        <v>0</v>
      </c>
      <c r="R795" s="650"/>
      <c r="S795" s="666">
        <v>0</v>
      </c>
      <c r="T795" s="731"/>
      <c r="U795" s="689">
        <v>0</v>
      </c>
    </row>
    <row r="796" spans="1:21" ht="14.4" customHeight="1" x14ac:dyDescent="0.3">
      <c r="A796" s="649">
        <v>21</v>
      </c>
      <c r="B796" s="650" t="s">
        <v>582</v>
      </c>
      <c r="C796" s="650">
        <v>89301212</v>
      </c>
      <c r="D796" s="729" t="s">
        <v>5949</v>
      </c>
      <c r="E796" s="730" t="s">
        <v>3915</v>
      </c>
      <c r="F796" s="650" t="s">
        <v>3904</v>
      </c>
      <c r="G796" s="650" t="s">
        <v>4011</v>
      </c>
      <c r="H796" s="650" t="s">
        <v>583</v>
      </c>
      <c r="I796" s="650" t="s">
        <v>1196</v>
      </c>
      <c r="J796" s="650" t="s">
        <v>4014</v>
      </c>
      <c r="K796" s="650" t="s">
        <v>4015</v>
      </c>
      <c r="L796" s="651">
        <v>880.88</v>
      </c>
      <c r="M796" s="651">
        <v>4404.3999999999996</v>
      </c>
      <c r="N796" s="650">
        <v>5</v>
      </c>
      <c r="O796" s="731">
        <v>3</v>
      </c>
      <c r="P796" s="651">
        <v>4404.3999999999996</v>
      </c>
      <c r="Q796" s="666">
        <v>1</v>
      </c>
      <c r="R796" s="650">
        <v>5</v>
      </c>
      <c r="S796" s="666">
        <v>1</v>
      </c>
      <c r="T796" s="731">
        <v>3</v>
      </c>
      <c r="U796" s="689">
        <v>1</v>
      </c>
    </row>
    <row r="797" spans="1:21" ht="14.4" customHeight="1" x14ac:dyDescent="0.3">
      <c r="A797" s="649">
        <v>21</v>
      </c>
      <c r="B797" s="650" t="s">
        <v>582</v>
      </c>
      <c r="C797" s="650">
        <v>89301212</v>
      </c>
      <c r="D797" s="729" t="s">
        <v>5949</v>
      </c>
      <c r="E797" s="730" t="s">
        <v>3915</v>
      </c>
      <c r="F797" s="650" t="s">
        <v>3904</v>
      </c>
      <c r="G797" s="650" t="s">
        <v>4011</v>
      </c>
      <c r="H797" s="650" t="s">
        <v>583</v>
      </c>
      <c r="I797" s="650" t="s">
        <v>1196</v>
      </c>
      <c r="J797" s="650" t="s">
        <v>4014</v>
      </c>
      <c r="K797" s="650" t="s">
        <v>4015</v>
      </c>
      <c r="L797" s="651">
        <v>515.07000000000005</v>
      </c>
      <c r="M797" s="651">
        <v>515.07000000000005</v>
      </c>
      <c r="N797" s="650">
        <v>1</v>
      </c>
      <c r="O797" s="731">
        <v>1</v>
      </c>
      <c r="P797" s="651">
        <v>515.07000000000005</v>
      </c>
      <c r="Q797" s="666">
        <v>1</v>
      </c>
      <c r="R797" s="650">
        <v>1</v>
      </c>
      <c r="S797" s="666">
        <v>1</v>
      </c>
      <c r="T797" s="731">
        <v>1</v>
      </c>
      <c r="U797" s="689">
        <v>1</v>
      </c>
    </row>
    <row r="798" spans="1:21" ht="14.4" customHeight="1" x14ac:dyDescent="0.3">
      <c r="A798" s="649">
        <v>21</v>
      </c>
      <c r="B798" s="650" t="s">
        <v>582</v>
      </c>
      <c r="C798" s="650">
        <v>89301212</v>
      </c>
      <c r="D798" s="729" t="s">
        <v>5949</v>
      </c>
      <c r="E798" s="730" t="s">
        <v>3915</v>
      </c>
      <c r="F798" s="650" t="s">
        <v>3904</v>
      </c>
      <c r="G798" s="650" t="s">
        <v>4011</v>
      </c>
      <c r="H798" s="650" t="s">
        <v>583</v>
      </c>
      <c r="I798" s="650" t="s">
        <v>1196</v>
      </c>
      <c r="J798" s="650" t="s">
        <v>4014</v>
      </c>
      <c r="K798" s="650" t="s">
        <v>4015</v>
      </c>
      <c r="L798" s="651">
        <v>506.78</v>
      </c>
      <c r="M798" s="651">
        <v>2027.12</v>
      </c>
      <c r="N798" s="650">
        <v>4</v>
      </c>
      <c r="O798" s="731">
        <v>2</v>
      </c>
      <c r="P798" s="651">
        <v>2027.12</v>
      </c>
      <c r="Q798" s="666">
        <v>1</v>
      </c>
      <c r="R798" s="650">
        <v>4</v>
      </c>
      <c r="S798" s="666">
        <v>1</v>
      </c>
      <c r="T798" s="731">
        <v>2</v>
      </c>
      <c r="U798" s="689">
        <v>1</v>
      </c>
    </row>
    <row r="799" spans="1:21" ht="14.4" customHeight="1" x14ac:dyDescent="0.3">
      <c r="A799" s="649">
        <v>21</v>
      </c>
      <c r="B799" s="650" t="s">
        <v>582</v>
      </c>
      <c r="C799" s="650">
        <v>89301212</v>
      </c>
      <c r="D799" s="729" t="s">
        <v>5949</v>
      </c>
      <c r="E799" s="730" t="s">
        <v>3915</v>
      </c>
      <c r="F799" s="650" t="s">
        <v>3904</v>
      </c>
      <c r="G799" s="650" t="s">
        <v>4011</v>
      </c>
      <c r="H799" s="650" t="s">
        <v>583</v>
      </c>
      <c r="I799" s="650" t="s">
        <v>1386</v>
      </c>
      <c r="J799" s="650" t="s">
        <v>4016</v>
      </c>
      <c r="K799" s="650" t="s">
        <v>4017</v>
      </c>
      <c r="L799" s="651">
        <v>1629.03</v>
      </c>
      <c r="M799" s="651">
        <v>6516.12</v>
      </c>
      <c r="N799" s="650">
        <v>4</v>
      </c>
      <c r="O799" s="731">
        <v>2</v>
      </c>
      <c r="P799" s="651">
        <v>6516.12</v>
      </c>
      <c r="Q799" s="666">
        <v>1</v>
      </c>
      <c r="R799" s="650">
        <v>4</v>
      </c>
      <c r="S799" s="666">
        <v>1</v>
      </c>
      <c r="T799" s="731">
        <v>2</v>
      </c>
      <c r="U799" s="689">
        <v>1</v>
      </c>
    </row>
    <row r="800" spans="1:21" ht="14.4" customHeight="1" x14ac:dyDescent="0.3">
      <c r="A800" s="649">
        <v>21</v>
      </c>
      <c r="B800" s="650" t="s">
        <v>582</v>
      </c>
      <c r="C800" s="650">
        <v>89301212</v>
      </c>
      <c r="D800" s="729" t="s">
        <v>5949</v>
      </c>
      <c r="E800" s="730" t="s">
        <v>3915</v>
      </c>
      <c r="F800" s="650" t="s">
        <v>3904</v>
      </c>
      <c r="G800" s="650" t="s">
        <v>4011</v>
      </c>
      <c r="H800" s="650" t="s">
        <v>583</v>
      </c>
      <c r="I800" s="650" t="s">
        <v>1386</v>
      </c>
      <c r="J800" s="650" t="s">
        <v>4016</v>
      </c>
      <c r="K800" s="650" t="s">
        <v>4017</v>
      </c>
      <c r="L800" s="651">
        <v>1030.1500000000001</v>
      </c>
      <c r="M800" s="651">
        <v>4120.6000000000004</v>
      </c>
      <c r="N800" s="650">
        <v>4</v>
      </c>
      <c r="O800" s="731">
        <v>2</v>
      </c>
      <c r="P800" s="651">
        <v>4120.6000000000004</v>
      </c>
      <c r="Q800" s="666">
        <v>1</v>
      </c>
      <c r="R800" s="650">
        <v>4</v>
      </c>
      <c r="S800" s="666">
        <v>1</v>
      </c>
      <c r="T800" s="731">
        <v>2</v>
      </c>
      <c r="U800" s="689">
        <v>1</v>
      </c>
    </row>
    <row r="801" spans="1:21" ht="14.4" customHeight="1" x14ac:dyDescent="0.3">
      <c r="A801" s="649">
        <v>21</v>
      </c>
      <c r="B801" s="650" t="s">
        <v>582</v>
      </c>
      <c r="C801" s="650">
        <v>89301212</v>
      </c>
      <c r="D801" s="729" t="s">
        <v>5949</v>
      </c>
      <c r="E801" s="730" t="s">
        <v>3915</v>
      </c>
      <c r="F801" s="650" t="s">
        <v>3904</v>
      </c>
      <c r="G801" s="650" t="s">
        <v>4019</v>
      </c>
      <c r="H801" s="650" t="s">
        <v>583</v>
      </c>
      <c r="I801" s="650" t="s">
        <v>4680</v>
      </c>
      <c r="J801" s="650" t="s">
        <v>4021</v>
      </c>
      <c r="K801" s="650" t="s">
        <v>4025</v>
      </c>
      <c r="L801" s="651">
        <v>66.599999999999994</v>
      </c>
      <c r="M801" s="651">
        <v>66.599999999999994</v>
      </c>
      <c r="N801" s="650">
        <v>1</v>
      </c>
      <c r="O801" s="731">
        <v>0.5</v>
      </c>
      <c r="P801" s="651">
        <v>66.599999999999994</v>
      </c>
      <c r="Q801" s="666">
        <v>1</v>
      </c>
      <c r="R801" s="650">
        <v>1</v>
      </c>
      <c r="S801" s="666">
        <v>1</v>
      </c>
      <c r="T801" s="731">
        <v>0.5</v>
      </c>
      <c r="U801" s="689">
        <v>1</v>
      </c>
    </row>
    <row r="802" spans="1:21" ht="14.4" customHeight="1" x14ac:dyDescent="0.3">
      <c r="A802" s="649">
        <v>21</v>
      </c>
      <c r="B802" s="650" t="s">
        <v>582</v>
      </c>
      <c r="C802" s="650">
        <v>89301212</v>
      </c>
      <c r="D802" s="729" t="s">
        <v>5949</v>
      </c>
      <c r="E802" s="730" t="s">
        <v>3915</v>
      </c>
      <c r="F802" s="650" t="s">
        <v>3904</v>
      </c>
      <c r="G802" s="650" t="s">
        <v>4019</v>
      </c>
      <c r="H802" s="650" t="s">
        <v>583</v>
      </c>
      <c r="I802" s="650" t="s">
        <v>1035</v>
      </c>
      <c r="J802" s="650" t="s">
        <v>4024</v>
      </c>
      <c r="K802" s="650" t="s">
        <v>4025</v>
      </c>
      <c r="L802" s="651">
        <v>66.599999999999994</v>
      </c>
      <c r="M802" s="651">
        <v>66.599999999999994</v>
      </c>
      <c r="N802" s="650">
        <v>1</v>
      </c>
      <c r="O802" s="731">
        <v>1</v>
      </c>
      <c r="P802" s="651">
        <v>66.599999999999994</v>
      </c>
      <c r="Q802" s="666">
        <v>1</v>
      </c>
      <c r="R802" s="650">
        <v>1</v>
      </c>
      <c r="S802" s="666">
        <v>1</v>
      </c>
      <c r="T802" s="731">
        <v>1</v>
      </c>
      <c r="U802" s="689">
        <v>1</v>
      </c>
    </row>
    <row r="803" spans="1:21" ht="14.4" customHeight="1" x14ac:dyDescent="0.3">
      <c r="A803" s="649">
        <v>21</v>
      </c>
      <c r="B803" s="650" t="s">
        <v>582</v>
      </c>
      <c r="C803" s="650">
        <v>89301212</v>
      </c>
      <c r="D803" s="729" t="s">
        <v>5949</v>
      </c>
      <c r="E803" s="730" t="s">
        <v>3915</v>
      </c>
      <c r="F803" s="650" t="s">
        <v>3904</v>
      </c>
      <c r="G803" s="650" t="s">
        <v>4681</v>
      </c>
      <c r="H803" s="650" t="s">
        <v>1959</v>
      </c>
      <c r="I803" s="650" t="s">
        <v>4682</v>
      </c>
      <c r="J803" s="650" t="s">
        <v>4683</v>
      </c>
      <c r="K803" s="650" t="s">
        <v>4684</v>
      </c>
      <c r="L803" s="651">
        <v>1359.61</v>
      </c>
      <c r="M803" s="651">
        <v>4078.83</v>
      </c>
      <c r="N803" s="650">
        <v>3</v>
      </c>
      <c r="O803" s="731">
        <v>1</v>
      </c>
      <c r="P803" s="651">
        <v>4078.83</v>
      </c>
      <c r="Q803" s="666">
        <v>1</v>
      </c>
      <c r="R803" s="650">
        <v>3</v>
      </c>
      <c r="S803" s="666">
        <v>1</v>
      </c>
      <c r="T803" s="731">
        <v>1</v>
      </c>
      <c r="U803" s="689">
        <v>1</v>
      </c>
    </row>
    <row r="804" spans="1:21" ht="14.4" customHeight="1" x14ac:dyDescent="0.3">
      <c r="A804" s="649">
        <v>21</v>
      </c>
      <c r="B804" s="650" t="s">
        <v>582</v>
      </c>
      <c r="C804" s="650">
        <v>89301212</v>
      </c>
      <c r="D804" s="729" t="s">
        <v>5949</v>
      </c>
      <c r="E804" s="730" t="s">
        <v>3915</v>
      </c>
      <c r="F804" s="650" t="s">
        <v>3904</v>
      </c>
      <c r="G804" s="650" t="s">
        <v>4355</v>
      </c>
      <c r="H804" s="650" t="s">
        <v>583</v>
      </c>
      <c r="I804" s="650" t="s">
        <v>917</v>
      </c>
      <c r="J804" s="650" t="s">
        <v>918</v>
      </c>
      <c r="K804" s="650" t="s">
        <v>4356</v>
      </c>
      <c r="L804" s="651">
        <v>163.9</v>
      </c>
      <c r="M804" s="651">
        <v>163.9</v>
      </c>
      <c r="N804" s="650">
        <v>1</v>
      </c>
      <c r="O804" s="731">
        <v>0.5</v>
      </c>
      <c r="P804" s="651"/>
      <c r="Q804" s="666">
        <v>0</v>
      </c>
      <c r="R804" s="650"/>
      <c r="S804" s="666">
        <v>0</v>
      </c>
      <c r="T804" s="731"/>
      <c r="U804" s="689">
        <v>0</v>
      </c>
    </row>
    <row r="805" spans="1:21" ht="14.4" customHeight="1" x14ac:dyDescent="0.3">
      <c r="A805" s="649">
        <v>21</v>
      </c>
      <c r="B805" s="650" t="s">
        <v>582</v>
      </c>
      <c r="C805" s="650">
        <v>89301212</v>
      </c>
      <c r="D805" s="729" t="s">
        <v>5949</v>
      </c>
      <c r="E805" s="730" t="s">
        <v>3915</v>
      </c>
      <c r="F805" s="650" t="s">
        <v>3904</v>
      </c>
      <c r="G805" s="650" t="s">
        <v>3958</v>
      </c>
      <c r="H805" s="650" t="s">
        <v>583</v>
      </c>
      <c r="I805" s="650" t="s">
        <v>3959</v>
      </c>
      <c r="J805" s="650" t="s">
        <v>789</v>
      </c>
      <c r="K805" s="650" t="s">
        <v>3227</v>
      </c>
      <c r="L805" s="651">
        <v>0</v>
      </c>
      <c r="M805" s="651">
        <v>0</v>
      </c>
      <c r="N805" s="650">
        <v>1</v>
      </c>
      <c r="O805" s="731">
        <v>0.5</v>
      </c>
      <c r="P805" s="651"/>
      <c r="Q805" s="666"/>
      <c r="R805" s="650"/>
      <c r="S805" s="666">
        <v>0</v>
      </c>
      <c r="T805" s="731"/>
      <c r="U805" s="689">
        <v>0</v>
      </c>
    </row>
    <row r="806" spans="1:21" ht="14.4" customHeight="1" x14ac:dyDescent="0.3">
      <c r="A806" s="649">
        <v>21</v>
      </c>
      <c r="B806" s="650" t="s">
        <v>582</v>
      </c>
      <c r="C806" s="650">
        <v>89301212</v>
      </c>
      <c r="D806" s="729" t="s">
        <v>5949</v>
      </c>
      <c r="E806" s="730" t="s">
        <v>3915</v>
      </c>
      <c r="F806" s="650" t="s">
        <v>3904</v>
      </c>
      <c r="G806" s="650" t="s">
        <v>3958</v>
      </c>
      <c r="H806" s="650" t="s">
        <v>583</v>
      </c>
      <c r="I806" s="650" t="s">
        <v>788</v>
      </c>
      <c r="J806" s="650" t="s">
        <v>789</v>
      </c>
      <c r="K806" s="650" t="s">
        <v>2249</v>
      </c>
      <c r="L806" s="651">
        <v>40.36</v>
      </c>
      <c r="M806" s="651">
        <v>80.72</v>
      </c>
      <c r="N806" s="650">
        <v>2</v>
      </c>
      <c r="O806" s="731">
        <v>1.5</v>
      </c>
      <c r="P806" s="651">
        <v>80.72</v>
      </c>
      <c r="Q806" s="666">
        <v>1</v>
      </c>
      <c r="R806" s="650">
        <v>2</v>
      </c>
      <c r="S806" s="666">
        <v>1</v>
      </c>
      <c r="T806" s="731">
        <v>1.5</v>
      </c>
      <c r="U806" s="689">
        <v>1</v>
      </c>
    </row>
    <row r="807" spans="1:21" ht="14.4" customHeight="1" x14ac:dyDescent="0.3">
      <c r="A807" s="649">
        <v>21</v>
      </c>
      <c r="B807" s="650" t="s">
        <v>582</v>
      </c>
      <c r="C807" s="650">
        <v>89301212</v>
      </c>
      <c r="D807" s="729" t="s">
        <v>5949</v>
      </c>
      <c r="E807" s="730" t="s">
        <v>3915</v>
      </c>
      <c r="F807" s="650" t="s">
        <v>3904</v>
      </c>
      <c r="G807" s="650" t="s">
        <v>4685</v>
      </c>
      <c r="H807" s="650" t="s">
        <v>583</v>
      </c>
      <c r="I807" s="650" t="s">
        <v>714</v>
      </c>
      <c r="J807" s="650" t="s">
        <v>715</v>
      </c>
      <c r="K807" s="650" t="s">
        <v>4686</v>
      </c>
      <c r="L807" s="651">
        <v>26.17</v>
      </c>
      <c r="M807" s="651">
        <v>78.510000000000005</v>
      </c>
      <c r="N807" s="650">
        <v>3</v>
      </c>
      <c r="O807" s="731">
        <v>1.5</v>
      </c>
      <c r="P807" s="651">
        <v>26.17</v>
      </c>
      <c r="Q807" s="666">
        <v>0.33333333333333331</v>
      </c>
      <c r="R807" s="650">
        <v>1</v>
      </c>
      <c r="S807" s="666">
        <v>0.33333333333333331</v>
      </c>
      <c r="T807" s="731">
        <v>0.5</v>
      </c>
      <c r="U807" s="689">
        <v>0.33333333333333331</v>
      </c>
    </row>
    <row r="808" spans="1:21" ht="14.4" customHeight="1" x14ac:dyDescent="0.3">
      <c r="A808" s="649">
        <v>21</v>
      </c>
      <c r="B808" s="650" t="s">
        <v>582</v>
      </c>
      <c r="C808" s="650">
        <v>89301212</v>
      </c>
      <c r="D808" s="729" t="s">
        <v>5949</v>
      </c>
      <c r="E808" s="730" t="s">
        <v>3915</v>
      </c>
      <c r="F808" s="650" t="s">
        <v>3904</v>
      </c>
      <c r="G808" s="650" t="s">
        <v>4687</v>
      </c>
      <c r="H808" s="650" t="s">
        <v>1959</v>
      </c>
      <c r="I808" s="650" t="s">
        <v>4688</v>
      </c>
      <c r="J808" s="650" t="s">
        <v>4689</v>
      </c>
      <c r="K808" s="650" t="s">
        <v>4690</v>
      </c>
      <c r="L808" s="651">
        <v>97.68</v>
      </c>
      <c r="M808" s="651">
        <v>293.04000000000002</v>
      </c>
      <c r="N808" s="650">
        <v>3</v>
      </c>
      <c r="O808" s="731">
        <v>0.5</v>
      </c>
      <c r="P808" s="651">
        <v>293.04000000000002</v>
      </c>
      <c r="Q808" s="666">
        <v>1</v>
      </c>
      <c r="R808" s="650">
        <v>3</v>
      </c>
      <c r="S808" s="666">
        <v>1</v>
      </c>
      <c r="T808" s="731">
        <v>0.5</v>
      </c>
      <c r="U808" s="689">
        <v>1</v>
      </c>
    </row>
    <row r="809" spans="1:21" ht="14.4" customHeight="1" x14ac:dyDescent="0.3">
      <c r="A809" s="649">
        <v>21</v>
      </c>
      <c r="B809" s="650" t="s">
        <v>582</v>
      </c>
      <c r="C809" s="650">
        <v>89301212</v>
      </c>
      <c r="D809" s="729" t="s">
        <v>5949</v>
      </c>
      <c r="E809" s="730" t="s">
        <v>3915</v>
      </c>
      <c r="F809" s="650" t="s">
        <v>3904</v>
      </c>
      <c r="G809" s="650" t="s">
        <v>4687</v>
      </c>
      <c r="H809" s="650" t="s">
        <v>583</v>
      </c>
      <c r="I809" s="650" t="s">
        <v>4691</v>
      </c>
      <c r="J809" s="650" t="s">
        <v>4692</v>
      </c>
      <c r="K809" s="650" t="s">
        <v>4693</v>
      </c>
      <c r="L809" s="651">
        <v>313.98</v>
      </c>
      <c r="M809" s="651">
        <v>313.98</v>
      </c>
      <c r="N809" s="650">
        <v>1</v>
      </c>
      <c r="O809" s="731">
        <v>0.5</v>
      </c>
      <c r="P809" s="651">
        <v>313.98</v>
      </c>
      <c r="Q809" s="666">
        <v>1</v>
      </c>
      <c r="R809" s="650">
        <v>1</v>
      </c>
      <c r="S809" s="666">
        <v>1</v>
      </c>
      <c r="T809" s="731">
        <v>0.5</v>
      </c>
      <c r="U809" s="689">
        <v>1</v>
      </c>
    </row>
    <row r="810" spans="1:21" ht="14.4" customHeight="1" x14ac:dyDescent="0.3">
      <c r="A810" s="649">
        <v>21</v>
      </c>
      <c r="B810" s="650" t="s">
        <v>582</v>
      </c>
      <c r="C810" s="650">
        <v>89301212</v>
      </c>
      <c r="D810" s="729" t="s">
        <v>5949</v>
      </c>
      <c r="E810" s="730" t="s">
        <v>3915</v>
      </c>
      <c r="F810" s="650" t="s">
        <v>3904</v>
      </c>
      <c r="G810" s="650" t="s">
        <v>4694</v>
      </c>
      <c r="H810" s="650" t="s">
        <v>583</v>
      </c>
      <c r="I810" s="650" t="s">
        <v>4695</v>
      </c>
      <c r="J810" s="650" t="s">
        <v>4696</v>
      </c>
      <c r="K810" s="650" t="s">
        <v>3806</v>
      </c>
      <c r="L810" s="651">
        <v>4002.14</v>
      </c>
      <c r="M810" s="651">
        <v>8004.28</v>
      </c>
      <c r="N810" s="650">
        <v>2</v>
      </c>
      <c r="O810" s="731">
        <v>0.5</v>
      </c>
      <c r="P810" s="651">
        <v>8004.28</v>
      </c>
      <c r="Q810" s="666">
        <v>1</v>
      </c>
      <c r="R810" s="650">
        <v>2</v>
      </c>
      <c r="S810" s="666">
        <v>1</v>
      </c>
      <c r="T810" s="731">
        <v>0.5</v>
      </c>
      <c r="U810" s="689">
        <v>1</v>
      </c>
    </row>
    <row r="811" spans="1:21" ht="14.4" customHeight="1" x14ac:dyDescent="0.3">
      <c r="A811" s="649">
        <v>21</v>
      </c>
      <c r="B811" s="650" t="s">
        <v>582</v>
      </c>
      <c r="C811" s="650">
        <v>89301212</v>
      </c>
      <c r="D811" s="729" t="s">
        <v>5949</v>
      </c>
      <c r="E811" s="730" t="s">
        <v>3915</v>
      </c>
      <c r="F811" s="650" t="s">
        <v>3904</v>
      </c>
      <c r="G811" s="650" t="s">
        <v>4191</v>
      </c>
      <c r="H811" s="650" t="s">
        <v>583</v>
      </c>
      <c r="I811" s="650" t="s">
        <v>1272</v>
      </c>
      <c r="J811" s="650" t="s">
        <v>1273</v>
      </c>
      <c r="K811" s="650" t="s">
        <v>778</v>
      </c>
      <c r="L811" s="651">
        <v>0</v>
      </c>
      <c r="M811" s="651">
        <v>0</v>
      </c>
      <c r="N811" s="650">
        <v>1</v>
      </c>
      <c r="O811" s="731">
        <v>0.5</v>
      </c>
      <c r="P811" s="651"/>
      <c r="Q811" s="666"/>
      <c r="R811" s="650"/>
      <c r="S811" s="666">
        <v>0</v>
      </c>
      <c r="T811" s="731"/>
      <c r="U811" s="689">
        <v>0</v>
      </c>
    </row>
    <row r="812" spans="1:21" ht="14.4" customHeight="1" x14ac:dyDescent="0.3">
      <c r="A812" s="649">
        <v>21</v>
      </c>
      <c r="B812" s="650" t="s">
        <v>582</v>
      </c>
      <c r="C812" s="650">
        <v>89301212</v>
      </c>
      <c r="D812" s="729" t="s">
        <v>5949</v>
      </c>
      <c r="E812" s="730" t="s">
        <v>3915</v>
      </c>
      <c r="F812" s="650" t="s">
        <v>3904</v>
      </c>
      <c r="G812" s="650" t="s">
        <v>4191</v>
      </c>
      <c r="H812" s="650" t="s">
        <v>583</v>
      </c>
      <c r="I812" s="650" t="s">
        <v>4697</v>
      </c>
      <c r="J812" s="650" t="s">
        <v>1273</v>
      </c>
      <c r="K812" s="650" t="s">
        <v>4698</v>
      </c>
      <c r="L812" s="651">
        <v>0</v>
      </c>
      <c r="M812" s="651">
        <v>0</v>
      </c>
      <c r="N812" s="650">
        <v>1</v>
      </c>
      <c r="O812" s="731">
        <v>1</v>
      </c>
      <c r="P812" s="651">
        <v>0</v>
      </c>
      <c r="Q812" s="666"/>
      <c r="R812" s="650">
        <v>1</v>
      </c>
      <c r="S812" s="666">
        <v>1</v>
      </c>
      <c r="T812" s="731">
        <v>1</v>
      </c>
      <c r="U812" s="689">
        <v>1</v>
      </c>
    </row>
    <row r="813" spans="1:21" ht="14.4" customHeight="1" x14ac:dyDescent="0.3">
      <c r="A813" s="649">
        <v>21</v>
      </c>
      <c r="B813" s="650" t="s">
        <v>582</v>
      </c>
      <c r="C813" s="650">
        <v>89301212</v>
      </c>
      <c r="D813" s="729" t="s">
        <v>5949</v>
      </c>
      <c r="E813" s="730" t="s">
        <v>3915</v>
      </c>
      <c r="F813" s="650" t="s">
        <v>3904</v>
      </c>
      <c r="G813" s="650" t="s">
        <v>4055</v>
      </c>
      <c r="H813" s="650" t="s">
        <v>1959</v>
      </c>
      <c r="I813" s="650" t="s">
        <v>2273</v>
      </c>
      <c r="J813" s="650" t="s">
        <v>2274</v>
      </c>
      <c r="K813" s="650" t="s">
        <v>3770</v>
      </c>
      <c r="L813" s="651">
        <v>804.58</v>
      </c>
      <c r="M813" s="651">
        <v>25746.560000000001</v>
      </c>
      <c r="N813" s="650">
        <v>32</v>
      </c>
      <c r="O813" s="731">
        <v>12</v>
      </c>
      <c r="P813" s="651">
        <v>13677.86</v>
      </c>
      <c r="Q813" s="666">
        <v>0.53125</v>
      </c>
      <c r="R813" s="650">
        <v>17</v>
      </c>
      <c r="S813" s="666">
        <v>0.53125</v>
      </c>
      <c r="T813" s="731">
        <v>6</v>
      </c>
      <c r="U813" s="689">
        <v>0.5</v>
      </c>
    </row>
    <row r="814" spans="1:21" ht="14.4" customHeight="1" x14ac:dyDescent="0.3">
      <c r="A814" s="649">
        <v>21</v>
      </c>
      <c r="B814" s="650" t="s">
        <v>582</v>
      </c>
      <c r="C814" s="650">
        <v>89301212</v>
      </c>
      <c r="D814" s="729" t="s">
        <v>5949</v>
      </c>
      <c r="E814" s="730" t="s">
        <v>3915</v>
      </c>
      <c r="F814" s="650" t="s">
        <v>3904</v>
      </c>
      <c r="G814" s="650" t="s">
        <v>4419</v>
      </c>
      <c r="H814" s="650" t="s">
        <v>1959</v>
      </c>
      <c r="I814" s="650" t="s">
        <v>4699</v>
      </c>
      <c r="J814" s="650" t="s">
        <v>619</v>
      </c>
      <c r="K814" s="650" t="s">
        <v>4700</v>
      </c>
      <c r="L814" s="651">
        <v>65.069999999999993</v>
      </c>
      <c r="M814" s="651">
        <v>65.069999999999993</v>
      </c>
      <c r="N814" s="650">
        <v>1</v>
      </c>
      <c r="O814" s="731">
        <v>0.5</v>
      </c>
      <c r="P814" s="651"/>
      <c r="Q814" s="666">
        <v>0</v>
      </c>
      <c r="R814" s="650"/>
      <c r="S814" s="666">
        <v>0</v>
      </c>
      <c r="T814" s="731"/>
      <c r="U814" s="689">
        <v>0</v>
      </c>
    </row>
    <row r="815" spans="1:21" ht="14.4" customHeight="1" x14ac:dyDescent="0.3">
      <c r="A815" s="649">
        <v>21</v>
      </c>
      <c r="B815" s="650" t="s">
        <v>582</v>
      </c>
      <c r="C815" s="650">
        <v>89301212</v>
      </c>
      <c r="D815" s="729" t="s">
        <v>5949</v>
      </c>
      <c r="E815" s="730" t="s">
        <v>3915</v>
      </c>
      <c r="F815" s="650" t="s">
        <v>3904</v>
      </c>
      <c r="G815" s="650" t="s">
        <v>4419</v>
      </c>
      <c r="H815" s="650" t="s">
        <v>583</v>
      </c>
      <c r="I815" s="650" t="s">
        <v>2784</v>
      </c>
      <c r="J815" s="650" t="s">
        <v>4701</v>
      </c>
      <c r="K815" s="650" t="s">
        <v>4702</v>
      </c>
      <c r="L815" s="651">
        <v>65.069999999999993</v>
      </c>
      <c r="M815" s="651">
        <v>130.13999999999999</v>
      </c>
      <c r="N815" s="650">
        <v>2</v>
      </c>
      <c r="O815" s="731">
        <v>2</v>
      </c>
      <c r="P815" s="651"/>
      <c r="Q815" s="666">
        <v>0</v>
      </c>
      <c r="R815" s="650"/>
      <c r="S815" s="666">
        <v>0</v>
      </c>
      <c r="T815" s="731"/>
      <c r="U815" s="689">
        <v>0</v>
      </c>
    </row>
    <row r="816" spans="1:21" ht="14.4" customHeight="1" x14ac:dyDescent="0.3">
      <c r="A816" s="649">
        <v>21</v>
      </c>
      <c r="B816" s="650" t="s">
        <v>582</v>
      </c>
      <c r="C816" s="650">
        <v>89301212</v>
      </c>
      <c r="D816" s="729" t="s">
        <v>5949</v>
      </c>
      <c r="E816" s="730" t="s">
        <v>3915</v>
      </c>
      <c r="F816" s="650" t="s">
        <v>3904</v>
      </c>
      <c r="G816" s="650" t="s">
        <v>4419</v>
      </c>
      <c r="H816" s="650" t="s">
        <v>583</v>
      </c>
      <c r="I816" s="650" t="s">
        <v>1253</v>
      </c>
      <c r="J816" s="650" t="s">
        <v>4703</v>
      </c>
      <c r="K816" s="650" t="s">
        <v>4704</v>
      </c>
      <c r="L816" s="651">
        <v>86.76</v>
      </c>
      <c r="M816" s="651">
        <v>86.76</v>
      </c>
      <c r="N816" s="650">
        <v>1</v>
      </c>
      <c r="O816" s="731">
        <v>0.5</v>
      </c>
      <c r="P816" s="651"/>
      <c r="Q816" s="666">
        <v>0</v>
      </c>
      <c r="R816" s="650"/>
      <c r="S816" s="666">
        <v>0</v>
      </c>
      <c r="T816" s="731"/>
      <c r="U816" s="689">
        <v>0</v>
      </c>
    </row>
    <row r="817" spans="1:21" ht="14.4" customHeight="1" x14ac:dyDescent="0.3">
      <c r="A817" s="649">
        <v>21</v>
      </c>
      <c r="B817" s="650" t="s">
        <v>582</v>
      </c>
      <c r="C817" s="650">
        <v>89301212</v>
      </c>
      <c r="D817" s="729" t="s">
        <v>5949</v>
      </c>
      <c r="E817" s="730" t="s">
        <v>3915</v>
      </c>
      <c r="F817" s="650" t="s">
        <v>3904</v>
      </c>
      <c r="G817" s="650" t="s">
        <v>4163</v>
      </c>
      <c r="H817" s="650" t="s">
        <v>583</v>
      </c>
      <c r="I817" s="650" t="s">
        <v>913</v>
      </c>
      <c r="J817" s="650" t="s">
        <v>914</v>
      </c>
      <c r="K817" s="650" t="s">
        <v>4164</v>
      </c>
      <c r="L817" s="651">
        <v>242.93</v>
      </c>
      <c r="M817" s="651">
        <v>485.86</v>
      </c>
      <c r="N817" s="650">
        <v>2</v>
      </c>
      <c r="O817" s="731">
        <v>2</v>
      </c>
      <c r="P817" s="651">
        <v>242.93</v>
      </c>
      <c r="Q817" s="666">
        <v>0.5</v>
      </c>
      <c r="R817" s="650">
        <v>1</v>
      </c>
      <c r="S817" s="666">
        <v>0.5</v>
      </c>
      <c r="T817" s="731">
        <v>1</v>
      </c>
      <c r="U817" s="689">
        <v>0.5</v>
      </c>
    </row>
    <row r="818" spans="1:21" ht="14.4" customHeight="1" x14ac:dyDescent="0.3">
      <c r="A818" s="649">
        <v>21</v>
      </c>
      <c r="B818" s="650" t="s">
        <v>582</v>
      </c>
      <c r="C818" s="650">
        <v>89301212</v>
      </c>
      <c r="D818" s="729" t="s">
        <v>5949</v>
      </c>
      <c r="E818" s="730" t="s">
        <v>3915</v>
      </c>
      <c r="F818" s="650" t="s">
        <v>3904</v>
      </c>
      <c r="G818" s="650" t="s">
        <v>4060</v>
      </c>
      <c r="H818" s="650" t="s">
        <v>583</v>
      </c>
      <c r="I818" s="650" t="s">
        <v>4705</v>
      </c>
      <c r="J818" s="650" t="s">
        <v>2979</v>
      </c>
      <c r="K818" s="650" t="s">
        <v>2980</v>
      </c>
      <c r="L818" s="651">
        <v>1172.22</v>
      </c>
      <c r="M818" s="651">
        <v>2344.44</v>
      </c>
      <c r="N818" s="650">
        <v>2</v>
      </c>
      <c r="O818" s="731">
        <v>0.5</v>
      </c>
      <c r="P818" s="651"/>
      <c r="Q818" s="666">
        <v>0</v>
      </c>
      <c r="R818" s="650"/>
      <c r="S818" s="666">
        <v>0</v>
      </c>
      <c r="T818" s="731"/>
      <c r="U818" s="689">
        <v>0</v>
      </c>
    </row>
    <row r="819" spans="1:21" ht="14.4" customHeight="1" x14ac:dyDescent="0.3">
      <c r="A819" s="649">
        <v>21</v>
      </c>
      <c r="B819" s="650" t="s">
        <v>582</v>
      </c>
      <c r="C819" s="650">
        <v>89301212</v>
      </c>
      <c r="D819" s="729" t="s">
        <v>5949</v>
      </c>
      <c r="E819" s="730" t="s">
        <v>3915</v>
      </c>
      <c r="F819" s="650" t="s">
        <v>3904</v>
      </c>
      <c r="G819" s="650" t="s">
        <v>4064</v>
      </c>
      <c r="H819" s="650" t="s">
        <v>583</v>
      </c>
      <c r="I819" s="650" t="s">
        <v>989</v>
      </c>
      <c r="J819" s="650" t="s">
        <v>4065</v>
      </c>
      <c r="K819" s="650" t="s">
        <v>4066</v>
      </c>
      <c r="L819" s="651">
        <v>56.01</v>
      </c>
      <c r="M819" s="651">
        <v>168.03</v>
      </c>
      <c r="N819" s="650">
        <v>3</v>
      </c>
      <c r="O819" s="731">
        <v>2</v>
      </c>
      <c r="P819" s="651"/>
      <c r="Q819" s="666">
        <v>0</v>
      </c>
      <c r="R819" s="650"/>
      <c r="S819" s="666">
        <v>0</v>
      </c>
      <c r="T819" s="731"/>
      <c r="U819" s="689">
        <v>0</v>
      </c>
    </row>
    <row r="820" spans="1:21" ht="14.4" customHeight="1" x14ac:dyDescent="0.3">
      <c r="A820" s="649">
        <v>21</v>
      </c>
      <c r="B820" s="650" t="s">
        <v>582</v>
      </c>
      <c r="C820" s="650">
        <v>89301212</v>
      </c>
      <c r="D820" s="729" t="s">
        <v>5949</v>
      </c>
      <c r="E820" s="730" t="s">
        <v>3915</v>
      </c>
      <c r="F820" s="650" t="s">
        <v>3904</v>
      </c>
      <c r="G820" s="650" t="s">
        <v>3945</v>
      </c>
      <c r="H820" s="650" t="s">
        <v>583</v>
      </c>
      <c r="I820" s="650" t="s">
        <v>776</v>
      </c>
      <c r="J820" s="650" t="s">
        <v>777</v>
      </c>
      <c r="K820" s="650" t="s">
        <v>4071</v>
      </c>
      <c r="L820" s="651">
        <v>391.83</v>
      </c>
      <c r="M820" s="651">
        <v>783.66</v>
      </c>
      <c r="N820" s="650">
        <v>2</v>
      </c>
      <c r="O820" s="731">
        <v>1</v>
      </c>
      <c r="P820" s="651">
        <v>783.66</v>
      </c>
      <c r="Q820" s="666">
        <v>1</v>
      </c>
      <c r="R820" s="650">
        <v>2</v>
      </c>
      <c r="S820" s="666">
        <v>1</v>
      </c>
      <c r="T820" s="731">
        <v>1</v>
      </c>
      <c r="U820" s="689">
        <v>1</v>
      </c>
    </row>
    <row r="821" spans="1:21" ht="14.4" customHeight="1" x14ac:dyDescent="0.3">
      <c r="A821" s="649">
        <v>21</v>
      </c>
      <c r="B821" s="650" t="s">
        <v>582</v>
      </c>
      <c r="C821" s="650">
        <v>89301212</v>
      </c>
      <c r="D821" s="729" t="s">
        <v>5949</v>
      </c>
      <c r="E821" s="730" t="s">
        <v>3915</v>
      </c>
      <c r="F821" s="650" t="s">
        <v>3904</v>
      </c>
      <c r="G821" s="650" t="s">
        <v>3950</v>
      </c>
      <c r="H821" s="650" t="s">
        <v>1959</v>
      </c>
      <c r="I821" s="650" t="s">
        <v>2061</v>
      </c>
      <c r="J821" s="650" t="s">
        <v>2062</v>
      </c>
      <c r="K821" s="650" t="s">
        <v>2000</v>
      </c>
      <c r="L821" s="651">
        <v>1749.69</v>
      </c>
      <c r="M821" s="651">
        <v>5249.07</v>
      </c>
      <c r="N821" s="650">
        <v>3</v>
      </c>
      <c r="O821" s="731">
        <v>0.5</v>
      </c>
      <c r="P821" s="651">
        <v>5249.07</v>
      </c>
      <c r="Q821" s="666">
        <v>1</v>
      </c>
      <c r="R821" s="650">
        <v>3</v>
      </c>
      <c r="S821" s="666">
        <v>1</v>
      </c>
      <c r="T821" s="731">
        <v>0.5</v>
      </c>
      <c r="U821" s="689">
        <v>1</v>
      </c>
    </row>
    <row r="822" spans="1:21" ht="14.4" customHeight="1" x14ac:dyDescent="0.3">
      <c r="A822" s="649">
        <v>21</v>
      </c>
      <c r="B822" s="650" t="s">
        <v>582</v>
      </c>
      <c r="C822" s="650">
        <v>89301212</v>
      </c>
      <c r="D822" s="729" t="s">
        <v>5949</v>
      </c>
      <c r="E822" s="730" t="s">
        <v>3915</v>
      </c>
      <c r="F822" s="650" t="s">
        <v>3904</v>
      </c>
      <c r="G822" s="650" t="s">
        <v>3951</v>
      </c>
      <c r="H822" s="650" t="s">
        <v>583</v>
      </c>
      <c r="I822" s="650" t="s">
        <v>3952</v>
      </c>
      <c r="J822" s="650" t="s">
        <v>3953</v>
      </c>
      <c r="K822" s="650" t="s">
        <v>812</v>
      </c>
      <c r="L822" s="651">
        <v>314.89999999999998</v>
      </c>
      <c r="M822" s="651">
        <v>314.89999999999998</v>
      </c>
      <c r="N822" s="650">
        <v>1</v>
      </c>
      <c r="O822" s="731">
        <v>0.5</v>
      </c>
      <c r="P822" s="651"/>
      <c r="Q822" s="666">
        <v>0</v>
      </c>
      <c r="R822" s="650"/>
      <c r="S822" s="666">
        <v>0</v>
      </c>
      <c r="T822" s="731"/>
      <c r="U822" s="689">
        <v>0</v>
      </c>
    </row>
    <row r="823" spans="1:21" ht="14.4" customHeight="1" x14ac:dyDescent="0.3">
      <c r="A823" s="649">
        <v>21</v>
      </c>
      <c r="B823" s="650" t="s">
        <v>582</v>
      </c>
      <c r="C823" s="650">
        <v>89301212</v>
      </c>
      <c r="D823" s="729" t="s">
        <v>5949</v>
      </c>
      <c r="E823" s="730" t="s">
        <v>3915</v>
      </c>
      <c r="F823" s="650" t="s">
        <v>3904</v>
      </c>
      <c r="G823" s="650" t="s">
        <v>3951</v>
      </c>
      <c r="H823" s="650" t="s">
        <v>583</v>
      </c>
      <c r="I823" s="650" t="s">
        <v>4167</v>
      </c>
      <c r="J823" s="650" t="s">
        <v>808</v>
      </c>
      <c r="K823" s="650" t="s">
        <v>4168</v>
      </c>
      <c r="L823" s="651">
        <v>48.98</v>
      </c>
      <c r="M823" s="651">
        <v>48.98</v>
      </c>
      <c r="N823" s="650">
        <v>1</v>
      </c>
      <c r="O823" s="731">
        <v>0.5</v>
      </c>
      <c r="P823" s="651">
        <v>48.98</v>
      </c>
      <c r="Q823" s="666">
        <v>1</v>
      </c>
      <c r="R823" s="650">
        <v>1</v>
      </c>
      <c r="S823" s="666">
        <v>1</v>
      </c>
      <c r="T823" s="731">
        <v>0.5</v>
      </c>
      <c r="U823" s="689">
        <v>1</v>
      </c>
    </row>
    <row r="824" spans="1:21" ht="14.4" customHeight="1" x14ac:dyDescent="0.3">
      <c r="A824" s="649">
        <v>21</v>
      </c>
      <c r="B824" s="650" t="s">
        <v>582</v>
      </c>
      <c r="C824" s="650">
        <v>89301212</v>
      </c>
      <c r="D824" s="729" t="s">
        <v>5949</v>
      </c>
      <c r="E824" s="730" t="s">
        <v>3915</v>
      </c>
      <c r="F824" s="650" t="s">
        <v>3904</v>
      </c>
      <c r="G824" s="650" t="s">
        <v>3951</v>
      </c>
      <c r="H824" s="650" t="s">
        <v>583</v>
      </c>
      <c r="I824" s="650" t="s">
        <v>811</v>
      </c>
      <c r="J824" s="650" t="s">
        <v>808</v>
      </c>
      <c r="K824" s="650" t="s">
        <v>4309</v>
      </c>
      <c r="L824" s="651">
        <v>314.89999999999998</v>
      </c>
      <c r="M824" s="651">
        <v>314.89999999999998</v>
      </c>
      <c r="N824" s="650">
        <v>1</v>
      </c>
      <c r="O824" s="731">
        <v>0.5</v>
      </c>
      <c r="P824" s="651"/>
      <c r="Q824" s="666">
        <v>0</v>
      </c>
      <c r="R824" s="650"/>
      <c r="S824" s="666">
        <v>0</v>
      </c>
      <c r="T824" s="731"/>
      <c r="U824" s="689">
        <v>0</v>
      </c>
    </row>
    <row r="825" spans="1:21" ht="14.4" customHeight="1" x14ac:dyDescent="0.3">
      <c r="A825" s="649">
        <v>21</v>
      </c>
      <c r="B825" s="650" t="s">
        <v>582</v>
      </c>
      <c r="C825" s="650">
        <v>89301212</v>
      </c>
      <c r="D825" s="729" t="s">
        <v>5949</v>
      </c>
      <c r="E825" s="730" t="s">
        <v>3915</v>
      </c>
      <c r="F825" s="650" t="s">
        <v>3904</v>
      </c>
      <c r="G825" s="650" t="s">
        <v>3948</v>
      </c>
      <c r="H825" s="650" t="s">
        <v>1959</v>
      </c>
      <c r="I825" s="650" t="s">
        <v>2182</v>
      </c>
      <c r="J825" s="650" t="s">
        <v>2183</v>
      </c>
      <c r="K825" s="650" t="s">
        <v>2184</v>
      </c>
      <c r="L825" s="651">
        <v>497.4</v>
      </c>
      <c r="M825" s="651">
        <v>1492.1999999999998</v>
      </c>
      <c r="N825" s="650">
        <v>3</v>
      </c>
      <c r="O825" s="731">
        <v>2.5</v>
      </c>
      <c r="P825" s="651">
        <v>994.8</v>
      </c>
      <c r="Q825" s="666">
        <v>0.66666666666666674</v>
      </c>
      <c r="R825" s="650">
        <v>2</v>
      </c>
      <c r="S825" s="666">
        <v>0.66666666666666663</v>
      </c>
      <c r="T825" s="731">
        <v>1.5</v>
      </c>
      <c r="U825" s="689">
        <v>0.6</v>
      </c>
    </row>
    <row r="826" spans="1:21" ht="14.4" customHeight="1" x14ac:dyDescent="0.3">
      <c r="A826" s="649">
        <v>21</v>
      </c>
      <c r="B826" s="650" t="s">
        <v>582</v>
      </c>
      <c r="C826" s="650">
        <v>89301212</v>
      </c>
      <c r="D826" s="729" t="s">
        <v>5949</v>
      </c>
      <c r="E826" s="730" t="s">
        <v>3915</v>
      </c>
      <c r="F826" s="650" t="s">
        <v>3904</v>
      </c>
      <c r="G826" s="650" t="s">
        <v>3948</v>
      </c>
      <c r="H826" s="650" t="s">
        <v>1959</v>
      </c>
      <c r="I826" s="650" t="s">
        <v>2200</v>
      </c>
      <c r="J826" s="650" t="s">
        <v>2201</v>
      </c>
      <c r="K826" s="650" t="s">
        <v>3686</v>
      </c>
      <c r="L826" s="651">
        <v>1359.61</v>
      </c>
      <c r="M826" s="651">
        <v>4078.83</v>
      </c>
      <c r="N826" s="650">
        <v>3</v>
      </c>
      <c r="O826" s="731">
        <v>2</v>
      </c>
      <c r="P826" s="651">
        <v>4078.83</v>
      </c>
      <c r="Q826" s="666">
        <v>1</v>
      </c>
      <c r="R826" s="650">
        <v>3</v>
      </c>
      <c r="S826" s="666">
        <v>1</v>
      </c>
      <c r="T826" s="731">
        <v>2</v>
      </c>
      <c r="U826" s="689">
        <v>1</v>
      </c>
    </row>
    <row r="827" spans="1:21" ht="14.4" customHeight="1" x14ac:dyDescent="0.3">
      <c r="A827" s="649">
        <v>21</v>
      </c>
      <c r="B827" s="650" t="s">
        <v>582</v>
      </c>
      <c r="C827" s="650">
        <v>89301212</v>
      </c>
      <c r="D827" s="729" t="s">
        <v>5949</v>
      </c>
      <c r="E827" s="730" t="s">
        <v>3915</v>
      </c>
      <c r="F827" s="650" t="s">
        <v>3904</v>
      </c>
      <c r="G827" s="650" t="s">
        <v>3948</v>
      </c>
      <c r="H827" s="650" t="s">
        <v>1959</v>
      </c>
      <c r="I827" s="650" t="s">
        <v>3964</v>
      </c>
      <c r="J827" s="650" t="s">
        <v>3965</v>
      </c>
      <c r="K827" s="650" t="s">
        <v>3966</v>
      </c>
      <c r="L827" s="651">
        <v>1359.61</v>
      </c>
      <c r="M827" s="651">
        <v>1359.61</v>
      </c>
      <c r="N827" s="650">
        <v>1</v>
      </c>
      <c r="O827" s="731">
        <v>0.5</v>
      </c>
      <c r="P827" s="651">
        <v>1359.61</v>
      </c>
      <c r="Q827" s="666">
        <v>1</v>
      </c>
      <c r="R827" s="650">
        <v>1</v>
      </c>
      <c r="S827" s="666">
        <v>1</v>
      </c>
      <c r="T827" s="731">
        <v>0.5</v>
      </c>
      <c r="U827" s="689">
        <v>1</v>
      </c>
    </row>
    <row r="828" spans="1:21" ht="14.4" customHeight="1" x14ac:dyDescent="0.3">
      <c r="A828" s="649">
        <v>21</v>
      </c>
      <c r="B828" s="650" t="s">
        <v>582</v>
      </c>
      <c r="C828" s="650">
        <v>89301212</v>
      </c>
      <c r="D828" s="729" t="s">
        <v>5949</v>
      </c>
      <c r="E828" s="730" t="s">
        <v>3915</v>
      </c>
      <c r="F828" s="650" t="s">
        <v>3904</v>
      </c>
      <c r="G828" s="650" t="s">
        <v>4085</v>
      </c>
      <c r="H828" s="650" t="s">
        <v>583</v>
      </c>
      <c r="I828" s="650" t="s">
        <v>2815</v>
      </c>
      <c r="J828" s="650" t="s">
        <v>2816</v>
      </c>
      <c r="K828" s="650" t="s">
        <v>2817</v>
      </c>
      <c r="L828" s="651">
        <v>305.12</v>
      </c>
      <c r="M828" s="651">
        <v>1220.48</v>
      </c>
      <c r="N828" s="650">
        <v>4</v>
      </c>
      <c r="O828" s="731">
        <v>3</v>
      </c>
      <c r="P828" s="651">
        <v>1220.48</v>
      </c>
      <c r="Q828" s="666">
        <v>1</v>
      </c>
      <c r="R828" s="650">
        <v>4</v>
      </c>
      <c r="S828" s="666">
        <v>1</v>
      </c>
      <c r="T828" s="731">
        <v>3</v>
      </c>
      <c r="U828" s="689">
        <v>1</v>
      </c>
    </row>
    <row r="829" spans="1:21" ht="14.4" customHeight="1" x14ac:dyDescent="0.3">
      <c r="A829" s="649">
        <v>21</v>
      </c>
      <c r="B829" s="650" t="s">
        <v>582</v>
      </c>
      <c r="C829" s="650">
        <v>89301212</v>
      </c>
      <c r="D829" s="729" t="s">
        <v>5949</v>
      </c>
      <c r="E829" s="730" t="s">
        <v>3915</v>
      </c>
      <c r="F829" s="650" t="s">
        <v>3904</v>
      </c>
      <c r="G829" s="650" t="s">
        <v>4559</v>
      </c>
      <c r="H829" s="650" t="s">
        <v>583</v>
      </c>
      <c r="I829" s="650" t="s">
        <v>1744</v>
      </c>
      <c r="J829" s="650" t="s">
        <v>4561</v>
      </c>
      <c r="K829" s="650" t="s">
        <v>4562</v>
      </c>
      <c r="L829" s="651">
        <v>1044.3599999999999</v>
      </c>
      <c r="M829" s="651">
        <v>10443.599999999999</v>
      </c>
      <c r="N829" s="650">
        <v>10</v>
      </c>
      <c r="O829" s="731">
        <v>2.5</v>
      </c>
      <c r="P829" s="651">
        <v>10443.599999999999</v>
      </c>
      <c r="Q829" s="666">
        <v>1</v>
      </c>
      <c r="R829" s="650">
        <v>10</v>
      </c>
      <c r="S829" s="666">
        <v>1</v>
      </c>
      <c r="T829" s="731">
        <v>2.5</v>
      </c>
      <c r="U829" s="689">
        <v>1</v>
      </c>
    </row>
    <row r="830" spans="1:21" ht="14.4" customHeight="1" x14ac:dyDescent="0.3">
      <c r="A830" s="649">
        <v>21</v>
      </c>
      <c r="B830" s="650" t="s">
        <v>582</v>
      </c>
      <c r="C830" s="650">
        <v>89301212</v>
      </c>
      <c r="D830" s="729" t="s">
        <v>5949</v>
      </c>
      <c r="E830" s="730" t="s">
        <v>3915</v>
      </c>
      <c r="F830" s="650" t="s">
        <v>3904</v>
      </c>
      <c r="G830" s="650" t="s">
        <v>4095</v>
      </c>
      <c r="H830" s="650" t="s">
        <v>583</v>
      </c>
      <c r="I830" s="650" t="s">
        <v>2518</v>
      </c>
      <c r="J830" s="650" t="s">
        <v>4096</v>
      </c>
      <c r="K830" s="650" t="s">
        <v>4097</v>
      </c>
      <c r="L830" s="651">
        <v>22.88</v>
      </c>
      <c r="M830" s="651">
        <v>22.88</v>
      </c>
      <c r="N830" s="650">
        <v>1</v>
      </c>
      <c r="O830" s="731">
        <v>0.5</v>
      </c>
      <c r="P830" s="651"/>
      <c r="Q830" s="666">
        <v>0</v>
      </c>
      <c r="R830" s="650"/>
      <c r="S830" s="666">
        <v>0</v>
      </c>
      <c r="T830" s="731"/>
      <c r="U830" s="689">
        <v>0</v>
      </c>
    </row>
    <row r="831" spans="1:21" ht="14.4" customHeight="1" x14ac:dyDescent="0.3">
      <c r="A831" s="649">
        <v>21</v>
      </c>
      <c r="B831" s="650" t="s">
        <v>582</v>
      </c>
      <c r="C831" s="650">
        <v>89301212</v>
      </c>
      <c r="D831" s="729" t="s">
        <v>5949</v>
      </c>
      <c r="E831" s="730" t="s">
        <v>3915</v>
      </c>
      <c r="F831" s="650" t="s">
        <v>3904</v>
      </c>
      <c r="G831" s="650" t="s">
        <v>4095</v>
      </c>
      <c r="H831" s="650" t="s">
        <v>583</v>
      </c>
      <c r="I831" s="650" t="s">
        <v>1346</v>
      </c>
      <c r="J831" s="650" t="s">
        <v>4098</v>
      </c>
      <c r="K831" s="650" t="s">
        <v>4099</v>
      </c>
      <c r="L831" s="651">
        <v>91.52</v>
      </c>
      <c r="M831" s="651">
        <v>91.52</v>
      </c>
      <c r="N831" s="650">
        <v>1</v>
      </c>
      <c r="O831" s="731">
        <v>1</v>
      </c>
      <c r="P831" s="651"/>
      <c r="Q831" s="666">
        <v>0</v>
      </c>
      <c r="R831" s="650"/>
      <c r="S831" s="666">
        <v>0</v>
      </c>
      <c r="T831" s="731"/>
      <c r="U831" s="689">
        <v>0</v>
      </c>
    </row>
    <row r="832" spans="1:21" ht="14.4" customHeight="1" x14ac:dyDescent="0.3">
      <c r="A832" s="649">
        <v>21</v>
      </c>
      <c r="B832" s="650" t="s">
        <v>582</v>
      </c>
      <c r="C832" s="650">
        <v>89301212</v>
      </c>
      <c r="D832" s="729" t="s">
        <v>5949</v>
      </c>
      <c r="E832" s="730" t="s">
        <v>3915</v>
      </c>
      <c r="F832" s="650" t="s">
        <v>3904</v>
      </c>
      <c r="G832" s="650" t="s">
        <v>4706</v>
      </c>
      <c r="H832" s="650" t="s">
        <v>1959</v>
      </c>
      <c r="I832" s="650" t="s">
        <v>4707</v>
      </c>
      <c r="J832" s="650" t="s">
        <v>4708</v>
      </c>
      <c r="K832" s="650" t="s">
        <v>4709</v>
      </c>
      <c r="L832" s="651">
        <v>937.62</v>
      </c>
      <c r="M832" s="651">
        <v>937.62</v>
      </c>
      <c r="N832" s="650">
        <v>1</v>
      </c>
      <c r="O832" s="731">
        <v>1</v>
      </c>
      <c r="P832" s="651">
        <v>937.62</v>
      </c>
      <c r="Q832" s="666">
        <v>1</v>
      </c>
      <c r="R832" s="650">
        <v>1</v>
      </c>
      <c r="S832" s="666">
        <v>1</v>
      </c>
      <c r="T832" s="731">
        <v>1</v>
      </c>
      <c r="U832" s="689">
        <v>1</v>
      </c>
    </row>
    <row r="833" spans="1:21" ht="14.4" customHeight="1" x14ac:dyDescent="0.3">
      <c r="A833" s="649">
        <v>21</v>
      </c>
      <c r="B833" s="650" t="s">
        <v>582</v>
      </c>
      <c r="C833" s="650">
        <v>89301212</v>
      </c>
      <c r="D833" s="729" t="s">
        <v>5949</v>
      </c>
      <c r="E833" s="730" t="s">
        <v>3915</v>
      </c>
      <c r="F833" s="650" t="s">
        <v>3904</v>
      </c>
      <c r="G833" s="650" t="s">
        <v>4110</v>
      </c>
      <c r="H833" s="650" t="s">
        <v>583</v>
      </c>
      <c r="I833" s="650" t="s">
        <v>876</v>
      </c>
      <c r="J833" s="650" t="s">
        <v>4111</v>
      </c>
      <c r="K833" s="650" t="s">
        <v>4112</v>
      </c>
      <c r="L833" s="651">
        <v>0</v>
      </c>
      <c r="M833" s="651">
        <v>0</v>
      </c>
      <c r="N833" s="650">
        <v>9</v>
      </c>
      <c r="O833" s="731">
        <v>4.5</v>
      </c>
      <c r="P833" s="651">
        <v>0</v>
      </c>
      <c r="Q833" s="666"/>
      <c r="R833" s="650">
        <v>5</v>
      </c>
      <c r="S833" s="666">
        <v>0.55555555555555558</v>
      </c>
      <c r="T833" s="731">
        <v>2</v>
      </c>
      <c r="U833" s="689">
        <v>0.44444444444444442</v>
      </c>
    </row>
    <row r="834" spans="1:21" ht="14.4" customHeight="1" x14ac:dyDescent="0.3">
      <c r="A834" s="649">
        <v>21</v>
      </c>
      <c r="B834" s="650" t="s">
        <v>582</v>
      </c>
      <c r="C834" s="650">
        <v>89301212</v>
      </c>
      <c r="D834" s="729" t="s">
        <v>5949</v>
      </c>
      <c r="E834" s="730" t="s">
        <v>3915</v>
      </c>
      <c r="F834" s="650" t="s">
        <v>3904</v>
      </c>
      <c r="G834" s="650" t="s">
        <v>4113</v>
      </c>
      <c r="H834" s="650" t="s">
        <v>583</v>
      </c>
      <c r="I834" s="650" t="s">
        <v>822</v>
      </c>
      <c r="J834" s="650" t="s">
        <v>735</v>
      </c>
      <c r="K834" s="650" t="s">
        <v>4330</v>
      </c>
      <c r="L834" s="651">
        <v>219.94</v>
      </c>
      <c r="M834" s="651">
        <v>219.94</v>
      </c>
      <c r="N834" s="650">
        <v>1</v>
      </c>
      <c r="O834" s="731">
        <v>1</v>
      </c>
      <c r="P834" s="651">
        <v>219.94</v>
      </c>
      <c r="Q834" s="666">
        <v>1</v>
      </c>
      <c r="R834" s="650">
        <v>1</v>
      </c>
      <c r="S834" s="666">
        <v>1</v>
      </c>
      <c r="T834" s="731">
        <v>1</v>
      </c>
      <c r="U834" s="689">
        <v>1</v>
      </c>
    </row>
    <row r="835" spans="1:21" ht="14.4" customHeight="1" x14ac:dyDescent="0.3">
      <c r="A835" s="649">
        <v>21</v>
      </c>
      <c r="B835" s="650" t="s">
        <v>582</v>
      </c>
      <c r="C835" s="650">
        <v>89301212</v>
      </c>
      <c r="D835" s="729" t="s">
        <v>5949</v>
      </c>
      <c r="E835" s="730" t="s">
        <v>3915</v>
      </c>
      <c r="F835" s="650" t="s">
        <v>3904</v>
      </c>
      <c r="G835" s="650" t="s">
        <v>4115</v>
      </c>
      <c r="H835" s="650" t="s">
        <v>583</v>
      </c>
      <c r="I835" s="650" t="s">
        <v>4116</v>
      </c>
      <c r="J835" s="650" t="s">
        <v>2391</v>
      </c>
      <c r="K835" s="650" t="s">
        <v>4117</v>
      </c>
      <c r="L835" s="651">
        <v>23.46</v>
      </c>
      <c r="M835" s="651">
        <v>23.46</v>
      </c>
      <c r="N835" s="650">
        <v>1</v>
      </c>
      <c r="O835" s="731">
        <v>1</v>
      </c>
      <c r="P835" s="651"/>
      <c r="Q835" s="666">
        <v>0</v>
      </c>
      <c r="R835" s="650"/>
      <c r="S835" s="666">
        <v>0</v>
      </c>
      <c r="T835" s="731"/>
      <c r="U835" s="689">
        <v>0</v>
      </c>
    </row>
    <row r="836" spans="1:21" ht="14.4" customHeight="1" x14ac:dyDescent="0.3">
      <c r="A836" s="649">
        <v>21</v>
      </c>
      <c r="B836" s="650" t="s">
        <v>582</v>
      </c>
      <c r="C836" s="650">
        <v>89301212</v>
      </c>
      <c r="D836" s="729" t="s">
        <v>5949</v>
      </c>
      <c r="E836" s="730" t="s">
        <v>3915</v>
      </c>
      <c r="F836" s="650" t="s">
        <v>3904</v>
      </c>
      <c r="G836" s="650" t="s">
        <v>4384</v>
      </c>
      <c r="H836" s="650" t="s">
        <v>1959</v>
      </c>
      <c r="I836" s="650" t="s">
        <v>4385</v>
      </c>
      <c r="J836" s="650" t="s">
        <v>3851</v>
      </c>
      <c r="K836" s="650" t="s">
        <v>2164</v>
      </c>
      <c r="L836" s="651">
        <v>154.4</v>
      </c>
      <c r="M836" s="651">
        <v>463.20000000000005</v>
      </c>
      <c r="N836" s="650">
        <v>3</v>
      </c>
      <c r="O836" s="731">
        <v>2</v>
      </c>
      <c r="P836" s="651">
        <v>308.8</v>
      </c>
      <c r="Q836" s="666">
        <v>0.66666666666666663</v>
      </c>
      <c r="R836" s="650">
        <v>2</v>
      </c>
      <c r="S836" s="666">
        <v>0.66666666666666663</v>
      </c>
      <c r="T836" s="731">
        <v>1</v>
      </c>
      <c r="U836" s="689">
        <v>0.5</v>
      </c>
    </row>
    <row r="837" spans="1:21" ht="14.4" customHeight="1" x14ac:dyDescent="0.3">
      <c r="A837" s="649">
        <v>21</v>
      </c>
      <c r="B837" s="650" t="s">
        <v>582</v>
      </c>
      <c r="C837" s="650">
        <v>89301212</v>
      </c>
      <c r="D837" s="729" t="s">
        <v>5949</v>
      </c>
      <c r="E837" s="730" t="s">
        <v>3915</v>
      </c>
      <c r="F837" s="650" t="s">
        <v>3904</v>
      </c>
      <c r="G837" s="650" t="s">
        <v>4384</v>
      </c>
      <c r="H837" s="650" t="s">
        <v>1959</v>
      </c>
      <c r="I837" s="650" t="s">
        <v>3236</v>
      </c>
      <c r="J837" s="650" t="s">
        <v>3851</v>
      </c>
      <c r="K837" s="650" t="s">
        <v>3852</v>
      </c>
      <c r="L837" s="651">
        <v>514.67999999999995</v>
      </c>
      <c r="M837" s="651">
        <v>3602.7599999999993</v>
      </c>
      <c r="N837" s="650">
        <v>7</v>
      </c>
      <c r="O837" s="731">
        <v>6.5</v>
      </c>
      <c r="P837" s="651">
        <v>2573.3999999999996</v>
      </c>
      <c r="Q837" s="666">
        <v>0.7142857142857143</v>
      </c>
      <c r="R837" s="650">
        <v>5</v>
      </c>
      <c r="S837" s="666">
        <v>0.7142857142857143</v>
      </c>
      <c r="T837" s="731">
        <v>4.5</v>
      </c>
      <c r="U837" s="689">
        <v>0.69230769230769229</v>
      </c>
    </row>
    <row r="838" spans="1:21" ht="14.4" customHeight="1" x14ac:dyDescent="0.3">
      <c r="A838" s="649">
        <v>21</v>
      </c>
      <c r="B838" s="650" t="s">
        <v>582</v>
      </c>
      <c r="C838" s="650">
        <v>89301212</v>
      </c>
      <c r="D838" s="729" t="s">
        <v>5949</v>
      </c>
      <c r="E838" s="730" t="s">
        <v>3915</v>
      </c>
      <c r="F838" s="650" t="s">
        <v>3904</v>
      </c>
      <c r="G838" s="650" t="s">
        <v>4198</v>
      </c>
      <c r="H838" s="650" t="s">
        <v>583</v>
      </c>
      <c r="I838" s="650" t="s">
        <v>4710</v>
      </c>
      <c r="J838" s="650" t="s">
        <v>4711</v>
      </c>
      <c r="K838" s="650" t="s">
        <v>4712</v>
      </c>
      <c r="L838" s="651">
        <v>547.16999999999996</v>
      </c>
      <c r="M838" s="651">
        <v>1094.3399999999999</v>
      </c>
      <c r="N838" s="650">
        <v>2</v>
      </c>
      <c r="O838" s="731">
        <v>2</v>
      </c>
      <c r="P838" s="651"/>
      <c r="Q838" s="666">
        <v>0</v>
      </c>
      <c r="R838" s="650"/>
      <c r="S838" s="666">
        <v>0</v>
      </c>
      <c r="T838" s="731"/>
      <c r="U838" s="689">
        <v>0</v>
      </c>
    </row>
    <row r="839" spans="1:21" ht="14.4" customHeight="1" x14ac:dyDescent="0.3">
      <c r="A839" s="649">
        <v>21</v>
      </c>
      <c r="B839" s="650" t="s">
        <v>582</v>
      </c>
      <c r="C839" s="650">
        <v>89301212</v>
      </c>
      <c r="D839" s="729" t="s">
        <v>5949</v>
      </c>
      <c r="E839" s="730" t="s">
        <v>3915</v>
      </c>
      <c r="F839" s="650" t="s">
        <v>3904</v>
      </c>
      <c r="G839" s="650" t="s">
        <v>4198</v>
      </c>
      <c r="H839" s="650" t="s">
        <v>1959</v>
      </c>
      <c r="I839" s="650" t="s">
        <v>4713</v>
      </c>
      <c r="J839" s="650" t="s">
        <v>1973</v>
      </c>
      <c r="K839" s="650" t="s">
        <v>4714</v>
      </c>
      <c r="L839" s="651">
        <v>547.16999999999996</v>
      </c>
      <c r="M839" s="651">
        <v>547.16999999999996</v>
      </c>
      <c r="N839" s="650">
        <v>1</v>
      </c>
      <c r="O839" s="731">
        <v>1</v>
      </c>
      <c r="P839" s="651"/>
      <c r="Q839" s="666">
        <v>0</v>
      </c>
      <c r="R839" s="650"/>
      <c r="S839" s="666">
        <v>0</v>
      </c>
      <c r="T839" s="731"/>
      <c r="U839" s="689">
        <v>0</v>
      </c>
    </row>
    <row r="840" spans="1:21" ht="14.4" customHeight="1" x14ac:dyDescent="0.3">
      <c r="A840" s="649">
        <v>21</v>
      </c>
      <c r="B840" s="650" t="s">
        <v>582</v>
      </c>
      <c r="C840" s="650">
        <v>89301212</v>
      </c>
      <c r="D840" s="729" t="s">
        <v>5949</v>
      </c>
      <c r="E840" s="730" t="s">
        <v>3915</v>
      </c>
      <c r="F840" s="650" t="s">
        <v>3904</v>
      </c>
      <c r="G840" s="650" t="s">
        <v>4715</v>
      </c>
      <c r="H840" s="650" t="s">
        <v>583</v>
      </c>
      <c r="I840" s="650" t="s">
        <v>4716</v>
      </c>
      <c r="J840" s="650" t="s">
        <v>4717</v>
      </c>
      <c r="K840" s="650" t="s">
        <v>4718</v>
      </c>
      <c r="L840" s="651">
        <v>0</v>
      </c>
      <c r="M840" s="651">
        <v>0</v>
      </c>
      <c r="N840" s="650">
        <v>8</v>
      </c>
      <c r="O840" s="731">
        <v>2</v>
      </c>
      <c r="P840" s="651">
        <v>0</v>
      </c>
      <c r="Q840" s="666"/>
      <c r="R840" s="650">
        <v>5</v>
      </c>
      <c r="S840" s="666">
        <v>0.625</v>
      </c>
      <c r="T840" s="731">
        <v>1</v>
      </c>
      <c r="U840" s="689">
        <v>0.5</v>
      </c>
    </row>
    <row r="841" spans="1:21" ht="14.4" customHeight="1" x14ac:dyDescent="0.3">
      <c r="A841" s="649">
        <v>21</v>
      </c>
      <c r="B841" s="650" t="s">
        <v>582</v>
      </c>
      <c r="C841" s="650">
        <v>89301212</v>
      </c>
      <c r="D841" s="729" t="s">
        <v>5949</v>
      </c>
      <c r="E841" s="730" t="s">
        <v>3915</v>
      </c>
      <c r="F841" s="650" t="s">
        <v>3904</v>
      </c>
      <c r="G841" s="650" t="s">
        <v>4120</v>
      </c>
      <c r="H841" s="650" t="s">
        <v>1959</v>
      </c>
      <c r="I841" s="650" t="s">
        <v>2013</v>
      </c>
      <c r="J841" s="650" t="s">
        <v>2014</v>
      </c>
      <c r="K841" s="650" t="s">
        <v>2015</v>
      </c>
      <c r="L841" s="651">
        <v>26.89</v>
      </c>
      <c r="M841" s="651">
        <v>26.89</v>
      </c>
      <c r="N841" s="650">
        <v>1</v>
      </c>
      <c r="O841" s="731">
        <v>1</v>
      </c>
      <c r="P841" s="651">
        <v>26.89</v>
      </c>
      <c r="Q841" s="666">
        <v>1</v>
      </c>
      <c r="R841" s="650">
        <v>1</v>
      </c>
      <c r="S841" s="666">
        <v>1</v>
      </c>
      <c r="T841" s="731">
        <v>1</v>
      </c>
      <c r="U841" s="689">
        <v>1</v>
      </c>
    </row>
    <row r="842" spans="1:21" ht="14.4" customHeight="1" x14ac:dyDescent="0.3">
      <c r="A842" s="649">
        <v>21</v>
      </c>
      <c r="B842" s="650" t="s">
        <v>582</v>
      </c>
      <c r="C842" s="650">
        <v>89301212</v>
      </c>
      <c r="D842" s="729" t="s">
        <v>5949</v>
      </c>
      <c r="E842" s="730" t="s">
        <v>3915</v>
      </c>
      <c r="F842" s="650" t="s">
        <v>3904</v>
      </c>
      <c r="G842" s="650" t="s">
        <v>4120</v>
      </c>
      <c r="H842" s="650" t="s">
        <v>583</v>
      </c>
      <c r="I842" s="650" t="s">
        <v>4719</v>
      </c>
      <c r="J842" s="650" t="s">
        <v>4720</v>
      </c>
      <c r="K842" s="650" t="s">
        <v>4387</v>
      </c>
      <c r="L842" s="651">
        <v>314.33999999999997</v>
      </c>
      <c r="M842" s="651">
        <v>314.33999999999997</v>
      </c>
      <c r="N842" s="650">
        <v>1</v>
      </c>
      <c r="O842" s="731">
        <v>0.5</v>
      </c>
      <c r="P842" s="651">
        <v>314.33999999999997</v>
      </c>
      <c r="Q842" s="666">
        <v>1</v>
      </c>
      <c r="R842" s="650">
        <v>1</v>
      </c>
      <c r="S842" s="666">
        <v>1</v>
      </c>
      <c r="T842" s="731">
        <v>0.5</v>
      </c>
      <c r="U842" s="689">
        <v>1</v>
      </c>
    </row>
    <row r="843" spans="1:21" ht="14.4" customHeight="1" x14ac:dyDescent="0.3">
      <c r="A843" s="649">
        <v>21</v>
      </c>
      <c r="B843" s="650" t="s">
        <v>582</v>
      </c>
      <c r="C843" s="650">
        <v>89301212</v>
      </c>
      <c r="D843" s="729" t="s">
        <v>5949</v>
      </c>
      <c r="E843" s="730" t="s">
        <v>3915</v>
      </c>
      <c r="F843" s="650" t="s">
        <v>3904</v>
      </c>
      <c r="G843" s="650" t="s">
        <v>4120</v>
      </c>
      <c r="H843" s="650" t="s">
        <v>1959</v>
      </c>
      <c r="I843" s="650" t="s">
        <v>4386</v>
      </c>
      <c r="J843" s="650" t="s">
        <v>2194</v>
      </c>
      <c r="K843" s="650" t="s">
        <v>4387</v>
      </c>
      <c r="L843" s="651">
        <v>314.33999999999997</v>
      </c>
      <c r="M843" s="651">
        <v>314.33999999999997</v>
      </c>
      <c r="N843" s="650">
        <v>1</v>
      </c>
      <c r="O843" s="731">
        <v>1</v>
      </c>
      <c r="P843" s="651"/>
      <c r="Q843" s="666">
        <v>0</v>
      </c>
      <c r="R843" s="650"/>
      <c r="S843" s="666">
        <v>0</v>
      </c>
      <c r="T843" s="731"/>
      <c r="U843" s="689">
        <v>0</v>
      </c>
    </row>
    <row r="844" spans="1:21" ht="14.4" customHeight="1" x14ac:dyDescent="0.3">
      <c r="A844" s="649">
        <v>21</v>
      </c>
      <c r="B844" s="650" t="s">
        <v>582</v>
      </c>
      <c r="C844" s="650">
        <v>89301212</v>
      </c>
      <c r="D844" s="729" t="s">
        <v>5949</v>
      </c>
      <c r="E844" s="730" t="s">
        <v>3915</v>
      </c>
      <c r="F844" s="650" t="s">
        <v>3904</v>
      </c>
      <c r="G844" s="650" t="s">
        <v>4121</v>
      </c>
      <c r="H844" s="650" t="s">
        <v>583</v>
      </c>
      <c r="I844" s="650" t="s">
        <v>4630</v>
      </c>
      <c r="J844" s="650" t="s">
        <v>4340</v>
      </c>
      <c r="K844" s="650" t="s">
        <v>1276</v>
      </c>
      <c r="L844" s="651">
        <v>143.15</v>
      </c>
      <c r="M844" s="651">
        <v>286.3</v>
      </c>
      <c r="N844" s="650">
        <v>2</v>
      </c>
      <c r="O844" s="731">
        <v>1</v>
      </c>
      <c r="P844" s="651">
        <v>286.3</v>
      </c>
      <c r="Q844" s="666">
        <v>1</v>
      </c>
      <c r="R844" s="650">
        <v>2</v>
      </c>
      <c r="S844" s="666">
        <v>1</v>
      </c>
      <c r="T844" s="731">
        <v>1</v>
      </c>
      <c r="U844" s="689">
        <v>1</v>
      </c>
    </row>
    <row r="845" spans="1:21" ht="14.4" customHeight="1" x14ac:dyDescent="0.3">
      <c r="A845" s="649">
        <v>21</v>
      </c>
      <c r="B845" s="650" t="s">
        <v>582</v>
      </c>
      <c r="C845" s="650">
        <v>89301212</v>
      </c>
      <c r="D845" s="729" t="s">
        <v>5949</v>
      </c>
      <c r="E845" s="730" t="s">
        <v>3915</v>
      </c>
      <c r="F845" s="650" t="s">
        <v>3904</v>
      </c>
      <c r="G845" s="650" t="s">
        <v>4121</v>
      </c>
      <c r="H845" s="650" t="s">
        <v>583</v>
      </c>
      <c r="I845" s="650" t="s">
        <v>4721</v>
      </c>
      <c r="J845" s="650" t="s">
        <v>1178</v>
      </c>
      <c r="K845" s="650" t="s">
        <v>4722</v>
      </c>
      <c r="L845" s="651">
        <v>0</v>
      </c>
      <c r="M845" s="651">
        <v>0</v>
      </c>
      <c r="N845" s="650">
        <v>1</v>
      </c>
      <c r="O845" s="731">
        <v>1</v>
      </c>
      <c r="P845" s="651"/>
      <c r="Q845" s="666"/>
      <c r="R845" s="650"/>
      <c r="S845" s="666">
        <v>0</v>
      </c>
      <c r="T845" s="731"/>
      <c r="U845" s="689">
        <v>0</v>
      </c>
    </row>
    <row r="846" spans="1:21" ht="14.4" customHeight="1" x14ac:dyDescent="0.3">
      <c r="A846" s="649">
        <v>21</v>
      </c>
      <c r="B846" s="650" t="s">
        <v>582</v>
      </c>
      <c r="C846" s="650">
        <v>89301212</v>
      </c>
      <c r="D846" s="729" t="s">
        <v>5949</v>
      </c>
      <c r="E846" s="730" t="s">
        <v>3915</v>
      </c>
      <c r="F846" s="650" t="s">
        <v>3904</v>
      </c>
      <c r="G846" s="650" t="s">
        <v>4641</v>
      </c>
      <c r="H846" s="650" t="s">
        <v>583</v>
      </c>
      <c r="I846" s="650" t="s">
        <v>2681</v>
      </c>
      <c r="J846" s="650" t="s">
        <v>2682</v>
      </c>
      <c r="K846" s="650" t="s">
        <v>1263</v>
      </c>
      <c r="L846" s="651">
        <v>286.63</v>
      </c>
      <c r="M846" s="651">
        <v>286.63</v>
      </c>
      <c r="N846" s="650">
        <v>1</v>
      </c>
      <c r="O846" s="731">
        <v>1</v>
      </c>
      <c r="P846" s="651">
        <v>286.63</v>
      </c>
      <c r="Q846" s="666">
        <v>1</v>
      </c>
      <c r="R846" s="650">
        <v>1</v>
      </c>
      <c r="S846" s="666">
        <v>1</v>
      </c>
      <c r="T846" s="731">
        <v>1</v>
      </c>
      <c r="U846" s="689">
        <v>1</v>
      </c>
    </row>
    <row r="847" spans="1:21" ht="14.4" customHeight="1" x14ac:dyDescent="0.3">
      <c r="A847" s="649">
        <v>21</v>
      </c>
      <c r="B847" s="650" t="s">
        <v>582</v>
      </c>
      <c r="C847" s="650">
        <v>89301212</v>
      </c>
      <c r="D847" s="729" t="s">
        <v>5949</v>
      </c>
      <c r="E847" s="730" t="s">
        <v>3915</v>
      </c>
      <c r="F847" s="650" t="s">
        <v>3904</v>
      </c>
      <c r="G847" s="650" t="s">
        <v>4125</v>
      </c>
      <c r="H847" s="650" t="s">
        <v>583</v>
      </c>
      <c r="I847" s="650" t="s">
        <v>4647</v>
      </c>
      <c r="J847" s="650" t="s">
        <v>4646</v>
      </c>
      <c r="K847" s="650" t="s">
        <v>1013</v>
      </c>
      <c r="L847" s="651">
        <v>0</v>
      </c>
      <c r="M847" s="651">
        <v>0</v>
      </c>
      <c r="N847" s="650">
        <v>2</v>
      </c>
      <c r="O847" s="731">
        <v>1</v>
      </c>
      <c r="P847" s="651">
        <v>0</v>
      </c>
      <c r="Q847" s="666"/>
      <c r="R847" s="650">
        <v>2</v>
      </c>
      <c r="S847" s="666">
        <v>1</v>
      </c>
      <c r="T847" s="731">
        <v>1</v>
      </c>
      <c r="U847" s="689">
        <v>1</v>
      </c>
    </row>
    <row r="848" spans="1:21" ht="14.4" customHeight="1" x14ac:dyDescent="0.3">
      <c r="A848" s="649">
        <v>21</v>
      </c>
      <c r="B848" s="650" t="s">
        <v>582</v>
      </c>
      <c r="C848" s="650">
        <v>89301212</v>
      </c>
      <c r="D848" s="729" t="s">
        <v>5949</v>
      </c>
      <c r="E848" s="730" t="s">
        <v>3915</v>
      </c>
      <c r="F848" s="650" t="s">
        <v>3904</v>
      </c>
      <c r="G848" s="650" t="s">
        <v>4125</v>
      </c>
      <c r="H848" s="650" t="s">
        <v>583</v>
      </c>
      <c r="I848" s="650" t="s">
        <v>4723</v>
      </c>
      <c r="J848" s="650" t="s">
        <v>1009</v>
      </c>
      <c r="K848" s="650" t="s">
        <v>922</v>
      </c>
      <c r="L848" s="651">
        <v>0</v>
      </c>
      <c r="M848" s="651">
        <v>0</v>
      </c>
      <c r="N848" s="650">
        <v>1</v>
      </c>
      <c r="O848" s="731">
        <v>1</v>
      </c>
      <c r="P848" s="651"/>
      <c r="Q848" s="666"/>
      <c r="R848" s="650"/>
      <c r="S848" s="666">
        <v>0</v>
      </c>
      <c r="T848" s="731"/>
      <c r="U848" s="689">
        <v>0</v>
      </c>
    </row>
    <row r="849" spans="1:21" ht="14.4" customHeight="1" x14ac:dyDescent="0.3">
      <c r="A849" s="649">
        <v>21</v>
      </c>
      <c r="B849" s="650" t="s">
        <v>582</v>
      </c>
      <c r="C849" s="650">
        <v>89301212</v>
      </c>
      <c r="D849" s="729" t="s">
        <v>5949</v>
      </c>
      <c r="E849" s="730" t="s">
        <v>3915</v>
      </c>
      <c r="F849" s="650" t="s">
        <v>3904</v>
      </c>
      <c r="G849" s="650" t="s">
        <v>4125</v>
      </c>
      <c r="H849" s="650" t="s">
        <v>583</v>
      </c>
      <c r="I849" s="650" t="s">
        <v>1012</v>
      </c>
      <c r="J849" s="650" t="s">
        <v>1009</v>
      </c>
      <c r="K849" s="650" t="s">
        <v>1013</v>
      </c>
      <c r="L849" s="651">
        <v>0</v>
      </c>
      <c r="M849" s="651">
        <v>0</v>
      </c>
      <c r="N849" s="650">
        <v>5</v>
      </c>
      <c r="O849" s="731">
        <v>2.5</v>
      </c>
      <c r="P849" s="651">
        <v>0</v>
      </c>
      <c r="Q849" s="666"/>
      <c r="R849" s="650">
        <v>2</v>
      </c>
      <c r="S849" s="666">
        <v>0.4</v>
      </c>
      <c r="T849" s="731">
        <v>1</v>
      </c>
      <c r="U849" s="689">
        <v>0.4</v>
      </c>
    </row>
    <row r="850" spans="1:21" ht="14.4" customHeight="1" x14ac:dyDescent="0.3">
      <c r="A850" s="649">
        <v>21</v>
      </c>
      <c r="B850" s="650" t="s">
        <v>582</v>
      </c>
      <c r="C850" s="650">
        <v>89301212</v>
      </c>
      <c r="D850" s="729" t="s">
        <v>5949</v>
      </c>
      <c r="E850" s="730" t="s">
        <v>3915</v>
      </c>
      <c r="F850" s="650" t="s">
        <v>3904</v>
      </c>
      <c r="G850" s="650" t="s">
        <v>4125</v>
      </c>
      <c r="H850" s="650" t="s">
        <v>583</v>
      </c>
      <c r="I850" s="650" t="s">
        <v>4724</v>
      </c>
      <c r="J850" s="650" t="s">
        <v>4725</v>
      </c>
      <c r="K850" s="650" t="s">
        <v>1013</v>
      </c>
      <c r="L850" s="651">
        <v>0</v>
      </c>
      <c r="M850" s="651">
        <v>0</v>
      </c>
      <c r="N850" s="650">
        <v>1</v>
      </c>
      <c r="O850" s="731">
        <v>0.5</v>
      </c>
      <c r="P850" s="651"/>
      <c r="Q850" s="666"/>
      <c r="R850" s="650"/>
      <c r="S850" s="666">
        <v>0</v>
      </c>
      <c r="T850" s="731"/>
      <c r="U850" s="689">
        <v>0</v>
      </c>
    </row>
    <row r="851" spans="1:21" ht="14.4" customHeight="1" x14ac:dyDescent="0.3">
      <c r="A851" s="649">
        <v>21</v>
      </c>
      <c r="B851" s="650" t="s">
        <v>582</v>
      </c>
      <c r="C851" s="650">
        <v>89301212</v>
      </c>
      <c r="D851" s="729" t="s">
        <v>5949</v>
      </c>
      <c r="E851" s="730" t="s">
        <v>3915</v>
      </c>
      <c r="F851" s="650" t="s">
        <v>3904</v>
      </c>
      <c r="G851" s="650" t="s">
        <v>4125</v>
      </c>
      <c r="H851" s="650" t="s">
        <v>583</v>
      </c>
      <c r="I851" s="650" t="s">
        <v>4726</v>
      </c>
      <c r="J851" s="650" t="s">
        <v>4646</v>
      </c>
      <c r="K851" s="650" t="s">
        <v>1013</v>
      </c>
      <c r="L851" s="651">
        <v>0</v>
      </c>
      <c r="M851" s="651">
        <v>0</v>
      </c>
      <c r="N851" s="650">
        <v>1</v>
      </c>
      <c r="O851" s="731">
        <v>1</v>
      </c>
      <c r="P851" s="651">
        <v>0</v>
      </c>
      <c r="Q851" s="666"/>
      <c r="R851" s="650">
        <v>1</v>
      </c>
      <c r="S851" s="666">
        <v>1</v>
      </c>
      <c r="T851" s="731">
        <v>1</v>
      </c>
      <c r="U851" s="689">
        <v>1</v>
      </c>
    </row>
    <row r="852" spans="1:21" ht="14.4" customHeight="1" x14ac:dyDescent="0.3">
      <c r="A852" s="649">
        <v>21</v>
      </c>
      <c r="B852" s="650" t="s">
        <v>582</v>
      </c>
      <c r="C852" s="650">
        <v>89301212</v>
      </c>
      <c r="D852" s="729" t="s">
        <v>5949</v>
      </c>
      <c r="E852" s="730" t="s">
        <v>3915</v>
      </c>
      <c r="F852" s="650" t="s">
        <v>3904</v>
      </c>
      <c r="G852" s="650" t="s">
        <v>4727</v>
      </c>
      <c r="H852" s="650" t="s">
        <v>583</v>
      </c>
      <c r="I852" s="650" t="s">
        <v>4728</v>
      </c>
      <c r="J852" s="650" t="s">
        <v>4729</v>
      </c>
      <c r="K852" s="650" t="s">
        <v>4730</v>
      </c>
      <c r="L852" s="651">
        <v>1313.2</v>
      </c>
      <c r="M852" s="651">
        <v>1313.2</v>
      </c>
      <c r="N852" s="650">
        <v>1</v>
      </c>
      <c r="O852" s="731">
        <v>0.5</v>
      </c>
      <c r="P852" s="651">
        <v>1313.2</v>
      </c>
      <c r="Q852" s="666">
        <v>1</v>
      </c>
      <c r="R852" s="650">
        <v>1</v>
      </c>
      <c r="S852" s="666">
        <v>1</v>
      </c>
      <c r="T852" s="731">
        <v>0.5</v>
      </c>
      <c r="U852" s="689">
        <v>1</v>
      </c>
    </row>
    <row r="853" spans="1:21" ht="14.4" customHeight="1" x14ac:dyDescent="0.3">
      <c r="A853" s="649">
        <v>21</v>
      </c>
      <c r="B853" s="650" t="s">
        <v>582</v>
      </c>
      <c r="C853" s="650">
        <v>89301212</v>
      </c>
      <c r="D853" s="729" t="s">
        <v>5949</v>
      </c>
      <c r="E853" s="730" t="s">
        <v>3915</v>
      </c>
      <c r="F853" s="650" t="s">
        <v>3904</v>
      </c>
      <c r="G853" s="650" t="s">
        <v>4731</v>
      </c>
      <c r="H853" s="650" t="s">
        <v>583</v>
      </c>
      <c r="I853" s="650" t="s">
        <v>4732</v>
      </c>
      <c r="J853" s="650" t="s">
        <v>4733</v>
      </c>
      <c r="K853" s="650" t="s">
        <v>4734</v>
      </c>
      <c r="L853" s="651">
        <v>9453.35</v>
      </c>
      <c r="M853" s="651">
        <v>9453.35</v>
      </c>
      <c r="N853" s="650">
        <v>1</v>
      </c>
      <c r="O853" s="731">
        <v>1</v>
      </c>
      <c r="P853" s="651">
        <v>9453.35</v>
      </c>
      <c r="Q853" s="666">
        <v>1</v>
      </c>
      <c r="R853" s="650">
        <v>1</v>
      </c>
      <c r="S853" s="666">
        <v>1</v>
      </c>
      <c r="T853" s="731">
        <v>1</v>
      </c>
      <c r="U853" s="689">
        <v>1</v>
      </c>
    </row>
    <row r="854" spans="1:21" ht="14.4" customHeight="1" x14ac:dyDescent="0.3">
      <c r="A854" s="649">
        <v>21</v>
      </c>
      <c r="B854" s="650" t="s">
        <v>582</v>
      </c>
      <c r="C854" s="650">
        <v>89301212</v>
      </c>
      <c r="D854" s="729" t="s">
        <v>5949</v>
      </c>
      <c r="E854" s="730" t="s">
        <v>3915</v>
      </c>
      <c r="F854" s="650" t="s">
        <v>3905</v>
      </c>
      <c r="G854" s="650" t="s">
        <v>4133</v>
      </c>
      <c r="H854" s="650" t="s">
        <v>583</v>
      </c>
      <c r="I854" s="650" t="s">
        <v>4653</v>
      </c>
      <c r="J854" s="650" t="s">
        <v>3919</v>
      </c>
      <c r="K854" s="650"/>
      <c r="L854" s="651">
        <v>0</v>
      </c>
      <c r="M854" s="651">
        <v>0</v>
      </c>
      <c r="N854" s="650">
        <v>1</v>
      </c>
      <c r="O854" s="731">
        <v>1</v>
      </c>
      <c r="P854" s="651">
        <v>0</v>
      </c>
      <c r="Q854" s="666"/>
      <c r="R854" s="650">
        <v>1</v>
      </c>
      <c r="S854" s="666">
        <v>1</v>
      </c>
      <c r="T854" s="731">
        <v>1</v>
      </c>
      <c r="U854" s="689">
        <v>1</v>
      </c>
    </row>
    <row r="855" spans="1:21" ht="14.4" customHeight="1" x14ac:dyDescent="0.3">
      <c r="A855" s="649">
        <v>21</v>
      </c>
      <c r="B855" s="650" t="s">
        <v>582</v>
      </c>
      <c r="C855" s="650">
        <v>89301212</v>
      </c>
      <c r="D855" s="729" t="s">
        <v>5949</v>
      </c>
      <c r="E855" s="730" t="s">
        <v>3915</v>
      </c>
      <c r="F855" s="650" t="s">
        <v>3906</v>
      </c>
      <c r="G855" s="650" t="s">
        <v>4136</v>
      </c>
      <c r="H855" s="650" t="s">
        <v>583</v>
      </c>
      <c r="I855" s="650" t="s">
        <v>4137</v>
      </c>
      <c r="J855" s="650" t="s">
        <v>4138</v>
      </c>
      <c r="K855" s="650" t="s">
        <v>4139</v>
      </c>
      <c r="L855" s="651">
        <v>1267.1199999999999</v>
      </c>
      <c r="M855" s="651">
        <v>1267.1199999999999</v>
      </c>
      <c r="N855" s="650">
        <v>1</v>
      </c>
      <c r="O855" s="731">
        <v>1</v>
      </c>
      <c r="P855" s="651">
        <v>1267.1199999999999</v>
      </c>
      <c r="Q855" s="666">
        <v>1</v>
      </c>
      <c r="R855" s="650">
        <v>1</v>
      </c>
      <c r="S855" s="666">
        <v>1</v>
      </c>
      <c r="T855" s="731">
        <v>1</v>
      </c>
      <c r="U855" s="689">
        <v>1</v>
      </c>
    </row>
    <row r="856" spans="1:21" ht="14.4" customHeight="1" x14ac:dyDescent="0.3">
      <c r="A856" s="649">
        <v>21</v>
      </c>
      <c r="B856" s="650" t="s">
        <v>582</v>
      </c>
      <c r="C856" s="650">
        <v>89301212</v>
      </c>
      <c r="D856" s="729" t="s">
        <v>5949</v>
      </c>
      <c r="E856" s="730" t="s">
        <v>3916</v>
      </c>
      <c r="F856" s="650" t="s">
        <v>3904</v>
      </c>
      <c r="G856" s="650" t="s">
        <v>3971</v>
      </c>
      <c r="H856" s="650" t="s">
        <v>1959</v>
      </c>
      <c r="I856" s="650" t="s">
        <v>3229</v>
      </c>
      <c r="J856" s="650" t="s">
        <v>3857</v>
      </c>
      <c r="K856" s="650" t="s">
        <v>3858</v>
      </c>
      <c r="L856" s="651">
        <v>25.03</v>
      </c>
      <c r="M856" s="651">
        <v>25.03</v>
      </c>
      <c r="N856" s="650">
        <v>1</v>
      </c>
      <c r="O856" s="731">
        <v>0.5</v>
      </c>
      <c r="P856" s="651">
        <v>25.03</v>
      </c>
      <c r="Q856" s="666">
        <v>1</v>
      </c>
      <c r="R856" s="650">
        <v>1</v>
      </c>
      <c r="S856" s="666">
        <v>1</v>
      </c>
      <c r="T856" s="731">
        <v>0.5</v>
      </c>
      <c r="U856" s="689">
        <v>1</v>
      </c>
    </row>
    <row r="857" spans="1:21" ht="14.4" customHeight="1" x14ac:dyDescent="0.3">
      <c r="A857" s="649">
        <v>21</v>
      </c>
      <c r="B857" s="650" t="s">
        <v>582</v>
      </c>
      <c r="C857" s="650">
        <v>89301212</v>
      </c>
      <c r="D857" s="729" t="s">
        <v>5949</v>
      </c>
      <c r="E857" s="730" t="s">
        <v>3916</v>
      </c>
      <c r="F857" s="650" t="s">
        <v>3904</v>
      </c>
      <c r="G857" s="650" t="s">
        <v>3971</v>
      </c>
      <c r="H857" s="650" t="s">
        <v>1959</v>
      </c>
      <c r="I857" s="650" t="s">
        <v>2084</v>
      </c>
      <c r="J857" s="650" t="s">
        <v>3794</v>
      </c>
      <c r="K857" s="650" t="s">
        <v>3795</v>
      </c>
      <c r="L857" s="651">
        <v>6.98</v>
      </c>
      <c r="M857" s="651">
        <v>13.96</v>
      </c>
      <c r="N857" s="650">
        <v>2</v>
      </c>
      <c r="O857" s="731">
        <v>2</v>
      </c>
      <c r="P857" s="651">
        <v>6.98</v>
      </c>
      <c r="Q857" s="666">
        <v>0.5</v>
      </c>
      <c r="R857" s="650">
        <v>1</v>
      </c>
      <c r="S857" s="666">
        <v>0.5</v>
      </c>
      <c r="T857" s="731">
        <v>1</v>
      </c>
      <c r="U857" s="689">
        <v>0.5</v>
      </c>
    </row>
    <row r="858" spans="1:21" ht="14.4" customHeight="1" x14ac:dyDescent="0.3">
      <c r="A858" s="649">
        <v>21</v>
      </c>
      <c r="B858" s="650" t="s">
        <v>582</v>
      </c>
      <c r="C858" s="650">
        <v>89301212</v>
      </c>
      <c r="D858" s="729" t="s">
        <v>5949</v>
      </c>
      <c r="E858" s="730" t="s">
        <v>3916</v>
      </c>
      <c r="F858" s="650" t="s">
        <v>3904</v>
      </c>
      <c r="G858" s="650" t="s">
        <v>3971</v>
      </c>
      <c r="H858" s="650" t="s">
        <v>1959</v>
      </c>
      <c r="I858" s="650" t="s">
        <v>2186</v>
      </c>
      <c r="J858" s="650" t="s">
        <v>3796</v>
      </c>
      <c r="K858" s="650" t="s">
        <v>3797</v>
      </c>
      <c r="L858" s="651">
        <v>10.73</v>
      </c>
      <c r="M858" s="651">
        <v>21.46</v>
      </c>
      <c r="N858" s="650">
        <v>2</v>
      </c>
      <c r="O858" s="731">
        <v>1</v>
      </c>
      <c r="P858" s="651">
        <v>21.46</v>
      </c>
      <c r="Q858" s="666">
        <v>1</v>
      </c>
      <c r="R858" s="650">
        <v>2</v>
      </c>
      <c r="S858" s="666">
        <v>1</v>
      </c>
      <c r="T858" s="731">
        <v>1</v>
      </c>
      <c r="U858" s="689">
        <v>1</v>
      </c>
    </row>
    <row r="859" spans="1:21" ht="14.4" customHeight="1" x14ac:dyDescent="0.3">
      <c r="A859" s="649">
        <v>21</v>
      </c>
      <c r="B859" s="650" t="s">
        <v>582</v>
      </c>
      <c r="C859" s="650">
        <v>89301212</v>
      </c>
      <c r="D859" s="729" t="s">
        <v>5949</v>
      </c>
      <c r="E859" s="730" t="s">
        <v>3916</v>
      </c>
      <c r="F859" s="650" t="s">
        <v>3904</v>
      </c>
      <c r="G859" s="650" t="s">
        <v>3971</v>
      </c>
      <c r="H859" s="650" t="s">
        <v>1959</v>
      </c>
      <c r="I859" s="650" t="s">
        <v>3155</v>
      </c>
      <c r="J859" s="650" t="s">
        <v>3859</v>
      </c>
      <c r="K859" s="650" t="s">
        <v>1840</v>
      </c>
      <c r="L859" s="651">
        <v>17.690000000000001</v>
      </c>
      <c r="M859" s="651">
        <v>159.21</v>
      </c>
      <c r="N859" s="650">
        <v>9</v>
      </c>
      <c r="O859" s="731">
        <v>4.5</v>
      </c>
      <c r="P859" s="651">
        <v>159.21</v>
      </c>
      <c r="Q859" s="666">
        <v>1</v>
      </c>
      <c r="R859" s="650">
        <v>9</v>
      </c>
      <c r="S859" s="666">
        <v>1</v>
      </c>
      <c r="T859" s="731">
        <v>4.5</v>
      </c>
      <c r="U859" s="689">
        <v>1</v>
      </c>
    </row>
    <row r="860" spans="1:21" ht="14.4" customHeight="1" x14ac:dyDescent="0.3">
      <c r="A860" s="649">
        <v>21</v>
      </c>
      <c r="B860" s="650" t="s">
        <v>582</v>
      </c>
      <c r="C860" s="650">
        <v>89301212</v>
      </c>
      <c r="D860" s="729" t="s">
        <v>5949</v>
      </c>
      <c r="E860" s="730" t="s">
        <v>3916</v>
      </c>
      <c r="F860" s="650" t="s">
        <v>3904</v>
      </c>
      <c r="G860" s="650" t="s">
        <v>4735</v>
      </c>
      <c r="H860" s="650" t="s">
        <v>583</v>
      </c>
      <c r="I860" s="650" t="s">
        <v>4736</v>
      </c>
      <c r="J860" s="650" t="s">
        <v>4737</v>
      </c>
      <c r="K860" s="650" t="s">
        <v>2925</v>
      </c>
      <c r="L860" s="651">
        <v>45.75</v>
      </c>
      <c r="M860" s="651">
        <v>45.75</v>
      </c>
      <c r="N860" s="650">
        <v>1</v>
      </c>
      <c r="O860" s="731">
        <v>1</v>
      </c>
      <c r="P860" s="651">
        <v>45.75</v>
      </c>
      <c r="Q860" s="666">
        <v>1</v>
      </c>
      <c r="R860" s="650">
        <v>1</v>
      </c>
      <c r="S860" s="666">
        <v>1</v>
      </c>
      <c r="T860" s="731">
        <v>1</v>
      </c>
      <c r="U860" s="689">
        <v>1</v>
      </c>
    </row>
    <row r="861" spans="1:21" ht="14.4" customHeight="1" x14ac:dyDescent="0.3">
      <c r="A861" s="649">
        <v>21</v>
      </c>
      <c r="B861" s="650" t="s">
        <v>582</v>
      </c>
      <c r="C861" s="650">
        <v>89301212</v>
      </c>
      <c r="D861" s="729" t="s">
        <v>5949</v>
      </c>
      <c r="E861" s="730" t="s">
        <v>3916</v>
      </c>
      <c r="F861" s="650" t="s">
        <v>3904</v>
      </c>
      <c r="G861" s="650" t="s">
        <v>4738</v>
      </c>
      <c r="H861" s="650" t="s">
        <v>583</v>
      </c>
      <c r="I861" s="650" t="s">
        <v>2583</v>
      </c>
      <c r="J861" s="650" t="s">
        <v>2617</v>
      </c>
      <c r="K861" s="650" t="s">
        <v>4739</v>
      </c>
      <c r="L861" s="651">
        <v>128.9</v>
      </c>
      <c r="M861" s="651">
        <v>515.6</v>
      </c>
      <c r="N861" s="650">
        <v>4</v>
      </c>
      <c r="O861" s="731">
        <v>1.5</v>
      </c>
      <c r="P861" s="651">
        <v>515.6</v>
      </c>
      <c r="Q861" s="666">
        <v>1</v>
      </c>
      <c r="R861" s="650">
        <v>4</v>
      </c>
      <c r="S861" s="666">
        <v>1</v>
      </c>
      <c r="T861" s="731">
        <v>1.5</v>
      </c>
      <c r="U861" s="689">
        <v>1</v>
      </c>
    </row>
    <row r="862" spans="1:21" ht="14.4" customHeight="1" x14ac:dyDescent="0.3">
      <c r="A862" s="649">
        <v>21</v>
      </c>
      <c r="B862" s="650" t="s">
        <v>582</v>
      </c>
      <c r="C862" s="650">
        <v>89301212</v>
      </c>
      <c r="D862" s="729" t="s">
        <v>5949</v>
      </c>
      <c r="E862" s="730" t="s">
        <v>3916</v>
      </c>
      <c r="F862" s="650" t="s">
        <v>3904</v>
      </c>
      <c r="G862" s="650" t="s">
        <v>4738</v>
      </c>
      <c r="H862" s="650" t="s">
        <v>583</v>
      </c>
      <c r="I862" s="650" t="s">
        <v>4740</v>
      </c>
      <c r="J862" s="650" t="s">
        <v>2617</v>
      </c>
      <c r="K862" s="650" t="s">
        <v>4741</v>
      </c>
      <c r="L862" s="651">
        <v>0</v>
      </c>
      <c r="M862" s="651">
        <v>0</v>
      </c>
      <c r="N862" s="650">
        <v>2</v>
      </c>
      <c r="O862" s="731">
        <v>1</v>
      </c>
      <c r="P862" s="651">
        <v>0</v>
      </c>
      <c r="Q862" s="666"/>
      <c r="R862" s="650">
        <v>2</v>
      </c>
      <c r="S862" s="666">
        <v>1</v>
      </c>
      <c r="T862" s="731">
        <v>1</v>
      </c>
      <c r="U862" s="689">
        <v>1</v>
      </c>
    </row>
    <row r="863" spans="1:21" ht="14.4" customHeight="1" x14ac:dyDescent="0.3">
      <c r="A863" s="649">
        <v>21</v>
      </c>
      <c r="B863" s="650" t="s">
        <v>582</v>
      </c>
      <c r="C863" s="650">
        <v>89301212</v>
      </c>
      <c r="D863" s="729" t="s">
        <v>5949</v>
      </c>
      <c r="E863" s="730" t="s">
        <v>3916</v>
      </c>
      <c r="F863" s="650" t="s">
        <v>3904</v>
      </c>
      <c r="G863" s="650" t="s">
        <v>4153</v>
      </c>
      <c r="H863" s="650" t="s">
        <v>583</v>
      </c>
      <c r="I863" s="650" t="s">
        <v>4742</v>
      </c>
      <c r="J863" s="650" t="s">
        <v>4743</v>
      </c>
      <c r="K863" s="650" t="s">
        <v>2456</v>
      </c>
      <c r="L863" s="651">
        <v>0</v>
      </c>
      <c r="M863" s="651">
        <v>0</v>
      </c>
      <c r="N863" s="650">
        <v>1</v>
      </c>
      <c r="O863" s="731">
        <v>1</v>
      </c>
      <c r="P863" s="651">
        <v>0</v>
      </c>
      <c r="Q863" s="666"/>
      <c r="R863" s="650">
        <v>1</v>
      </c>
      <c r="S863" s="666">
        <v>1</v>
      </c>
      <c r="T863" s="731">
        <v>1</v>
      </c>
      <c r="U863" s="689">
        <v>1</v>
      </c>
    </row>
    <row r="864" spans="1:21" ht="14.4" customHeight="1" x14ac:dyDescent="0.3">
      <c r="A864" s="649">
        <v>21</v>
      </c>
      <c r="B864" s="650" t="s">
        <v>582</v>
      </c>
      <c r="C864" s="650">
        <v>89301212</v>
      </c>
      <c r="D864" s="729" t="s">
        <v>5949</v>
      </c>
      <c r="E864" s="730" t="s">
        <v>3916</v>
      </c>
      <c r="F864" s="650" t="s">
        <v>3904</v>
      </c>
      <c r="G864" s="650" t="s">
        <v>4744</v>
      </c>
      <c r="H864" s="650" t="s">
        <v>1959</v>
      </c>
      <c r="I864" s="650" t="s">
        <v>3157</v>
      </c>
      <c r="J864" s="650" t="s">
        <v>3158</v>
      </c>
      <c r="K864" s="650" t="s">
        <v>1068</v>
      </c>
      <c r="L864" s="651">
        <v>118.82</v>
      </c>
      <c r="M864" s="651">
        <v>118.82</v>
      </c>
      <c r="N864" s="650">
        <v>1</v>
      </c>
      <c r="O864" s="731">
        <v>0.5</v>
      </c>
      <c r="P864" s="651"/>
      <c r="Q864" s="666">
        <v>0</v>
      </c>
      <c r="R864" s="650"/>
      <c r="S864" s="666">
        <v>0</v>
      </c>
      <c r="T864" s="731"/>
      <c r="U864" s="689">
        <v>0</v>
      </c>
    </row>
    <row r="865" spans="1:21" ht="14.4" customHeight="1" x14ac:dyDescent="0.3">
      <c r="A865" s="649">
        <v>21</v>
      </c>
      <c r="B865" s="650" t="s">
        <v>582</v>
      </c>
      <c r="C865" s="650">
        <v>89301212</v>
      </c>
      <c r="D865" s="729" t="s">
        <v>5949</v>
      </c>
      <c r="E865" s="730" t="s">
        <v>3916</v>
      </c>
      <c r="F865" s="650" t="s">
        <v>3904</v>
      </c>
      <c r="G865" s="650" t="s">
        <v>4744</v>
      </c>
      <c r="H865" s="650" t="s">
        <v>1959</v>
      </c>
      <c r="I865" s="650" t="s">
        <v>4745</v>
      </c>
      <c r="J865" s="650" t="s">
        <v>3158</v>
      </c>
      <c r="K865" s="650" t="s">
        <v>1068</v>
      </c>
      <c r="L865" s="651">
        <v>0</v>
      </c>
      <c r="M865" s="651">
        <v>0</v>
      </c>
      <c r="N865" s="650">
        <v>2</v>
      </c>
      <c r="O865" s="731">
        <v>0.5</v>
      </c>
      <c r="P865" s="651"/>
      <c r="Q865" s="666"/>
      <c r="R865" s="650"/>
      <c r="S865" s="666">
        <v>0</v>
      </c>
      <c r="T865" s="731"/>
      <c r="U865" s="689">
        <v>0</v>
      </c>
    </row>
    <row r="866" spans="1:21" ht="14.4" customHeight="1" x14ac:dyDescent="0.3">
      <c r="A866" s="649">
        <v>21</v>
      </c>
      <c r="B866" s="650" t="s">
        <v>582</v>
      </c>
      <c r="C866" s="650">
        <v>89301212</v>
      </c>
      <c r="D866" s="729" t="s">
        <v>5949</v>
      </c>
      <c r="E866" s="730" t="s">
        <v>3916</v>
      </c>
      <c r="F866" s="650" t="s">
        <v>3904</v>
      </c>
      <c r="G866" s="650" t="s">
        <v>4163</v>
      </c>
      <c r="H866" s="650" t="s">
        <v>583</v>
      </c>
      <c r="I866" s="650" t="s">
        <v>913</v>
      </c>
      <c r="J866" s="650" t="s">
        <v>914</v>
      </c>
      <c r="K866" s="650" t="s">
        <v>4164</v>
      </c>
      <c r="L866" s="651">
        <v>242.93</v>
      </c>
      <c r="M866" s="651">
        <v>242.93</v>
      </c>
      <c r="N866" s="650">
        <v>1</v>
      </c>
      <c r="O866" s="731">
        <v>1</v>
      </c>
      <c r="P866" s="651"/>
      <c r="Q866" s="666">
        <v>0</v>
      </c>
      <c r="R866" s="650"/>
      <c r="S866" s="666">
        <v>0</v>
      </c>
      <c r="T866" s="731"/>
      <c r="U866" s="689">
        <v>0</v>
      </c>
    </row>
    <row r="867" spans="1:21" ht="14.4" customHeight="1" x14ac:dyDescent="0.3">
      <c r="A867" s="649">
        <v>21</v>
      </c>
      <c r="B867" s="650" t="s">
        <v>582</v>
      </c>
      <c r="C867" s="650">
        <v>89301212</v>
      </c>
      <c r="D867" s="729" t="s">
        <v>5949</v>
      </c>
      <c r="E867" s="730" t="s">
        <v>3916</v>
      </c>
      <c r="F867" s="650" t="s">
        <v>3904</v>
      </c>
      <c r="G867" s="650" t="s">
        <v>4746</v>
      </c>
      <c r="H867" s="650" t="s">
        <v>583</v>
      </c>
      <c r="I867" s="650" t="s">
        <v>4747</v>
      </c>
      <c r="J867" s="650" t="s">
        <v>2890</v>
      </c>
      <c r="K867" s="650" t="s">
        <v>4748</v>
      </c>
      <c r="L867" s="651">
        <v>136.58000000000001</v>
      </c>
      <c r="M867" s="651">
        <v>273.16000000000003</v>
      </c>
      <c r="N867" s="650">
        <v>2</v>
      </c>
      <c r="O867" s="731">
        <v>0.5</v>
      </c>
      <c r="P867" s="651">
        <v>273.16000000000003</v>
      </c>
      <c r="Q867" s="666">
        <v>1</v>
      </c>
      <c r="R867" s="650">
        <v>2</v>
      </c>
      <c r="S867" s="666">
        <v>1</v>
      </c>
      <c r="T867" s="731">
        <v>0.5</v>
      </c>
      <c r="U867" s="689">
        <v>1</v>
      </c>
    </row>
    <row r="868" spans="1:21" ht="14.4" customHeight="1" x14ac:dyDescent="0.3">
      <c r="A868" s="649">
        <v>21</v>
      </c>
      <c r="B868" s="650" t="s">
        <v>582</v>
      </c>
      <c r="C868" s="650">
        <v>89301212</v>
      </c>
      <c r="D868" s="729" t="s">
        <v>5949</v>
      </c>
      <c r="E868" s="730" t="s">
        <v>3916</v>
      </c>
      <c r="F868" s="650" t="s">
        <v>3904</v>
      </c>
      <c r="G868" s="650" t="s">
        <v>4749</v>
      </c>
      <c r="H868" s="650" t="s">
        <v>583</v>
      </c>
      <c r="I868" s="650" t="s">
        <v>726</v>
      </c>
      <c r="J868" s="650" t="s">
        <v>727</v>
      </c>
      <c r="K868" s="650" t="s">
        <v>728</v>
      </c>
      <c r="L868" s="651">
        <v>238.94</v>
      </c>
      <c r="M868" s="651">
        <v>238.94</v>
      </c>
      <c r="N868" s="650">
        <v>1</v>
      </c>
      <c r="O868" s="731">
        <v>0.5</v>
      </c>
      <c r="P868" s="651">
        <v>238.94</v>
      </c>
      <c r="Q868" s="666">
        <v>1</v>
      </c>
      <c r="R868" s="650">
        <v>1</v>
      </c>
      <c r="S868" s="666">
        <v>1</v>
      </c>
      <c r="T868" s="731">
        <v>0.5</v>
      </c>
      <c r="U868" s="689">
        <v>1</v>
      </c>
    </row>
    <row r="869" spans="1:21" ht="14.4" customHeight="1" x14ac:dyDescent="0.3">
      <c r="A869" s="649">
        <v>21</v>
      </c>
      <c r="B869" s="650" t="s">
        <v>582</v>
      </c>
      <c r="C869" s="650">
        <v>89301212</v>
      </c>
      <c r="D869" s="729" t="s">
        <v>5949</v>
      </c>
      <c r="E869" s="730" t="s">
        <v>3916</v>
      </c>
      <c r="F869" s="650" t="s">
        <v>3904</v>
      </c>
      <c r="G869" s="650" t="s">
        <v>4749</v>
      </c>
      <c r="H869" s="650" t="s">
        <v>583</v>
      </c>
      <c r="I869" s="650" t="s">
        <v>4750</v>
      </c>
      <c r="J869" s="650" t="s">
        <v>4751</v>
      </c>
      <c r="K869" s="650" t="s">
        <v>4752</v>
      </c>
      <c r="L869" s="651">
        <v>0</v>
      </c>
      <c r="M869" s="651">
        <v>0</v>
      </c>
      <c r="N869" s="650">
        <v>2</v>
      </c>
      <c r="O869" s="731">
        <v>1</v>
      </c>
      <c r="P869" s="651">
        <v>0</v>
      </c>
      <c r="Q869" s="666"/>
      <c r="R869" s="650">
        <v>2</v>
      </c>
      <c r="S869" s="666">
        <v>1</v>
      </c>
      <c r="T869" s="731">
        <v>1</v>
      </c>
      <c r="U869" s="689">
        <v>1</v>
      </c>
    </row>
    <row r="870" spans="1:21" ht="14.4" customHeight="1" x14ac:dyDescent="0.3">
      <c r="A870" s="649">
        <v>21</v>
      </c>
      <c r="B870" s="650" t="s">
        <v>582</v>
      </c>
      <c r="C870" s="650">
        <v>89301212</v>
      </c>
      <c r="D870" s="729" t="s">
        <v>5949</v>
      </c>
      <c r="E870" s="730" t="s">
        <v>3916</v>
      </c>
      <c r="F870" s="650" t="s">
        <v>3904</v>
      </c>
      <c r="G870" s="650" t="s">
        <v>4753</v>
      </c>
      <c r="H870" s="650" t="s">
        <v>1959</v>
      </c>
      <c r="I870" s="650" t="s">
        <v>4754</v>
      </c>
      <c r="J870" s="650" t="s">
        <v>4755</v>
      </c>
      <c r="K870" s="650" t="s">
        <v>4756</v>
      </c>
      <c r="L870" s="651">
        <v>961.21</v>
      </c>
      <c r="M870" s="651">
        <v>1922.42</v>
      </c>
      <c r="N870" s="650">
        <v>2</v>
      </c>
      <c r="O870" s="731">
        <v>1</v>
      </c>
      <c r="P870" s="651">
        <v>961.21</v>
      </c>
      <c r="Q870" s="666">
        <v>0.5</v>
      </c>
      <c r="R870" s="650">
        <v>1</v>
      </c>
      <c r="S870" s="666">
        <v>0.5</v>
      </c>
      <c r="T870" s="731">
        <v>0.5</v>
      </c>
      <c r="U870" s="689">
        <v>0.5</v>
      </c>
    </row>
    <row r="871" spans="1:21" ht="14.4" customHeight="1" x14ac:dyDescent="0.3">
      <c r="A871" s="649">
        <v>21</v>
      </c>
      <c r="B871" s="650" t="s">
        <v>582</v>
      </c>
      <c r="C871" s="650">
        <v>89301212</v>
      </c>
      <c r="D871" s="729" t="s">
        <v>5949</v>
      </c>
      <c r="E871" s="730" t="s">
        <v>3916</v>
      </c>
      <c r="F871" s="650" t="s">
        <v>3904</v>
      </c>
      <c r="G871" s="650" t="s">
        <v>4753</v>
      </c>
      <c r="H871" s="650" t="s">
        <v>1959</v>
      </c>
      <c r="I871" s="650" t="s">
        <v>4757</v>
      </c>
      <c r="J871" s="650" t="s">
        <v>4758</v>
      </c>
      <c r="K871" s="650" t="s">
        <v>4759</v>
      </c>
      <c r="L871" s="651">
        <v>1309.48</v>
      </c>
      <c r="M871" s="651">
        <v>1309.48</v>
      </c>
      <c r="N871" s="650">
        <v>1</v>
      </c>
      <c r="O871" s="731">
        <v>0.5</v>
      </c>
      <c r="P871" s="651"/>
      <c r="Q871" s="666">
        <v>0</v>
      </c>
      <c r="R871" s="650"/>
      <c r="S871" s="666">
        <v>0</v>
      </c>
      <c r="T871" s="731"/>
      <c r="U871" s="689">
        <v>0</v>
      </c>
    </row>
    <row r="872" spans="1:21" ht="14.4" customHeight="1" x14ac:dyDescent="0.3">
      <c r="A872" s="649">
        <v>21</v>
      </c>
      <c r="B872" s="650" t="s">
        <v>582</v>
      </c>
      <c r="C872" s="650">
        <v>89301212</v>
      </c>
      <c r="D872" s="729" t="s">
        <v>5949</v>
      </c>
      <c r="E872" s="730" t="s">
        <v>3917</v>
      </c>
      <c r="F872" s="650" t="s">
        <v>3904</v>
      </c>
      <c r="G872" s="650" t="s">
        <v>3956</v>
      </c>
      <c r="H872" s="650" t="s">
        <v>583</v>
      </c>
      <c r="I872" s="650" t="s">
        <v>1097</v>
      </c>
      <c r="J872" s="650" t="s">
        <v>1098</v>
      </c>
      <c r="K872" s="650" t="s">
        <v>1099</v>
      </c>
      <c r="L872" s="651">
        <v>89.6</v>
      </c>
      <c r="M872" s="651">
        <v>89.6</v>
      </c>
      <c r="N872" s="650">
        <v>1</v>
      </c>
      <c r="O872" s="731">
        <v>0.5</v>
      </c>
      <c r="P872" s="651">
        <v>89.6</v>
      </c>
      <c r="Q872" s="666">
        <v>1</v>
      </c>
      <c r="R872" s="650">
        <v>1</v>
      </c>
      <c r="S872" s="666">
        <v>1</v>
      </c>
      <c r="T872" s="731">
        <v>0.5</v>
      </c>
      <c r="U872" s="689">
        <v>1</v>
      </c>
    </row>
    <row r="873" spans="1:21" ht="14.4" customHeight="1" x14ac:dyDescent="0.3">
      <c r="A873" s="649">
        <v>21</v>
      </c>
      <c r="B873" s="650" t="s">
        <v>582</v>
      </c>
      <c r="C873" s="650">
        <v>89301212</v>
      </c>
      <c r="D873" s="729" t="s">
        <v>5949</v>
      </c>
      <c r="E873" s="730" t="s">
        <v>3917</v>
      </c>
      <c r="F873" s="650" t="s">
        <v>3904</v>
      </c>
      <c r="G873" s="650" t="s">
        <v>3972</v>
      </c>
      <c r="H873" s="650" t="s">
        <v>583</v>
      </c>
      <c r="I873" s="650" t="s">
        <v>4760</v>
      </c>
      <c r="J873" s="650" t="s">
        <v>1132</v>
      </c>
      <c r="K873" s="650" t="s">
        <v>4761</v>
      </c>
      <c r="L873" s="651">
        <v>0</v>
      </c>
      <c r="M873" s="651">
        <v>0</v>
      </c>
      <c r="N873" s="650">
        <v>1</v>
      </c>
      <c r="O873" s="731">
        <v>0.5</v>
      </c>
      <c r="P873" s="651"/>
      <c r="Q873" s="666"/>
      <c r="R873" s="650"/>
      <c r="S873" s="666">
        <v>0</v>
      </c>
      <c r="T873" s="731"/>
      <c r="U873" s="689">
        <v>0</v>
      </c>
    </row>
    <row r="874" spans="1:21" ht="14.4" customHeight="1" x14ac:dyDescent="0.3">
      <c r="A874" s="649">
        <v>21</v>
      </c>
      <c r="B874" s="650" t="s">
        <v>582</v>
      </c>
      <c r="C874" s="650">
        <v>89301212</v>
      </c>
      <c r="D874" s="729" t="s">
        <v>5949</v>
      </c>
      <c r="E874" s="730" t="s">
        <v>3917</v>
      </c>
      <c r="F874" s="650" t="s">
        <v>3904</v>
      </c>
      <c r="G874" s="650" t="s">
        <v>3976</v>
      </c>
      <c r="H874" s="650" t="s">
        <v>583</v>
      </c>
      <c r="I874" s="650" t="s">
        <v>2335</v>
      </c>
      <c r="J874" s="650" t="s">
        <v>3728</v>
      </c>
      <c r="K874" s="650" t="s">
        <v>3729</v>
      </c>
      <c r="L874" s="651">
        <v>333.31</v>
      </c>
      <c r="M874" s="651">
        <v>333.31</v>
      </c>
      <c r="N874" s="650">
        <v>1</v>
      </c>
      <c r="O874" s="731">
        <v>0.5</v>
      </c>
      <c r="P874" s="651">
        <v>333.31</v>
      </c>
      <c r="Q874" s="666">
        <v>1</v>
      </c>
      <c r="R874" s="650">
        <v>1</v>
      </c>
      <c r="S874" s="666">
        <v>1</v>
      </c>
      <c r="T874" s="731">
        <v>0.5</v>
      </c>
      <c r="U874" s="689">
        <v>1</v>
      </c>
    </row>
    <row r="875" spans="1:21" ht="14.4" customHeight="1" x14ac:dyDescent="0.3">
      <c r="A875" s="649">
        <v>21</v>
      </c>
      <c r="B875" s="650" t="s">
        <v>582</v>
      </c>
      <c r="C875" s="650">
        <v>89301212</v>
      </c>
      <c r="D875" s="729" t="s">
        <v>5949</v>
      </c>
      <c r="E875" s="730" t="s">
        <v>3917</v>
      </c>
      <c r="F875" s="650" t="s">
        <v>3904</v>
      </c>
      <c r="G875" s="650" t="s">
        <v>4762</v>
      </c>
      <c r="H875" s="650" t="s">
        <v>1959</v>
      </c>
      <c r="I875" s="650" t="s">
        <v>2091</v>
      </c>
      <c r="J875" s="650" t="s">
        <v>2096</v>
      </c>
      <c r="K875" s="650" t="s">
        <v>613</v>
      </c>
      <c r="L875" s="651">
        <v>130.59</v>
      </c>
      <c r="M875" s="651">
        <v>130.59</v>
      </c>
      <c r="N875" s="650">
        <v>1</v>
      </c>
      <c r="O875" s="731">
        <v>1</v>
      </c>
      <c r="P875" s="651">
        <v>130.59</v>
      </c>
      <c r="Q875" s="666">
        <v>1</v>
      </c>
      <c r="R875" s="650">
        <v>1</v>
      </c>
      <c r="S875" s="666">
        <v>1</v>
      </c>
      <c r="T875" s="731">
        <v>1</v>
      </c>
      <c r="U875" s="689">
        <v>1</v>
      </c>
    </row>
    <row r="876" spans="1:21" ht="14.4" customHeight="1" x14ac:dyDescent="0.3">
      <c r="A876" s="649">
        <v>21</v>
      </c>
      <c r="B876" s="650" t="s">
        <v>582</v>
      </c>
      <c r="C876" s="650">
        <v>89301212</v>
      </c>
      <c r="D876" s="729" t="s">
        <v>5949</v>
      </c>
      <c r="E876" s="730" t="s">
        <v>3917</v>
      </c>
      <c r="F876" s="650" t="s">
        <v>3904</v>
      </c>
      <c r="G876" s="650" t="s">
        <v>4763</v>
      </c>
      <c r="H876" s="650" t="s">
        <v>583</v>
      </c>
      <c r="I876" s="650" t="s">
        <v>4764</v>
      </c>
      <c r="J876" s="650" t="s">
        <v>4765</v>
      </c>
      <c r="K876" s="650" t="s">
        <v>2840</v>
      </c>
      <c r="L876" s="651">
        <v>97.42</v>
      </c>
      <c r="M876" s="651">
        <v>194.84</v>
      </c>
      <c r="N876" s="650">
        <v>2</v>
      </c>
      <c r="O876" s="731">
        <v>0.5</v>
      </c>
      <c r="P876" s="651"/>
      <c r="Q876" s="666">
        <v>0</v>
      </c>
      <c r="R876" s="650"/>
      <c r="S876" s="666">
        <v>0</v>
      </c>
      <c r="T876" s="731"/>
      <c r="U876" s="689">
        <v>0</v>
      </c>
    </row>
    <row r="877" spans="1:21" ht="14.4" customHeight="1" x14ac:dyDescent="0.3">
      <c r="A877" s="649">
        <v>21</v>
      </c>
      <c r="B877" s="650" t="s">
        <v>582</v>
      </c>
      <c r="C877" s="650">
        <v>89301212</v>
      </c>
      <c r="D877" s="729" t="s">
        <v>5949</v>
      </c>
      <c r="E877" s="730" t="s">
        <v>3917</v>
      </c>
      <c r="F877" s="650" t="s">
        <v>3904</v>
      </c>
      <c r="G877" s="650" t="s">
        <v>3979</v>
      </c>
      <c r="H877" s="650" t="s">
        <v>583</v>
      </c>
      <c r="I877" s="650" t="s">
        <v>959</v>
      </c>
      <c r="J877" s="650" t="s">
        <v>4394</v>
      </c>
      <c r="K877" s="650" t="s">
        <v>4395</v>
      </c>
      <c r="L877" s="651">
        <v>0</v>
      </c>
      <c r="M877" s="651">
        <v>0</v>
      </c>
      <c r="N877" s="650">
        <v>1</v>
      </c>
      <c r="O877" s="731">
        <v>0.5</v>
      </c>
      <c r="P877" s="651"/>
      <c r="Q877" s="666"/>
      <c r="R877" s="650"/>
      <c r="S877" s="666">
        <v>0</v>
      </c>
      <c r="T877" s="731"/>
      <c r="U877" s="689">
        <v>0</v>
      </c>
    </row>
    <row r="878" spans="1:21" ht="14.4" customHeight="1" x14ac:dyDescent="0.3">
      <c r="A878" s="649">
        <v>21</v>
      </c>
      <c r="B878" s="650" t="s">
        <v>582</v>
      </c>
      <c r="C878" s="650">
        <v>89301212</v>
      </c>
      <c r="D878" s="729" t="s">
        <v>5949</v>
      </c>
      <c r="E878" s="730" t="s">
        <v>3917</v>
      </c>
      <c r="F878" s="650" t="s">
        <v>3904</v>
      </c>
      <c r="G878" s="650" t="s">
        <v>3979</v>
      </c>
      <c r="H878" s="650" t="s">
        <v>583</v>
      </c>
      <c r="I878" s="650" t="s">
        <v>4766</v>
      </c>
      <c r="J878" s="650" t="s">
        <v>4394</v>
      </c>
      <c r="K878" s="650" t="s">
        <v>4395</v>
      </c>
      <c r="L878" s="651">
        <v>0</v>
      </c>
      <c r="M878" s="651">
        <v>0</v>
      </c>
      <c r="N878" s="650">
        <v>3</v>
      </c>
      <c r="O878" s="731">
        <v>0.5</v>
      </c>
      <c r="P878" s="651"/>
      <c r="Q878" s="666"/>
      <c r="R878" s="650"/>
      <c r="S878" s="666">
        <v>0</v>
      </c>
      <c r="T878" s="731"/>
      <c r="U878" s="689">
        <v>0</v>
      </c>
    </row>
    <row r="879" spans="1:21" ht="14.4" customHeight="1" x14ac:dyDescent="0.3">
      <c r="A879" s="649">
        <v>21</v>
      </c>
      <c r="B879" s="650" t="s">
        <v>582</v>
      </c>
      <c r="C879" s="650">
        <v>89301212</v>
      </c>
      <c r="D879" s="729" t="s">
        <v>5949</v>
      </c>
      <c r="E879" s="730" t="s">
        <v>3917</v>
      </c>
      <c r="F879" s="650" t="s">
        <v>3904</v>
      </c>
      <c r="G879" s="650" t="s">
        <v>4141</v>
      </c>
      <c r="H879" s="650" t="s">
        <v>1959</v>
      </c>
      <c r="I879" s="650" t="s">
        <v>4142</v>
      </c>
      <c r="J879" s="650" t="s">
        <v>4143</v>
      </c>
      <c r="K879" s="650" t="s">
        <v>4144</v>
      </c>
      <c r="L879" s="651">
        <v>1201.8399999999999</v>
      </c>
      <c r="M879" s="651">
        <v>4807.3599999999997</v>
      </c>
      <c r="N879" s="650">
        <v>4</v>
      </c>
      <c r="O879" s="731">
        <v>1</v>
      </c>
      <c r="P879" s="651"/>
      <c r="Q879" s="666">
        <v>0</v>
      </c>
      <c r="R879" s="650"/>
      <c r="S879" s="666">
        <v>0</v>
      </c>
      <c r="T879" s="731"/>
      <c r="U879" s="689">
        <v>0</v>
      </c>
    </row>
    <row r="880" spans="1:21" ht="14.4" customHeight="1" x14ac:dyDescent="0.3">
      <c r="A880" s="649">
        <v>21</v>
      </c>
      <c r="B880" s="650" t="s">
        <v>582</v>
      </c>
      <c r="C880" s="650">
        <v>89301212</v>
      </c>
      <c r="D880" s="729" t="s">
        <v>5949</v>
      </c>
      <c r="E880" s="730" t="s">
        <v>3917</v>
      </c>
      <c r="F880" s="650" t="s">
        <v>3904</v>
      </c>
      <c r="G880" s="650" t="s">
        <v>4225</v>
      </c>
      <c r="H880" s="650" t="s">
        <v>1959</v>
      </c>
      <c r="I880" s="650" t="s">
        <v>2075</v>
      </c>
      <c r="J880" s="650" t="s">
        <v>2072</v>
      </c>
      <c r="K880" s="650" t="s">
        <v>922</v>
      </c>
      <c r="L880" s="651">
        <v>118.82</v>
      </c>
      <c r="M880" s="651">
        <v>118.82</v>
      </c>
      <c r="N880" s="650">
        <v>1</v>
      </c>
      <c r="O880" s="731">
        <v>1</v>
      </c>
      <c r="P880" s="651"/>
      <c r="Q880" s="666">
        <v>0</v>
      </c>
      <c r="R880" s="650"/>
      <c r="S880" s="666">
        <v>0</v>
      </c>
      <c r="T880" s="731"/>
      <c r="U880" s="689">
        <v>0</v>
      </c>
    </row>
    <row r="881" spans="1:21" ht="14.4" customHeight="1" x14ac:dyDescent="0.3">
      <c r="A881" s="649">
        <v>21</v>
      </c>
      <c r="B881" s="650" t="s">
        <v>582</v>
      </c>
      <c r="C881" s="650">
        <v>89301212</v>
      </c>
      <c r="D881" s="729" t="s">
        <v>5949</v>
      </c>
      <c r="E881" s="730" t="s">
        <v>3917</v>
      </c>
      <c r="F881" s="650" t="s">
        <v>3904</v>
      </c>
      <c r="G881" s="650" t="s">
        <v>4225</v>
      </c>
      <c r="H881" s="650" t="s">
        <v>1959</v>
      </c>
      <c r="I881" s="650" t="s">
        <v>4767</v>
      </c>
      <c r="J881" s="650" t="s">
        <v>2072</v>
      </c>
      <c r="K881" s="650" t="s">
        <v>4768</v>
      </c>
      <c r="L881" s="651">
        <v>413.22</v>
      </c>
      <c r="M881" s="651">
        <v>1239.6600000000001</v>
      </c>
      <c r="N881" s="650">
        <v>3</v>
      </c>
      <c r="O881" s="731">
        <v>1</v>
      </c>
      <c r="P881" s="651"/>
      <c r="Q881" s="666">
        <v>0</v>
      </c>
      <c r="R881" s="650"/>
      <c r="S881" s="666">
        <v>0</v>
      </c>
      <c r="T881" s="731"/>
      <c r="U881" s="689">
        <v>0</v>
      </c>
    </row>
    <row r="882" spans="1:21" ht="14.4" customHeight="1" x14ac:dyDescent="0.3">
      <c r="A882" s="649">
        <v>21</v>
      </c>
      <c r="B882" s="650" t="s">
        <v>582</v>
      </c>
      <c r="C882" s="650">
        <v>89301212</v>
      </c>
      <c r="D882" s="729" t="s">
        <v>5949</v>
      </c>
      <c r="E882" s="730" t="s">
        <v>3917</v>
      </c>
      <c r="F882" s="650" t="s">
        <v>3904</v>
      </c>
      <c r="G882" s="650" t="s">
        <v>3985</v>
      </c>
      <c r="H882" s="650" t="s">
        <v>1959</v>
      </c>
      <c r="I882" s="650" t="s">
        <v>2123</v>
      </c>
      <c r="J882" s="650" t="s">
        <v>2124</v>
      </c>
      <c r="K882" s="650" t="s">
        <v>3802</v>
      </c>
      <c r="L882" s="651">
        <v>162.13</v>
      </c>
      <c r="M882" s="651">
        <v>324.26</v>
      </c>
      <c r="N882" s="650">
        <v>2</v>
      </c>
      <c r="O882" s="731">
        <v>0.5</v>
      </c>
      <c r="P882" s="651"/>
      <c r="Q882" s="666">
        <v>0</v>
      </c>
      <c r="R882" s="650"/>
      <c r="S882" s="666">
        <v>0</v>
      </c>
      <c r="T882" s="731"/>
      <c r="U882" s="689">
        <v>0</v>
      </c>
    </row>
    <row r="883" spans="1:21" ht="14.4" customHeight="1" x14ac:dyDescent="0.3">
      <c r="A883" s="649">
        <v>21</v>
      </c>
      <c r="B883" s="650" t="s">
        <v>582</v>
      </c>
      <c r="C883" s="650">
        <v>89301212</v>
      </c>
      <c r="D883" s="729" t="s">
        <v>5949</v>
      </c>
      <c r="E883" s="730" t="s">
        <v>3917</v>
      </c>
      <c r="F883" s="650" t="s">
        <v>3904</v>
      </c>
      <c r="G883" s="650" t="s">
        <v>3942</v>
      </c>
      <c r="H883" s="650" t="s">
        <v>583</v>
      </c>
      <c r="I883" s="650" t="s">
        <v>4398</v>
      </c>
      <c r="J883" s="650" t="s">
        <v>1557</v>
      </c>
      <c r="K883" s="650" t="s">
        <v>4399</v>
      </c>
      <c r="L883" s="651">
        <v>0</v>
      </c>
      <c r="M883" s="651">
        <v>0</v>
      </c>
      <c r="N883" s="650">
        <v>1</v>
      </c>
      <c r="O883" s="731">
        <v>1</v>
      </c>
      <c r="P883" s="651">
        <v>0</v>
      </c>
      <c r="Q883" s="666"/>
      <c r="R883" s="650">
        <v>1</v>
      </c>
      <c r="S883" s="666">
        <v>1</v>
      </c>
      <c r="T883" s="731">
        <v>1</v>
      </c>
      <c r="U883" s="689">
        <v>1</v>
      </c>
    </row>
    <row r="884" spans="1:21" ht="14.4" customHeight="1" x14ac:dyDescent="0.3">
      <c r="A884" s="649">
        <v>21</v>
      </c>
      <c r="B884" s="650" t="s">
        <v>582</v>
      </c>
      <c r="C884" s="650">
        <v>89301212</v>
      </c>
      <c r="D884" s="729" t="s">
        <v>5949</v>
      </c>
      <c r="E884" s="730" t="s">
        <v>3917</v>
      </c>
      <c r="F884" s="650" t="s">
        <v>3904</v>
      </c>
      <c r="G884" s="650" t="s">
        <v>4001</v>
      </c>
      <c r="H884" s="650" t="s">
        <v>583</v>
      </c>
      <c r="I884" s="650" t="s">
        <v>4769</v>
      </c>
      <c r="J884" s="650" t="s">
        <v>4770</v>
      </c>
      <c r="K884" s="650" t="s">
        <v>4771</v>
      </c>
      <c r="L884" s="651">
        <v>18.84</v>
      </c>
      <c r="M884" s="651">
        <v>37.68</v>
      </c>
      <c r="N884" s="650">
        <v>2</v>
      </c>
      <c r="O884" s="731">
        <v>1</v>
      </c>
      <c r="P884" s="651"/>
      <c r="Q884" s="666">
        <v>0</v>
      </c>
      <c r="R884" s="650"/>
      <c r="S884" s="666">
        <v>0</v>
      </c>
      <c r="T884" s="731"/>
      <c r="U884" s="689">
        <v>0</v>
      </c>
    </row>
    <row r="885" spans="1:21" ht="14.4" customHeight="1" x14ac:dyDescent="0.3">
      <c r="A885" s="649">
        <v>21</v>
      </c>
      <c r="B885" s="650" t="s">
        <v>582</v>
      </c>
      <c r="C885" s="650">
        <v>89301212</v>
      </c>
      <c r="D885" s="729" t="s">
        <v>5949</v>
      </c>
      <c r="E885" s="730" t="s">
        <v>3917</v>
      </c>
      <c r="F885" s="650" t="s">
        <v>3904</v>
      </c>
      <c r="G885" s="650" t="s">
        <v>4001</v>
      </c>
      <c r="H885" s="650" t="s">
        <v>583</v>
      </c>
      <c r="I885" s="650" t="s">
        <v>4772</v>
      </c>
      <c r="J885" s="650" t="s">
        <v>4773</v>
      </c>
      <c r="K885" s="650" t="s">
        <v>4496</v>
      </c>
      <c r="L885" s="651">
        <v>119.11</v>
      </c>
      <c r="M885" s="651">
        <v>119.11</v>
      </c>
      <c r="N885" s="650">
        <v>1</v>
      </c>
      <c r="O885" s="731">
        <v>1</v>
      </c>
      <c r="P885" s="651"/>
      <c r="Q885" s="666">
        <v>0</v>
      </c>
      <c r="R885" s="650"/>
      <c r="S885" s="666">
        <v>0</v>
      </c>
      <c r="T885" s="731"/>
      <c r="U885" s="689">
        <v>0</v>
      </c>
    </row>
    <row r="886" spans="1:21" ht="14.4" customHeight="1" x14ac:dyDescent="0.3">
      <c r="A886" s="649">
        <v>21</v>
      </c>
      <c r="B886" s="650" t="s">
        <v>582</v>
      </c>
      <c r="C886" s="650">
        <v>89301212</v>
      </c>
      <c r="D886" s="729" t="s">
        <v>5949</v>
      </c>
      <c r="E886" s="730" t="s">
        <v>3917</v>
      </c>
      <c r="F886" s="650" t="s">
        <v>3904</v>
      </c>
      <c r="G886" s="650" t="s">
        <v>4007</v>
      </c>
      <c r="H886" s="650" t="s">
        <v>583</v>
      </c>
      <c r="I886" s="650" t="s">
        <v>1362</v>
      </c>
      <c r="J886" s="650" t="s">
        <v>4008</v>
      </c>
      <c r="K886" s="650" t="s">
        <v>4009</v>
      </c>
      <c r="L886" s="651">
        <v>25.8</v>
      </c>
      <c r="M886" s="651">
        <v>51.6</v>
      </c>
      <c r="N886" s="650">
        <v>2</v>
      </c>
      <c r="O886" s="731">
        <v>1</v>
      </c>
      <c r="P886" s="651"/>
      <c r="Q886" s="666">
        <v>0</v>
      </c>
      <c r="R886" s="650"/>
      <c r="S886" s="666">
        <v>0</v>
      </c>
      <c r="T886" s="731"/>
      <c r="U886" s="689">
        <v>0</v>
      </c>
    </row>
    <row r="887" spans="1:21" ht="14.4" customHeight="1" x14ac:dyDescent="0.3">
      <c r="A887" s="649">
        <v>21</v>
      </c>
      <c r="B887" s="650" t="s">
        <v>582</v>
      </c>
      <c r="C887" s="650">
        <v>89301212</v>
      </c>
      <c r="D887" s="729" t="s">
        <v>5949</v>
      </c>
      <c r="E887" s="730" t="s">
        <v>3917</v>
      </c>
      <c r="F887" s="650" t="s">
        <v>3904</v>
      </c>
      <c r="G887" s="650" t="s">
        <v>4774</v>
      </c>
      <c r="H887" s="650" t="s">
        <v>583</v>
      </c>
      <c r="I887" s="650" t="s">
        <v>4775</v>
      </c>
      <c r="J887" s="650" t="s">
        <v>4776</v>
      </c>
      <c r="K887" s="650" t="s">
        <v>4777</v>
      </c>
      <c r="L887" s="651">
        <v>1166.48</v>
      </c>
      <c r="M887" s="651">
        <v>4665.92</v>
      </c>
      <c r="N887" s="650">
        <v>4</v>
      </c>
      <c r="O887" s="731">
        <v>1</v>
      </c>
      <c r="P887" s="651">
        <v>4665.92</v>
      </c>
      <c r="Q887" s="666">
        <v>1</v>
      </c>
      <c r="R887" s="650">
        <v>4</v>
      </c>
      <c r="S887" s="666">
        <v>1</v>
      </c>
      <c r="T887" s="731">
        <v>1</v>
      </c>
      <c r="U887" s="689">
        <v>1</v>
      </c>
    </row>
    <row r="888" spans="1:21" ht="14.4" customHeight="1" x14ac:dyDescent="0.3">
      <c r="A888" s="649">
        <v>21</v>
      </c>
      <c r="B888" s="650" t="s">
        <v>582</v>
      </c>
      <c r="C888" s="650">
        <v>89301212</v>
      </c>
      <c r="D888" s="729" t="s">
        <v>5949</v>
      </c>
      <c r="E888" s="730" t="s">
        <v>3917</v>
      </c>
      <c r="F888" s="650" t="s">
        <v>3904</v>
      </c>
      <c r="G888" s="650" t="s">
        <v>4010</v>
      </c>
      <c r="H888" s="650" t="s">
        <v>1959</v>
      </c>
      <c r="I888" s="650" t="s">
        <v>2159</v>
      </c>
      <c r="J888" s="650" t="s">
        <v>2160</v>
      </c>
      <c r="K888" s="650" t="s">
        <v>922</v>
      </c>
      <c r="L888" s="651">
        <v>232.44</v>
      </c>
      <c r="M888" s="651">
        <v>464.88</v>
      </c>
      <c r="N888" s="650">
        <v>2</v>
      </c>
      <c r="O888" s="731">
        <v>0.5</v>
      </c>
      <c r="P888" s="651"/>
      <c r="Q888" s="666">
        <v>0</v>
      </c>
      <c r="R888" s="650"/>
      <c r="S888" s="666">
        <v>0</v>
      </c>
      <c r="T888" s="731"/>
      <c r="U888" s="689">
        <v>0</v>
      </c>
    </row>
    <row r="889" spans="1:21" ht="14.4" customHeight="1" x14ac:dyDescent="0.3">
      <c r="A889" s="649">
        <v>21</v>
      </c>
      <c r="B889" s="650" t="s">
        <v>582</v>
      </c>
      <c r="C889" s="650">
        <v>89301212</v>
      </c>
      <c r="D889" s="729" t="s">
        <v>5949</v>
      </c>
      <c r="E889" s="730" t="s">
        <v>3917</v>
      </c>
      <c r="F889" s="650" t="s">
        <v>3904</v>
      </c>
      <c r="G889" s="650" t="s">
        <v>4011</v>
      </c>
      <c r="H889" s="650" t="s">
        <v>583</v>
      </c>
      <c r="I889" s="650" t="s">
        <v>4778</v>
      </c>
      <c r="J889" s="650" t="s">
        <v>4241</v>
      </c>
      <c r="K889" s="650" t="s">
        <v>4779</v>
      </c>
      <c r="L889" s="651">
        <v>0</v>
      </c>
      <c r="M889" s="651">
        <v>0</v>
      </c>
      <c r="N889" s="650">
        <v>1</v>
      </c>
      <c r="O889" s="731">
        <v>1</v>
      </c>
      <c r="P889" s="651">
        <v>0</v>
      </c>
      <c r="Q889" s="666"/>
      <c r="R889" s="650">
        <v>1</v>
      </c>
      <c r="S889" s="666">
        <v>1</v>
      </c>
      <c r="T889" s="731">
        <v>1</v>
      </c>
      <c r="U889" s="689">
        <v>1</v>
      </c>
    </row>
    <row r="890" spans="1:21" ht="14.4" customHeight="1" x14ac:dyDescent="0.3">
      <c r="A890" s="649">
        <v>21</v>
      </c>
      <c r="B890" s="650" t="s">
        <v>582</v>
      </c>
      <c r="C890" s="650">
        <v>89301212</v>
      </c>
      <c r="D890" s="729" t="s">
        <v>5949</v>
      </c>
      <c r="E890" s="730" t="s">
        <v>3917</v>
      </c>
      <c r="F890" s="650" t="s">
        <v>3904</v>
      </c>
      <c r="G890" s="650" t="s">
        <v>4011</v>
      </c>
      <c r="H890" s="650" t="s">
        <v>583</v>
      </c>
      <c r="I890" s="650" t="s">
        <v>4240</v>
      </c>
      <c r="J890" s="650" t="s">
        <v>4241</v>
      </c>
      <c r="K890" s="650" t="s">
        <v>4242</v>
      </c>
      <c r="L890" s="651">
        <v>4351.1099999999997</v>
      </c>
      <c r="M890" s="651">
        <v>13053.329999999998</v>
      </c>
      <c r="N890" s="650">
        <v>3</v>
      </c>
      <c r="O890" s="731">
        <v>2</v>
      </c>
      <c r="P890" s="651"/>
      <c r="Q890" s="666">
        <v>0</v>
      </c>
      <c r="R890" s="650"/>
      <c r="S890" s="666">
        <v>0</v>
      </c>
      <c r="T890" s="731"/>
      <c r="U890" s="689">
        <v>0</v>
      </c>
    </row>
    <row r="891" spans="1:21" ht="14.4" customHeight="1" x14ac:dyDescent="0.3">
      <c r="A891" s="649">
        <v>21</v>
      </c>
      <c r="B891" s="650" t="s">
        <v>582</v>
      </c>
      <c r="C891" s="650">
        <v>89301212</v>
      </c>
      <c r="D891" s="729" t="s">
        <v>5949</v>
      </c>
      <c r="E891" s="730" t="s">
        <v>3917</v>
      </c>
      <c r="F891" s="650" t="s">
        <v>3904</v>
      </c>
      <c r="G891" s="650" t="s">
        <v>4011</v>
      </c>
      <c r="H891" s="650" t="s">
        <v>583</v>
      </c>
      <c r="I891" s="650" t="s">
        <v>1514</v>
      </c>
      <c r="J891" s="650" t="s">
        <v>4148</v>
      </c>
      <c r="K891" s="650" t="s">
        <v>4149</v>
      </c>
      <c r="L891" s="651">
        <v>1520.33</v>
      </c>
      <c r="M891" s="651">
        <v>4560.99</v>
      </c>
      <c r="N891" s="650">
        <v>3</v>
      </c>
      <c r="O891" s="731">
        <v>1</v>
      </c>
      <c r="P891" s="651"/>
      <c r="Q891" s="666">
        <v>0</v>
      </c>
      <c r="R891" s="650"/>
      <c r="S891" s="666">
        <v>0</v>
      </c>
      <c r="T891" s="731"/>
      <c r="U891" s="689">
        <v>0</v>
      </c>
    </row>
    <row r="892" spans="1:21" ht="14.4" customHeight="1" x14ac:dyDescent="0.3">
      <c r="A892" s="649">
        <v>21</v>
      </c>
      <c r="B892" s="650" t="s">
        <v>582</v>
      </c>
      <c r="C892" s="650">
        <v>89301212</v>
      </c>
      <c r="D892" s="729" t="s">
        <v>5949</v>
      </c>
      <c r="E892" s="730" t="s">
        <v>3917</v>
      </c>
      <c r="F892" s="650" t="s">
        <v>3904</v>
      </c>
      <c r="G892" s="650" t="s">
        <v>4011</v>
      </c>
      <c r="H892" s="650" t="s">
        <v>583</v>
      </c>
      <c r="I892" s="650" t="s">
        <v>1196</v>
      </c>
      <c r="J892" s="650" t="s">
        <v>4014</v>
      </c>
      <c r="K892" s="650" t="s">
        <v>4015</v>
      </c>
      <c r="L892" s="651">
        <v>515.07000000000005</v>
      </c>
      <c r="M892" s="651">
        <v>3090.42</v>
      </c>
      <c r="N892" s="650">
        <v>6</v>
      </c>
      <c r="O892" s="731">
        <v>2</v>
      </c>
      <c r="P892" s="651">
        <v>3090.42</v>
      </c>
      <c r="Q892" s="666">
        <v>1</v>
      </c>
      <c r="R892" s="650">
        <v>6</v>
      </c>
      <c r="S892" s="666">
        <v>1</v>
      </c>
      <c r="T892" s="731">
        <v>2</v>
      </c>
      <c r="U892" s="689">
        <v>1</v>
      </c>
    </row>
    <row r="893" spans="1:21" ht="14.4" customHeight="1" x14ac:dyDescent="0.3">
      <c r="A893" s="649">
        <v>21</v>
      </c>
      <c r="B893" s="650" t="s">
        <v>582</v>
      </c>
      <c r="C893" s="650">
        <v>89301212</v>
      </c>
      <c r="D893" s="729" t="s">
        <v>5949</v>
      </c>
      <c r="E893" s="730" t="s">
        <v>3917</v>
      </c>
      <c r="F893" s="650" t="s">
        <v>3904</v>
      </c>
      <c r="G893" s="650" t="s">
        <v>4011</v>
      </c>
      <c r="H893" s="650" t="s">
        <v>583</v>
      </c>
      <c r="I893" s="650" t="s">
        <v>4780</v>
      </c>
      <c r="J893" s="650" t="s">
        <v>4247</v>
      </c>
      <c r="K893" s="650" t="s">
        <v>4781</v>
      </c>
      <c r="L893" s="651">
        <v>0</v>
      </c>
      <c r="M893" s="651">
        <v>0</v>
      </c>
      <c r="N893" s="650">
        <v>1</v>
      </c>
      <c r="O893" s="731">
        <v>1</v>
      </c>
      <c r="P893" s="651">
        <v>0</v>
      </c>
      <c r="Q893" s="666"/>
      <c r="R893" s="650">
        <v>1</v>
      </c>
      <c r="S893" s="666">
        <v>1</v>
      </c>
      <c r="T893" s="731">
        <v>1</v>
      </c>
      <c r="U893" s="689">
        <v>1</v>
      </c>
    </row>
    <row r="894" spans="1:21" ht="14.4" customHeight="1" x14ac:dyDescent="0.3">
      <c r="A894" s="649">
        <v>21</v>
      </c>
      <c r="B894" s="650" t="s">
        <v>582</v>
      </c>
      <c r="C894" s="650">
        <v>89301212</v>
      </c>
      <c r="D894" s="729" t="s">
        <v>5949</v>
      </c>
      <c r="E894" s="730" t="s">
        <v>3917</v>
      </c>
      <c r="F894" s="650" t="s">
        <v>3904</v>
      </c>
      <c r="G894" s="650" t="s">
        <v>4019</v>
      </c>
      <c r="H894" s="650" t="s">
        <v>583</v>
      </c>
      <c r="I894" s="650" t="s">
        <v>4680</v>
      </c>
      <c r="J894" s="650" t="s">
        <v>4021</v>
      </c>
      <c r="K894" s="650" t="s">
        <v>4025</v>
      </c>
      <c r="L894" s="651">
        <v>66.599999999999994</v>
      </c>
      <c r="M894" s="651">
        <v>66.599999999999994</v>
      </c>
      <c r="N894" s="650">
        <v>1</v>
      </c>
      <c r="O894" s="731">
        <v>0.5</v>
      </c>
      <c r="P894" s="651"/>
      <c r="Q894" s="666">
        <v>0</v>
      </c>
      <c r="R894" s="650"/>
      <c r="S894" s="666">
        <v>0</v>
      </c>
      <c r="T894" s="731"/>
      <c r="U894" s="689">
        <v>0</v>
      </c>
    </row>
    <row r="895" spans="1:21" ht="14.4" customHeight="1" x14ac:dyDescent="0.3">
      <c r="A895" s="649">
        <v>21</v>
      </c>
      <c r="B895" s="650" t="s">
        <v>582</v>
      </c>
      <c r="C895" s="650">
        <v>89301212</v>
      </c>
      <c r="D895" s="729" t="s">
        <v>5949</v>
      </c>
      <c r="E895" s="730" t="s">
        <v>3917</v>
      </c>
      <c r="F895" s="650" t="s">
        <v>3904</v>
      </c>
      <c r="G895" s="650" t="s">
        <v>4019</v>
      </c>
      <c r="H895" s="650" t="s">
        <v>583</v>
      </c>
      <c r="I895" s="650" t="s">
        <v>1035</v>
      </c>
      <c r="J895" s="650" t="s">
        <v>4024</v>
      </c>
      <c r="K895" s="650" t="s">
        <v>4025</v>
      </c>
      <c r="L895" s="651">
        <v>66.599999999999994</v>
      </c>
      <c r="M895" s="651">
        <v>66.599999999999994</v>
      </c>
      <c r="N895" s="650">
        <v>1</v>
      </c>
      <c r="O895" s="731">
        <v>1</v>
      </c>
      <c r="P895" s="651">
        <v>66.599999999999994</v>
      </c>
      <c r="Q895" s="666">
        <v>1</v>
      </c>
      <c r="R895" s="650">
        <v>1</v>
      </c>
      <c r="S895" s="666">
        <v>1</v>
      </c>
      <c r="T895" s="731">
        <v>1</v>
      </c>
      <c r="U895" s="689">
        <v>1</v>
      </c>
    </row>
    <row r="896" spans="1:21" ht="14.4" customHeight="1" x14ac:dyDescent="0.3">
      <c r="A896" s="649">
        <v>21</v>
      </c>
      <c r="B896" s="650" t="s">
        <v>582</v>
      </c>
      <c r="C896" s="650">
        <v>89301212</v>
      </c>
      <c r="D896" s="729" t="s">
        <v>5949</v>
      </c>
      <c r="E896" s="730" t="s">
        <v>3917</v>
      </c>
      <c r="F896" s="650" t="s">
        <v>3904</v>
      </c>
      <c r="G896" s="650" t="s">
        <v>4681</v>
      </c>
      <c r="H896" s="650" t="s">
        <v>1959</v>
      </c>
      <c r="I896" s="650" t="s">
        <v>2225</v>
      </c>
      <c r="J896" s="650" t="s">
        <v>2226</v>
      </c>
      <c r="K896" s="650" t="s">
        <v>3688</v>
      </c>
      <c r="L896" s="651">
        <v>664.23</v>
      </c>
      <c r="M896" s="651">
        <v>664.23</v>
      </c>
      <c r="N896" s="650">
        <v>1</v>
      </c>
      <c r="O896" s="731">
        <v>1</v>
      </c>
      <c r="P896" s="651"/>
      <c r="Q896" s="666">
        <v>0</v>
      </c>
      <c r="R896" s="650"/>
      <c r="S896" s="666">
        <v>0</v>
      </c>
      <c r="T896" s="731"/>
      <c r="U896" s="689">
        <v>0</v>
      </c>
    </row>
    <row r="897" spans="1:21" ht="14.4" customHeight="1" x14ac:dyDescent="0.3">
      <c r="A897" s="649">
        <v>21</v>
      </c>
      <c r="B897" s="650" t="s">
        <v>582</v>
      </c>
      <c r="C897" s="650">
        <v>89301212</v>
      </c>
      <c r="D897" s="729" t="s">
        <v>5949</v>
      </c>
      <c r="E897" s="730" t="s">
        <v>3917</v>
      </c>
      <c r="F897" s="650" t="s">
        <v>3904</v>
      </c>
      <c r="G897" s="650" t="s">
        <v>4355</v>
      </c>
      <c r="H897" s="650" t="s">
        <v>583</v>
      </c>
      <c r="I897" s="650" t="s">
        <v>917</v>
      </c>
      <c r="J897" s="650" t="s">
        <v>918</v>
      </c>
      <c r="K897" s="650" t="s">
        <v>4356</v>
      </c>
      <c r="L897" s="651">
        <v>163.9</v>
      </c>
      <c r="M897" s="651">
        <v>327.8</v>
      </c>
      <c r="N897" s="650">
        <v>2</v>
      </c>
      <c r="O897" s="731">
        <v>1</v>
      </c>
      <c r="P897" s="651"/>
      <c r="Q897" s="666">
        <v>0</v>
      </c>
      <c r="R897" s="650"/>
      <c r="S897" s="666">
        <v>0</v>
      </c>
      <c r="T897" s="731"/>
      <c r="U897" s="689">
        <v>0</v>
      </c>
    </row>
    <row r="898" spans="1:21" ht="14.4" customHeight="1" x14ac:dyDescent="0.3">
      <c r="A898" s="649">
        <v>21</v>
      </c>
      <c r="B898" s="650" t="s">
        <v>582</v>
      </c>
      <c r="C898" s="650">
        <v>89301212</v>
      </c>
      <c r="D898" s="729" t="s">
        <v>5949</v>
      </c>
      <c r="E898" s="730" t="s">
        <v>3917</v>
      </c>
      <c r="F898" s="650" t="s">
        <v>3904</v>
      </c>
      <c r="G898" s="650" t="s">
        <v>4153</v>
      </c>
      <c r="H898" s="650" t="s">
        <v>583</v>
      </c>
      <c r="I898" s="650" t="s">
        <v>4782</v>
      </c>
      <c r="J898" s="650" t="s">
        <v>4783</v>
      </c>
      <c r="K898" s="650" t="s">
        <v>4784</v>
      </c>
      <c r="L898" s="651">
        <v>25.89</v>
      </c>
      <c r="M898" s="651">
        <v>25.89</v>
      </c>
      <c r="N898" s="650">
        <v>1</v>
      </c>
      <c r="O898" s="731">
        <v>0.5</v>
      </c>
      <c r="P898" s="651"/>
      <c r="Q898" s="666">
        <v>0</v>
      </c>
      <c r="R898" s="650"/>
      <c r="S898" s="666">
        <v>0</v>
      </c>
      <c r="T898" s="731"/>
      <c r="U898" s="689">
        <v>0</v>
      </c>
    </row>
    <row r="899" spans="1:21" ht="14.4" customHeight="1" x14ac:dyDescent="0.3">
      <c r="A899" s="649">
        <v>21</v>
      </c>
      <c r="B899" s="650" t="s">
        <v>582</v>
      </c>
      <c r="C899" s="650">
        <v>89301212</v>
      </c>
      <c r="D899" s="729" t="s">
        <v>5949</v>
      </c>
      <c r="E899" s="730" t="s">
        <v>3917</v>
      </c>
      <c r="F899" s="650" t="s">
        <v>3904</v>
      </c>
      <c r="G899" s="650" t="s">
        <v>4153</v>
      </c>
      <c r="H899" s="650" t="s">
        <v>583</v>
      </c>
      <c r="I899" s="650" t="s">
        <v>4785</v>
      </c>
      <c r="J899" s="650" t="s">
        <v>4786</v>
      </c>
      <c r="K899" s="650" t="s">
        <v>4787</v>
      </c>
      <c r="L899" s="651">
        <v>0</v>
      </c>
      <c r="M899" s="651">
        <v>0</v>
      </c>
      <c r="N899" s="650">
        <v>1</v>
      </c>
      <c r="O899" s="731">
        <v>0.5</v>
      </c>
      <c r="P899" s="651">
        <v>0</v>
      </c>
      <c r="Q899" s="666"/>
      <c r="R899" s="650">
        <v>1</v>
      </c>
      <c r="S899" s="666">
        <v>1</v>
      </c>
      <c r="T899" s="731">
        <v>0.5</v>
      </c>
      <c r="U899" s="689">
        <v>1</v>
      </c>
    </row>
    <row r="900" spans="1:21" ht="14.4" customHeight="1" x14ac:dyDescent="0.3">
      <c r="A900" s="649">
        <v>21</v>
      </c>
      <c r="B900" s="650" t="s">
        <v>582</v>
      </c>
      <c r="C900" s="650">
        <v>89301212</v>
      </c>
      <c r="D900" s="729" t="s">
        <v>5949</v>
      </c>
      <c r="E900" s="730" t="s">
        <v>3917</v>
      </c>
      <c r="F900" s="650" t="s">
        <v>3904</v>
      </c>
      <c r="G900" s="650" t="s">
        <v>4685</v>
      </c>
      <c r="H900" s="650" t="s">
        <v>583</v>
      </c>
      <c r="I900" s="650" t="s">
        <v>714</v>
      </c>
      <c r="J900" s="650" t="s">
        <v>715</v>
      </c>
      <c r="K900" s="650" t="s">
        <v>4686</v>
      </c>
      <c r="L900" s="651">
        <v>26.17</v>
      </c>
      <c r="M900" s="651">
        <v>52.34</v>
      </c>
      <c r="N900" s="650">
        <v>2</v>
      </c>
      <c r="O900" s="731">
        <v>1</v>
      </c>
      <c r="P900" s="651"/>
      <c r="Q900" s="666">
        <v>0</v>
      </c>
      <c r="R900" s="650"/>
      <c r="S900" s="666">
        <v>0</v>
      </c>
      <c r="T900" s="731"/>
      <c r="U900" s="689">
        <v>0</v>
      </c>
    </row>
    <row r="901" spans="1:21" ht="14.4" customHeight="1" x14ac:dyDescent="0.3">
      <c r="A901" s="649">
        <v>21</v>
      </c>
      <c r="B901" s="650" t="s">
        <v>582</v>
      </c>
      <c r="C901" s="650">
        <v>89301212</v>
      </c>
      <c r="D901" s="729" t="s">
        <v>5949</v>
      </c>
      <c r="E901" s="730" t="s">
        <v>3917</v>
      </c>
      <c r="F901" s="650" t="s">
        <v>3904</v>
      </c>
      <c r="G901" s="650" t="s">
        <v>4685</v>
      </c>
      <c r="H901" s="650" t="s">
        <v>583</v>
      </c>
      <c r="I901" s="650" t="s">
        <v>714</v>
      </c>
      <c r="J901" s="650" t="s">
        <v>715</v>
      </c>
      <c r="K901" s="650" t="s">
        <v>4686</v>
      </c>
      <c r="L901" s="651">
        <v>28.52</v>
      </c>
      <c r="M901" s="651">
        <v>85.56</v>
      </c>
      <c r="N901" s="650">
        <v>3</v>
      </c>
      <c r="O901" s="731">
        <v>1</v>
      </c>
      <c r="P901" s="651"/>
      <c r="Q901" s="666">
        <v>0</v>
      </c>
      <c r="R901" s="650"/>
      <c r="S901" s="666">
        <v>0</v>
      </c>
      <c r="T901" s="731"/>
      <c r="U901" s="689">
        <v>0</v>
      </c>
    </row>
    <row r="902" spans="1:21" ht="14.4" customHeight="1" x14ac:dyDescent="0.3">
      <c r="A902" s="649">
        <v>21</v>
      </c>
      <c r="B902" s="650" t="s">
        <v>582</v>
      </c>
      <c r="C902" s="650">
        <v>89301212</v>
      </c>
      <c r="D902" s="729" t="s">
        <v>5949</v>
      </c>
      <c r="E902" s="730" t="s">
        <v>3917</v>
      </c>
      <c r="F902" s="650" t="s">
        <v>3904</v>
      </c>
      <c r="G902" s="650" t="s">
        <v>4189</v>
      </c>
      <c r="H902" s="650" t="s">
        <v>583</v>
      </c>
      <c r="I902" s="650" t="s">
        <v>1070</v>
      </c>
      <c r="J902" s="650" t="s">
        <v>1071</v>
      </c>
      <c r="K902" s="650" t="s">
        <v>4190</v>
      </c>
      <c r="L902" s="651">
        <v>0</v>
      </c>
      <c r="M902" s="651">
        <v>0</v>
      </c>
      <c r="N902" s="650">
        <v>1</v>
      </c>
      <c r="O902" s="731">
        <v>1</v>
      </c>
      <c r="P902" s="651"/>
      <c r="Q902" s="666"/>
      <c r="R902" s="650"/>
      <c r="S902" s="666">
        <v>0</v>
      </c>
      <c r="T902" s="731"/>
      <c r="U902" s="689">
        <v>0</v>
      </c>
    </row>
    <row r="903" spans="1:21" ht="14.4" customHeight="1" x14ac:dyDescent="0.3">
      <c r="A903" s="649">
        <v>21</v>
      </c>
      <c r="B903" s="650" t="s">
        <v>582</v>
      </c>
      <c r="C903" s="650">
        <v>89301212</v>
      </c>
      <c r="D903" s="729" t="s">
        <v>5949</v>
      </c>
      <c r="E903" s="730" t="s">
        <v>3917</v>
      </c>
      <c r="F903" s="650" t="s">
        <v>3904</v>
      </c>
      <c r="G903" s="650" t="s">
        <v>4271</v>
      </c>
      <c r="H903" s="650" t="s">
        <v>583</v>
      </c>
      <c r="I903" s="650" t="s">
        <v>4788</v>
      </c>
      <c r="J903" s="650" t="s">
        <v>4789</v>
      </c>
      <c r="K903" s="650" t="s">
        <v>4790</v>
      </c>
      <c r="L903" s="651">
        <v>1538.52</v>
      </c>
      <c r="M903" s="651">
        <v>1538.52</v>
      </c>
      <c r="N903" s="650">
        <v>1</v>
      </c>
      <c r="O903" s="731">
        <v>0.5</v>
      </c>
      <c r="P903" s="651">
        <v>1538.52</v>
      </c>
      <c r="Q903" s="666">
        <v>1</v>
      </c>
      <c r="R903" s="650">
        <v>1</v>
      </c>
      <c r="S903" s="666">
        <v>1</v>
      </c>
      <c r="T903" s="731">
        <v>0.5</v>
      </c>
      <c r="U903" s="689">
        <v>1</v>
      </c>
    </row>
    <row r="904" spans="1:21" ht="14.4" customHeight="1" x14ac:dyDescent="0.3">
      <c r="A904" s="649">
        <v>21</v>
      </c>
      <c r="B904" s="650" t="s">
        <v>582</v>
      </c>
      <c r="C904" s="650">
        <v>89301212</v>
      </c>
      <c r="D904" s="729" t="s">
        <v>5949</v>
      </c>
      <c r="E904" s="730" t="s">
        <v>3917</v>
      </c>
      <c r="F904" s="650" t="s">
        <v>3904</v>
      </c>
      <c r="G904" s="650" t="s">
        <v>4271</v>
      </c>
      <c r="H904" s="650" t="s">
        <v>583</v>
      </c>
      <c r="I904" s="650" t="s">
        <v>4272</v>
      </c>
      <c r="J904" s="650" t="s">
        <v>4273</v>
      </c>
      <c r="K904" s="650" t="s">
        <v>3077</v>
      </c>
      <c r="L904" s="651">
        <v>10256.77</v>
      </c>
      <c r="M904" s="651">
        <v>10256.77</v>
      </c>
      <c r="N904" s="650">
        <v>1</v>
      </c>
      <c r="O904" s="731">
        <v>0.5</v>
      </c>
      <c r="P904" s="651">
        <v>10256.77</v>
      </c>
      <c r="Q904" s="666">
        <v>1</v>
      </c>
      <c r="R904" s="650">
        <v>1</v>
      </c>
      <c r="S904" s="666">
        <v>1</v>
      </c>
      <c r="T904" s="731">
        <v>0.5</v>
      </c>
      <c r="U904" s="689">
        <v>1</v>
      </c>
    </row>
    <row r="905" spans="1:21" ht="14.4" customHeight="1" x14ac:dyDescent="0.3">
      <c r="A905" s="649">
        <v>21</v>
      </c>
      <c r="B905" s="650" t="s">
        <v>582</v>
      </c>
      <c r="C905" s="650">
        <v>89301212</v>
      </c>
      <c r="D905" s="729" t="s">
        <v>5949</v>
      </c>
      <c r="E905" s="730" t="s">
        <v>3917</v>
      </c>
      <c r="F905" s="650" t="s">
        <v>3904</v>
      </c>
      <c r="G905" s="650" t="s">
        <v>4791</v>
      </c>
      <c r="H905" s="650" t="s">
        <v>583</v>
      </c>
      <c r="I905" s="650" t="s">
        <v>4792</v>
      </c>
      <c r="J905" s="650" t="s">
        <v>4793</v>
      </c>
      <c r="K905" s="650" t="s">
        <v>4794</v>
      </c>
      <c r="L905" s="651">
        <v>82.62</v>
      </c>
      <c r="M905" s="651">
        <v>82.62</v>
      </c>
      <c r="N905" s="650">
        <v>1</v>
      </c>
      <c r="O905" s="731">
        <v>0.5</v>
      </c>
      <c r="P905" s="651"/>
      <c r="Q905" s="666">
        <v>0</v>
      </c>
      <c r="R905" s="650"/>
      <c r="S905" s="666">
        <v>0</v>
      </c>
      <c r="T905" s="731"/>
      <c r="U905" s="689">
        <v>0</v>
      </c>
    </row>
    <row r="906" spans="1:21" ht="14.4" customHeight="1" x14ac:dyDescent="0.3">
      <c r="A906" s="649">
        <v>21</v>
      </c>
      <c r="B906" s="650" t="s">
        <v>582</v>
      </c>
      <c r="C906" s="650">
        <v>89301212</v>
      </c>
      <c r="D906" s="729" t="s">
        <v>5949</v>
      </c>
      <c r="E906" s="730" t="s">
        <v>3917</v>
      </c>
      <c r="F906" s="650" t="s">
        <v>3904</v>
      </c>
      <c r="G906" s="650" t="s">
        <v>4041</v>
      </c>
      <c r="H906" s="650" t="s">
        <v>583</v>
      </c>
      <c r="I906" s="650" t="s">
        <v>4795</v>
      </c>
      <c r="J906" s="650" t="s">
        <v>4414</v>
      </c>
      <c r="K906" s="650" t="s">
        <v>4415</v>
      </c>
      <c r="L906" s="651">
        <v>0</v>
      </c>
      <c r="M906" s="651">
        <v>0</v>
      </c>
      <c r="N906" s="650">
        <v>3</v>
      </c>
      <c r="O906" s="731">
        <v>1</v>
      </c>
      <c r="P906" s="651">
        <v>0</v>
      </c>
      <c r="Q906" s="666"/>
      <c r="R906" s="650">
        <v>3</v>
      </c>
      <c r="S906" s="666">
        <v>1</v>
      </c>
      <c r="T906" s="731">
        <v>1</v>
      </c>
      <c r="U906" s="689">
        <v>1</v>
      </c>
    </row>
    <row r="907" spans="1:21" ht="14.4" customHeight="1" x14ac:dyDescent="0.3">
      <c r="A907" s="649">
        <v>21</v>
      </c>
      <c r="B907" s="650" t="s">
        <v>582</v>
      </c>
      <c r="C907" s="650">
        <v>89301212</v>
      </c>
      <c r="D907" s="729" t="s">
        <v>5949</v>
      </c>
      <c r="E907" s="730" t="s">
        <v>3917</v>
      </c>
      <c r="F907" s="650" t="s">
        <v>3904</v>
      </c>
      <c r="G907" s="650" t="s">
        <v>4283</v>
      </c>
      <c r="H907" s="650" t="s">
        <v>583</v>
      </c>
      <c r="I907" s="650" t="s">
        <v>4796</v>
      </c>
      <c r="J907" s="650" t="s">
        <v>4797</v>
      </c>
      <c r="K907" s="650" t="s">
        <v>4798</v>
      </c>
      <c r="L907" s="651">
        <v>6196.71</v>
      </c>
      <c r="M907" s="651">
        <v>24786.84</v>
      </c>
      <c r="N907" s="650">
        <v>4</v>
      </c>
      <c r="O907" s="731">
        <v>2</v>
      </c>
      <c r="P907" s="651">
        <v>12393.42</v>
      </c>
      <c r="Q907" s="666">
        <v>0.5</v>
      </c>
      <c r="R907" s="650">
        <v>2</v>
      </c>
      <c r="S907" s="666">
        <v>0.5</v>
      </c>
      <c r="T907" s="731">
        <v>1</v>
      </c>
      <c r="U907" s="689">
        <v>0.5</v>
      </c>
    </row>
    <row r="908" spans="1:21" ht="14.4" customHeight="1" x14ac:dyDescent="0.3">
      <c r="A908" s="649">
        <v>21</v>
      </c>
      <c r="B908" s="650" t="s">
        <v>582</v>
      </c>
      <c r="C908" s="650">
        <v>89301212</v>
      </c>
      <c r="D908" s="729" t="s">
        <v>5949</v>
      </c>
      <c r="E908" s="730" t="s">
        <v>3917</v>
      </c>
      <c r="F908" s="650" t="s">
        <v>3904</v>
      </c>
      <c r="G908" s="650" t="s">
        <v>4283</v>
      </c>
      <c r="H908" s="650" t="s">
        <v>583</v>
      </c>
      <c r="I908" s="650" t="s">
        <v>4799</v>
      </c>
      <c r="J908" s="650" t="s">
        <v>4797</v>
      </c>
      <c r="K908" s="650" t="s">
        <v>4798</v>
      </c>
      <c r="L908" s="651">
        <v>6196.71</v>
      </c>
      <c r="M908" s="651">
        <v>24786.84</v>
      </c>
      <c r="N908" s="650">
        <v>4</v>
      </c>
      <c r="O908" s="731">
        <v>1.5</v>
      </c>
      <c r="P908" s="651">
        <v>12393.42</v>
      </c>
      <c r="Q908" s="666">
        <v>0.5</v>
      </c>
      <c r="R908" s="650">
        <v>2</v>
      </c>
      <c r="S908" s="666">
        <v>0.5</v>
      </c>
      <c r="T908" s="731">
        <v>0.5</v>
      </c>
      <c r="U908" s="689">
        <v>0.33333333333333331</v>
      </c>
    </row>
    <row r="909" spans="1:21" ht="14.4" customHeight="1" x14ac:dyDescent="0.3">
      <c r="A909" s="649">
        <v>21</v>
      </c>
      <c r="B909" s="650" t="s">
        <v>582</v>
      </c>
      <c r="C909" s="650">
        <v>89301212</v>
      </c>
      <c r="D909" s="729" t="s">
        <v>5949</v>
      </c>
      <c r="E909" s="730" t="s">
        <v>3917</v>
      </c>
      <c r="F909" s="650" t="s">
        <v>3904</v>
      </c>
      <c r="G909" s="650" t="s">
        <v>4283</v>
      </c>
      <c r="H909" s="650" t="s">
        <v>583</v>
      </c>
      <c r="I909" s="650" t="s">
        <v>4800</v>
      </c>
      <c r="J909" s="650" t="s">
        <v>4285</v>
      </c>
      <c r="K909" s="650" t="s">
        <v>4801</v>
      </c>
      <c r="L909" s="651">
        <v>0</v>
      </c>
      <c r="M909" s="651">
        <v>0</v>
      </c>
      <c r="N909" s="650">
        <v>2</v>
      </c>
      <c r="O909" s="731">
        <v>0.5</v>
      </c>
      <c r="P909" s="651"/>
      <c r="Q909" s="666"/>
      <c r="R909" s="650"/>
      <c r="S909" s="666">
        <v>0</v>
      </c>
      <c r="T909" s="731"/>
      <c r="U909" s="689">
        <v>0</v>
      </c>
    </row>
    <row r="910" spans="1:21" ht="14.4" customHeight="1" x14ac:dyDescent="0.3">
      <c r="A910" s="649">
        <v>21</v>
      </c>
      <c r="B910" s="650" t="s">
        <v>582</v>
      </c>
      <c r="C910" s="650">
        <v>89301212</v>
      </c>
      <c r="D910" s="729" t="s">
        <v>5949</v>
      </c>
      <c r="E910" s="730" t="s">
        <v>3917</v>
      </c>
      <c r="F910" s="650" t="s">
        <v>3904</v>
      </c>
      <c r="G910" s="650" t="s">
        <v>4533</v>
      </c>
      <c r="H910" s="650" t="s">
        <v>1959</v>
      </c>
      <c r="I910" s="650" t="s">
        <v>4534</v>
      </c>
      <c r="J910" s="650" t="s">
        <v>3682</v>
      </c>
      <c r="K910" s="650" t="s">
        <v>4535</v>
      </c>
      <c r="L910" s="651">
        <v>195.92</v>
      </c>
      <c r="M910" s="651">
        <v>195.92</v>
      </c>
      <c r="N910" s="650">
        <v>1</v>
      </c>
      <c r="O910" s="731">
        <v>1</v>
      </c>
      <c r="P910" s="651"/>
      <c r="Q910" s="666">
        <v>0</v>
      </c>
      <c r="R910" s="650"/>
      <c r="S910" s="666">
        <v>0</v>
      </c>
      <c r="T910" s="731"/>
      <c r="U910" s="689">
        <v>0</v>
      </c>
    </row>
    <row r="911" spans="1:21" ht="14.4" customHeight="1" x14ac:dyDescent="0.3">
      <c r="A911" s="649">
        <v>21</v>
      </c>
      <c r="B911" s="650" t="s">
        <v>582</v>
      </c>
      <c r="C911" s="650">
        <v>89301212</v>
      </c>
      <c r="D911" s="729" t="s">
        <v>5949</v>
      </c>
      <c r="E911" s="730" t="s">
        <v>3917</v>
      </c>
      <c r="F911" s="650" t="s">
        <v>3904</v>
      </c>
      <c r="G911" s="650" t="s">
        <v>4055</v>
      </c>
      <c r="H911" s="650" t="s">
        <v>1959</v>
      </c>
      <c r="I911" s="650" t="s">
        <v>2273</v>
      </c>
      <c r="J911" s="650" t="s">
        <v>2274</v>
      </c>
      <c r="K911" s="650" t="s">
        <v>3770</v>
      </c>
      <c r="L911" s="651">
        <v>804.58</v>
      </c>
      <c r="M911" s="651">
        <v>21723.66</v>
      </c>
      <c r="N911" s="650">
        <v>27</v>
      </c>
      <c r="O911" s="731">
        <v>9</v>
      </c>
      <c r="P911" s="651">
        <v>16896.18</v>
      </c>
      <c r="Q911" s="666">
        <v>0.77777777777777779</v>
      </c>
      <c r="R911" s="650">
        <v>21</v>
      </c>
      <c r="S911" s="666">
        <v>0.77777777777777779</v>
      </c>
      <c r="T911" s="731">
        <v>7</v>
      </c>
      <c r="U911" s="689">
        <v>0.77777777777777779</v>
      </c>
    </row>
    <row r="912" spans="1:21" ht="14.4" customHeight="1" x14ac:dyDescent="0.3">
      <c r="A912" s="649">
        <v>21</v>
      </c>
      <c r="B912" s="650" t="s">
        <v>582</v>
      </c>
      <c r="C912" s="650">
        <v>89301212</v>
      </c>
      <c r="D912" s="729" t="s">
        <v>5949</v>
      </c>
      <c r="E912" s="730" t="s">
        <v>3917</v>
      </c>
      <c r="F912" s="650" t="s">
        <v>3904</v>
      </c>
      <c r="G912" s="650" t="s">
        <v>4060</v>
      </c>
      <c r="H912" s="650" t="s">
        <v>583</v>
      </c>
      <c r="I912" s="650" t="s">
        <v>2978</v>
      </c>
      <c r="J912" s="650" t="s">
        <v>2979</v>
      </c>
      <c r="K912" s="650" t="s">
        <v>2980</v>
      </c>
      <c r="L912" s="651">
        <v>1172.22</v>
      </c>
      <c r="M912" s="651">
        <v>5861.1</v>
      </c>
      <c r="N912" s="650">
        <v>5</v>
      </c>
      <c r="O912" s="731">
        <v>2</v>
      </c>
      <c r="P912" s="651">
        <v>3516.66</v>
      </c>
      <c r="Q912" s="666">
        <v>0.6</v>
      </c>
      <c r="R912" s="650">
        <v>3</v>
      </c>
      <c r="S912" s="666">
        <v>0.6</v>
      </c>
      <c r="T912" s="731">
        <v>1</v>
      </c>
      <c r="U912" s="689">
        <v>0.5</v>
      </c>
    </row>
    <row r="913" spans="1:21" ht="14.4" customHeight="1" x14ac:dyDescent="0.3">
      <c r="A913" s="649">
        <v>21</v>
      </c>
      <c r="B913" s="650" t="s">
        <v>582</v>
      </c>
      <c r="C913" s="650">
        <v>89301212</v>
      </c>
      <c r="D913" s="729" t="s">
        <v>5949</v>
      </c>
      <c r="E913" s="730" t="s">
        <v>3917</v>
      </c>
      <c r="F913" s="650" t="s">
        <v>3904</v>
      </c>
      <c r="G913" s="650" t="s">
        <v>4060</v>
      </c>
      <c r="H913" s="650" t="s">
        <v>583</v>
      </c>
      <c r="I913" s="650" t="s">
        <v>4705</v>
      </c>
      <c r="J913" s="650" t="s">
        <v>2979</v>
      </c>
      <c r="K913" s="650" t="s">
        <v>2980</v>
      </c>
      <c r="L913" s="651">
        <v>1172.22</v>
      </c>
      <c r="M913" s="651">
        <v>7033.32</v>
      </c>
      <c r="N913" s="650">
        <v>6</v>
      </c>
      <c r="O913" s="731">
        <v>2</v>
      </c>
      <c r="P913" s="651"/>
      <c r="Q913" s="666">
        <v>0</v>
      </c>
      <c r="R913" s="650"/>
      <c r="S913" s="666">
        <v>0</v>
      </c>
      <c r="T913" s="731"/>
      <c r="U913" s="689">
        <v>0</v>
      </c>
    </row>
    <row r="914" spans="1:21" ht="14.4" customHeight="1" x14ac:dyDescent="0.3">
      <c r="A914" s="649">
        <v>21</v>
      </c>
      <c r="B914" s="650" t="s">
        <v>582</v>
      </c>
      <c r="C914" s="650">
        <v>89301212</v>
      </c>
      <c r="D914" s="729" t="s">
        <v>5949</v>
      </c>
      <c r="E914" s="730" t="s">
        <v>3917</v>
      </c>
      <c r="F914" s="650" t="s">
        <v>3904</v>
      </c>
      <c r="G914" s="650" t="s">
        <v>4064</v>
      </c>
      <c r="H914" s="650" t="s">
        <v>583</v>
      </c>
      <c r="I914" s="650" t="s">
        <v>989</v>
      </c>
      <c r="J914" s="650" t="s">
        <v>4065</v>
      </c>
      <c r="K914" s="650" t="s">
        <v>4066</v>
      </c>
      <c r="L914" s="651">
        <v>56.01</v>
      </c>
      <c r="M914" s="651">
        <v>56.01</v>
      </c>
      <c r="N914" s="650">
        <v>1</v>
      </c>
      <c r="O914" s="731">
        <v>0.5</v>
      </c>
      <c r="P914" s="651"/>
      <c r="Q914" s="666">
        <v>0</v>
      </c>
      <c r="R914" s="650"/>
      <c r="S914" s="666">
        <v>0</v>
      </c>
      <c r="T914" s="731"/>
      <c r="U914" s="689">
        <v>0</v>
      </c>
    </row>
    <row r="915" spans="1:21" ht="14.4" customHeight="1" x14ac:dyDescent="0.3">
      <c r="A915" s="649">
        <v>21</v>
      </c>
      <c r="B915" s="650" t="s">
        <v>582</v>
      </c>
      <c r="C915" s="650">
        <v>89301212</v>
      </c>
      <c r="D915" s="729" t="s">
        <v>5949</v>
      </c>
      <c r="E915" s="730" t="s">
        <v>3917</v>
      </c>
      <c r="F915" s="650" t="s">
        <v>3904</v>
      </c>
      <c r="G915" s="650" t="s">
        <v>4064</v>
      </c>
      <c r="H915" s="650" t="s">
        <v>583</v>
      </c>
      <c r="I915" s="650" t="s">
        <v>4802</v>
      </c>
      <c r="J915" s="650" t="s">
        <v>4803</v>
      </c>
      <c r="K915" s="650" t="s">
        <v>1815</v>
      </c>
      <c r="L915" s="651">
        <v>140.03</v>
      </c>
      <c r="M915" s="651">
        <v>140.03</v>
      </c>
      <c r="N915" s="650">
        <v>1</v>
      </c>
      <c r="O915" s="731">
        <v>0.5</v>
      </c>
      <c r="P915" s="651"/>
      <c r="Q915" s="666">
        <v>0</v>
      </c>
      <c r="R915" s="650"/>
      <c r="S915" s="666">
        <v>0</v>
      </c>
      <c r="T915" s="731"/>
      <c r="U915" s="689">
        <v>0</v>
      </c>
    </row>
    <row r="916" spans="1:21" ht="14.4" customHeight="1" x14ac:dyDescent="0.3">
      <c r="A916" s="649">
        <v>21</v>
      </c>
      <c r="B916" s="650" t="s">
        <v>582</v>
      </c>
      <c r="C916" s="650">
        <v>89301212</v>
      </c>
      <c r="D916" s="729" t="s">
        <v>5949</v>
      </c>
      <c r="E916" s="730" t="s">
        <v>3917</v>
      </c>
      <c r="F916" s="650" t="s">
        <v>3904</v>
      </c>
      <c r="G916" s="650" t="s">
        <v>4307</v>
      </c>
      <c r="H916" s="650" t="s">
        <v>583</v>
      </c>
      <c r="I916" s="650" t="s">
        <v>2362</v>
      </c>
      <c r="J916" s="650" t="s">
        <v>2363</v>
      </c>
      <c r="K916" s="650" t="s">
        <v>2364</v>
      </c>
      <c r="L916" s="651">
        <v>120.37</v>
      </c>
      <c r="M916" s="651">
        <v>120.37</v>
      </c>
      <c r="N916" s="650">
        <v>1</v>
      </c>
      <c r="O916" s="731">
        <v>0.5</v>
      </c>
      <c r="P916" s="651"/>
      <c r="Q916" s="666">
        <v>0</v>
      </c>
      <c r="R916" s="650"/>
      <c r="S916" s="666">
        <v>0</v>
      </c>
      <c r="T916" s="731"/>
      <c r="U916" s="689">
        <v>0</v>
      </c>
    </row>
    <row r="917" spans="1:21" ht="14.4" customHeight="1" x14ac:dyDescent="0.3">
      <c r="A917" s="649">
        <v>21</v>
      </c>
      <c r="B917" s="650" t="s">
        <v>582</v>
      </c>
      <c r="C917" s="650">
        <v>89301212</v>
      </c>
      <c r="D917" s="729" t="s">
        <v>5949</v>
      </c>
      <c r="E917" s="730" t="s">
        <v>3917</v>
      </c>
      <c r="F917" s="650" t="s">
        <v>3904</v>
      </c>
      <c r="G917" s="650" t="s">
        <v>3950</v>
      </c>
      <c r="H917" s="650" t="s">
        <v>1959</v>
      </c>
      <c r="I917" s="650" t="s">
        <v>2002</v>
      </c>
      <c r="J917" s="650" t="s">
        <v>1999</v>
      </c>
      <c r="K917" s="650" t="s">
        <v>2003</v>
      </c>
      <c r="L917" s="651">
        <v>1166.47</v>
      </c>
      <c r="M917" s="651">
        <v>1166.47</v>
      </c>
      <c r="N917" s="650">
        <v>1</v>
      </c>
      <c r="O917" s="731">
        <v>1</v>
      </c>
      <c r="P917" s="651">
        <v>1166.47</v>
      </c>
      <c r="Q917" s="666">
        <v>1</v>
      </c>
      <c r="R917" s="650">
        <v>1</v>
      </c>
      <c r="S917" s="666">
        <v>1</v>
      </c>
      <c r="T917" s="731">
        <v>1</v>
      </c>
      <c r="U917" s="689">
        <v>1</v>
      </c>
    </row>
    <row r="918" spans="1:21" ht="14.4" customHeight="1" x14ac:dyDescent="0.3">
      <c r="A918" s="649">
        <v>21</v>
      </c>
      <c r="B918" s="650" t="s">
        <v>582</v>
      </c>
      <c r="C918" s="650">
        <v>89301212</v>
      </c>
      <c r="D918" s="729" t="s">
        <v>5949</v>
      </c>
      <c r="E918" s="730" t="s">
        <v>3917</v>
      </c>
      <c r="F918" s="650" t="s">
        <v>3904</v>
      </c>
      <c r="G918" s="650" t="s">
        <v>3950</v>
      </c>
      <c r="H918" s="650" t="s">
        <v>1959</v>
      </c>
      <c r="I918" s="650" t="s">
        <v>2061</v>
      </c>
      <c r="J918" s="650" t="s">
        <v>2062</v>
      </c>
      <c r="K918" s="650" t="s">
        <v>2000</v>
      </c>
      <c r="L918" s="651">
        <v>1749.69</v>
      </c>
      <c r="M918" s="651">
        <v>5249.07</v>
      </c>
      <c r="N918" s="650">
        <v>3</v>
      </c>
      <c r="O918" s="731">
        <v>1</v>
      </c>
      <c r="P918" s="651">
        <v>5249.07</v>
      </c>
      <c r="Q918" s="666">
        <v>1</v>
      </c>
      <c r="R918" s="650">
        <v>3</v>
      </c>
      <c r="S918" s="666">
        <v>1</v>
      </c>
      <c r="T918" s="731">
        <v>1</v>
      </c>
      <c r="U918" s="689">
        <v>1</v>
      </c>
    </row>
    <row r="919" spans="1:21" ht="14.4" customHeight="1" x14ac:dyDescent="0.3">
      <c r="A919" s="649">
        <v>21</v>
      </c>
      <c r="B919" s="650" t="s">
        <v>582</v>
      </c>
      <c r="C919" s="650">
        <v>89301212</v>
      </c>
      <c r="D919" s="729" t="s">
        <v>5949</v>
      </c>
      <c r="E919" s="730" t="s">
        <v>3917</v>
      </c>
      <c r="F919" s="650" t="s">
        <v>3904</v>
      </c>
      <c r="G919" s="650" t="s">
        <v>3950</v>
      </c>
      <c r="H919" s="650" t="s">
        <v>1959</v>
      </c>
      <c r="I919" s="650" t="s">
        <v>2065</v>
      </c>
      <c r="J919" s="650" t="s">
        <v>2062</v>
      </c>
      <c r="K919" s="650" t="s">
        <v>2003</v>
      </c>
      <c r="L919" s="651">
        <v>2332.92</v>
      </c>
      <c r="M919" s="651">
        <v>37326.720000000001</v>
      </c>
      <c r="N919" s="650">
        <v>16</v>
      </c>
      <c r="O919" s="731">
        <v>3.5</v>
      </c>
      <c r="P919" s="651">
        <v>20996.28</v>
      </c>
      <c r="Q919" s="666">
        <v>0.5625</v>
      </c>
      <c r="R919" s="650">
        <v>9</v>
      </c>
      <c r="S919" s="666">
        <v>0.5625</v>
      </c>
      <c r="T919" s="731">
        <v>2.5</v>
      </c>
      <c r="U919" s="689">
        <v>0.7142857142857143</v>
      </c>
    </row>
    <row r="920" spans="1:21" ht="14.4" customHeight="1" x14ac:dyDescent="0.3">
      <c r="A920" s="649">
        <v>21</v>
      </c>
      <c r="B920" s="650" t="s">
        <v>582</v>
      </c>
      <c r="C920" s="650">
        <v>89301212</v>
      </c>
      <c r="D920" s="729" t="s">
        <v>5949</v>
      </c>
      <c r="E920" s="730" t="s">
        <v>3917</v>
      </c>
      <c r="F920" s="650" t="s">
        <v>3904</v>
      </c>
      <c r="G920" s="650" t="s">
        <v>4073</v>
      </c>
      <c r="H920" s="650" t="s">
        <v>1959</v>
      </c>
      <c r="I920" s="650" t="s">
        <v>2429</v>
      </c>
      <c r="J920" s="650" t="s">
        <v>2430</v>
      </c>
      <c r="K920" s="650" t="s">
        <v>3738</v>
      </c>
      <c r="L920" s="651">
        <v>69.86</v>
      </c>
      <c r="M920" s="651">
        <v>69.86</v>
      </c>
      <c r="N920" s="650">
        <v>1</v>
      </c>
      <c r="O920" s="731">
        <v>1</v>
      </c>
      <c r="P920" s="651">
        <v>69.86</v>
      </c>
      <c r="Q920" s="666">
        <v>1</v>
      </c>
      <c r="R920" s="650">
        <v>1</v>
      </c>
      <c r="S920" s="666">
        <v>1</v>
      </c>
      <c r="T920" s="731">
        <v>1</v>
      </c>
      <c r="U920" s="689">
        <v>1</v>
      </c>
    </row>
    <row r="921" spans="1:21" ht="14.4" customHeight="1" x14ac:dyDescent="0.3">
      <c r="A921" s="649">
        <v>21</v>
      </c>
      <c r="B921" s="650" t="s">
        <v>582</v>
      </c>
      <c r="C921" s="650">
        <v>89301212</v>
      </c>
      <c r="D921" s="729" t="s">
        <v>5949</v>
      </c>
      <c r="E921" s="730" t="s">
        <v>3917</v>
      </c>
      <c r="F921" s="650" t="s">
        <v>3904</v>
      </c>
      <c r="G921" s="650" t="s">
        <v>3951</v>
      </c>
      <c r="H921" s="650" t="s">
        <v>583</v>
      </c>
      <c r="I921" s="650" t="s">
        <v>3952</v>
      </c>
      <c r="J921" s="650" t="s">
        <v>3953</v>
      </c>
      <c r="K921" s="650" t="s">
        <v>812</v>
      </c>
      <c r="L921" s="651">
        <v>314.89999999999998</v>
      </c>
      <c r="M921" s="651">
        <v>629.79999999999995</v>
      </c>
      <c r="N921" s="650">
        <v>2</v>
      </c>
      <c r="O921" s="731">
        <v>1</v>
      </c>
      <c r="P921" s="651"/>
      <c r="Q921" s="666">
        <v>0</v>
      </c>
      <c r="R921" s="650"/>
      <c r="S921" s="666">
        <v>0</v>
      </c>
      <c r="T921" s="731"/>
      <c r="U921" s="689">
        <v>0</v>
      </c>
    </row>
    <row r="922" spans="1:21" ht="14.4" customHeight="1" x14ac:dyDescent="0.3">
      <c r="A922" s="649">
        <v>21</v>
      </c>
      <c r="B922" s="650" t="s">
        <v>582</v>
      </c>
      <c r="C922" s="650">
        <v>89301212</v>
      </c>
      <c r="D922" s="729" t="s">
        <v>5949</v>
      </c>
      <c r="E922" s="730" t="s">
        <v>3917</v>
      </c>
      <c r="F922" s="650" t="s">
        <v>3904</v>
      </c>
      <c r="G922" s="650" t="s">
        <v>3951</v>
      </c>
      <c r="H922" s="650" t="s">
        <v>583</v>
      </c>
      <c r="I922" s="650" t="s">
        <v>811</v>
      </c>
      <c r="J922" s="650" t="s">
        <v>808</v>
      </c>
      <c r="K922" s="650" t="s">
        <v>4309</v>
      </c>
      <c r="L922" s="651">
        <v>314.89999999999998</v>
      </c>
      <c r="M922" s="651">
        <v>944.69999999999993</v>
      </c>
      <c r="N922" s="650">
        <v>3</v>
      </c>
      <c r="O922" s="731">
        <v>2.5</v>
      </c>
      <c r="P922" s="651">
        <v>314.89999999999998</v>
      </c>
      <c r="Q922" s="666">
        <v>0.33333333333333331</v>
      </c>
      <c r="R922" s="650">
        <v>1</v>
      </c>
      <c r="S922" s="666">
        <v>0.33333333333333331</v>
      </c>
      <c r="T922" s="731">
        <v>0.5</v>
      </c>
      <c r="U922" s="689">
        <v>0.2</v>
      </c>
    </row>
    <row r="923" spans="1:21" ht="14.4" customHeight="1" x14ac:dyDescent="0.3">
      <c r="A923" s="649">
        <v>21</v>
      </c>
      <c r="B923" s="650" t="s">
        <v>582</v>
      </c>
      <c r="C923" s="650">
        <v>89301212</v>
      </c>
      <c r="D923" s="729" t="s">
        <v>5949</v>
      </c>
      <c r="E923" s="730" t="s">
        <v>3917</v>
      </c>
      <c r="F923" s="650" t="s">
        <v>3904</v>
      </c>
      <c r="G923" s="650" t="s">
        <v>3948</v>
      </c>
      <c r="H923" s="650" t="s">
        <v>1959</v>
      </c>
      <c r="I923" s="650" t="s">
        <v>2182</v>
      </c>
      <c r="J923" s="650" t="s">
        <v>2183</v>
      </c>
      <c r="K923" s="650" t="s">
        <v>2184</v>
      </c>
      <c r="L923" s="651">
        <v>497.4</v>
      </c>
      <c r="M923" s="651">
        <v>3979.2000000000003</v>
      </c>
      <c r="N923" s="650">
        <v>8</v>
      </c>
      <c r="O923" s="731">
        <v>5</v>
      </c>
      <c r="P923" s="651">
        <v>3481.8</v>
      </c>
      <c r="Q923" s="666">
        <v>0.875</v>
      </c>
      <c r="R923" s="650">
        <v>7</v>
      </c>
      <c r="S923" s="666">
        <v>0.875</v>
      </c>
      <c r="T923" s="731">
        <v>4</v>
      </c>
      <c r="U923" s="689">
        <v>0.8</v>
      </c>
    </row>
    <row r="924" spans="1:21" ht="14.4" customHeight="1" x14ac:dyDescent="0.3">
      <c r="A924" s="649">
        <v>21</v>
      </c>
      <c r="B924" s="650" t="s">
        <v>582</v>
      </c>
      <c r="C924" s="650">
        <v>89301212</v>
      </c>
      <c r="D924" s="729" t="s">
        <v>5949</v>
      </c>
      <c r="E924" s="730" t="s">
        <v>3917</v>
      </c>
      <c r="F924" s="650" t="s">
        <v>3904</v>
      </c>
      <c r="G924" s="650" t="s">
        <v>4085</v>
      </c>
      <c r="H924" s="650" t="s">
        <v>583</v>
      </c>
      <c r="I924" s="650" t="s">
        <v>4374</v>
      </c>
      <c r="J924" s="650" t="s">
        <v>1447</v>
      </c>
      <c r="K924" s="650" t="s">
        <v>4375</v>
      </c>
      <c r="L924" s="651">
        <v>949.83</v>
      </c>
      <c r="M924" s="651">
        <v>1899.66</v>
      </c>
      <c r="N924" s="650">
        <v>2</v>
      </c>
      <c r="O924" s="731">
        <v>1</v>
      </c>
      <c r="P924" s="651"/>
      <c r="Q924" s="666">
        <v>0</v>
      </c>
      <c r="R924" s="650"/>
      <c r="S924" s="666">
        <v>0</v>
      </c>
      <c r="T924" s="731"/>
      <c r="U924" s="689">
        <v>0</v>
      </c>
    </row>
    <row r="925" spans="1:21" ht="14.4" customHeight="1" x14ac:dyDescent="0.3">
      <c r="A925" s="649">
        <v>21</v>
      </c>
      <c r="B925" s="650" t="s">
        <v>582</v>
      </c>
      <c r="C925" s="650">
        <v>89301212</v>
      </c>
      <c r="D925" s="729" t="s">
        <v>5949</v>
      </c>
      <c r="E925" s="730" t="s">
        <v>3917</v>
      </c>
      <c r="F925" s="650" t="s">
        <v>3904</v>
      </c>
      <c r="G925" s="650" t="s">
        <v>4085</v>
      </c>
      <c r="H925" s="650" t="s">
        <v>583</v>
      </c>
      <c r="I925" s="650" t="s">
        <v>4360</v>
      </c>
      <c r="J925" s="650" t="s">
        <v>1367</v>
      </c>
      <c r="K925" s="650" t="s">
        <v>4361</v>
      </c>
      <c r="L925" s="651">
        <v>1753.54</v>
      </c>
      <c r="M925" s="651">
        <v>19288.940000000002</v>
      </c>
      <c r="N925" s="650">
        <v>11</v>
      </c>
      <c r="O925" s="731">
        <v>4</v>
      </c>
      <c r="P925" s="651"/>
      <c r="Q925" s="666">
        <v>0</v>
      </c>
      <c r="R925" s="650"/>
      <c r="S925" s="666">
        <v>0</v>
      </c>
      <c r="T925" s="731"/>
      <c r="U925" s="689">
        <v>0</v>
      </c>
    </row>
    <row r="926" spans="1:21" ht="14.4" customHeight="1" x14ac:dyDescent="0.3">
      <c r="A926" s="649">
        <v>21</v>
      </c>
      <c r="B926" s="650" t="s">
        <v>582</v>
      </c>
      <c r="C926" s="650">
        <v>89301212</v>
      </c>
      <c r="D926" s="729" t="s">
        <v>5949</v>
      </c>
      <c r="E926" s="730" t="s">
        <v>3917</v>
      </c>
      <c r="F926" s="650" t="s">
        <v>3904</v>
      </c>
      <c r="G926" s="650" t="s">
        <v>4314</v>
      </c>
      <c r="H926" s="650" t="s">
        <v>583</v>
      </c>
      <c r="I926" s="650" t="s">
        <v>1135</v>
      </c>
      <c r="J926" s="650" t="s">
        <v>1124</v>
      </c>
      <c r="K926" s="650" t="s">
        <v>1136</v>
      </c>
      <c r="L926" s="651">
        <v>0</v>
      </c>
      <c r="M926" s="651">
        <v>0</v>
      </c>
      <c r="N926" s="650">
        <v>1</v>
      </c>
      <c r="O926" s="731">
        <v>0.5</v>
      </c>
      <c r="P926" s="651">
        <v>0</v>
      </c>
      <c r="Q926" s="666"/>
      <c r="R926" s="650">
        <v>1</v>
      </c>
      <c r="S926" s="666">
        <v>1</v>
      </c>
      <c r="T926" s="731">
        <v>0.5</v>
      </c>
      <c r="U926" s="689">
        <v>1</v>
      </c>
    </row>
    <row r="927" spans="1:21" ht="14.4" customHeight="1" x14ac:dyDescent="0.3">
      <c r="A927" s="649">
        <v>21</v>
      </c>
      <c r="B927" s="650" t="s">
        <v>582</v>
      </c>
      <c r="C927" s="650">
        <v>89301212</v>
      </c>
      <c r="D927" s="729" t="s">
        <v>5949</v>
      </c>
      <c r="E927" s="730" t="s">
        <v>3917</v>
      </c>
      <c r="F927" s="650" t="s">
        <v>3904</v>
      </c>
      <c r="G927" s="650" t="s">
        <v>4095</v>
      </c>
      <c r="H927" s="650" t="s">
        <v>583</v>
      </c>
      <c r="I927" s="650" t="s">
        <v>2518</v>
      </c>
      <c r="J927" s="650" t="s">
        <v>4096</v>
      </c>
      <c r="K927" s="650" t="s">
        <v>4097</v>
      </c>
      <c r="L927" s="651">
        <v>22.88</v>
      </c>
      <c r="M927" s="651">
        <v>274.56</v>
      </c>
      <c r="N927" s="650">
        <v>12</v>
      </c>
      <c r="O927" s="731">
        <v>4.5</v>
      </c>
      <c r="P927" s="651">
        <v>45.76</v>
      </c>
      <c r="Q927" s="666">
        <v>0.16666666666666666</v>
      </c>
      <c r="R927" s="650">
        <v>2</v>
      </c>
      <c r="S927" s="666">
        <v>0.16666666666666666</v>
      </c>
      <c r="T927" s="731">
        <v>0.5</v>
      </c>
      <c r="U927" s="689">
        <v>0.1111111111111111</v>
      </c>
    </row>
    <row r="928" spans="1:21" ht="14.4" customHeight="1" x14ac:dyDescent="0.3">
      <c r="A928" s="649">
        <v>21</v>
      </c>
      <c r="B928" s="650" t="s">
        <v>582</v>
      </c>
      <c r="C928" s="650">
        <v>89301212</v>
      </c>
      <c r="D928" s="729" t="s">
        <v>5949</v>
      </c>
      <c r="E928" s="730" t="s">
        <v>3917</v>
      </c>
      <c r="F928" s="650" t="s">
        <v>3904</v>
      </c>
      <c r="G928" s="650" t="s">
        <v>4432</v>
      </c>
      <c r="H928" s="650" t="s">
        <v>1959</v>
      </c>
      <c r="I928" s="650" t="s">
        <v>4621</v>
      </c>
      <c r="J928" s="650" t="s">
        <v>3111</v>
      </c>
      <c r="K928" s="650" t="s">
        <v>4622</v>
      </c>
      <c r="L928" s="651">
        <v>1793.46</v>
      </c>
      <c r="M928" s="651">
        <v>7173.84</v>
      </c>
      <c r="N928" s="650">
        <v>4</v>
      </c>
      <c r="O928" s="731">
        <v>0.5</v>
      </c>
      <c r="P928" s="651"/>
      <c r="Q928" s="666">
        <v>0</v>
      </c>
      <c r="R928" s="650"/>
      <c r="S928" s="666">
        <v>0</v>
      </c>
      <c r="T928" s="731"/>
      <c r="U928" s="689">
        <v>0</v>
      </c>
    </row>
    <row r="929" spans="1:21" ht="14.4" customHeight="1" x14ac:dyDescent="0.3">
      <c r="A929" s="649">
        <v>21</v>
      </c>
      <c r="B929" s="650" t="s">
        <v>582</v>
      </c>
      <c r="C929" s="650">
        <v>89301212</v>
      </c>
      <c r="D929" s="729" t="s">
        <v>5949</v>
      </c>
      <c r="E929" s="730" t="s">
        <v>3917</v>
      </c>
      <c r="F929" s="650" t="s">
        <v>3904</v>
      </c>
      <c r="G929" s="650" t="s">
        <v>4104</v>
      </c>
      <c r="H929" s="650" t="s">
        <v>583</v>
      </c>
      <c r="I929" s="650" t="s">
        <v>1019</v>
      </c>
      <c r="J929" s="650" t="s">
        <v>4105</v>
      </c>
      <c r="K929" s="650" t="s">
        <v>4106</v>
      </c>
      <c r="L929" s="651">
        <v>0</v>
      </c>
      <c r="M929" s="651">
        <v>0</v>
      </c>
      <c r="N929" s="650">
        <v>1</v>
      </c>
      <c r="O929" s="731">
        <v>0.5</v>
      </c>
      <c r="P929" s="651"/>
      <c r="Q929" s="666"/>
      <c r="R929" s="650"/>
      <c r="S929" s="666">
        <v>0</v>
      </c>
      <c r="T929" s="731"/>
      <c r="U929" s="689">
        <v>0</v>
      </c>
    </row>
    <row r="930" spans="1:21" ht="14.4" customHeight="1" x14ac:dyDescent="0.3">
      <c r="A930" s="649">
        <v>21</v>
      </c>
      <c r="B930" s="650" t="s">
        <v>582</v>
      </c>
      <c r="C930" s="650">
        <v>89301212</v>
      </c>
      <c r="D930" s="729" t="s">
        <v>5949</v>
      </c>
      <c r="E930" s="730" t="s">
        <v>3917</v>
      </c>
      <c r="F930" s="650" t="s">
        <v>3904</v>
      </c>
      <c r="G930" s="650" t="s">
        <v>4113</v>
      </c>
      <c r="H930" s="650" t="s">
        <v>583</v>
      </c>
      <c r="I930" s="650" t="s">
        <v>734</v>
      </c>
      <c r="J930" s="650" t="s">
        <v>735</v>
      </c>
      <c r="K930" s="650" t="s">
        <v>4114</v>
      </c>
      <c r="L930" s="651">
        <v>43.99</v>
      </c>
      <c r="M930" s="651">
        <v>43.99</v>
      </c>
      <c r="N930" s="650">
        <v>1</v>
      </c>
      <c r="O930" s="731">
        <v>0.5</v>
      </c>
      <c r="P930" s="651"/>
      <c r="Q930" s="666">
        <v>0</v>
      </c>
      <c r="R930" s="650"/>
      <c r="S930" s="666">
        <v>0</v>
      </c>
      <c r="T930" s="731"/>
      <c r="U930" s="689">
        <v>0</v>
      </c>
    </row>
    <row r="931" spans="1:21" ht="14.4" customHeight="1" x14ac:dyDescent="0.3">
      <c r="A931" s="649">
        <v>21</v>
      </c>
      <c r="B931" s="650" t="s">
        <v>582</v>
      </c>
      <c r="C931" s="650">
        <v>89301212</v>
      </c>
      <c r="D931" s="729" t="s">
        <v>5949</v>
      </c>
      <c r="E931" s="730" t="s">
        <v>3917</v>
      </c>
      <c r="F931" s="650" t="s">
        <v>3904</v>
      </c>
      <c r="G931" s="650" t="s">
        <v>4804</v>
      </c>
      <c r="H931" s="650" t="s">
        <v>583</v>
      </c>
      <c r="I931" s="650" t="s">
        <v>4805</v>
      </c>
      <c r="J931" s="650" t="s">
        <v>4806</v>
      </c>
      <c r="K931" s="650" t="s">
        <v>4807</v>
      </c>
      <c r="L931" s="651">
        <v>0</v>
      </c>
      <c r="M931" s="651">
        <v>0</v>
      </c>
      <c r="N931" s="650">
        <v>1</v>
      </c>
      <c r="O931" s="731">
        <v>1</v>
      </c>
      <c r="P931" s="651">
        <v>0</v>
      </c>
      <c r="Q931" s="666"/>
      <c r="R931" s="650">
        <v>1</v>
      </c>
      <c r="S931" s="666">
        <v>1</v>
      </c>
      <c r="T931" s="731">
        <v>1</v>
      </c>
      <c r="U931" s="689">
        <v>1</v>
      </c>
    </row>
    <row r="932" spans="1:21" ht="14.4" customHeight="1" x14ac:dyDescent="0.3">
      <c r="A932" s="649">
        <v>21</v>
      </c>
      <c r="B932" s="650" t="s">
        <v>582</v>
      </c>
      <c r="C932" s="650">
        <v>89301212</v>
      </c>
      <c r="D932" s="729" t="s">
        <v>5949</v>
      </c>
      <c r="E932" s="730" t="s">
        <v>3917</v>
      </c>
      <c r="F932" s="650" t="s">
        <v>3904</v>
      </c>
      <c r="G932" s="650" t="s">
        <v>4120</v>
      </c>
      <c r="H932" s="650" t="s">
        <v>1959</v>
      </c>
      <c r="I932" s="650" t="s">
        <v>2025</v>
      </c>
      <c r="J932" s="650" t="s">
        <v>2026</v>
      </c>
      <c r="K932" s="650" t="s">
        <v>3779</v>
      </c>
      <c r="L932" s="651">
        <v>147.36000000000001</v>
      </c>
      <c r="M932" s="651">
        <v>294.72000000000003</v>
      </c>
      <c r="N932" s="650">
        <v>2</v>
      </c>
      <c r="O932" s="731">
        <v>1</v>
      </c>
      <c r="P932" s="651"/>
      <c r="Q932" s="666">
        <v>0</v>
      </c>
      <c r="R932" s="650"/>
      <c r="S932" s="666">
        <v>0</v>
      </c>
      <c r="T932" s="731"/>
      <c r="U932" s="689">
        <v>0</v>
      </c>
    </row>
    <row r="933" spans="1:21" ht="14.4" customHeight="1" x14ac:dyDescent="0.3">
      <c r="A933" s="649">
        <v>21</v>
      </c>
      <c r="B933" s="650" t="s">
        <v>582</v>
      </c>
      <c r="C933" s="650">
        <v>89301212</v>
      </c>
      <c r="D933" s="729" t="s">
        <v>5949</v>
      </c>
      <c r="E933" s="730" t="s">
        <v>3917</v>
      </c>
      <c r="F933" s="650" t="s">
        <v>3904</v>
      </c>
      <c r="G933" s="650" t="s">
        <v>4120</v>
      </c>
      <c r="H933" s="650" t="s">
        <v>1959</v>
      </c>
      <c r="I933" s="650" t="s">
        <v>2058</v>
      </c>
      <c r="J933" s="650" t="s">
        <v>2055</v>
      </c>
      <c r="K933" s="650" t="s">
        <v>3072</v>
      </c>
      <c r="L933" s="651">
        <v>98.23</v>
      </c>
      <c r="M933" s="651">
        <v>98.23</v>
      </c>
      <c r="N933" s="650">
        <v>1</v>
      </c>
      <c r="O933" s="731">
        <v>0.5</v>
      </c>
      <c r="P933" s="651"/>
      <c r="Q933" s="666">
        <v>0</v>
      </c>
      <c r="R933" s="650"/>
      <c r="S933" s="666">
        <v>0</v>
      </c>
      <c r="T933" s="731"/>
      <c r="U933" s="689">
        <v>0</v>
      </c>
    </row>
    <row r="934" spans="1:21" ht="14.4" customHeight="1" x14ac:dyDescent="0.3">
      <c r="A934" s="649">
        <v>21</v>
      </c>
      <c r="B934" s="650" t="s">
        <v>582</v>
      </c>
      <c r="C934" s="650">
        <v>89301212</v>
      </c>
      <c r="D934" s="729" t="s">
        <v>5949</v>
      </c>
      <c r="E934" s="730" t="s">
        <v>3917</v>
      </c>
      <c r="F934" s="650" t="s">
        <v>3904</v>
      </c>
      <c r="G934" s="650" t="s">
        <v>4120</v>
      </c>
      <c r="H934" s="650" t="s">
        <v>1959</v>
      </c>
      <c r="I934" s="650" t="s">
        <v>4334</v>
      </c>
      <c r="J934" s="650" t="s">
        <v>2055</v>
      </c>
      <c r="K934" s="650" t="s">
        <v>4335</v>
      </c>
      <c r="L934" s="651">
        <v>163.72999999999999</v>
      </c>
      <c r="M934" s="651">
        <v>327.45999999999998</v>
      </c>
      <c r="N934" s="650">
        <v>2</v>
      </c>
      <c r="O934" s="731">
        <v>0.5</v>
      </c>
      <c r="P934" s="651"/>
      <c r="Q934" s="666">
        <v>0</v>
      </c>
      <c r="R934" s="650"/>
      <c r="S934" s="666">
        <v>0</v>
      </c>
      <c r="T934" s="731"/>
      <c r="U934" s="689">
        <v>0</v>
      </c>
    </row>
    <row r="935" spans="1:21" ht="14.4" customHeight="1" x14ac:dyDescent="0.3">
      <c r="A935" s="649">
        <v>21</v>
      </c>
      <c r="B935" s="650" t="s">
        <v>582</v>
      </c>
      <c r="C935" s="650">
        <v>89301212</v>
      </c>
      <c r="D935" s="729" t="s">
        <v>5949</v>
      </c>
      <c r="E935" s="730" t="s">
        <v>3917</v>
      </c>
      <c r="F935" s="650" t="s">
        <v>3904</v>
      </c>
      <c r="G935" s="650" t="s">
        <v>4121</v>
      </c>
      <c r="H935" s="650" t="s">
        <v>583</v>
      </c>
      <c r="I935" s="650" t="s">
        <v>4202</v>
      </c>
      <c r="J935" s="650" t="s">
        <v>4123</v>
      </c>
      <c r="K935" s="650" t="s">
        <v>1276</v>
      </c>
      <c r="L935" s="651">
        <v>154.33000000000001</v>
      </c>
      <c r="M935" s="651">
        <v>308.66000000000003</v>
      </c>
      <c r="N935" s="650">
        <v>2</v>
      </c>
      <c r="O935" s="731">
        <v>1</v>
      </c>
      <c r="P935" s="651">
        <v>308.66000000000003</v>
      </c>
      <c r="Q935" s="666">
        <v>1</v>
      </c>
      <c r="R935" s="650">
        <v>2</v>
      </c>
      <c r="S935" s="666">
        <v>1</v>
      </c>
      <c r="T935" s="731">
        <v>1</v>
      </c>
      <c r="U935" s="689">
        <v>1</v>
      </c>
    </row>
    <row r="936" spans="1:21" ht="14.4" customHeight="1" x14ac:dyDescent="0.3">
      <c r="A936" s="649">
        <v>21</v>
      </c>
      <c r="B936" s="650" t="s">
        <v>582</v>
      </c>
      <c r="C936" s="650">
        <v>89301212</v>
      </c>
      <c r="D936" s="729" t="s">
        <v>5949</v>
      </c>
      <c r="E936" s="730" t="s">
        <v>3917</v>
      </c>
      <c r="F936" s="650" t="s">
        <v>3904</v>
      </c>
      <c r="G936" s="650" t="s">
        <v>4121</v>
      </c>
      <c r="H936" s="650" t="s">
        <v>583</v>
      </c>
      <c r="I936" s="650" t="s">
        <v>4808</v>
      </c>
      <c r="J936" s="650" t="s">
        <v>4340</v>
      </c>
      <c r="K936" s="650" t="s">
        <v>4722</v>
      </c>
      <c r="L936" s="651">
        <v>0</v>
      </c>
      <c r="M936" s="651">
        <v>0</v>
      </c>
      <c r="N936" s="650">
        <v>1</v>
      </c>
      <c r="O936" s="731">
        <v>1</v>
      </c>
      <c r="P936" s="651"/>
      <c r="Q936" s="666"/>
      <c r="R936" s="650"/>
      <c r="S936" s="666">
        <v>0</v>
      </c>
      <c r="T936" s="731"/>
      <c r="U936" s="689">
        <v>0</v>
      </c>
    </row>
    <row r="937" spans="1:21" ht="14.4" customHeight="1" x14ac:dyDescent="0.3">
      <c r="A937" s="649">
        <v>21</v>
      </c>
      <c r="B937" s="650" t="s">
        <v>582</v>
      </c>
      <c r="C937" s="650">
        <v>89301212</v>
      </c>
      <c r="D937" s="729" t="s">
        <v>5949</v>
      </c>
      <c r="E937" s="730" t="s">
        <v>3917</v>
      </c>
      <c r="F937" s="650" t="s">
        <v>3904</v>
      </c>
      <c r="G937" s="650" t="s">
        <v>4121</v>
      </c>
      <c r="H937" s="650" t="s">
        <v>583</v>
      </c>
      <c r="I937" s="650" t="s">
        <v>4438</v>
      </c>
      <c r="J937" s="650" t="s">
        <v>4123</v>
      </c>
      <c r="K937" s="650" t="s">
        <v>1276</v>
      </c>
      <c r="L937" s="651">
        <v>154.33000000000001</v>
      </c>
      <c r="M937" s="651">
        <v>308.66000000000003</v>
      </c>
      <c r="N937" s="650">
        <v>2</v>
      </c>
      <c r="O937" s="731">
        <v>1</v>
      </c>
      <c r="P937" s="651"/>
      <c r="Q937" s="666">
        <v>0</v>
      </c>
      <c r="R937" s="650"/>
      <c r="S937" s="666">
        <v>0</v>
      </c>
      <c r="T937" s="731"/>
      <c r="U937" s="689">
        <v>0</v>
      </c>
    </row>
    <row r="938" spans="1:21" ht="14.4" customHeight="1" x14ac:dyDescent="0.3">
      <c r="A938" s="649">
        <v>21</v>
      </c>
      <c r="B938" s="650" t="s">
        <v>582</v>
      </c>
      <c r="C938" s="650">
        <v>89301212</v>
      </c>
      <c r="D938" s="729" t="s">
        <v>5949</v>
      </c>
      <c r="E938" s="730" t="s">
        <v>3917</v>
      </c>
      <c r="F938" s="650" t="s">
        <v>3904</v>
      </c>
      <c r="G938" s="650" t="s">
        <v>4121</v>
      </c>
      <c r="H938" s="650" t="s">
        <v>583</v>
      </c>
      <c r="I938" s="650" t="s">
        <v>4809</v>
      </c>
      <c r="J938" s="650" t="s">
        <v>4340</v>
      </c>
      <c r="K938" s="650" t="s">
        <v>4810</v>
      </c>
      <c r="L938" s="651">
        <v>0</v>
      </c>
      <c r="M938" s="651">
        <v>0</v>
      </c>
      <c r="N938" s="650">
        <v>1</v>
      </c>
      <c r="O938" s="731">
        <v>0.5</v>
      </c>
      <c r="P938" s="651"/>
      <c r="Q938" s="666"/>
      <c r="R938" s="650"/>
      <c r="S938" s="666">
        <v>0</v>
      </c>
      <c r="T938" s="731"/>
      <c r="U938" s="689">
        <v>0</v>
      </c>
    </row>
    <row r="939" spans="1:21" ht="14.4" customHeight="1" x14ac:dyDescent="0.3">
      <c r="A939" s="649">
        <v>21</v>
      </c>
      <c r="B939" s="650" t="s">
        <v>582</v>
      </c>
      <c r="C939" s="650">
        <v>89301212</v>
      </c>
      <c r="D939" s="729" t="s">
        <v>5949</v>
      </c>
      <c r="E939" s="730" t="s">
        <v>3917</v>
      </c>
      <c r="F939" s="650" t="s">
        <v>3904</v>
      </c>
      <c r="G939" s="650" t="s">
        <v>4811</v>
      </c>
      <c r="H939" s="650" t="s">
        <v>583</v>
      </c>
      <c r="I939" s="650" t="s">
        <v>4812</v>
      </c>
      <c r="J939" s="650" t="s">
        <v>4813</v>
      </c>
      <c r="K939" s="650" t="s">
        <v>4814</v>
      </c>
      <c r="L939" s="651">
        <v>244.74</v>
      </c>
      <c r="M939" s="651">
        <v>244.74</v>
      </c>
      <c r="N939" s="650">
        <v>1</v>
      </c>
      <c r="O939" s="731">
        <v>1</v>
      </c>
      <c r="P939" s="651">
        <v>244.74</v>
      </c>
      <c r="Q939" s="666">
        <v>1</v>
      </c>
      <c r="R939" s="650">
        <v>1</v>
      </c>
      <c r="S939" s="666">
        <v>1</v>
      </c>
      <c r="T939" s="731">
        <v>1</v>
      </c>
      <c r="U939" s="689">
        <v>1</v>
      </c>
    </row>
    <row r="940" spans="1:21" ht="14.4" customHeight="1" x14ac:dyDescent="0.3">
      <c r="A940" s="649">
        <v>21</v>
      </c>
      <c r="B940" s="650" t="s">
        <v>582</v>
      </c>
      <c r="C940" s="650">
        <v>89301212</v>
      </c>
      <c r="D940" s="729" t="s">
        <v>5949</v>
      </c>
      <c r="E940" s="730" t="s">
        <v>3917</v>
      </c>
      <c r="F940" s="650" t="s">
        <v>3904</v>
      </c>
      <c r="G940" s="650" t="s">
        <v>4641</v>
      </c>
      <c r="H940" s="650" t="s">
        <v>583</v>
      </c>
      <c r="I940" s="650" t="s">
        <v>4815</v>
      </c>
      <c r="J940" s="650" t="s">
        <v>4643</v>
      </c>
      <c r="K940" s="650" t="s">
        <v>4816</v>
      </c>
      <c r="L940" s="651">
        <v>0</v>
      </c>
      <c r="M940" s="651">
        <v>0</v>
      </c>
      <c r="N940" s="650">
        <v>2</v>
      </c>
      <c r="O940" s="731">
        <v>1</v>
      </c>
      <c r="P940" s="651">
        <v>0</v>
      </c>
      <c r="Q940" s="666"/>
      <c r="R940" s="650">
        <v>1</v>
      </c>
      <c r="S940" s="666">
        <v>0.5</v>
      </c>
      <c r="T940" s="731">
        <v>0.5</v>
      </c>
      <c r="U940" s="689">
        <v>0.5</v>
      </c>
    </row>
    <row r="941" spans="1:21" ht="14.4" customHeight="1" x14ac:dyDescent="0.3">
      <c r="A941" s="649">
        <v>21</v>
      </c>
      <c r="B941" s="650" t="s">
        <v>582</v>
      </c>
      <c r="C941" s="650">
        <v>89301212</v>
      </c>
      <c r="D941" s="729" t="s">
        <v>5949</v>
      </c>
      <c r="E941" s="730" t="s">
        <v>3917</v>
      </c>
      <c r="F941" s="650" t="s">
        <v>3904</v>
      </c>
      <c r="G941" s="650" t="s">
        <v>4641</v>
      </c>
      <c r="H941" s="650" t="s">
        <v>583</v>
      </c>
      <c r="I941" s="650" t="s">
        <v>4817</v>
      </c>
      <c r="J941" s="650" t="s">
        <v>4818</v>
      </c>
      <c r="K941" s="650" t="s">
        <v>4644</v>
      </c>
      <c r="L941" s="651">
        <v>334.7</v>
      </c>
      <c r="M941" s="651">
        <v>669.4</v>
      </c>
      <c r="N941" s="650">
        <v>2</v>
      </c>
      <c r="O941" s="731">
        <v>0.5</v>
      </c>
      <c r="P941" s="651"/>
      <c r="Q941" s="666">
        <v>0</v>
      </c>
      <c r="R941" s="650"/>
      <c r="S941" s="666">
        <v>0</v>
      </c>
      <c r="T941" s="731"/>
      <c r="U941" s="689">
        <v>0</v>
      </c>
    </row>
    <row r="942" spans="1:21" ht="14.4" customHeight="1" x14ac:dyDescent="0.3">
      <c r="A942" s="649">
        <v>21</v>
      </c>
      <c r="B942" s="650" t="s">
        <v>582</v>
      </c>
      <c r="C942" s="650">
        <v>89301212</v>
      </c>
      <c r="D942" s="729" t="s">
        <v>5949</v>
      </c>
      <c r="E942" s="730" t="s">
        <v>3917</v>
      </c>
      <c r="F942" s="650" t="s">
        <v>3904</v>
      </c>
      <c r="G942" s="650" t="s">
        <v>4641</v>
      </c>
      <c r="H942" s="650" t="s">
        <v>583</v>
      </c>
      <c r="I942" s="650" t="s">
        <v>4819</v>
      </c>
      <c r="J942" s="650" t="s">
        <v>4643</v>
      </c>
      <c r="K942" s="650" t="s">
        <v>4816</v>
      </c>
      <c r="L942" s="651">
        <v>0</v>
      </c>
      <c r="M942" s="651">
        <v>0</v>
      </c>
      <c r="N942" s="650">
        <v>1</v>
      </c>
      <c r="O942" s="731">
        <v>0.5</v>
      </c>
      <c r="P942" s="651">
        <v>0</v>
      </c>
      <c r="Q942" s="666"/>
      <c r="R942" s="650">
        <v>1</v>
      </c>
      <c r="S942" s="666">
        <v>1</v>
      </c>
      <c r="T942" s="731">
        <v>0.5</v>
      </c>
      <c r="U942" s="689">
        <v>1</v>
      </c>
    </row>
    <row r="943" spans="1:21" ht="14.4" customHeight="1" x14ac:dyDescent="0.3">
      <c r="A943" s="649">
        <v>21</v>
      </c>
      <c r="B943" s="650" t="s">
        <v>582</v>
      </c>
      <c r="C943" s="650">
        <v>89301212</v>
      </c>
      <c r="D943" s="729" t="s">
        <v>5949</v>
      </c>
      <c r="E943" s="730" t="s">
        <v>3917</v>
      </c>
      <c r="F943" s="650" t="s">
        <v>3904</v>
      </c>
      <c r="G943" s="650" t="s">
        <v>4125</v>
      </c>
      <c r="H943" s="650" t="s">
        <v>583</v>
      </c>
      <c r="I943" s="650" t="s">
        <v>4820</v>
      </c>
      <c r="J943" s="650" t="s">
        <v>4128</v>
      </c>
      <c r="K943" s="650" t="s">
        <v>4821</v>
      </c>
      <c r="L943" s="651">
        <v>0</v>
      </c>
      <c r="M943" s="651">
        <v>0</v>
      </c>
      <c r="N943" s="650">
        <v>2</v>
      </c>
      <c r="O943" s="731">
        <v>1.5</v>
      </c>
      <c r="P943" s="651"/>
      <c r="Q943" s="666"/>
      <c r="R943" s="650"/>
      <c r="S943" s="666">
        <v>0</v>
      </c>
      <c r="T943" s="731"/>
      <c r="U943" s="689">
        <v>0</v>
      </c>
    </row>
    <row r="944" spans="1:21" ht="14.4" customHeight="1" x14ac:dyDescent="0.3">
      <c r="A944" s="649">
        <v>21</v>
      </c>
      <c r="B944" s="650" t="s">
        <v>582</v>
      </c>
      <c r="C944" s="650">
        <v>89301212</v>
      </c>
      <c r="D944" s="729" t="s">
        <v>5949</v>
      </c>
      <c r="E944" s="730" t="s">
        <v>3917</v>
      </c>
      <c r="F944" s="650" t="s">
        <v>3904</v>
      </c>
      <c r="G944" s="650" t="s">
        <v>4125</v>
      </c>
      <c r="H944" s="650" t="s">
        <v>583</v>
      </c>
      <c r="I944" s="650" t="s">
        <v>4651</v>
      </c>
      <c r="J944" s="650" t="s">
        <v>4649</v>
      </c>
      <c r="K944" s="650" t="s">
        <v>922</v>
      </c>
      <c r="L944" s="651">
        <v>0</v>
      </c>
      <c r="M944" s="651">
        <v>0</v>
      </c>
      <c r="N944" s="650">
        <v>2</v>
      </c>
      <c r="O944" s="731">
        <v>0.5</v>
      </c>
      <c r="P944" s="651"/>
      <c r="Q944" s="666"/>
      <c r="R944" s="650"/>
      <c r="S944" s="666">
        <v>0</v>
      </c>
      <c r="T944" s="731"/>
      <c r="U944" s="689">
        <v>0</v>
      </c>
    </row>
    <row r="945" spans="1:21" ht="14.4" customHeight="1" x14ac:dyDescent="0.3">
      <c r="A945" s="649">
        <v>21</v>
      </c>
      <c r="B945" s="650" t="s">
        <v>582</v>
      </c>
      <c r="C945" s="650">
        <v>89301212</v>
      </c>
      <c r="D945" s="729" t="s">
        <v>5949</v>
      </c>
      <c r="E945" s="730" t="s">
        <v>3917</v>
      </c>
      <c r="F945" s="650" t="s">
        <v>3904</v>
      </c>
      <c r="G945" s="650" t="s">
        <v>4125</v>
      </c>
      <c r="H945" s="650" t="s">
        <v>583</v>
      </c>
      <c r="I945" s="650" t="s">
        <v>4822</v>
      </c>
      <c r="J945" s="650" t="s">
        <v>1827</v>
      </c>
      <c r="K945" s="650" t="s">
        <v>4650</v>
      </c>
      <c r="L945" s="651">
        <v>0</v>
      </c>
      <c r="M945" s="651">
        <v>0</v>
      </c>
      <c r="N945" s="650">
        <v>1</v>
      </c>
      <c r="O945" s="731">
        <v>0.5</v>
      </c>
      <c r="P945" s="651"/>
      <c r="Q945" s="666"/>
      <c r="R945" s="650"/>
      <c r="S945" s="666">
        <v>0</v>
      </c>
      <c r="T945" s="731"/>
      <c r="U945" s="689">
        <v>0</v>
      </c>
    </row>
    <row r="946" spans="1:21" ht="14.4" customHeight="1" x14ac:dyDescent="0.3">
      <c r="A946" s="649">
        <v>21</v>
      </c>
      <c r="B946" s="650" t="s">
        <v>582</v>
      </c>
      <c r="C946" s="650">
        <v>89301212</v>
      </c>
      <c r="D946" s="729" t="s">
        <v>5949</v>
      </c>
      <c r="E946" s="730" t="s">
        <v>3917</v>
      </c>
      <c r="F946" s="650" t="s">
        <v>3904</v>
      </c>
      <c r="G946" s="650" t="s">
        <v>4823</v>
      </c>
      <c r="H946" s="650" t="s">
        <v>583</v>
      </c>
      <c r="I946" s="650" t="s">
        <v>3542</v>
      </c>
      <c r="J946" s="650" t="s">
        <v>3543</v>
      </c>
      <c r="K946" s="650" t="s">
        <v>3544</v>
      </c>
      <c r="L946" s="651">
        <v>92785.3</v>
      </c>
      <c r="M946" s="651">
        <v>185570.6</v>
      </c>
      <c r="N946" s="650">
        <v>2</v>
      </c>
      <c r="O946" s="731">
        <v>2</v>
      </c>
      <c r="P946" s="651"/>
      <c r="Q946" s="666">
        <v>0</v>
      </c>
      <c r="R946" s="650"/>
      <c r="S946" s="666">
        <v>0</v>
      </c>
      <c r="T946" s="731"/>
      <c r="U946" s="689">
        <v>0</v>
      </c>
    </row>
    <row r="947" spans="1:21" ht="14.4" customHeight="1" x14ac:dyDescent="0.3">
      <c r="A947" s="649">
        <v>21</v>
      </c>
      <c r="B947" s="650" t="s">
        <v>582</v>
      </c>
      <c r="C947" s="650">
        <v>89301212</v>
      </c>
      <c r="D947" s="729" t="s">
        <v>5949</v>
      </c>
      <c r="E947" s="730" t="s">
        <v>3917</v>
      </c>
      <c r="F947" s="650" t="s">
        <v>3906</v>
      </c>
      <c r="G947" s="650" t="s">
        <v>4136</v>
      </c>
      <c r="H947" s="650" t="s">
        <v>583</v>
      </c>
      <c r="I947" s="650" t="s">
        <v>4137</v>
      </c>
      <c r="J947" s="650" t="s">
        <v>4138</v>
      </c>
      <c r="K947" s="650" t="s">
        <v>4139</v>
      </c>
      <c r="L947" s="651">
        <v>1267.1199999999999</v>
      </c>
      <c r="M947" s="651">
        <v>1267.1199999999999</v>
      </c>
      <c r="N947" s="650">
        <v>1</v>
      </c>
      <c r="O947" s="731">
        <v>1</v>
      </c>
      <c r="P947" s="651">
        <v>1267.1199999999999</v>
      </c>
      <c r="Q947" s="666">
        <v>1</v>
      </c>
      <c r="R947" s="650">
        <v>1</v>
      </c>
      <c r="S947" s="666">
        <v>1</v>
      </c>
      <c r="T947" s="731">
        <v>1</v>
      </c>
      <c r="U947" s="689">
        <v>1</v>
      </c>
    </row>
    <row r="948" spans="1:21" ht="14.4" customHeight="1" x14ac:dyDescent="0.3">
      <c r="A948" s="649">
        <v>21</v>
      </c>
      <c r="B948" s="650" t="s">
        <v>582</v>
      </c>
      <c r="C948" s="650">
        <v>89301212</v>
      </c>
      <c r="D948" s="729" t="s">
        <v>5949</v>
      </c>
      <c r="E948" s="730" t="s">
        <v>3918</v>
      </c>
      <c r="F948" s="650" t="s">
        <v>3904</v>
      </c>
      <c r="G948" s="650" t="s">
        <v>4125</v>
      </c>
      <c r="H948" s="650" t="s">
        <v>583</v>
      </c>
      <c r="I948" s="650" t="s">
        <v>4126</v>
      </c>
      <c r="J948" s="650" t="s">
        <v>1827</v>
      </c>
      <c r="K948" s="650" t="s">
        <v>1013</v>
      </c>
      <c r="L948" s="651">
        <v>0</v>
      </c>
      <c r="M948" s="651">
        <v>0</v>
      </c>
      <c r="N948" s="650">
        <v>2</v>
      </c>
      <c r="O948" s="731">
        <v>1</v>
      </c>
      <c r="P948" s="651"/>
      <c r="Q948" s="666"/>
      <c r="R948" s="650"/>
      <c r="S948" s="666">
        <v>0</v>
      </c>
      <c r="T948" s="731"/>
      <c r="U948" s="689">
        <v>0</v>
      </c>
    </row>
    <row r="949" spans="1:21" ht="14.4" customHeight="1" x14ac:dyDescent="0.3">
      <c r="A949" s="649">
        <v>21</v>
      </c>
      <c r="B949" s="650" t="s">
        <v>582</v>
      </c>
      <c r="C949" s="650">
        <v>89301212</v>
      </c>
      <c r="D949" s="729" t="s">
        <v>5949</v>
      </c>
      <c r="E949" s="730" t="s">
        <v>3920</v>
      </c>
      <c r="F949" s="650" t="s">
        <v>3904</v>
      </c>
      <c r="G949" s="650" t="s">
        <v>3956</v>
      </c>
      <c r="H949" s="650" t="s">
        <v>583</v>
      </c>
      <c r="I949" s="650" t="s">
        <v>4824</v>
      </c>
      <c r="J949" s="650" t="s">
        <v>1098</v>
      </c>
      <c r="K949" s="650" t="s">
        <v>2709</v>
      </c>
      <c r="L949" s="651">
        <v>0</v>
      </c>
      <c r="M949" s="651">
        <v>0</v>
      </c>
      <c r="N949" s="650">
        <v>1</v>
      </c>
      <c r="O949" s="731">
        <v>1</v>
      </c>
      <c r="P949" s="651"/>
      <c r="Q949" s="666"/>
      <c r="R949" s="650"/>
      <c r="S949" s="666">
        <v>0</v>
      </c>
      <c r="T949" s="731"/>
      <c r="U949" s="689">
        <v>0</v>
      </c>
    </row>
    <row r="950" spans="1:21" ht="14.4" customHeight="1" x14ac:dyDescent="0.3">
      <c r="A950" s="649">
        <v>21</v>
      </c>
      <c r="B950" s="650" t="s">
        <v>582</v>
      </c>
      <c r="C950" s="650">
        <v>89301212</v>
      </c>
      <c r="D950" s="729" t="s">
        <v>5949</v>
      </c>
      <c r="E950" s="730" t="s">
        <v>3920</v>
      </c>
      <c r="F950" s="650" t="s">
        <v>3904</v>
      </c>
      <c r="G950" s="650" t="s">
        <v>3956</v>
      </c>
      <c r="H950" s="650" t="s">
        <v>583</v>
      </c>
      <c r="I950" s="650" t="s">
        <v>1097</v>
      </c>
      <c r="J950" s="650" t="s">
        <v>1098</v>
      </c>
      <c r="K950" s="650" t="s">
        <v>1099</v>
      </c>
      <c r="L950" s="651">
        <v>95.25</v>
      </c>
      <c r="M950" s="651">
        <v>95.25</v>
      </c>
      <c r="N950" s="650">
        <v>1</v>
      </c>
      <c r="O950" s="731">
        <v>0.5</v>
      </c>
      <c r="P950" s="651">
        <v>95.25</v>
      </c>
      <c r="Q950" s="666">
        <v>1</v>
      </c>
      <c r="R950" s="650">
        <v>1</v>
      </c>
      <c r="S950" s="666">
        <v>1</v>
      </c>
      <c r="T950" s="731">
        <v>0.5</v>
      </c>
      <c r="U950" s="689">
        <v>1</v>
      </c>
    </row>
    <row r="951" spans="1:21" ht="14.4" customHeight="1" x14ac:dyDescent="0.3">
      <c r="A951" s="649">
        <v>21</v>
      </c>
      <c r="B951" s="650" t="s">
        <v>582</v>
      </c>
      <c r="C951" s="650">
        <v>89301212</v>
      </c>
      <c r="D951" s="729" t="s">
        <v>5949</v>
      </c>
      <c r="E951" s="730" t="s">
        <v>3920</v>
      </c>
      <c r="F951" s="650" t="s">
        <v>3904</v>
      </c>
      <c r="G951" s="650" t="s">
        <v>3956</v>
      </c>
      <c r="H951" s="650" t="s">
        <v>583</v>
      </c>
      <c r="I951" s="650" t="s">
        <v>4466</v>
      </c>
      <c r="J951" s="650" t="s">
        <v>4140</v>
      </c>
      <c r="K951" s="650" t="s">
        <v>1099</v>
      </c>
      <c r="L951" s="651">
        <v>95.25</v>
      </c>
      <c r="M951" s="651">
        <v>95.25</v>
      </c>
      <c r="N951" s="650">
        <v>1</v>
      </c>
      <c r="O951" s="731">
        <v>0.5</v>
      </c>
      <c r="P951" s="651">
        <v>95.25</v>
      </c>
      <c r="Q951" s="666">
        <v>1</v>
      </c>
      <c r="R951" s="650">
        <v>1</v>
      </c>
      <c r="S951" s="666">
        <v>1</v>
      </c>
      <c r="T951" s="731">
        <v>0.5</v>
      </c>
      <c r="U951" s="689">
        <v>1</v>
      </c>
    </row>
    <row r="952" spans="1:21" ht="14.4" customHeight="1" x14ac:dyDescent="0.3">
      <c r="A952" s="649">
        <v>21</v>
      </c>
      <c r="B952" s="650" t="s">
        <v>582</v>
      </c>
      <c r="C952" s="650">
        <v>89301212</v>
      </c>
      <c r="D952" s="729" t="s">
        <v>5949</v>
      </c>
      <c r="E952" s="730" t="s">
        <v>3920</v>
      </c>
      <c r="F952" s="650" t="s">
        <v>3904</v>
      </c>
      <c r="G952" s="650" t="s">
        <v>3971</v>
      </c>
      <c r="H952" s="650" t="s">
        <v>583</v>
      </c>
      <c r="I952" s="650" t="s">
        <v>4825</v>
      </c>
      <c r="J952" s="650" t="s">
        <v>4826</v>
      </c>
      <c r="K952" s="650" t="s">
        <v>3797</v>
      </c>
      <c r="L952" s="651">
        <v>10.73</v>
      </c>
      <c r="M952" s="651">
        <v>32.19</v>
      </c>
      <c r="N952" s="650">
        <v>3</v>
      </c>
      <c r="O952" s="731">
        <v>1</v>
      </c>
      <c r="P952" s="651"/>
      <c r="Q952" s="666">
        <v>0</v>
      </c>
      <c r="R952" s="650"/>
      <c r="S952" s="666">
        <v>0</v>
      </c>
      <c r="T952" s="731"/>
      <c r="U952" s="689">
        <v>0</v>
      </c>
    </row>
    <row r="953" spans="1:21" ht="14.4" customHeight="1" x14ac:dyDescent="0.3">
      <c r="A953" s="649">
        <v>21</v>
      </c>
      <c r="B953" s="650" t="s">
        <v>582</v>
      </c>
      <c r="C953" s="650">
        <v>89301212</v>
      </c>
      <c r="D953" s="729" t="s">
        <v>5949</v>
      </c>
      <c r="E953" s="730" t="s">
        <v>3920</v>
      </c>
      <c r="F953" s="650" t="s">
        <v>3904</v>
      </c>
      <c r="G953" s="650" t="s">
        <v>3971</v>
      </c>
      <c r="H953" s="650" t="s">
        <v>1959</v>
      </c>
      <c r="I953" s="650" t="s">
        <v>2148</v>
      </c>
      <c r="J953" s="650" t="s">
        <v>3792</v>
      </c>
      <c r="K953" s="650" t="s">
        <v>3793</v>
      </c>
      <c r="L953" s="651">
        <v>16.27</v>
      </c>
      <c r="M953" s="651">
        <v>32.54</v>
      </c>
      <c r="N953" s="650">
        <v>2</v>
      </c>
      <c r="O953" s="731">
        <v>1</v>
      </c>
      <c r="P953" s="651"/>
      <c r="Q953" s="666">
        <v>0</v>
      </c>
      <c r="R953" s="650"/>
      <c r="S953" s="666">
        <v>0</v>
      </c>
      <c r="T953" s="731"/>
      <c r="U953" s="689">
        <v>0</v>
      </c>
    </row>
    <row r="954" spans="1:21" ht="14.4" customHeight="1" x14ac:dyDescent="0.3">
      <c r="A954" s="649">
        <v>21</v>
      </c>
      <c r="B954" s="650" t="s">
        <v>582</v>
      </c>
      <c r="C954" s="650">
        <v>89301212</v>
      </c>
      <c r="D954" s="729" t="s">
        <v>5949</v>
      </c>
      <c r="E954" s="730" t="s">
        <v>3920</v>
      </c>
      <c r="F954" s="650" t="s">
        <v>3904</v>
      </c>
      <c r="G954" s="650" t="s">
        <v>3971</v>
      </c>
      <c r="H954" s="650" t="s">
        <v>1959</v>
      </c>
      <c r="I954" s="650" t="s">
        <v>2084</v>
      </c>
      <c r="J954" s="650" t="s">
        <v>3794</v>
      </c>
      <c r="K954" s="650" t="s">
        <v>3795</v>
      </c>
      <c r="L954" s="651">
        <v>6.98</v>
      </c>
      <c r="M954" s="651">
        <v>20.94</v>
      </c>
      <c r="N954" s="650">
        <v>3</v>
      </c>
      <c r="O954" s="731">
        <v>0.5</v>
      </c>
      <c r="P954" s="651"/>
      <c r="Q954" s="666">
        <v>0</v>
      </c>
      <c r="R954" s="650"/>
      <c r="S954" s="666">
        <v>0</v>
      </c>
      <c r="T954" s="731"/>
      <c r="U954" s="689">
        <v>0</v>
      </c>
    </row>
    <row r="955" spans="1:21" ht="14.4" customHeight="1" x14ac:dyDescent="0.3">
      <c r="A955" s="649">
        <v>21</v>
      </c>
      <c r="B955" s="650" t="s">
        <v>582</v>
      </c>
      <c r="C955" s="650">
        <v>89301212</v>
      </c>
      <c r="D955" s="729" t="s">
        <v>5949</v>
      </c>
      <c r="E955" s="730" t="s">
        <v>3920</v>
      </c>
      <c r="F955" s="650" t="s">
        <v>3904</v>
      </c>
      <c r="G955" s="650" t="s">
        <v>3971</v>
      </c>
      <c r="H955" s="650" t="s">
        <v>1959</v>
      </c>
      <c r="I955" s="650" t="s">
        <v>2186</v>
      </c>
      <c r="J955" s="650" t="s">
        <v>3796</v>
      </c>
      <c r="K955" s="650" t="s">
        <v>3797</v>
      </c>
      <c r="L955" s="651">
        <v>10.73</v>
      </c>
      <c r="M955" s="651">
        <v>10.73</v>
      </c>
      <c r="N955" s="650">
        <v>1</v>
      </c>
      <c r="O955" s="731">
        <v>0.5</v>
      </c>
      <c r="P955" s="651"/>
      <c r="Q955" s="666">
        <v>0</v>
      </c>
      <c r="R955" s="650"/>
      <c r="S955" s="666">
        <v>0</v>
      </c>
      <c r="T955" s="731"/>
      <c r="U955" s="689">
        <v>0</v>
      </c>
    </row>
    <row r="956" spans="1:21" ht="14.4" customHeight="1" x14ac:dyDescent="0.3">
      <c r="A956" s="649">
        <v>21</v>
      </c>
      <c r="B956" s="650" t="s">
        <v>582</v>
      </c>
      <c r="C956" s="650">
        <v>89301212</v>
      </c>
      <c r="D956" s="729" t="s">
        <v>5949</v>
      </c>
      <c r="E956" s="730" t="s">
        <v>3920</v>
      </c>
      <c r="F956" s="650" t="s">
        <v>3904</v>
      </c>
      <c r="G956" s="650" t="s">
        <v>3971</v>
      </c>
      <c r="H956" s="650" t="s">
        <v>583</v>
      </c>
      <c r="I956" s="650" t="s">
        <v>4827</v>
      </c>
      <c r="J956" s="650" t="s">
        <v>4828</v>
      </c>
      <c r="K956" s="650" t="s">
        <v>3795</v>
      </c>
      <c r="L956" s="651">
        <v>5.37</v>
      </c>
      <c r="M956" s="651">
        <v>26.85</v>
      </c>
      <c r="N956" s="650">
        <v>5</v>
      </c>
      <c r="O956" s="731">
        <v>2</v>
      </c>
      <c r="P956" s="651">
        <v>16.11</v>
      </c>
      <c r="Q956" s="666">
        <v>0.6</v>
      </c>
      <c r="R956" s="650">
        <v>3</v>
      </c>
      <c r="S956" s="666">
        <v>0.6</v>
      </c>
      <c r="T956" s="731">
        <v>1.5</v>
      </c>
      <c r="U956" s="689">
        <v>0.75</v>
      </c>
    </row>
    <row r="957" spans="1:21" ht="14.4" customHeight="1" x14ac:dyDescent="0.3">
      <c r="A957" s="649">
        <v>21</v>
      </c>
      <c r="B957" s="650" t="s">
        <v>582</v>
      </c>
      <c r="C957" s="650">
        <v>89301212</v>
      </c>
      <c r="D957" s="729" t="s">
        <v>5949</v>
      </c>
      <c r="E957" s="730" t="s">
        <v>3920</v>
      </c>
      <c r="F957" s="650" t="s">
        <v>3904</v>
      </c>
      <c r="G957" s="650" t="s">
        <v>3972</v>
      </c>
      <c r="H957" s="650" t="s">
        <v>583</v>
      </c>
      <c r="I957" s="650" t="s">
        <v>1131</v>
      </c>
      <c r="J957" s="650" t="s">
        <v>1132</v>
      </c>
      <c r="K957" s="650" t="s">
        <v>1133</v>
      </c>
      <c r="L957" s="651">
        <v>81.209999999999994</v>
      </c>
      <c r="M957" s="651">
        <v>162.41999999999999</v>
      </c>
      <c r="N957" s="650">
        <v>2</v>
      </c>
      <c r="O957" s="731">
        <v>1</v>
      </c>
      <c r="P957" s="651"/>
      <c r="Q957" s="666">
        <v>0</v>
      </c>
      <c r="R957" s="650"/>
      <c r="S957" s="666">
        <v>0</v>
      </c>
      <c r="T957" s="731"/>
      <c r="U957" s="689">
        <v>0</v>
      </c>
    </row>
    <row r="958" spans="1:21" ht="14.4" customHeight="1" x14ac:dyDescent="0.3">
      <c r="A958" s="649">
        <v>21</v>
      </c>
      <c r="B958" s="650" t="s">
        <v>582</v>
      </c>
      <c r="C958" s="650">
        <v>89301212</v>
      </c>
      <c r="D958" s="729" t="s">
        <v>5949</v>
      </c>
      <c r="E958" s="730" t="s">
        <v>3920</v>
      </c>
      <c r="F958" s="650" t="s">
        <v>3904</v>
      </c>
      <c r="G958" s="650" t="s">
        <v>3972</v>
      </c>
      <c r="H958" s="650" t="s">
        <v>583</v>
      </c>
      <c r="I958" s="650" t="s">
        <v>3973</v>
      </c>
      <c r="J958" s="650" t="s">
        <v>1128</v>
      </c>
      <c r="K958" s="650" t="s">
        <v>1129</v>
      </c>
      <c r="L958" s="651">
        <v>0</v>
      </c>
      <c r="M958" s="651">
        <v>0</v>
      </c>
      <c r="N958" s="650">
        <v>1</v>
      </c>
      <c r="O958" s="731">
        <v>0.5</v>
      </c>
      <c r="P958" s="651"/>
      <c r="Q958" s="666"/>
      <c r="R958" s="650"/>
      <c r="S958" s="666">
        <v>0</v>
      </c>
      <c r="T958" s="731"/>
      <c r="U958" s="689">
        <v>0</v>
      </c>
    </row>
    <row r="959" spans="1:21" ht="14.4" customHeight="1" x14ac:dyDescent="0.3">
      <c r="A959" s="649">
        <v>21</v>
      </c>
      <c r="B959" s="650" t="s">
        <v>582</v>
      </c>
      <c r="C959" s="650">
        <v>89301212</v>
      </c>
      <c r="D959" s="729" t="s">
        <v>5949</v>
      </c>
      <c r="E959" s="730" t="s">
        <v>3920</v>
      </c>
      <c r="F959" s="650" t="s">
        <v>3904</v>
      </c>
      <c r="G959" s="650" t="s">
        <v>3972</v>
      </c>
      <c r="H959" s="650" t="s">
        <v>583</v>
      </c>
      <c r="I959" s="650" t="s">
        <v>4829</v>
      </c>
      <c r="J959" s="650" t="s">
        <v>4830</v>
      </c>
      <c r="K959" s="650" t="s">
        <v>1133</v>
      </c>
      <c r="L959" s="651">
        <v>81.209999999999994</v>
      </c>
      <c r="M959" s="651">
        <v>162.41999999999999</v>
      </c>
      <c r="N959" s="650">
        <v>2</v>
      </c>
      <c r="O959" s="731">
        <v>0.5</v>
      </c>
      <c r="P959" s="651"/>
      <c r="Q959" s="666">
        <v>0</v>
      </c>
      <c r="R959" s="650"/>
      <c r="S959" s="666">
        <v>0</v>
      </c>
      <c r="T959" s="731"/>
      <c r="U959" s="689">
        <v>0</v>
      </c>
    </row>
    <row r="960" spans="1:21" ht="14.4" customHeight="1" x14ac:dyDescent="0.3">
      <c r="A960" s="649">
        <v>21</v>
      </c>
      <c r="B960" s="650" t="s">
        <v>582</v>
      </c>
      <c r="C960" s="650">
        <v>89301212</v>
      </c>
      <c r="D960" s="729" t="s">
        <v>5949</v>
      </c>
      <c r="E960" s="730" t="s">
        <v>3920</v>
      </c>
      <c r="F960" s="650" t="s">
        <v>3904</v>
      </c>
      <c r="G960" s="650" t="s">
        <v>3972</v>
      </c>
      <c r="H960" s="650" t="s">
        <v>583</v>
      </c>
      <c r="I960" s="650" t="s">
        <v>4831</v>
      </c>
      <c r="J960" s="650" t="s">
        <v>4832</v>
      </c>
      <c r="K960" s="650" t="s">
        <v>4364</v>
      </c>
      <c r="L960" s="651">
        <v>45.69</v>
      </c>
      <c r="M960" s="651">
        <v>45.69</v>
      </c>
      <c r="N960" s="650">
        <v>1</v>
      </c>
      <c r="O960" s="731">
        <v>0.5</v>
      </c>
      <c r="P960" s="651"/>
      <c r="Q960" s="666">
        <v>0</v>
      </c>
      <c r="R960" s="650"/>
      <c r="S960" s="666">
        <v>0</v>
      </c>
      <c r="T960" s="731"/>
      <c r="U960" s="689">
        <v>0</v>
      </c>
    </row>
    <row r="961" spans="1:21" ht="14.4" customHeight="1" x14ac:dyDescent="0.3">
      <c r="A961" s="649">
        <v>21</v>
      </c>
      <c r="B961" s="650" t="s">
        <v>582</v>
      </c>
      <c r="C961" s="650">
        <v>89301212</v>
      </c>
      <c r="D961" s="729" t="s">
        <v>5949</v>
      </c>
      <c r="E961" s="730" t="s">
        <v>3920</v>
      </c>
      <c r="F961" s="650" t="s">
        <v>3904</v>
      </c>
      <c r="G961" s="650" t="s">
        <v>3972</v>
      </c>
      <c r="H961" s="650" t="s">
        <v>583</v>
      </c>
      <c r="I961" s="650" t="s">
        <v>4833</v>
      </c>
      <c r="J961" s="650" t="s">
        <v>4834</v>
      </c>
      <c r="K961" s="650" t="s">
        <v>1129</v>
      </c>
      <c r="L961" s="651">
        <v>60.92</v>
      </c>
      <c r="M961" s="651">
        <v>121.84</v>
      </c>
      <c r="N961" s="650">
        <v>2</v>
      </c>
      <c r="O961" s="731">
        <v>0.5</v>
      </c>
      <c r="P961" s="651"/>
      <c r="Q961" s="666">
        <v>0</v>
      </c>
      <c r="R961" s="650"/>
      <c r="S961" s="666">
        <v>0</v>
      </c>
      <c r="T961" s="731"/>
      <c r="U961" s="689">
        <v>0</v>
      </c>
    </row>
    <row r="962" spans="1:21" ht="14.4" customHeight="1" x14ac:dyDescent="0.3">
      <c r="A962" s="649">
        <v>21</v>
      </c>
      <c r="B962" s="650" t="s">
        <v>582</v>
      </c>
      <c r="C962" s="650">
        <v>89301212</v>
      </c>
      <c r="D962" s="729" t="s">
        <v>5949</v>
      </c>
      <c r="E962" s="730" t="s">
        <v>3920</v>
      </c>
      <c r="F962" s="650" t="s">
        <v>3904</v>
      </c>
      <c r="G962" s="650" t="s">
        <v>3976</v>
      </c>
      <c r="H962" s="650" t="s">
        <v>583</v>
      </c>
      <c r="I962" s="650" t="s">
        <v>2335</v>
      </c>
      <c r="J962" s="650" t="s">
        <v>3728</v>
      </c>
      <c r="K962" s="650" t="s">
        <v>3729</v>
      </c>
      <c r="L962" s="651">
        <v>156.86000000000001</v>
      </c>
      <c r="M962" s="651">
        <v>156.86000000000001</v>
      </c>
      <c r="N962" s="650">
        <v>1</v>
      </c>
      <c r="O962" s="731">
        <v>0.5</v>
      </c>
      <c r="P962" s="651">
        <v>156.86000000000001</v>
      </c>
      <c r="Q962" s="666">
        <v>1</v>
      </c>
      <c r="R962" s="650">
        <v>1</v>
      </c>
      <c r="S962" s="666">
        <v>1</v>
      </c>
      <c r="T962" s="731">
        <v>0.5</v>
      </c>
      <c r="U962" s="689">
        <v>1</v>
      </c>
    </row>
    <row r="963" spans="1:21" ht="14.4" customHeight="1" x14ac:dyDescent="0.3">
      <c r="A963" s="649">
        <v>21</v>
      </c>
      <c r="B963" s="650" t="s">
        <v>582</v>
      </c>
      <c r="C963" s="650">
        <v>89301212</v>
      </c>
      <c r="D963" s="729" t="s">
        <v>5949</v>
      </c>
      <c r="E963" s="730" t="s">
        <v>3920</v>
      </c>
      <c r="F963" s="650" t="s">
        <v>3904</v>
      </c>
      <c r="G963" s="650" t="s">
        <v>3976</v>
      </c>
      <c r="H963" s="650" t="s">
        <v>583</v>
      </c>
      <c r="I963" s="650" t="s">
        <v>4835</v>
      </c>
      <c r="J963" s="650" t="s">
        <v>4836</v>
      </c>
      <c r="K963" s="650" t="s">
        <v>4837</v>
      </c>
      <c r="L963" s="651">
        <v>0</v>
      </c>
      <c r="M963" s="651">
        <v>0</v>
      </c>
      <c r="N963" s="650">
        <v>1</v>
      </c>
      <c r="O963" s="731">
        <v>1</v>
      </c>
      <c r="P963" s="651"/>
      <c r="Q963" s="666"/>
      <c r="R963" s="650"/>
      <c r="S963" s="666">
        <v>0</v>
      </c>
      <c r="T963" s="731"/>
      <c r="U963" s="689">
        <v>0</v>
      </c>
    </row>
    <row r="964" spans="1:21" ht="14.4" customHeight="1" x14ac:dyDescent="0.3">
      <c r="A964" s="649">
        <v>21</v>
      </c>
      <c r="B964" s="650" t="s">
        <v>582</v>
      </c>
      <c r="C964" s="650">
        <v>89301212</v>
      </c>
      <c r="D964" s="729" t="s">
        <v>5949</v>
      </c>
      <c r="E964" s="730" t="s">
        <v>3920</v>
      </c>
      <c r="F964" s="650" t="s">
        <v>3904</v>
      </c>
      <c r="G964" s="650" t="s">
        <v>4474</v>
      </c>
      <c r="H964" s="650" t="s">
        <v>1959</v>
      </c>
      <c r="I964" s="650" t="s">
        <v>4475</v>
      </c>
      <c r="J964" s="650" t="s">
        <v>4476</v>
      </c>
      <c r="K964" s="650" t="s">
        <v>4477</v>
      </c>
      <c r="L964" s="651">
        <v>804.58</v>
      </c>
      <c r="M964" s="651">
        <v>1609.16</v>
      </c>
      <c r="N964" s="650">
        <v>2</v>
      </c>
      <c r="O964" s="731">
        <v>1</v>
      </c>
      <c r="P964" s="651"/>
      <c r="Q964" s="666">
        <v>0</v>
      </c>
      <c r="R964" s="650"/>
      <c r="S964" s="666">
        <v>0</v>
      </c>
      <c r="T964" s="731"/>
      <c r="U964" s="689">
        <v>0</v>
      </c>
    </row>
    <row r="965" spans="1:21" ht="14.4" customHeight="1" x14ac:dyDescent="0.3">
      <c r="A965" s="649">
        <v>21</v>
      </c>
      <c r="B965" s="650" t="s">
        <v>582</v>
      </c>
      <c r="C965" s="650">
        <v>89301212</v>
      </c>
      <c r="D965" s="729" t="s">
        <v>5949</v>
      </c>
      <c r="E965" s="730" t="s">
        <v>3920</v>
      </c>
      <c r="F965" s="650" t="s">
        <v>3904</v>
      </c>
      <c r="G965" s="650" t="s">
        <v>3960</v>
      </c>
      <c r="H965" s="650" t="s">
        <v>583</v>
      </c>
      <c r="I965" s="650" t="s">
        <v>3961</v>
      </c>
      <c r="J965" s="650" t="s">
        <v>3962</v>
      </c>
      <c r="K965" s="650" t="s">
        <v>3963</v>
      </c>
      <c r="L965" s="651">
        <v>1789.73</v>
      </c>
      <c r="M965" s="651">
        <v>41163.79</v>
      </c>
      <c r="N965" s="650">
        <v>23</v>
      </c>
      <c r="O965" s="731">
        <v>7</v>
      </c>
      <c r="P965" s="651">
        <v>35794.6</v>
      </c>
      <c r="Q965" s="666">
        <v>0.86956521739130432</v>
      </c>
      <c r="R965" s="650">
        <v>20</v>
      </c>
      <c r="S965" s="666">
        <v>0.86956521739130432</v>
      </c>
      <c r="T965" s="731">
        <v>6</v>
      </c>
      <c r="U965" s="689">
        <v>0.8571428571428571</v>
      </c>
    </row>
    <row r="966" spans="1:21" ht="14.4" customHeight="1" x14ac:dyDescent="0.3">
      <c r="A966" s="649">
        <v>21</v>
      </c>
      <c r="B966" s="650" t="s">
        <v>582</v>
      </c>
      <c r="C966" s="650">
        <v>89301212</v>
      </c>
      <c r="D966" s="729" t="s">
        <v>5949</v>
      </c>
      <c r="E966" s="730" t="s">
        <v>3920</v>
      </c>
      <c r="F966" s="650" t="s">
        <v>3904</v>
      </c>
      <c r="G966" s="650" t="s">
        <v>4666</v>
      </c>
      <c r="H966" s="650" t="s">
        <v>583</v>
      </c>
      <c r="I966" s="650" t="s">
        <v>4838</v>
      </c>
      <c r="J966" s="650" t="s">
        <v>4839</v>
      </c>
      <c r="K966" s="650" t="s">
        <v>3806</v>
      </c>
      <c r="L966" s="651">
        <v>41.93</v>
      </c>
      <c r="M966" s="651">
        <v>83.86</v>
      </c>
      <c r="N966" s="650">
        <v>2</v>
      </c>
      <c r="O966" s="731">
        <v>0.5</v>
      </c>
      <c r="P966" s="651"/>
      <c r="Q966" s="666">
        <v>0</v>
      </c>
      <c r="R966" s="650"/>
      <c r="S966" s="666">
        <v>0</v>
      </c>
      <c r="T966" s="731"/>
      <c r="U966" s="689">
        <v>0</v>
      </c>
    </row>
    <row r="967" spans="1:21" ht="14.4" customHeight="1" x14ac:dyDescent="0.3">
      <c r="A967" s="649">
        <v>21</v>
      </c>
      <c r="B967" s="650" t="s">
        <v>582</v>
      </c>
      <c r="C967" s="650">
        <v>89301212</v>
      </c>
      <c r="D967" s="729" t="s">
        <v>5949</v>
      </c>
      <c r="E967" s="730" t="s">
        <v>3920</v>
      </c>
      <c r="F967" s="650" t="s">
        <v>3904</v>
      </c>
      <c r="G967" s="650" t="s">
        <v>4840</v>
      </c>
      <c r="H967" s="650" t="s">
        <v>583</v>
      </c>
      <c r="I967" s="650" t="s">
        <v>4841</v>
      </c>
      <c r="J967" s="650" t="s">
        <v>4842</v>
      </c>
      <c r="K967" s="650" t="s">
        <v>4843</v>
      </c>
      <c r="L967" s="651">
        <v>68.3</v>
      </c>
      <c r="M967" s="651">
        <v>68.3</v>
      </c>
      <c r="N967" s="650">
        <v>1</v>
      </c>
      <c r="O967" s="731">
        <v>1</v>
      </c>
      <c r="P967" s="651"/>
      <c r="Q967" s="666">
        <v>0</v>
      </c>
      <c r="R967" s="650"/>
      <c r="S967" s="666">
        <v>0</v>
      </c>
      <c r="T967" s="731"/>
      <c r="U967" s="689">
        <v>0</v>
      </c>
    </row>
    <row r="968" spans="1:21" ht="14.4" customHeight="1" x14ac:dyDescent="0.3">
      <c r="A968" s="649">
        <v>21</v>
      </c>
      <c r="B968" s="650" t="s">
        <v>582</v>
      </c>
      <c r="C968" s="650">
        <v>89301212</v>
      </c>
      <c r="D968" s="729" t="s">
        <v>5949</v>
      </c>
      <c r="E968" s="730" t="s">
        <v>3920</v>
      </c>
      <c r="F968" s="650" t="s">
        <v>3904</v>
      </c>
      <c r="G968" s="650" t="s">
        <v>4215</v>
      </c>
      <c r="H968" s="650" t="s">
        <v>1959</v>
      </c>
      <c r="I968" s="650" t="s">
        <v>4216</v>
      </c>
      <c r="J968" s="650" t="s">
        <v>4217</v>
      </c>
      <c r="K968" s="650" t="s">
        <v>3806</v>
      </c>
      <c r="L968" s="651">
        <v>216.29</v>
      </c>
      <c r="M968" s="651">
        <v>1946.61</v>
      </c>
      <c r="N968" s="650">
        <v>9</v>
      </c>
      <c r="O968" s="731">
        <v>2.5</v>
      </c>
      <c r="P968" s="651">
        <v>1946.61</v>
      </c>
      <c r="Q968" s="666">
        <v>1</v>
      </c>
      <c r="R968" s="650">
        <v>9</v>
      </c>
      <c r="S968" s="666">
        <v>1</v>
      </c>
      <c r="T968" s="731">
        <v>2.5</v>
      </c>
      <c r="U968" s="689">
        <v>1</v>
      </c>
    </row>
    <row r="969" spans="1:21" ht="14.4" customHeight="1" x14ac:dyDescent="0.3">
      <c r="A969" s="649">
        <v>21</v>
      </c>
      <c r="B969" s="650" t="s">
        <v>582</v>
      </c>
      <c r="C969" s="650">
        <v>89301212</v>
      </c>
      <c r="D969" s="729" t="s">
        <v>5949</v>
      </c>
      <c r="E969" s="730" t="s">
        <v>3920</v>
      </c>
      <c r="F969" s="650" t="s">
        <v>3904</v>
      </c>
      <c r="G969" s="650" t="s">
        <v>4844</v>
      </c>
      <c r="H969" s="650" t="s">
        <v>583</v>
      </c>
      <c r="I969" s="650" t="s">
        <v>4845</v>
      </c>
      <c r="J969" s="650" t="s">
        <v>4846</v>
      </c>
      <c r="K969" s="650" t="s">
        <v>4847</v>
      </c>
      <c r="L969" s="651">
        <v>31.43</v>
      </c>
      <c r="M969" s="651">
        <v>31.43</v>
      </c>
      <c r="N969" s="650">
        <v>1</v>
      </c>
      <c r="O969" s="731">
        <v>1</v>
      </c>
      <c r="P969" s="651">
        <v>31.43</v>
      </c>
      <c r="Q969" s="666">
        <v>1</v>
      </c>
      <c r="R969" s="650">
        <v>1</v>
      </c>
      <c r="S969" s="666">
        <v>1</v>
      </c>
      <c r="T969" s="731">
        <v>1</v>
      </c>
      <c r="U969" s="689">
        <v>1</v>
      </c>
    </row>
    <row r="970" spans="1:21" ht="14.4" customHeight="1" x14ac:dyDescent="0.3">
      <c r="A970" s="649">
        <v>21</v>
      </c>
      <c r="B970" s="650" t="s">
        <v>582</v>
      </c>
      <c r="C970" s="650">
        <v>89301212</v>
      </c>
      <c r="D970" s="729" t="s">
        <v>5949</v>
      </c>
      <c r="E970" s="730" t="s">
        <v>3920</v>
      </c>
      <c r="F970" s="650" t="s">
        <v>3904</v>
      </c>
      <c r="G970" s="650" t="s">
        <v>3979</v>
      </c>
      <c r="H970" s="650" t="s">
        <v>583</v>
      </c>
      <c r="I970" s="650" t="s">
        <v>959</v>
      </c>
      <c r="J970" s="650" t="s">
        <v>4394</v>
      </c>
      <c r="K970" s="650" t="s">
        <v>4395</v>
      </c>
      <c r="L970" s="651">
        <v>0</v>
      </c>
      <c r="M970" s="651">
        <v>0</v>
      </c>
      <c r="N970" s="650">
        <v>13</v>
      </c>
      <c r="O970" s="731">
        <v>7.5</v>
      </c>
      <c r="P970" s="651">
        <v>0</v>
      </c>
      <c r="Q970" s="666"/>
      <c r="R970" s="650">
        <v>5</v>
      </c>
      <c r="S970" s="666">
        <v>0.38461538461538464</v>
      </c>
      <c r="T970" s="731">
        <v>2.5</v>
      </c>
      <c r="U970" s="689">
        <v>0.33333333333333331</v>
      </c>
    </row>
    <row r="971" spans="1:21" ht="14.4" customHeight="1" x14ac:dyDescent="0.3">
      <c r="A971" s="649">
        <v>21</v>
      </c>
      <c r="B971" s="650" t="s">
        <v>582</v>
      </c>
      <c r="C971" s="650">
        <v>89301212</v>
      </c>
      <c r="D971" s="729" t="s">
        <v>5949</v>
      </c>
      <c r="E971" s="730" t="s">
        <v>3920</v>
      </c>
      <c r="F971" s="650" t="s">
        <v>3904</v>
      </c>
      <c r="G971" s="650" t="s">
        <v>3979</v>
      </c>
      <c r="H971" s="650" t="s">
        <v>583</v>
      </c>
      <c r="I971" s="650" t="s">
        <v>963</v>
      </c>
      <c r="J971" s="650" t="s">
        <v>3981</v>
      </c>
      <c r="K971" s="650" t="s">
        <v>2110</v>
      </c>
      <c r="L971" s="651">
        <v>0</v>
      </c>
      <c r="M971" s="651">
        <v>0</v>
      </c>
      <c r="N971" s="650">
        <v>18</v>
      </c>
      <c r="O971" s="731">
        <v>7</v>
      </c>
      <c r="P971" s="651">
        <v>0</v>
      </c>
      <c r="Q971" s="666"/>
      <c r="R971" s="650">
        <v>1</v>
      </c>
      <c r="S971" s="666">
        <v>5.5555555555555552E-2</v>
      </c>
      <c r="T971" s="731">
        <v>0.5</v>
      </c>
      <c r="U971" s="689">
        <v>7.1428571428571425E-2</v>
      </c>
    </row>
    <row r="972" spans="1:21" ht="14.4" customHeight="1" x14ac:dyDescent="0.3">
      <c r="A972" s="649">
        <v>21</v>
      </c>
      <c r="B972" s="650" t="s">
        <v>582</v>
      </c>
      <c r="C972" s="650">
        <v>89301212</v>
      </c>
      <c r="D972" s="729" t="s">
        <v>5949</v>
      </c>
      <c r="E972" s="730" t="s">
        <v>3920</v>
      </c>
      <c r="F972" s="650" t="s">
        <v>3904</v>
      </c>
      <c r="G972" s="650" t="s">
        <v>3979</v>
      </c>
      <c r="H972" s="650" t="s">
        <v>583</v>
      </c>
      <c r="I972" s="650" t="s">
        <v>4766</v>
      </c>
      <c r="J972" s="650" t="s">
        <v>4394</v>
      </c>
      <c r="K972" s="650" t="s">
        <v>4395</v>
      </c>
      <c r="L972" s="651">
        <v>0</v>
      </c>
      <c r="M972" s="651">
        <v>0</v>
      </c>
      <c r="N972" s="650">
        <v>2</v>
      </c>
      <c r="O972" s="731">
        <v>1.5</v>
      </c>
      <c r="P972" s="651"/>
      <c r="Q972" s="666"/>
      <c r="R972" s="650"/>
      <c r="S972" s="666">
        <v>0</v>
      </c>
      <c r="T972" s="731"/>
      <c r="U972" s="689">
        <v>0</v>
      </c>
    </row>
    <row r="973" spans="1:21" ht="14.4" customHeight="1" x14ac:dyDescent="0.3">
      <c r="A973" s="649">
        <v>21</v>
      </c>
      <c r="B973" s="650" t="s">
        <v>582</v>
      </c>
      <c r="C973" s="650">
        <v>89301212</v>
      </c>
      <c r="D973" s="729" t="s">
        <v>5949</v>
      </c>
      <c r="E973" s="730" t="s">
        <v>3920</v>
      </c>
      <c r="F973" s="650" t="s">
        <v>3904</v>
      </c>
      <c r="G973" s="650" t="s">
        <v>3979</v>
      </c>
      <c r="H973" s="650" t="s">
        <v>583</v>
      </c>
      <c r="I973" s="650" t="s">
        <v>4848</v>
      </c>
      <c r="J973" s="650" t="s">
        <v>4394</v>
      </c>
      <c r="K973" s="650" t="s">
        <v>4395</v>
      </c>
      <c r="L973" s="651">
        <v>0</v>
      </c>
      <c r="M973" s="651">
        <v>0</v>
      </c>
      <c r="N973" s="650">
        <v>2</v>
      </c>
      <c r="O973" s="731">
        <v>1</v>
      </c>
      <c r="P973" s="651"/>
      <c r="Q973" s="666"/>
      <c r="R973" s="650"/>
      <c r="S973" s="666">
        <v>0</v>
      </c>
      <c r="T973" s="731"/>
      <c r="U973" s="689">
        <v>0</v>
      </c>
    </row>
    <row r="974" spans="1:21" ht="14.4" customHeight="1" x14ac:dyDescent="0.3">
      <c r="A974" s="649">
        <v>21</v>
      </c>
      <c r="B974" s="650" t="s">
        <v>582</v>
      </c>
      <c r="C974" s="650">
        <v>89301212</v>
      </c>
      <c r="D974" s="729" t="s">
        <v>5949</v>
      </c>
      <c r="E974" s="730" t="s">
        <v>3920</v>
      </c>
      <c r="F974" s="650" t="s">
        <v>3904</v>
      </c>
      <c r="G974" s="650" t="s">
        <v>4141</v>
      </c>
      <c r="H974" s="650" t="s">
        <v>1959</v>
      </c>
      <c r="I974" s="650" t="s">
        <v>4221</v>
      </c>
      <c r="J974" s="650" t="s">
        <v>4222</v>
      </c>
      <c r="K974" s="650" t="s">
        <v>4223</v>
      </c>
      <c r="L974" s="651">
        <v>1027.5999999999999</v>
      </c>
      <c r="M974" s="651">
        <v>9248.4</v>
      </c>
      <c r="N974" s="650">
        <v>9</v>
      </c>
      <c r="O974" s="731">
        <v>5</v>
      </c>
      <c r="P974" s="651">
        <v>8220.7999999999993</v>
      </c>
      <c r="Q974" s="666">
        <v>0.88888888888888884</v>
      </c>
      <c r="R974" s="650">
        <v>8</v>
      </c>
      <c r="S974" s="666">
        <v>0.88888888888888884</v>
      </c>
      <c r="T974" s="731">
        <v>4</v>
      </c>
      <c r="U974" s="689">
        <v>0.8</v>
      </c>
    </row>
    <row r="975" spans="1:21" ht="14.4" customHeight="1" x14ac:dyDescent="0.3">
      <c r="A975" s="649">
        <v>21</v>
      </c>
      <c r="B975" s="650" t="s">
        <v>582</v>
      </c>
      <c r="C975" s="650">
        <v>89301212</v>
      </c>
      <c r="D975" s="729" t="s">
        <v>5949</v>
      </c>
      <c r="E975" s="730" t="s">
        <v>3920</v>
      </c>
      <c r="F975" s="650" t="s">
        <v>3904</v>
      </c>
      <c r="G975" s="650" t="s">
        <v>4141</v>
      </c>
      <c r="H975" s="650" t="s">
        <v>1959</v>
      </c>
      <c r="I975" s="650" t="s">
        <v>4221</v>
      </c>
      <c r="J975" s="650" t="s">
        <v>4222</v>
      </c>
      <c r="K975" s="650" t="s">
        <v>4223</v>
      </c>
      <c r="L975" s="651">
        <v>801.23</v>
      </c>
      <c r="M975" s="651">
        <v>4807.38</v>
      </c>
      <c r="N975" s="650">
        <v>6</v>
      </c>
      <c r="O975" s="731">
        <v>4</v>
      </c>
      <c r="P975" s="651">
        <v>4006.15</v>
      </c>
      <c r="Q975" s="666">
        <v>0.83333333333333337</v>
      </c>
      <c r="R975" s="650">
        <v>5</v>
      </c>
      <c r="S975" s="666">
        <v>0.83333333333333337</v>
      </c>
      <c r="T975" s="731">
        <v>3</v>
      </c>
      <c r="U975" s="689">
        <v>0.75</v>
      </c>
    </row>
    <row r="976" spans="1:21" ht="14.4" customHeight="1" x14ac:dyDescent="0.3">
      <c r="A976" s="649">
        <v>21</v>
      </c>
      <c r="B976" s="650" t="s">
        <v>582</v>
      </c>
      <c r="C976" s="650">
        <v>89301212</v>
      </c>
      <c r="D976" s="729" t="s">
        <v>5949</v>
      </c>
      <c r="E976" s="730" t="s">
        <v>3920</v>
      </c>
      <c r="F976" s="650" t="s">
        <v>3904</v>
      </c>
      <c r="G976" s="650" t="s">
        <v>4141</v>
      </c>
      <c r="H976" s="650" t="s">
        <v>1959</v>
      </c>
      <c r="I976" s="650" t="s">
        <v>4221</v>
      </c>
      <c r="J976" s="650" t="s">
        <v>4222</v>
      </c>
      <c r="K976" s="650" t="s">
        <v>4223</v>
      </c>
      <c r="L976" s="651">
        <v>788.32</v>
      </c>
      <c r="M976" s="651">
        <v>1576.64</v>
      </c>
      <c r="N976" s="650">
        <v>2</v>
      </c>
      <c r="O976" s="731">
        <v>1</v>
      </c>
      <c r="P976" s="651"/>
      <c r="Q976" s="666">
        <v>0</v>
      </c>
      <c r="R976" s="650"/>
      <c r="S976" s="666">
        <v>0</v>
      </c>
      <c r="T976" s="731"/>
      <c r="U976" s="689">
        <v>0</v>
      </c>
    </row>
    <row r="977" spans="1:21" ht="14.4" customHeight="1" x14ac:dyDescent="0.3">
      <c r="A977" s="649">
        <v>21</v>
      </c>
      <c r="B977" s="650" t="s">
        <v>582</v>
      </c>
      <c r="C977" s="650">
        <v>89301212</v>
      </c>
      <c r="D977" s="729" t="s">
        <v>5949</v>
      </c>
      <c r="E977" s="730" t="s">
        <v>3920</v>
      </c>
      <c r="F977" s="650" t="s">
        <v>3904</v>
      </c>
      <c r="G977" s="650" t="s">
        <v>4141</v>
      </c>
      <c r="H977" s="650" t="s">
        <v>1959</v>
      </c>
      <c r="I977" s="650" t="s">
        <v>4142</v>
      </c>
      <c r="J977" s="650" t="s">
        <v>4143</v>
      </c>
      <c r="K977" s="650" t="s">
        <v>4144</v>
      </c>
      <c r="L977" s="651">
        <v>1509.4</v>
      </c>
      <c r="M977" s="651">
        <v>7547.0000000000009</v>
      </c>
      <c r="N977" s="650">
        <v>5</v>
      </c>
      <c r="O977" s="731">
        <v>2</v>
      </c>
      <c r="P977" s="651">
        <v>3018.8</v>
      </c>
      <c r="Q977" s="666">
        <v>0.39999999999999997</v>
      </c>
      <c r="R977" s="650">
        <v>2</v>
      </c>
      <c r="S977" s="666">
        <v>0.4</v>
      </c>
      <c r="T977" s="731">
        <v>1</v>
      </c>
      <c r="U977" s="689">
        <v>0.5</v>
      </c>
    </row>
    <row r="978" spans="1:21" ht="14.4" customHeight="1" x14ac:dyDescent="0.3">
      <c r="A978" s="649">
        <v>21</v>
      </c>
      <c r="B978" s="650" t="s">
        <v>582</v>
      </c>
      <c r="C978" s="650">
        <v>89301212</v>
      </c>
      <c r="D978" s="729" t="s">
        <v>5949</v>
      </c>
      <c r="E978" s="730" t="s">
        <v>3920</v>
      </c>
      <c r="F978" s="650" t="s">
        <v>3904</v>
      </c>
      <c r="G978" s="650" t="s">
        <v>4141</v>
      </c>
      <c r="H978" s="650" t="s">
        <v>1959</v>
      </c>
      <c r="I978" s="650" t="s">
        <v>4142</v>
      </c>
      <c r="J978" s="650" t="s">
        <v>4143</v>
      </c>
      <c r="K978" s="650" t="s">
        <v>4144</v>
      </c>
      <c r="L978" s="651">
        <v>1201.8399999999999</v>
      </c>
      <c r="M978" s="651">
        <v>4807.3599999999997</v>
      </c>
      <c r="N978" s="650">
        <v>4</v>
      </c>
      <c r="O978" s="731">
        <v>3</v>
      </c>
      <c r="P978" s="651">
        <v>4807.3599999999997</v>
      </c>
      <c r="Q978" s="666">
        <v>1</v>
      </c>
      <c r="R978" s="650">
        <v>4</v>
      </c>
      <c r="S978" s="666">
        <v>1</v>
      </c>
      <c r="T978" s="731">
        <v>3</v>
      </c>
      <c r="U978" s="689">
        <v>1</v>
      </c>
    </row>
    <row r="979" spans="1:21" ht="14.4" customHeight="1" x14ac:dyDescent="0.3">
      <c r="A979" s="649">
        <v>21</v>
      </c>
      <c r="B979" s="650" t="s">
        <v>582</v>
      </c>
      <c r="C979" s="650">
        <v>89301212</v>
      </c>
      <c r="D979" s="729" t="s">
        <v>5949</v>
      </c>
      <c r="E979" s="730" t="s">
        <v>3920</v>
      </c>
      <c r="F979" s="650" t="s">
        <v>3904</v>
      </c>
      <c r="G979" s="650" t="s">
        <v>4141</v>
      </c>
      <c r="H979" s="650" t="s">
        <v>1959</v>
      </c>
      <c r="I979" s="650" t="s">
        <v>4142</v>
      </c>
      <c r="J979" s="650" t="s">
        <v>4143</v>
      </c>
      <c r="K979" s="650" t="s">
        <v>4144</v>
      </c>
      <c r="L979" s="651">
        <v>1182.47</v>
      </c>
      <c r="M979" s="651">
        <v>5912.35</v>
      </c>
      <c r="N979" s="650">
        <v>5</v>
      </c>
      <c r="O979" s="731">
        <v>2</v>
      </c>
      <c r="P979" s="651">
        <v>5912.35</v>
      </c>
      <c r="Q979" s="666">
        <v>1</v>
      </c>
      <c r="R979" s="650">
        <v>5</v>
      </c>
      <c r="S979" s="666">
        <v>1</v>
      </c>
      <c r="T979" s="731">
        <v>2</v>
      </c>
      <c r="U979" s="689">
        <v>1</v>
      </c>
    </row>
    <row r="980" spans="1:21" ht="14.4" customHeight="1" x14ac:dyDescent="0.3">
      <c r="A980" s="649">
        <v>21</v>
      </c>
      <c r="B980" s="650" t="s">
        <v>582</v>
      </c>
      <c r="C980" s="650">
        <v>89301212</v>
      </c>
      <c r="D980" s="729" t="s">
        <v>5949</v>
      </c>
      <c r="E980" s="730" t="s">
        <v>3920</v>
      </c>
      <c r="F980" s="650" t="s">
        <v>3904</v>
      </c>
      <c r="G980" s="650" t="s">
        <v>4141</v>
      </c>
      <c r="H980" s="650" t="s">
        <v>1959</v>
      </c>
      <c r="I980" s="650" t="s">
        <v>4849</v>
      </c>
      <c r="J980" s="650" t="s">
        <v>4850</v>
      </c>
      <c r="K980" s="650" t="s">
        <v>4851</v>
      </c>
      <c r="L980" s="651">
        <v>1602.45</v>
      </c>
      <c r="M980" s="651">
        <v>6409.8</v>
      </c>
      <c r="N980" s="650">
        <v>4</v>
      </c>
      <c r="O980" s="731">
        <v>2</v>
      </c>
      <c r="P980" s="651">
        <v>4807.3500000000004</v>
      </c>
      <c r="Q980" s="666">
        <v>0.75</v>
      </c>
      <c r="R980" s="650">
        <v>3</v>
      </c>
      <c r="S980" s="666">
        <v>0.75</v>
      </c>
      <c r="T980" s="731">
        <v>1</v>
      </c>
      <c r="U980" s="689">
        <v>0.5</v>
      </c>
    </row>
    <row r="981" spans="1:21" ht="14.4" customHeight="1" x14ac:dyDescent="0.3">
      <c r="A981" s="649">
        <v>21</v>
      </c>
      <c r="B981" s="650" t="s">
        <v>582</v>
      </c>
      <c r="C981" s="650">
        <v>89301212</v>
      </c>
      <c r="D981" s="729" t="s">
        <v>5949</v>
      </c>
      <c r="E981" s="730" t="s">
        <v>3920</v>
      </c>
      <c r="F981" s="650" t="s">
        <v>3904</v>
      </c>
      <c r="G981" s="650" t="s">
        <v>4141</v>
      </c>
      <c r="H981" s="650" t="s">
        <v>1959</v>
      </c>
      <c r="I981" s="650" t="s">
        <v>4849</v>
      </c>
      <c r="J981" s="650" t="s">
        <v>4850</v>
      </c>
      <c r="K981" s="650" t="s">
        <v>4851</v>
      </c>
      <c r="L981" s="651">
        <v>1576.63</v>
      </c>
      <c r="M981" s="651">
        <v>1576.63</v>
      </c>
      <c r="N981" s="650">
        <v>1</v>
      </c>
      <c r="O981" s="731">
        <v>1</v>
      </c>
      <c r="P981" s="651"/>
      <c r="Q981" s="666">
        <v>0</v>
      </c>
      <c r="R981" s="650"/>
      <c r="S981" s="666">
        <v>0</v>
      </c>
      <c r="T981" s="731"/>
      <c r="U981" s="689">
        <v>0</v>
      </c>
    </row>
    <row r="982" spans="1:21" ht="14.4" customHeight="1" x14ac:dyDescent="0.3">
      <c r="A982" s="649">
        <v>21</v>
      </c>
      <c r="B982" s="650" t="s">
        <v>582</v>
      </c>
      <c r="C982" s="650">
        <v>89301212</v>
      </c>
      <c r="D982" s="729" t="s">
        <v>5949</v>
      </c>
      <c r="E982" s="730" t="s">
        <v>3920</v>
      </c>
      <c r="F982" s="650" t="s">
        <v>3904</v>
      </c>
      <c r="G982" s="650" t="s">
        <v>4225</v>
      </c>
      <c r="H982" s="650" t="s">
        <v>1959</v>
      </c>
      <c r="I982" s="650" t="s">
        <v>2075</v>
      </c>
      <c r="J982" s="650" t="s">
        <v>2072</v>
      </c>
      <c r="K982" s="650" t="s">
        <v>922</v>
      </c>
      <c r="L982" s="651">
        <v>137.74</v>
      </c>
      <c r="M982" s="651">
        <v>275.48</v>
      </c>
      <c r="N982" s="650">
        <v>2</v>
      </c>
      <c r="O982" s="731">
        <v>0.5</v>
      </c>
      <c r="P982" s="651"/>
      <c r="Q982" s="666">
        <v>0</v>
      </c>
      <c r="R982" s="650"/>
      <c r="S982" s="666">
        <v>0</v>
      </c>
      <c r="T982" s="731"/>
      <c r="U982" s="689">
        <v>0</v>
      </c>
    </row>
    <row r="983" spans="1:21" ht="14.4" customHeight="1" x14ac:dyDescent="0.3">
      <c r="A983" s="649">
        <v>21</v>
      </c>
      <c r="B983" s="650" t="s">
        <v>582</v>
      </c>
      <c r="C983" s="650">
        <v>89301212</v>
      </c>
      <c r="D983" s="729" t="s">
        <v>5949</v>
      </c>
      <c r="E983" s="730" t="s">
        <v>3920</v>
      </c>
      <c r="F983" s="650" t="s">
        <v>3904</v>
      </c>
      <c r="G983" s="650" t="s">
        <v>4852</v>
      </c>
      <c r="H983" s="650" t="s">
        <v>583</v>
      </c>
      <c r="I983" s="650" t="s">
        <v>4853</v>
      </c>
      <c r="J983" s="650" t="s">
        <v>4854</v>
      </c>
      <c r="K983" s="650" t="s">
        <v>4855</v>
      </c>
      <c r="L983" s="651">
        <v>75.8</v>
      </c>
      <c r="M983" s="651">
        <v>75.8</v>
      </c>
      <c r="N983" s="650">
        <v>1</v>
      </c>
      <c r="O983" s="731">
        <v>0.5</v>
      </c>
      <c r="P983" s="651">
        <v>75.8</v>
      </c>
      <c r="Q983" s="666">
        <v>1</v>
      </c>
      <c r="R983" s="650">
        <v>1</v>
      </c>
      <c r="S983" s="666">
        <v>1</v>
      </c>
      <c r="T983" s="731">
        <v>0.5</v>
      </c>
      <c r="U983" s="689">
        <v>1</v>
      </c>
    </row>
    <row r="984" spans="1:21" ht="14.4" customHeight="1" x14ac:dyDescent="0.3">
      <c r="A984" s="649">
        <v>21</v>
      </c>
      <c r="B984" s="650" t="s">
        <v>582</v>
      </c>
      <c r="C984" s="650">
        <v>89301212</v>
      </c>
      <c r="D984" s="729" t="s">
        <v>5949</v>
      </c>
      <c r="E984" s="730" t="s">
        <v>3920</v>
      </c>
      <c r="F984" s="650" t="s">
        <v>3904</v>
      </c>
      <c r="G984" s="650" t="s">
        <v>4856</v>
      </c>
      <c r="H984" s="650" t="s">
        <v>583</v>
      </c>
      <c r="I984" s="650" t="s">
        <v>800</v>
      </c>
      <c r="J984" s="650" t="s">
        <v>801</v>
      </c>
      <c r="K984" s="650" t="s">
        <v>802</v>
      </c>
      <c r="L984" s="651">
        <v>0</v>
      </c>
      <c r="M984" s="651">
        <v>0</v>
      </c>
      <c r="N984" s="650">
        <v>7</v>
      </c>
      <c r="O984" s="731">
        <v>2.5</v>
      </c>
      <c r="P984" s="651">
        <v>0</v>
      </c>
      <c r="Q984" s="666"/>
      <c r="R984" s="650">
        <v>2</v>
      </c>
      <c r="S984" s="666">
        <v>0.2857142857142857</v>
      </c>
      <c r="T984" s="731">
        <v>1</v>
      </c>
      <c r="U984" s="689">
        <v>0.4</v>
      </c>
    </row>
    <row r="985" spans="1:21" ht="14.4" customHeight="1" x14ac:dyDescent="0.3">
      <c r="A985" s="649">
        <v>21</v>
      </c>
      <c r="B985" s="650" t="s">
        <v>582</v>
      </c>
      <c r="C985" s="650">
        <v>89301212</v>
      </c>
      <c r="D985" s="729" t="s">
        <v>5949</v>
      </c>
      <c r="E985" s="730" t="s">
        <v>3920</v>
      </c>
      <c r="F985" s="650" t="s">
        <v>3904</v>
      </c>
      <c r="G985" s="650" t="s">
        <v>4856</v>
      </c>
      <c r="H985" s="650" t="s">
        <v>583</v>
      </c>
      <c r="I985" s="650" t="s">
        <v>1219</v>
      </c>
      <c r="J985" s="650" t="s">
        <v>801</v>
      </c>
      <c r="K985" s="650" t="s">
        <v>4857</v>
      </c>
      <c r="L985" s="651">
        <v>0</v>
      </c>
      <c r="M985" s="651">
        <v>0</v>
      </c>
      <c r="N985" s="650">
        <v>6</v>
      </c>
      <c r="O985" s="731">
        <v>3.5</v>
      </c>
      <c r="P985" s="651">
        <v>0</v>
      </c>
      <c r="Q985" s="666"/>
      <c r="R985" s="650">
        <v>2</v>
      </c>
      <c r="S985" s="666">
        <v>0.33333333333333331</v>
      </c>
      <c r="T985" s="731">
        <v>0.5</v>
      </c>
      <c r="U985" s="689">
        <v>0.14285714285714285</v>
      </c>
    </row>
    <row r="986" spans="1:21" ht="14.4" customHeight="1" x14ac:dyDescent="0.3">
      <c r="A986" s="649">
        <v>21</v>
      </c>
      <c r="B986" s="650" t="s">
        <v>582</v>
      </c>
      <c r="C986" s="650">
        <v>89301212</v>
      </c>
      <c r="D986" s="729" t="s">
        <v>5949</v>
      </c>
      <c r="E986" s="730" t="s">
        <v>3920</v>
      </c>
      <c r="F986" s="650" t="s">
        <v>3904</v>
      </c>
      <c r="G986" s="650" t="s">
        <v>3982</v>
      </c>
      <c r="H986" s="650" t="s">
        <v>1959</v>
      </c>
      <c r="I986" s="650" t="s">
        <v>3317</v>
      </c>
      <c r="J986" s="650" t="s">
        <v>3318</v>
      </c>
      <c r="K986" s="650" t="s">
        <v>3733</v>
      </c>
      <c r="L986" s="651">
        <v>69.86</v>
      </c>
      <c r="M986" s="651">
        <v>349.29999999999995</v>
      </c>
      <c r="N986" s="650">
        <v>5</v>
      </c>
      <c r="O986" s="731">
        <v>4</v>
      </c>
      <c r="P986" s="651">
        <v>139.72</v>
      </c>
      <c r="Q986" s="666">
        <v>0.4</v>
      </c>
      <c r="R986" s="650">
        <v>2</v>
      </c>
      <c r="S986" s="666">
        <v>0.4</v>
      </c>
      <c r="T986" s="731">
        <v>2</v>
      </c>
      <c r="U986" s="689">
        <v>0.5</v>
      </c>
    </row>
    <row r="987" spans="1:21" ht="14.4" customHeight="1" x14ac:dyDescent="0.3">
      <c r="A987" s="649">
        <v>21</v>
      </c>
      <c r="B987" s="650" t="s">
        <v>582</v>
      </c>
      <c r="C987" s="650">
        <v>89301212</v>
      </c>
      <c r="D987" s="729" t="s">
        <v>5949</v>
      </c>
      <c r="E987" s="730" t="s">
        <v>3920</v>
      </c>
      <c r="F987" s="650" t="s">
        <v>3904</v>
      </c>
      <c r="G987" s="650" t="s">
        <v>3985</v>
      </c>
      <c r="H987" s="650" t="s">
        <v>1959</v>
      </c>
      <c r="I987" s="650" t="s">
        <v>4353</v>
      </c>
      <c r="J987" s="650" t="s">
        <v>2190</v>
      </c>
      <c r="K987" s="650" t="s">
        <v>613</v>
      </c>
      <c r="L987" s="651">
        <v>216.16</v>
      </c>
      <c r="M987" s="651">
        <v>432.32</v>
      </c>
      <c r="N987" s="650">
        <v>2</v>
      </c>
      <c r="O987" s="731">
        <v>0.5</v>
      </c>
      <c r="P987" s="651">
        <v>432.32</v>
      </c>
      <c r="Q987" s="666">
        <v>1</v>
      </c>
      <c r="R987" s="650">
        <v>2</v>
      </c>
      <c r="S987" s="666">
        <v>1</v>
      </c>
      <c r="T987" s="731">
        <v>0.5</v>
      </c>
      <c r="U987" s="689">
        <v>1</v>
      </c>
    </row>
    <row r="988" spans="1:21" ht="14.4" customHeight="1" x14ac:dyDescent="0.3">
      <c r="A988" s="649">
        <v>21</v>
      </c>
      <c r="B988" s="650" t="s">
        <v>582</v>
      </c>
      <c r="C988" s="650">
        <v>89301212</v>
      </c>
      <c r="D988" s="729" t="s">
        <v>5949</v>
      </c>
      <c r="E988" s="730" t="s">
        <v>3920</v>
      </c>
      <c r="F988" s="650" t="s">
        <v>3904</v>
      </c>
      <c r="G988" s="650" t="s">
        <v>3985</v>
      </c>
      <c r="H988" s="650" t="s">
        <v>1959</v>
      </c>
      <c r="I988" s="650" t="s">
        <v>2189</v>
      </c>
      <c r="J988" s="650" t="s">
        <v>2190</v>
      </c>
      <c r="K988" s="650" t="s">
        <v>3803</v>
      </c>
      <c r="L988" s="651">
        <v>216.16</v>
      </c>
      <c r="M988" s="651">
        <v>1513.12</v>
      </c>
      <c r="N988" s="650">
        <v>7</v>
      </c>
      <c r="O988" s="731">
        <v>1.5</v>
      </c>
      <c r="P988" s="651">
        <v>864.64</v>
      </c>
      <c r="Q988" s="666">
        <v>0.57142857142857151</v>
      </c>
      <c r="R988" s="650">
        <v>4</v>
      </c>
      <c r="S988" s="666">
        <v>0.5714285714285714</v>
      </c>
      <c r="T988" s="731">
        <v>1</v>
      </c>
      <c r="U988" s="689">
        <v>0.66666666666666663</v>
      </c>
    </row>
    <row r="989" spans="1:21" ht="14.4" customHeight="1" x14ac:dyDescent="0.3">
      <c r="A989" s="649">
        <v>21</v>
      </c>
      <c r="B989" s="650" t="s">
        <v>582</v>
      </c>
      <c r="C989" s="650">
        <v>89301212</v>
      </c>
      <c r="D989" s="729" t="s">
        <v>5949</v>
      </c>
      <c r="E989" s="730" t="s">
        <v>3920</v>
      </c>
      <c r="F989" s="650" t="s">
        <v>3904</v>
      </c>
      <c r="G989" s="650" t="s">
        <v>4858</v>
      </c>
      <c r="H989" s="650" t="s">
        <v>1959</v>
      </c>
      <c r="I989" s="650" t="s">
        <v>4859</v>
      </c>
      <c r="J989" s="650" t="s">
        <v>4860</v>
      </c>
      <c r="K989" s="650" t="s">
        <v>4861</v>
      </c>
      <c r="L989" s="651">
        <v>2118.42</v>
      </c>
      <c r="M989" s="651">
        <v>2118.42</v>
      </c>
      <c r="N989" s="650">
        <v>1</v>
      </c>
      <c r="O989" s="731">
        <v>0.5</v>
      </c>
      <c r="P989" s="651">
        <v>2118.42</v>
      </c>
      <c r="Q989" s="666">
        <v>1</v>
      </c>
      <c r="R989" s="650">
        <v>1</v>
      </c>
      <c r="S989" s="666">
        <v>1</v>
      </c>
      <c r="T989" s="731">
        <v>0.5</v>
      </c>
      <c r="U989" s="689">
        <v>1</v>
      </c>
    </row>
    <row r="990" spans="1:21" ht="14.4" customHeight="1" x14ac:dyDescent="0.3">
      <c r="A990" s="649">
        <v>21</v>
      </c>
      <c r="B990" s="650" t="s">
        <v>582</v>
      </c>
      <c r="C990" s="650">
        <v>89301212</v>
      </c>
      <c r="D990" s="729" t="s">
        <v>5949</v>
      </c>
      <c r="E990" s="730" t="s">
        <v>3920</v>
      </c>
      <c r="F990" s="650" t="s">
        <v>3904</v>
      </c>
      <c r="G990" s="650" t="s">
        <v>3991</v>
      </c>
      <c r="H990" s="650" t="s">
        <v>583</v>
      </c>
      <c r="I990" s="650" t="s">
        <v>1382</v>
      </c>
      <c r="J990" s="650" t="s">
        <v>1383</v>
      </c>
      <c r="K990" s="650" t="s">
        <v>1384</v>
      </c>
      <c r="L990" s="651">
        <v>359.63</v>
      </c>
      <c r="M990" s="651">
        <v>719.26</v>
      </c>
      <c r="N990" s="650">
        <v>2</v>
      </c>
      <c r="O990" s="731">
        <v>0.5</v>
      </c>
      <c r="P990" s="651">
        <v>719.26</v>
      </c>
      <c r="Q990" s="666">
        <v>1</v>
      </c>
      <c r="R990" s="650">
        <v>2</v>
      </c>
      <c r="S990" s="666">
        <v>1</v>
      </c>
      <c r="T990" s="731">
        <v>0.5</v>
      </c>
      <c r="U990" s="689">
        <v>1</v>
      </c>
    </row>
    <row r="991" spans="1:21" ht="14.4" customHeight="1" x14ac:dyDescent="0.3">
      <c r="A991" s="649">
        <v>21</v>
      </c>
      <c r="B991" s="650" t="s">
        <v>582</v>
      </c>
      <c r="C991" s="650">
        <v>89301212</v>
      </c>
      <c r="D991" s="729" t="s">
        <v>5949</v>
      </c>
      <c r="E991" s="730" t="s">
        <v>3920</v>
      </c>
      <c r="F991" s="650" t="s">
        <v>3904</v>
      </c>
      <c r="G991" s="650" t="s">
        <v>3942</v>
      </c>
      <c r="H991" s="650" t="s">
        <v>583</v>
      </c>
      <c r="I991" s="650" t="s">
        <v>4862</v>
      </c>
      <c r="J991" s="650" t="s">
        <v>1557</v>
      </c>
      <c r="K991" s="650" t="s">
        <v>4863</v>
      </c>
      <c r="L991" s="651">
        <v>0</v>
      </c>
      <c r="M991" s="651">
        <v>0</v>
      </c>
      <c r="N991" s="650">
        <v>1</v>
      </c>
      <c r="O991" s="731">
        <v>1</v>
      </c>
      <c r="P991" s="651"/>
      <c r="Q991" s="666"/>
      <c r="R991" s="650"/>
      <c r="S991" s="666">
        <v>0</v>
      </c>
      <c r="T991" s="731"/>
      <c r="U991" s="689">
        <v>0</v>
      </c>
    </row>
    <row r="992" spans="1:21" ht="14.4" customHeight="1" x14ac:dyDescent="0.3">
      <c r="A992" s="649">
        <v>21</v>
      </c>
      <c r="B992" s="650" t="s">
        <v>582</v>
      </c>
      <c r="C992" s="650">
        <v>89301212</v>
      </c>
      <c r="D992" s="729" t="s">
        <v>5949</v>
      </c>
      <c r="E992" s="730" t="s">
        <v>3920</v>
      </c>
      <c r="F992" s="650" t="s">
        <v>3904</v>
      </c>
      <c r="G992" s="650" t="s">
        <v>4001</v>
      </c>
      <c r="H992" s="650" t="s">
        <v>583</v>
      </c>
      <c r="I992" s="650" t="s">
        <v>4400</v>
      </c>
      <c r="J992" s="650" t="s">
        <v>4401</v>
      </c>
      <c r="K992" s="650" t="s">
        <v>4402</v>
      </c>
      <c r="L992" s="651">
        <v>75.36</v>
      </c>
      <c r="M992" s="651">
        <v>226.07999999999998</v>
      </c>
      <c r="N992" s="650">
        <v>3</v>
      </c>
      <c r="O992" s="731">
        <v>0.5</v>
      </c>
      <c r="P992" s="651">
        <v>226.07999999999998</v>
      </c>
      <c r="Q992" s="666">
        <v>1</v>
      </c>
      <c r="R992" s="650">
        <v>3</v>
      </c>
      <c r="S992" s="666">
        <v>1</v>
      </c>
      <c r="T992" s="731">
        <v>0.5</v>
      </c>
      <c r="U992" s="689">
        <v>1</v>
      </c>
    </row>
    <row r="993" spans="1:21" ht="14.4" customHeight="1" x14ac:dyDescent="0.3">
      <c r="A993" s="649">
        <v>21</v>
      </c>
      <c r="B993" s="650" t="s">
        <v>582</v>
      </c>
      <c r="C993" s="650">
        <v>89301212</v>
      </c>
      <c r="D993" s="729" t="s">
        <v>5949</v>
      </c>
      <c r="E993" s="730" t="s">
        <v>3920</v>
      </c>
      <c r="F993" s="650" t="s">
        <v>3904</v>
      </c>
      <c r="G993" s="650" t="s">
        <v>4001</v>
      </c>
      <c r="H993" s="650" t="s">
        <v>583</v>
      </c>
      <c r="I993" s="650" t="s">
        <v>4400</v>
      </c>
      <c r="J993" s="650" t="s">
        <v>4401</v>
      </c>
      <c r="K993" s="650" t="s">
        <v>4402</v>
      </c>
      <c r="L993" s="651">
        <v>79.400000000000006</v>
      </c>
      <c r="M993" s="651">
        <v>158.80000000000001</v>
      </c>
      <c r="N993" s="650">
        <v>2</v>
      </c>
      <c r="O993" s="731">
        <v>0.5</v>
      </c>
      <c r="P993" s="651">
        <v>158.80000000000001</v>
      </c>
      <c r="Q993" s="666">
        <v>1</v>
      </c>
      <c r="R993" s="650">
        <v>2</v>
      </c>
      <c r="S993" s="666">
        <v>1</v>
      </c>
      <c r="T993" s="731">
        <v>0.5</v>
      </c>
      <c r="U993" s="689">
        <v>1</v>
      </c>
    </row>
    <row r="994" spans="1:21" ht="14.4" customHeight="1" x14ac:dyDescent="0.3">
      <c r="A994" s="649">
        <v>21</v>
      </c>
      <c r="B994" s="650" t="s">
        <v>582</v>
      </c>
      <c r="C994" s="650">
        <v>89301212</v>
      </c>
      <c r="D994" s="729" t="s">
        <v>5949</v>
      </c>
      <c r="E994" s="730" t="s">
        <v>3920</v>
      </c>
      <c r="F994" s="650" t="s">
        <v>3904</v>
      </c>
      <c r="G994" s="650" t="s">
        <v>4001</v>
      </c>
      <c r="H994" s="650" t="s">
        <v>583</v>
      </c>
      <c r="I994" s="650" t="s">
        <v>4864</v>
      </c>
      <c r="J994" s="650" t="s">
        <v>4146</v>
      </c>
      <c r="K994" s="650" t="s">
        <v>4865</v>
      </c>
      <c r="L994" s="651">
        <v>188.41</v>
      </c>
      <c r="M994" s="651">
        <v>188.41</v>
      </c>
      <c r="N994" s="650">
        <v>1</v>
      </c>
      <c r="O994" s="731">
        <v>1</v>
      </c>
      <c r="P994" s="651"/>
      <c r="Q994" s="666">
        <v>0</v>
      </c>
      <c r="R994" s="650"/>
      <c r="S994" s="666">
        <v>0</v>
      </c>
      <c r="T994" s="731"/>
      <c r="U994" s="689">
        <v>0</v>
      </c>
    </row>
    <row r="995" spans="1:21" ht="14.4" customHeight="1" x14ac:dyDescent="0.3">
      <c r="A995" s="649">
        <v>21</v>
      </c>
      <c r="B995" s="650" t="s">
        <v>582</v>
      </c>
      <c r="C995" s="650">
        <v>89301212</v>
      </c>
      <c r="D995" s="729" t="s">
        <v>5949</v>
      </c>
      <c r="E995" s="730" t="s">
        <v>3920</v>
      </c>
      <c r="F995" s="650" t="s">
        <v>3904</v>
      </c>
      <c r="G995" s="650" t="s">
        <v>4001</v>
      </c>
      <c r="H995" s="650" t="s">
        <v>583</v>
      </c>
      <c r="I995" s="650" t="s">
        <v>4864</v>
      </c>
      <c r="J995" s="650" t="s">
        <v>4146</v>
      </c>
      <c r="K995" s="650" t="s">
        <v>4865</v>
      </c>
      <c r="L995" s="651">
        <v>198.51</v>
      </c>
      <c r="M995" s="651">
        <v>198.51</v>
      </c>
      <c r="N995" s="650">
        <v>1</v>
      </c>
      <c r="O995" s="731">
        <v>0.5</v>
      </c>
      <c r="P995" s="651"/>
      <c r="Q995" s="666">
        <v>0</v>
      </c>
      <c r="R995" s="650"/>
      <c r="S995" s="666">
        <v>0</v>
      </c>
      <c r="T995" s="731"/>
      <c r="U995" s="689">
        <v>0</v>
      </c>
    </row>
    <row r="996" spans="1:21" ht="14.4" customHeight="1" x14ac:dyDescent="0.3">
      <c r="A996" s="649">
        <v>21</v>
      </c>
      <c r="B996" s="650" t="s">
        <v>582</v>
      </c>
      <c r="C996" s="650">
        <v>89301212</v>
      </c>
      <c r="D996" s="729" t="s">
        <v>5949</v>
      </c>
      <c r="E996" s="730" t="s">
        <v>3920</v>
      </c>
      <c r="F996" s="650" t="s">
        <v>3904</v>
      </c>
      <c r="G996" s="650" t="s">
        <v>3941</v>
      </c>
      <c r="H996" s="650" t="s">
        <v>583</v>
      </c>
      <c r="I996" s="650" t="s">
        <v>3076</v>
      </c>
      <c r="J996" s="650" t="s">
        <v>773</v>
      </c>
      <c r="K996" s="650" t="s">
        <v>3077</v>
      </c>
      <c r="L996" s="651">
        <v>230.59</v>
      </c>
      <c r="M996" s="651">
        <v>230.59</v>
      </c>
      <c r="N996" s="650">
        <v>1</v>
      </c>
      <c r="O996" s="731">
        <v>0.5</v>
      </c>
      <c r="P996" s="651"/>
      <c r="Q996" s="666">
        <v>0</v>
      </c>
      <c r="R996" s="650"/>
      <c r="S996" s="666">
        <v>0</v>
      </c>
      <c r="T996" s="731"/>
      <c r="U996" s="689">
        <v>0</v>
      </c>
    </row>
    <row r="997" spans="1:21" ht="14.4" customHeight="1" x14ac:dyDescent="0.3">
      <c r="A997" s="649">
        <v>21</v>
      </c>
      <c r="B997" s="650" t="s">
        <v>582</v>
      </c>
      <c r="C997" s="650">
        <v>89301212</v>
      </c>
      <c r="D997" s="729" t="s">
        <v>5949</v>
      </c>
      <c r="E997" s="730" t="s">
        <v>3920</v>
      </c>
      <c r="F997" s="650" t="s">
        <v>3904</v>
      </c>
      <c r="G997" s="650" t="s">
        <v>4007</v>
      </c>
      <c r="H997" s="650" t="s">
        <v>583</v>
      </c>
      <c r="I997" s="650" t="s">
        <v>1362</v>
      </c>
      <c r="J997" s="650" t="s">
        <v>4008</v>
      </c>
      <c r="K997" s="650" t="s">
        <v>4009</v>
      </c>
      <c r="L997" s="651">
        <v>25.8</v>
      </c>
      <c r="M997" s="651">
        <v>387</v>
      </c>
      <c r="N997" s="650">
        <v>15</v>
      </c>
      <c r="O997" s="731">
        <v>5.5</v>
      </c>
      <c r="P997" s="651">
        <v>180.60000000000002</v>
      </c>
      <c r="Q997" s="666">
        <v>0.46666666666666673</v>
      </c>
      <c r="R997" s="650">
        <v>7</v>
      </c>
      <c r="S997" s="666">
        <v>0.46666666666666667</v>
      </c>
      <c r="T997" s="731">
        <v>2.5</v>
      </c>
      <c r="U997" s="689">
        <v>0.45454545454545453</v>
      </c>
    </row>
    <row r="998" spans="1:21" ht="14.4" customHeight="1" x14ac:dyDescent="0.3">
      <c r="A998" s="649">
        <v>21</v>
      </c>
      <c r="B998" s="650" t="s">
        <v>582</v>
      </c>
      <c r="C998" s="650">
        <v>89301212</v>
      </c>
      <c r="D998" s="729" t="s">
        <v>5949</v>
      </c>
      <c r="E998" s="730" t="s">
        <v>3920</v>
      </c>
      <c r="F998" s="650" t="s">
        <v>3904</v>
      </c>
      <c r="G998" s="650" t="s">
        <v>4010</v>
      </c>
      <c r="H998" s="650" t="s">
        <v>583</v>
      </c>
      <c r="I998" s="650" t="s">
        <v>4866</v>
      </c>
      <c r="J998" s="650" t="s">
        <v>4867</v>
      </c>
      <c r="K998" s="650" t="s">
        <v>4132</v>
      </c>
      <c r="L998" s="651">
        <v>216.94</v>
      </c>
      <c r="M998" s="651">
        <v>867.76</v>
      </c>
      <c r="N998" s="650">
        <v>4</v>
      </c>
      <c r="O998" s="731">
        <v>2</v>
      </c>
      <c r="P998" s="651">
        <v>216.94</v>
      </c>
      <c r="Q998" s="666">
        <v>0.25</v>
      </c>
      <c r="R998" s="650">
        <v>1</v>
      </c>
      <c r="S998" s="666">
        <v>0.25</v>
      </c>
      <c r="T998" s="731">
        <v>1</v>
      </c>
      <c r="U998" s="689">
        <v>0.5</v>
      </c>
    </row>
    <row r="999" spans="1:21" ht="14.4" customHeight="1" x14ac:dyDescent="0.3">
      <c r="A999" s="649">
        <v>21</v>
      </c>
      <c r="B999" s="650" t="s">
        <v>582</v>
      </c>
      <c r="C999" s="650">
        <v>89301212</v>
      </c>
      <c r="D999" s="729" t="s">
        <v>5949</v>
      </c>
      <c r="E999" s="730" t="s">
        <v>3920</v>
      </c>
      <c r="F999" s="650" t="s">
        <v>3904</v>
      </c>
      <c r="G999" s="650" t="s">
        <v>4010</v>
      </c>
      <c r="H999" s="650" t="s">
        <v>583</v>
      </c>
      <c r="I999" s="650" t="s">
        <v>4868</v>
      </c>
      <c r="J999" s="650" t="s">
        <v>4869</v>
      </c>
      <c r="K999" s="650" t="s">
        <v>4132</v>
      </c>
      <c r="L999" s="651">
        <v>201.75</v>
      </c>
      <c r="M999" s="651">
        <v>403.5</v>
      </c>
      <c r="N999" s="650">
        <v>2</v>
      </c>
      <c r="O999" s="731">
        <v>0.5</v>
      </c>
      <c r="P999" s="651"/>
      <c r="Q999" s="666">
        <v>0</v>
      </c>
      <c r="R999" s="650"/>
      <c r="S999" s="666">
        <v>0</v>
      </c>
      <c r="T999" s="731"/>
      <c r="U999" s="689">
        <v>0</v>
      </c>
    </row>
    <row r="1000" spans="1:21" ht="14.4" customHeight="1" x14ac:dyDescent="0.3">
      <c r="A1000" s="649">
        <v>21</v>
      </c>
      <c r="B1000" s="650" t="s">
        <v>582</v>
      </c>
      <c r="C1000" s="650">
        <v>89301212</v>
      </c>
      <c r="D1000" s="729" t="s">
        <v>5949</v>
      </c>
      <c r="E1000" s="730" t="s">
        <v>3920</v>
      </c>
      <c r="F1000" s="650" t="s">
        <v>3904</v>
      </c>
      <c r="G1000" s="650" t="s">
        <v>4010</v>
      </c>
      <c r="H1000" s="650" t="s">
        <v>583</v>
      </c>
      <c r="I1000" s="650" t="s">
        <v>4870</v>
      </c>
      <c r="J1000" s="650" t="s">
        <v>4869</v>
      </c>
      <c r="K1000" s="650" t="s">
        <v>922</v>
      </c>
      <c r="L1000" s="651">
        <v>0</v>
      </c>
      <c r="M1000" s="651">
        <v>0</v>
      </c>
      <c r="N1000" s="650">
        <v>4</v>
      </c>
      <c r="O1000" s="731">
        <v>2</v>
      </c>
      <c r="P1000" s="651">
        <v>0</v>
      </c>
      <c r="Q1000" s="666"/>
      <c r="R1000" s="650">
        <v>4</v>
      </c>
      <c r="S1000" s="666">
        <v>1</v>
      </c>
      <c r="T1000" s="731">
        <v>2</v>
      </c>
      <c r="U1000" s="689">
        <v>1</v>
      </c>
    </row>
    <row r="1001" spans="1:21" ht="14.4" customHeight="1" x14ac:dyDescent="0.3">
      <c r="A1001" s="649">
        <v>21</v>
      </c>
      <c r="B1001" s="650" t="s">
        <v>582</v>
      </c>
      <c r="C1001" s="650">
        <v>89301212</v>
      </c>
      <c r="D1001" s="729" t="s">
        <v>5949</v>
      </c>
      <c r="E1001" s="730" t="s">
        <v>3920</v>
      </c>
      <c r="F1001" s="650" t="s">
        <v>3904</v>
      </c>
      <c r="G1001" s="650" t="s">
        <v>4010</v>
      </c>
      <c r="H1001" s="650" t="s">
        <v>583</v>
      </c>
      <c r="I1001" s="650" t="s">
        <v>4871</v>
      </c>
      <c r="J1001" s="650" t="s">
        <v>4872</v>
      </c>
      <c r="K1001" s="650" t="s">
        <v>4873</v>
      </c>
      <c r="L1001" s="651">
        <v>201.75</v>
      </c>
      <c r="M1001" s="651">
        <v>201.75</v>
      </c>
      <c r="N1001" s="650">
        <v>1</v>
      </c>
      <c r="O1001" s="731">
        <v>0.5</v>
      </c>
      <c r="P1001" s="651">
        <v>201.75</v>
      </c>
      <c r="Q1001" s="666">
        <v>1</v>
      </c>
      <c r="R1001" s="650">
        <v>1</v>
      </c>
      <c r="S1001" s="666">
        <v>1</v>
      </c>
      <c r="T1001" s="731">
        <v>0.5</v>
      </c>
      <c r="U1001" s="689">
        <v>1</v>
      </c>
    </row>
    <row r="1002" spans="1:21" ht="14.4" customHeight="1" x14ac:dyDescent="0.3">
      <c r="A1002" s="649">
        <v>21</v>
      </c>
      <c r="B1002" s="650" t="s">
        <v>582</v>
      </c>
      <c r="C1002" s="650">
        <v>89301212</v>
      </c>
      <c r="D1002" s="729" t="s">
        <v>5949</v>
      </c>
      <c r="E1002" s="730" t="s">
        <v>3920</v>
      </c>
      <c r="F1002" s="650" t="s">
        <v>3904</v>
      </c>
      <c r="G1002" s="650" t="s">
        <v>4874</v>
      </c>
      <c r="H1002" s="650" t="s">
        <v>1959</v>
      </c>
      <c r="I1002" s="650" t="s">
        <v>4875</v>
      </c>
      <c r="J1002" s="650" t="s">
        <v>4876</v>
      </c>
      <c r="K1002" s="650" t="s">
        <v>2170</v>
      </c>
      <c r="L1002" s="651">
        <v>804.58</v>
      </c>
      <c r="M1002" s="651">
        <v>12068.7</v>
      </c>
      <c r="N1002" s="650">
        <v>15</v>
      </c>
      <c r="O1002" s="731">
        <v>8</v>
      </c>
      <c r="P1002" s="651">
        <v>6436.64</v>
      </c>
      <c r="Q1002" s="666">
        <v>0.53333333333333333</v>
      </c>
      <c r="R1002" s="650">
        <v>8</v>
      </c>
      <c r="S1002" s="666">
        <v>0.53333333333333333</v>
      </c>
      <c r="T1002" s="731">
        <v>4</v>
      </c>
      <c r="U1002" s="689">
        <v>0.5</v>
      </c>
    </row>
    <row r="1003" spans="1:21" ht="14.4" customHeight="1" x14ac:dyDescent="0.3">
      <c r="A1003" s="649">
        <v>21</v>
      </c>
      <c r="B1003" s="650" t="s">
        <v>582</v>
      </c>
      <c r="C1003" s="650">
        <v>89301212</v>
      </c>
      <c r="D1003" s="729" t="s">
        <v>5949</v>
      </c>
      <c r="E1003" s="730" t="s">
        <v>3920</v>
      </c>
      <c r="F1003" s="650" t="s">
        <v>3904</v>
      </c>
      <c r="G1003" s="650" t="s">
        <v>4877</v>
      </c>
      <c r="H1003" s="650" t="s">
        <v>1959</v>
      </c>
      <c r="I1003" s="650" t="s">
        <v>3131</v>
      </c>
      <c r="J1003" s="650" t="s">
        <v>3132</v>
      </c>
      <c r="K1003" s="650" t="s">
        <v>3843</v>
      </c>
      <c r="L1003" s="651">
        <v>193.77</v>
      </c>
      <c r="M1003" s="651">
        <v>193.77</v>
      </c>
      <c r="N1003" s="650">
        <v>1</v>
      </c>
      <c r="O1003" s="731">
        <v>0.5</v>
      </c>
      <c r="P1003" s="651"/>
      <c r="Q1003" s="666">
        <v>0</v>
      </c>
      <c r="R1003" s="650"/>
      <c r="S1003" s="666">
        <v>0</v>
      </c>
      <c r="T1003" s="731"/>
      <c r="U1003" s="689">
        <v>0</v>
      </c>
    </row>
    <row r="1004" spans="1:21" ht="14.4" customHeight="1" x14ac:dyDescent="0.3">
      <c r="A1004" s="649">
        <v>21</v>
      </c>
      <c r="B1004" s="650" t="s">
        <v>582</v>
      </c>
      <c r="C1004" s="650">
        <v>89301212</v>
      </c>
      <c r="D1004" s="729" t="s">
        <v>5949</v>
      </c>
      <c r="E1004" s="730" t="s">
        <v>3920</v>
      </c>
      <c r="F1004" s="650" t="s">
        <v>3904</v>
      </c>
      <c r="G1004" s="650" t="s">
        <v>4011</v>
      </c>
      <c r="H1004" s="650" t="s">
        <v>583</v>
      </c>
      <c r="I1004" s="650" t="s">
        <v>4240</v>
      </c>
      <c r="J1004" s="650" t="s">
        <v>4241</v>
      </c>
      <c r="K1004" s="650" t="s">
        <v>4242</v>
      </c>
      <c r="L1004" s="651">
        <v>4351.1099999999997</v>
      </c>
      <c r="M1004" s="651">
        <v>17404.439999999999</v>
      </c>
      <c r="N1004" s="650">
        <v>4</v>
      </c>
      <c r="O1004" s="731">
        <v>1.5</v>
      </c>
      <c r="P1004" s="651">
        <v>4351.1099999999997</v>
      </c>
      <c r="Q1004" s="666">
        <v>0.25</v>
      </c>
      <c r="R1004" s="650">
        <v>1</v>
      </c>
      <c r="S1004" s="666">
        <v>0.25</v>
      </c>
      <c r="T1004" s="731">
        <v>1</v>
      </c>
      <c r="U1004" s="689">
        <v>0.66666666666666663</v>
      </c>
    </row>
    <row r="1005" spans="1:21" ht="14.4" customHeight="1" x14ac:dyDescent="0.3">
      <c r="A1005" s="649">
        <v>21</v>
      </c>
      <c r="B1005" s="650" t="s">
        <v>582</v>
      </c>
      <c r="C1005" s="650">
        <v>89301212</v>
      </c>
      <c r="D1005" s="729" t="s">
        <v>5949</v>
      </c>
      <c r="E1005" s="730" t="s">
        <v>3920</v>
      </c>
      <c r="F1005" s="650" t="s">
        <v>3904</v>
      </c>
      <c r="G1005" s="650" t="s">
        <v>4011</v>
      </c>
      <c r="H1005" s="650" t="s">
        <v>583</v>
      </c>
      <c r="I1005" s="650" t="s">
        <v>4878</v>
      </c>
      <c r="J1005" s="650" t="s">
        <v>4879</v>
      </c>
      <c r="K1005" s="650" t="s">
        <v>4880</v>
      </c>
      <c r="L1005" s="651">
        <v>4351.75</v>
      </c>
      <c r="M1005" s="651">
        <v>8703.5</v>
      </c>
      <c r="N1005" s="650">
        <v>2</v>
      </c>
      <c r="O1005" s="731">
        <v>0.5</v>
      </c>
      <c r="P1005" s="651"/>
      <c r="Q1005" s="666">
        <v>0</v>
      </c>
      <c r="R1005" s="650"/>
      <c r="S1005" s="666">
        <v>0</v>
      </c>
      <c r="T1005" s="731"/>
      <c r="U1005" s="689">
        <v>0</v>
      </c>
    </row>
    <row r="1006" spans="1:21" ht="14.4" customHeight="1" x14ac:dyDescent="0.3">
      <c r="A1006" s="649">
        <v>21</v>
      </c>
      <c r="B1006" s="650" t="s">
        <v>582</v>
      </c>
      <c r="C1006" s="650">
        <v>89301212</v>
      </c>
      <c r="D1006" s="729" t="s">
        <v>5949</v>
      </c>
      <c r="E1006" s="730" t="s">
        <v>3920</v>
      </c>
      <c r="F1006" s="650" t="s">
        <v>3904</v>
      </c>
      <c r="G1006" s="650" t="s">
        <v>4011</v>
      </c>
      <c r="H1006" s="650" t="s">
        <v>583</v>
      </c>
      <c r="I1006" s="650" t="s">
        <v>4881</v>
      </c>
      <c r="J1006" s="650" t="s">
        <v>4882</v>
      </c>
      <c r="K1006" s="650" t="s">
        <v>4883</v>
      </c>
      <c r="L1006" s="651">
        <v>4359.93</v>
      </c>
      <c r="M1006" s="651">
        <v>4359.93</v>
      </c>
      <c r="N1006" s="650">
        <v>1</v>
      </c>
      <c r="O1006" s="731">
        <v>1</v>
      </c>
      <c r="P1006" s="651">
        <v>4359.93</v>
      </c>
      <c r="Q1006" s="666">
        <v>1</v>
      </c>
      <c r="R1006" s="650">
        <v>1</v>
      </c>
      <c r="S1006" s="666">
        <v>1</v>
      </c>
      <c r="T1006" s="731">
        <v>1</v>
      </c>
      <c r="U1006" s="689">
        <v>1</v>
      </c>
    </row>
    <row r="1007" spans="1:21" ht="14.4" customHeight="1" x14ac:dyDescent="0.3">
      <c r="A1007" s="649">
        <v>21</v>
      </c>
      <c r="B1007" s="650" t="s">
        <v>582</v>
      </c>
      <c r="C1007" s="650">
        <v>89301212</v>
      </c>
      <c r="D1007" s="729" t="s">
        <v>5949</v>
      </c>
      <c r="E1007" s="730" t="s">
        <v>3920</v>
      </c>
      <c r="F1007" s="650" t="s">
        <v>3904</v>
      </c>
      <c r="G1007" s="650" t="s">
        <v>4011</v>
      </c>
      <c r="H1007" s="650" t="s">
        <v>583</v>
      </c>
      <c r="I1007" s="650" t="s">
        <v>1704</v>
      </c>
      <c r="J1007" s="650" t="s">
        <v>4012</v>
      </c>
      <c r="K1007" s="650" t="s">
        <v>4013</v>
      </c>
      <c r="L1007" s="651">
        <v>2027.11</v>
      </c>
      <c r="M1007" s="651">
        <v>4054.22</v>
      </c>
      <c r="N1007" s="650">
        <v>2</v>
      </c>
      <c r="O1007" s="731">
        <v>1</v>
      </c>
      <c r="P1007" s="651"/>
      <c r="Q1007" s="666">
        <v>0</v>
      </c>
      <c r="R1007" s="650"/>
      <c r="S1007" s="666">
        <v>0</v>
      </c>
      <c r="T1007" s="731"/>
      <c r="U1007" s="689">
        <v>0</v>
      </c>
    </row>
    <row r="1008" spans="1:21" ht="14.4" customHeight="1" x14ac:dyDescent="0.3">
      <c r="A1008" s="649">
        <v>21</v>
      </c>
      <c r="B1008" s="650" t="s">
        <v>582</v>
      </c>
      <c r="C1008" s="650">
        <v>89301212</v>
      </c>
      <c r="D1008" s="729" t="s">
        <v>5949</v>
      </c>
      <c r="E1008" s="730" t="s">
        <v>3920</v>
      </c>
      <c r="F1008" s="650" t="s">
        <v>3904</v>
      </c>
      <c r="G1008" s="650" t="s">
        <v>4011</v>
      </c>
      <c r="H1008" s="650" t="s">
        <v>583</v>
      </c>
      <c r="I1008" s="650" t="s">
        <v>1514</v>
      </c>
      <c r="J1008" s="650" t="s">
        <v>4148</v>
      </c>
      <c r="K1008" s="650" t="s">
        <v>4149</v>
      </c>
      <c r="L1008" s="651">
        <v>1545.22</v>
      </c>
      <c r="M1008" s="651">
        <v>1545.22</v>
      </c>
      <c r="N1008" s="650">
        <v>1</v>
      </c>
      <c r="O1008" s="731">
        <v>1</v>
      </c>
      <c r="P1008" s="651">
        <v>1545.22</v>
      </c>
      <c r="Q1008" s="666">
        <v>1</v>
      </c>
      <c r="R1008" s="650">
        <v>1</v>
      </c>
      <c r="S1008" s="666">
        <v>1</v>
      </c>
      <c r="T1008" s="731">
        <v>1</v>
      </c>
      <c r="U1008" s="689">
        <v>1</v>
      </c>
    </row>
    <row r="1009" spans="1:21" ht="14.4" customHeight="1" x14ac:dyDescent="0.3">
      <c r="A1009" s="649">
        <v>21</v>
      </c>
      <c r="B1009" s="650" t="s">
        <v>582</v>
      </c>
      <c r="C1009" s="650">
        <v>89301212</v>
      </c>
      <c r="D1009" s="729" t="s">
        <v>5949</v>
      </c>
      <c r="E1009" s="730" t="s">
        <v>3920</v>
      </c>
      <c r="F1009" s="650" t="s">
        <v>3904</v>
      </c>
      <c r="G1009" s="650" t="s">
        <v>4011</v>
      </c>
      <c r="H1009" s="650" t="s">
        <v>583</v>
      </c>
      <c r="I1009" s="650" t="s">
        <v>1514</v>
      </c>
      <c r="J1009" s="650" t="s">
        <v>4148</v>
      </c>
      <c r="K1009" s="650" t="s">
        <v>4149</v>
      </c>
      <c r="L1009" s="651">
        <v>2332.38</v>
      </c>
      <c r="M1009" s="651">
        <v>2332.38</v>
      </c>
      <c r="N1009" s="650">
        <v>1</v>
      </c>
      <c r="O1009" s="731">
        <v>1</v>
      </c>
      <c r="P1009" s="651"/>
      <c r="Q1009" s="666">
        <v>0</v>
      </c>
      <c r="R1009" s="650"/>
      <c r="S1009" s="666">
        <v>0</v>
      </c>
      <c r="T1009" s="731"/>
      <c r="U1009" s="689">
        <v>0</v>
      </c>
    </row>
    <row r="1010" spans="1:21" ht="14.4" customHeight="1" x14ac:dyDescent="0.3">
      <c r="A1010" s="649">
        <v>21</v>
      </c>
      <c r="B1010" s="650" t="s">
        <v>582</v>
      </c>
      <c r="C1010" s="650">
        <v>89301212</v>
      </c>
      <c r="D1010" s="729" t="s">
        <v>5949</v>
      </c>
      <c r="E1010" s="730" t="s">
        <v>3920</v>
      </c>
      <c r="F1010" s="650" t="s">
        <v>3904</v>
      </c>
      <c r="G1010" s="650" t="s">
        <v>4011</v>
      </c>
      <c r="H1010" s="650" t="s">
        <v>583</v>
      </c>
      <c r="I1010" s="650" t="s">
        <v>1514</v>
      </c>
      <c r="J1010" s="650" t="s">
        <v>4148</v>
      </c>
      <c r="K1010" s="650" t="s">
        <v>4149</v>
      </c>
      <c r="L1010" s="651">
        <v>1520.33</v>
      </c>
      <c r="M1010" s="651">
        <v>7601.65</v>
      </c>
      <c r="N1010" s="650">
        <v>5</v>
      </c>
      <c r="O1010" s="731">
        <v>1.5</v>
      </c>
      <c r="P1010" s="651"/>
      <c r="Q1010" s="666">
        <v>0</v>
      </c>
      <c r="R1010" s="650"/>
      <c r="S1010" s="666">
        <v>0</v>
      </c>
      <c r="T1010" s="731"/>
      <c r="U1010" s="689">
        <v>0</v>
      </c>
    </row>
    <row r="1011" spans="1:21" ht="14.4" customHeight="1" x14ac:dyDescent="0.3">
      <c r="A1011" s="649">
        <v>21</v>
      </c>
      <c r="B1011" s="650" t="s">
        <v>582</v>
      </c>
      <c r="C1011" s="650">
        <v>89301212</v>
      </c>
      <c r="D1011" s="729" t="s">
        <v>5949</v>
      </c>
      <c r="E1011" s="730" t="s">
        <v>3920</v>
      </c>
      <c r="F1011" s="650" t="s">
        <v>3904</v>
      </c>
      <c r="G1011" s="650" t="s">
        <v>4011</v>
      </c>
      <c r="H1011" s="650" t="s">
        <v>583</v>
      </c>
      <c r="I1011" s="650" t="s">
        <v>1196</v>
      </c>
      <c r="J1011" s="650" t="s">
        <v>4014</v>
      </c>
      <c r="K1011" s="650" t="s">
        <v>4015</v>
      </c>
      <c r="L1011" s="651">
        <v>880.88</v>
      </c>
      <c r="M1011" s="651">
        <v>12332.32</v>
      </c>
      <c r="N1011" s="650">
        <v>14</v>
      </c>
      <c r="O1011" s="731">
        <v>6.5</v>
      </c>
      <c r="P1011" s="651">
        <v>7927.92</v>
      </c>
      <c r="Q1011" s="666">
        <v>0.6428571428571429</v>
      </c>
      <c r="R1011" s="650">
        <v>9</v>
      </c>
      <c r="S1011" s="666">
        <v>0.6428571428571429</v>
      </c>
      <c r="T1011" s="731">
        <v>4.5</v>
      </c>
      <c r="U1011" s="689">
        <v>0.69230769230769229</v>
      </c>
    </row>
    <row r="1012" spans="1:21" ht="14.4" customHeight="1" x14ac:dyDescent="0.3">
      <c r="A1012" s="649">
        <v>21</v>
      </c>
      <c r="B1012" s="650" t="s">
        <v>582</v>
      </c>
      <c r="C1012" s="650">
        <v>89301212</v>
      </c>
      <c r="D1012" s="729" t="s">
        <v>5949</v>
      </c>
      <c r="E1012" s="730" t="s">
        <v>3920</v>
      </c>
      <c r="F1012" s="650" t="s">
        <v>3904</v>
      </c>
      <c r="G1012" s="650" t="s">
        <v>4011</v>
      </c>
      <c r="H1012" s="650" t="s">
        <v>583</v>
      </c>
      <c r="I1012" s="650" t="s">
        <v>1196</v>
      </c>
      <c r="J1012" s="650" t="s">
        <v>4014</v>
      </c>
      <c r="K1012" s="650" t="s">
        <v>4015</v>
      </c>
      <c r="L1012" s="651">
        <v>515.07000000000005</v>
      </c>
      <c r="M1012" s="651">
        <v>4635.630000000001</v>
      </c>
      <c r="N1012" s="650">
        <v>9</v>
      </c>
      <c r="O1012" s="731">
        <v>4</v>
      </c>
      <c r="P1012" s="651">
        <v>4635.630000000001</v>
      </c>
      <c r="Q1012" s="666">
        <v>1</v>
      </c>
      <c r="R1012" s="650">
        <v>9</v>
      </c>
      <c r="S1012" s="666">
        <v>1</v>
      </c>
      <c r="T1012" s="731">
        <v>4</v>
      </c>
      <c r="U1012" s="689">
        <v>1</v>
      </c>
    </row>
    <row r="1013" spans="1:21" ht="14.4" customHeight="1" x14ac:dyDescent="0.3">
      <c r="A1013" s="649">
        <v>21</v>
      </c>
      <c r="B1013" s="650" t="s">
        <v>582</v>
      </c>
      <c r="C1013" s="650">
        <v>89301212</v>
      </c>
      <c r="D1013" s="729" t="s">
        <v>5949</v>
      </c>
      <c r="E1013" s="730" t="s">
        <v>3920</v>
      </c>
      <c r="F1013" s="650" t="s">
        <v>3904</v>
      </c>
      <c r="G1013" s="650" t="s">
        <v>4011</v>
      </c>
      <c r="H1013" s="650" t="s">
        <v>583</v>
      </c>
      <c r="I1013" s="650" t="s">
        <v>1196</v>
      </c>
      <c r="J1013" s="650" t="s">
        <v>4014</v>
      </c>
      <c r="K1013" s="650" t="s">
        <v>4015</v>
      </c>
      <c r="L1013" s="651">
        <v>506.78</v>
      </c>
      <c r="M1013" s="651">
        <v>4561.0199999999995</v>
      </c>
      <c r="N1013" s="650">
        <v>9</v>
      </c>
      <c r="O1013" s="731">
        <v>4</v>
      </c>
      <c r="P1013" s="651">
        <v>4561.0199999999995</v>
      </c>
      <c r="Q1013" s="666">
        <v>1</v>
      </c>
      <c r="R1013" s="650">
        <v>9</v>
      </c>
      <c r="S1013" s="666">
        <v>1</v>
      </c>
      <c r="T1013" s="731">
        <v>4</v>
      </c>
      <c r="U1013" s="689">
        <v>1</v>
      </c>
    </row>
    <row r="1014" spans="1:21" ht="14.4" customHeight="1" x14ac:dyDescent="0.3">
      <c r="A1014" s="649">
        <v>21</v>
      </c>
      <c r="B1014" s="650" t="s">
        <v>582</v>
      </c>
      <c r="C1014" s="650">
        <v>89301212</v>
      </c>
      <c r="D1014" s="729" t="s">
        <v>5949</v>
      </c>
      <c r="E1014" s="730" t="s">
        <v>3920</v>
      </c>
      <c r="F1014" s="650" t="s">
        <v>3904</v>
      </c>
      <c r="G1014" s="650" t="s">
        <v>4011</v>
      </c>
      <c r="H1014" s="650" t="s">
        <v>583</v>
      </c>
      <c r="I1014" s="650" t="s">
        <v>1386</v>
      </c>
      <c r="J1014" s="650" t="s">
        <v>4016</v>
      </c>
      <c r="K1014" s="650" t="s">
        <v>4017</v>
      </c>
      <c r="L1014" s="651">
        <v>1629.03</v>
      </c>
      <c r="M1014" s="651">
        <v>8145.15</v>
      </c>
      <c r="N1014" s="650">
        <v>5</v>
      </c>
      <c r="O1014" s="731">
        <v>1.5</v>
      </c>
      <c r="P1014" s="651">
        <v>8145.15</v>
      </c>
      <c r="Q1014" s="666">
        <v>1</v>
      </c>
      <c r="R1014" s="650">
        <v>5</v>
      </c>
      <c r="S1014" s="666">
        <v>1</v>
      </c>
      <c r="T1014" s="731">
        <v>1.5</v>
      </c>
      <c r="U1014" s="689">
        <v>1</v>
      </c>
    </row>
    <row r="1015" spans="1:21" ht="14.4" customHeight="1" x14ac:dyDescent="0.3">
      <c r="A1015" s="649">
        <v>21</v>
      </c>
      <c r="B1015" s="650" t="s">
        <v>582</v>
      </c>
      <c r="C1015" s="650">
        <v>89301212</v>
      </c>
      <c r="D1015" s="729" t="s">
        <v>5949</v>
      </c>
      <c r="E1015" s="730" t="s">
        <v>3920</v>
      </c>
      <c r="F1015" s="650" t="s">
        <v>3904</v>
      </c>
      <c r="G1015" s="650" t="s">
        <v>4011</v>
      </c>
      <c r="H1015" s="650" t="s">
        <v>583</v>
      </c>
      <c r="I1015" s="650" t="s">
        <v>1386</v>
      </c>
      <c r="J1015" s="650" t="s">
        <v>4016</v>
      </c>
      <c r="K1015" s="650" t="s">
        <v>4017</v>
      </c>
      <c r="L1015" s="651">
        <v>1030.1500000000001</v>
      </c>
      <c r="M1015" s="651">
        <v>5150.75</v>
      </c>
      <c r="N1015" s="650">
        <v>5</v>
      </c>
      <c r="O1015" s="731">
        <v>2</v>
      </c>
      <c r="P1015" s="651"/>
      <c r="Q1015" s="666">
        <v>0</v>
      </c>
      <c r="R1015" s="650"/>
      <c r="S1015" s="666">
        <v>0</v>
      </c>
      <c r="T1015" s="731"/>
      <c r="U1015" s="689">
        <v>0</v>
      </c>
    </row>
    <row r="1016" spans="1:21" ht="14.4" customHeight="1" x14ac:dyDescent="0.3">
      <c r="A1016" s="649">
        <v>21</v>
      </c>
      <c r="B1016" s="650" t="s">
        <v>582</v>
      </c>
      <c r="C1016" s="650">
        <v>89301212</v>
      </c>
      <c r="D1016" s="729" t="s">
        <v>5949</v>
      </c>
      <c r="E1016" s="730" t="s">
        <v>3920</v>
      </c>
      <c r="F1016" s="650" t="s">
        <v>3904</v>
      </c>
      <c r="G1016" s="650" t="s">
        <v>4011</v>
      </c>
      <c r="H1016" s="650" t="s">
        <v>583</v>
      </c>
      <c r="I1016" s="650" t="s">
        <v>1386</v>
      </c>
      <c r="J1016" s="650" t="s">
        <v>4016</v>
      </c>
      <c r="K1016" s="650" t="s">
        <v>4017</v>
      </c>
      <c r="L1016" s="651">
        <v>1013.55</v>
      </c>
      <c r="M1016" s="651">
        <v>5067.75</v>
      </c>
      <c r="N1016" s="650">
        <v>5</v>
      </c>
      <c r="O1016" s="731">
        <v>1.5</v>
      </c>
      <c r="P1016" s="651">
        <v>2027.1</v>
      </c>
      <c r="Q1016" s="666">
        <v>0.39999999999999997</v>
      </c>
      <c r="R1016" s="650">
        <v>2</v>
      </c>
      <c r="S1016" s="666">
        <v>0.4</v>
      </c>
      <c r="T1016" s="731">
        <v>0.5</v>
      </c>
      <c r="U1016" s="689">
        <v>0.33333333333333331</v>
      </c>
    </row>
    <row r="1017" spans="1:21" ht="14.4" customHeight="1" x14ac:dyDescent="0.3">
      <c r="A1017" s="649">
        <v>21</v>
      </c>
      <c r="B1017" s="650" t="s">
        <v>582</v>
      </c>
      <c r="C1017" s="650">
        <v>89301212</v>
      </c>
      <c r="D1017" s="729" t="s">
        <v>5949</v>
      </c>
      <c r="E1017" s="730" t="s">
        <v>3920</v>
      </c>
      <c r="F1017" s="650" t="s">
        <v>3904</v>
      </c>
      <c r="G1017" s="650" t="s">
        <v>4011</v>
      </c>
      <c r="H1017" s="650" t="s">
        <v>583</v>
      </c>
      <c r="I1017" s="650" t="s">
        <v>4404</v>
      </c>
      <c r="J1017" s="650" t="s">
        <v>4405</v>
      </c>
      <c r="K1017" s="650" t="s">
        <v>4406</v>
      </c>
      <c r="L1017" s="651">
        <v>506.78</v>
      </c>
      <c r="M1017" s="651">
        <v>3040.68</v>
      </c>
      <c r="N1017" s="650">
        <v>6</v>
      </c>
      <c r="O1017" s="731">
        <v>2</v>
      </c>
      <c r="P1017" s="651">
        <v>1520.34</v>
      </c>
      <c r="Q1017" s="666">
        <v>0.5</v>
      </c>
      <c r="R1017" s="650">
        <v>3</v>
      </c>
      <c r="S1017" s="666">
        <v>0.5</v>
      </c>
      <c r="T1017" s="731">
        <v>1</v>
      </c>
      <c r="U1017" s="689">
        <v>0.5</v>
      </c>
    </row>
    <row r="1018" spans="1:21" ht="14.4" customHeight="1" x14ac:dyDescent="0.3">
      <c r="A1018" s="649">
        <v>21</v>
      </c>
      <c r="B1018" s="650" t="s">
        <v>582</v>
      </c>
      <c r="C1018" s="650">
        <v>89301212</v>
      </c>
      <c r="D1018" s="729" t="s">
        <v>5949</v>
      </c>
      <c r="E1018" s="730" t="s">
        <v>3920</v>
      </c>
      <c r="F1018" s="650" t="s">
        <v>3904</v>
      </c>
      <c r="G1018" s="650" t="s">
        <v>4011</v>
      </c>
      <c r="H1018" s="650" t="s">
        <v>583</v>
      </c>
      <c r="I1018" s="650" t="s">
        <v>4884</v>
      </c>
      <c r="J1018" s="650" t="s">
        <v>4885</v>
      </c>
      <c r="K1018" s="650" t="s">
        <v>4886</v>
      </c>
      <c r="L1018" s="651">
        <v>1013.55</v>
      </c>
      <c r="M1018" s="651">
        <v>3040.6499999999996</v>
      </c>
      <c r="N1018" s="650">
        <v>3</v>
      </c>
      <c r="O1018" s="731">
        <v>0.5</v>
      </c>
      <c r="P1018" s="651"/>
      <c r="Q1018" s="666">
        <v>0</v>
      </c>
      <c r="R1018" s="650"/>
      <c r="S1018" s="666">
        <v>0</v>
      </c>
      <c r="T1018" s="731"/>
      <c r="U1018" s="689">
        <v>0</v>
      </c>
    </row>
    <row r="1019" spans="1:21" ht="14.4" customHeight="1" x14ac:dyDescent="0.3">
      <c r="A1019" s="649">
        <v>21</v>
      </c>
      <c r="B1019" s="650" t="s">
        <v>582</v>
      </c>
      <c r="C1019" s="650">
        <v>89301212</v>
      </c>
      <c r="D1019" s="729" t="s">
        <v>5949</v>
      </c>
      <c r="E1019" s="730" t="s">
        <v>3920</v>
      </c>
      <c r="F1019" s="650" t="s">
        <v>3904</v>
      </c>
      <c r="G1019" s="650" t="s">
        <v>4887</v>
      </c>
      <c r="H1019" s="650" t="s">
        <v>583</v>
      </c>
      <c r="I1019" s="650" t="s">
        <v>4888</v>
      </c>
      <c r="J1019" s="650" t="s">
        <v>4889</v>
      </c>
      <c r="K1019" s="650" t="s">
        <v>4890</v>
      </c>
      <c r="L1019" s="651">
        <v>45.91</v>
      </c>
      <c r="M1019" s="651">
        <v>45.91</v>
      </c>
      <c r="N1019" s="650">
        <v>1</v>
      </c>
      <c r="O1019" s="731">
        <v>1</v>
      </c>
      <c r="P1019" s="651">
        <v>45.91</v>
      </c>
      <c r="Q1019" s="666">
        <v>1</v>
      </c>
      <c r="R1019" s="650">
        <v>1</v>
      </c>
      <c r="S1019" s="666">
        <v>1</v>
      </c>
      <c r="T1019" s="731">
        <v>1</v>
      </c>
      <c r="U1019" s="689">
        <v>1</v>
      </c>
    </row>
    <row r="1020" spans="1:21" ht="14.4" customHeight="1" x14ac:dyDescent="0.3">
      <c r="A1020" s="649">
        <v>21</v>
      </c>
      <c r="B1020" s="650" t="s">
        <v>582</v>
      </c>
      <c r="C1020" s="650">
        <v>89301212</v>
      </c>
      <c r="D1020" s="729" t="s">
        <v>5949</v>
      </c>
      <c r="E1020" s="730" t="s">
        <v>3920</v>
      </c>
      <c r="F1020" s="650" t="s">
        <v>3904</v>
      </c>
      <c r="G1020" s="650" t="s">
        <v>4891</v>
      </c>
      <c r="H1020" s="650" t="s">
        <v>583</v>
      </c>
      <c r="I1020" s="650" t="s">
        <v>4892</v>
      </c>
      <c r="J1020" s="650" t="s">
        <v>4893</v>
      </c>
      <c r="K1020" s="650" t="s">
        <v>4894</v>
      </c>
      <c r="L1020" s="651">
        <v>525.16999999999996</v>
      </c>
      <c r="M1020" s="651">
        <v>1050.3399999999999</v>
      </c>
      <c r="N1020" s="650">
        <v>2</v>
      </c>
      <c r="O1020" s="731">
        <v>0.5</v>
      </c>
      <c r="P1020" s="651"/>
      <c r="Q1020" s="666">
        <v>0</v>
      </c>
      <c r="R1020" s="650"/>
      <c r="S1020" s="666">
        <v>0</v>
      </c>
      <c r="T1020" s="731"/>
      <c r="U1020" s="689">
        <v>0</v>
      </c>
    </row>
    <row r="1021" spans="1:21" ht="14.4" customHeight="1" x14ac:dyDescent="0.3">
      <c r="A1021" s="649">
        <v>21</v>
      </c>
      <c r="B1021" s="650" t="s">
        <v>582</v>
      </c>
      <c r="C1021" s="650">
        <v>89301212</v>
      </c>
      <c r="D1021" s="729" t="s">
        <v>5949</v>
      </c>
      <c r="E1021" s="730" t="s">
        <v>3920</v>
      </c>
      <c r="F1021" s="650" t="s">
        <v>3904</v>
      </c>
      <c r="G1021" s="650" t="s">
        <v>4895</v>
      </c>
      <c r="H1021" s="650" t="s">
        <v>583</v>
      </c>
      <c r="I1021" s="650" t="s">
        <v>4896</v>
      </c>
      <c r="J1021" s="650" t="s">
        <v>4897</v>
      </c>
      <c r="K1021" s="650" t="s">
        <v>2164</v>
      </c>
      <c r="L1021" s="651">
        <v>50.47</v>
      </c>
      <c r="M1021" s="651">
        <v>100.94</v>
      </c>
      <c r="N1021" s="650">
        <v>2</v>
      </c>
      <c r="O1021" s="731">
        <v>0.5</v>
      </c>
      <c r="P1021" s="651"/>
      <c r="Q1021" s="666">
        <v>0</v>
      </c>
      <c r="R1021" s="650"/>
      <c r="S1021" s="666">
        <v>0</v>
      </c>
      <c r="T1021" s="731"/>
      <c r="U1021" s="689">
        <v>0</v>
      </c>
    </row>
    <row r="1022" spans="1:21" ht="14.4" customHeight="1" x14ac:dyDescent="0.3">
      <c r="A1022" s="649">
        <v>21</v>
      </c>
      <c r="B1022" s="650" t="s">
        <v>582</v>
      </c>
      <c r="C1022" s="650">
        <v>89301212</v>
      </c>
      <c r="D1022" s="729" t="s">
        <v>5949</v>
      </c>
      <c r="E1022" s="730" t="s">
        <v>3920</v>
      </c>
      <c r="F1022" s="650" t="s">
        <v>3904</v>
      </c>
      <c r="G1022" s="650" t="s">
        <v>4019</v>
      </c>
      <c r="H1022" s="650" t="s">
        <v>583</v>
      </c>
      <c r="I1022" s="650" t="s">
        <v>4023</v>
      </c>
      <c r="J1022" s="650" t="s">
        <v>4024</v>
      </c>
      <c r="K1022" s="650" t="s">
        <v>4022</v>
      </c>
      <c r="L1022" s="651">
        <v>0</v>
      </c>
      <c r="M1022" s="651">
        <v>0</v>
      </c>
      <c r="N1022" s="650">
        <v>4</v>
      </c>
      <c r="O1022" s="731">
        <v>2.5</v>
      </c>
      <c r="P1022" s="651">
        <v>0</v>
      </c>
      <c r="Q1022" s="666"/>
      <c r="R1022" s="650">
        <v>2</v>
      </c>
      <c r="S1022" s="666">
        <v>0.5</v>
      </c>
      <c r="T1022" s="731">
        <v>1</v>
      </c>
      <c r="U1022" s="689">
        <v>0.4</v>
      </c>
    </row>
    <row r="1023" spans="1:21" ht="14.4" customHeight="1" x14ac:dyDescent="0.3">
      <c r="A1023" s="649">
        <v>21</v>
      </c>
      <c r="B1023" s="650" t="s">
        <v>582</v>
      </c>
      <c r="C1023" s="650">
        <v>89301212</v>
      </c>
      <c r="D1023" s="729" t="s">
        <v>5949</v>
      </c>
      <c r="E1023" s="730" t="s">
        <v>3920</v>
      </c>
      <c r="F1023" s="650" t="s">
        <v>3904</v>
      </c>
      <c r="G1023" s="650" t="s">
        <v>4019</v>
      </c>
      <c r="H1023" s="650" t="s">
        <v>583</v>
      </c>
      <c r="I1023" s="650" t="s">
        <v>1035</v>
      </c>
      <c r="J1023" s="650" t="s">
        <v>4024</v>
      </c>
      <c r="K1023" s="650" t="s">
        <v>4025</v>
      </c>
      <c r="L1023" s="651">
        <v>66.599999999999994</v>
      </c>
      <c r="M1023" s="651">
        <v>199.79999999999998</v>
      </c>
      <c r="N1023" s="650">
        <v>3</v>
      </c>
      <c r="O1023" s="731">
        <v>1</v>
      </c>
      <c r="P1023" s="651">
        <v>199.79999999999998</v>
      </c>
      <c r="Q1023" s="666">
        <v>1</v>
      </c>
      <c r="R1023" s="650">
        <v>3</v>
      </c>
      <c r="S1023" s="666">
        <v>1</v>
      </c>
      <c r="T1023" s="731">
        <v>1</v>
      </c>
      <c r="U1023" s="689">
        <v>1</v>
      </c>
    </row>
    <row r="1024" spans="1:21" ht="14.4" customHeight="1" x14ac:dyDescent="0.3">
      <c r="A1024" s="649">
        <v>21</v>
      </c>
      <c r="B1024" s="650" t="s">
        <v>582</v>
      </c>
      <c r="C1024" s="650">
        <v>89301212</v>
      </c>
      <c r="D1024" s="729" t="s">
        <v>5949</v>
      </c>
      <c r="E1024" s="730" t="s">
        <v>3920</v>
      </c>
      <c r="F1024" s="650" t="s">
        <v>3904</v>
      </c>
      <c r="G1024" s="650" t="s">
        <v>4150</v>
      </c>
      <c r="H1024" s="650" t="s">
        <v>1959</v>
      </c>
      <c r="I1024" s="650" t="s">
        <v>3201</v>
      </c>
      <c r="J1024" s="650" t="s">
        <v>3853</v>
      </c>
      <c r="K1024" s="650" t="s">
        <v>3854</v>
      </c>
      <c r="L1024" s="651">
        <v>112.31</v>
      </c>
      <c r="M1024" s="651">
        <v>224.62</v>
      </c>
      <c r="N1024" s="650">
        <v>2</v>
      </c>
      <c r="O1024" s="731">
        <v>0.5</v>
      </c>
      <c r="P1024" s="651"/>
      <c r="Q1024" s="666">
        <v>0</v>
      </c>
      <c r="R1024" s="650"/>
      <c r="S1024" s="666">
        <v>0</v>
      </c>
      <c r="T1024" s="731"/>
      <c r="U1024" s="689">
        <v>0</v>
      </c>
    </row>
    <row r="1025" spans="1:21" ht="14.4" customHeight="1" x14ac:dyDescent="0.3">
      <c r="A1025" s="649">
        <v>21</v>
      </c>
      <c r="B1025" s="650" t="s">
        <v>582</v>
      </c>
      <c r="C1025" s="650">
        <v>89301212</v>
      </c>
      <c r="D1025" s="729" t="s">
        <v>5949</v>
      </c>
      <c r="E1025" s="730" t="s">
        <v>3920</v>
      </c>
      <c r="F1025" s="650" t="s">
        <v>3904</v>
      </c>
      <c r="G1025" s="650" t="s">
        <v>4150</v>
      </c>
      <c r="H1025" s="650" t="s">
        <v>1959</v>
      </c>
      <c r="I1025" s="650" t="s">
        <v>4151</v>
      </c>
      <c r="J1025" s="650" t="s">
        <v>3853</v>
      </c>
      <c r="K1025" s="650" t="s">
        <v>4152</v>
      </c>
      <c r="L1025" s="651">
        <v>561.54</v>
      </c>
      <c r="M1025" s="651">
        <v>561.54</v>
      </c>
      <c r="N1025" s="650">
        <v>1</v>
      </c>
      <c r="O1025" s="731">
        <v>1</v>
      </c>
      <c r="P1025" s="651"/>
      <c r="Q1025" s="666">
        <v>0</v>
      </c>
      <c r="R1025" s="650"/>
      <c r="S1025" s="666">
        <v>0</v>
      </c>
      <c r="T1025" s="731"/>
      <c r="U1025" s="689">
        <v>0</v>
      </c>
    </row>
    <row r="1026" spans="1:21" ht="14.4" customHeight="1" x14ac:dyDescent="0.3">
      <c r="A1026" s="649">
        <v>21</v>
      </c>
      <c r="B1026" s="650" t="s">
        <v>582</v>
      </c>
      <c r="C1026" s="650">
        <v>89301212</v>
      </c>
      <c r="D1026" s="729" t="s">
        <v>5949</v>
      </c>
      <c r="E1026" s="730" t="s">
        <v>3920</v>
      </c>
      <c r="F1026" s="650" t="s">
        <v>3904</v>
      </c>
      <c r="G1026" s="650" t="s">
        <v>4150</v>
      </c>
      <c r="H1026" s="650" t="s">
        <v>1959</v>
      </c>
      <c r="I1026" s="650" t="s">
        <v>4250</v>
      </c>
      <c r="J1026" s="650" t="s">
        <v>3785</v>
      </c>
      <c r="K1026" s="650" t="s">
        <v>4251</v>
      </c>
      <c r="L1026" s="651">
        <v>887.05</v>
      </c>
      <c r="M1026" s="651">
        <v>887.05</v>
      </c>
      <c r="N1026" s="650">
        <v>1</v>
      </c>
      <c r="O1026" s="731">
        <v>0.5</v>
      </c>
      <c r="P1026" s="651">
        <v>887.05</v>
      </c>
      <c r="Q1026" s="666">
        <v>1</v>
      </c>
      <c r="R1026" s="650">
        <v>1</v>
      </c>
      <c r="S1026" s="666">
        <v>1</v>
      </c>
      <c r="T1026" s="731">
        <v>0.5</v>
      </c>
      <c r="U1026" s="689">
        <v>1</v>
      </c>
    </row>
    <row r="1027" spans="1:21" ht="14.4" customHeight="1" x14ac:dyDescent="0.3">
      <c r="A1027" s="649">
        <v>21</v>
      </c>
      <c r="B1027" s="650" t="s">
        <v>582</v>
      </c>
      <c r="C1027" s="650">
        <v>89301212</v>
      </c>
      <c r="D1027" s="729" t="s">
        <v>5949</v>
      </c>
      <c r="E1027" s="730" t="s">
        <v>3920</v>
      </c>
      <c r="F1027" s="650" t="s">
        <v>3904</v>
      </c>
      <c r="G1027" s="650" t="s">
        <v>4252</v>
      </c>
      <c r="H1027" s="650" t="s">
        <v>583</v>
      </c>
      <c r="I1027" s="650" t="s">
        <v>2696</v>
      </c>
      <c r="J1027" s="650" t="s">
        <v>2697</v>
      </c>
      <c r="K1027" s="650" t="s">
        <v>4253</v>
      </c>
      <c r="L1027" s="651">
        <v>24.18</v>
      </c>
      <c r="M1027" s="651">
        <v>24.18</v>
      </c>
      <c r="N1027" s="650">
        <v>1</v>
      </c>
      <c r="O1027" s="731">
        <v>1</v>
      </c>
      <c r="P1027" s="651"/>
      <c r="Q1027" s="666">
        <v>0</v>
      </c>
      <c r="R1027" s="650"/>
      <c r="S1027" s="666">
        <v>0</v>
      </c>
      <c r="T1027" s="731"/>
      <c r="U1027" s="689">
        <v>0</v>
      </c>
    </row>
    <row r="1028" spans="1:21" ht="14.4" customHeight="1" x14ac:dyDescent="0.3">
      <c r="A1028" s="649">
        <v>21</v>
      </c>
      <c r="B1028" s="650" t="s">
        <v>582</v>
      </c>
      <c r="C1028" s="650">
        <v>89301212</v>
      </c>
      <c r="D1028" s="729" t="s">
        <v>5949</v>
      </c>
      <c r="E1028" s="730" t="s">
        <v>3920</v>
      </c>
      <c r="F1028" s="650" t="s">
        <v>3904</v>
      </c>
      <c r="G1028" s="650" t="s">
        <v>4898</v>
      </c>
      <c r="H1028" s="650" t="s">
        <v>583</v>
      </c>
      <c r="I1028" s="650" t="s">
        <v>4899</v>
      </c>
      <c r="J1028" s="650" t="s">
        <v>4900</v>
      </c>
      <c r="K1028" s="650" t="s">
        <v>4901</v>
      </c>
      <c r="L1028" s="651">
        <v>94.09</v>
      </c>
      <c r="M1028" s="651">
        <v>94.09</v>
      </c>
      <c r="N1028" s="650">
        <v>1</v>
      </c>
      <c r="O1028" s="731">
        <v>0.5</v>
      </c>
      <c r="P1028" s="651">
        <v>94.09</v>
      </c>
      <c r="Q1028" s="666">
        <v>1</v>
      </c>
      <c r="R1028" s="650">
        <v>1</v>
      </c>
      <c r="S1028" s="666">
        <v>1</v>
      </c>
      <c r="T1028" s="731">
        <v>0.5</v>
      </c>
      <c r="U1028" s="689">
        <v>1</v>
      </c>
    </row>
    <row r="1029" spans="1:21" ht="14.4" customHeight="1" x14ac:dyDescent="0.3">
      <c r="A1029" s="649">
        <v>21</v>
      </c>
      <c r="B1029" s="650" t="s">
        <v>582</v>
      </c>
      <c r="C1029" s="650">
        <v>89301212</v>
      </c>
      <c r="D1029" s="729" t="s">
        <v>5949</v>
      </c>
      <c r="E1029" s="730" t="s">
        <v>3920</v>
      </c>
      <c r="F1029" s="650" t="s">
        <v>3904</v>
      </c>
      <c r="G1029" s="650" t="s">
        <v>4681</v>
      </c>
      <c r="H1029" s="650" t="s">
        <v>1959</v>
      </c>
      <c r="I1029" s="650" t="s">
        <v>2225</v>
      </c>
      <c r="J1029" s="650" t="s">
        <v>2226</v>
      </c>
      <c r="K1029" s="650" t="s">
        <v>3688</v>
      </c>
      <c r="L1029" s="651">
        <v>664.23</v>
      </c>
      <c r="M1029" s="651">
        <v>1328.46</v>
      </c>
      <c r="N1029" s="650">
        <v>2</v>
      </c>
      <c r="O1029" s="731">
        <v>1</v>
      </c>
      <c r="P1029" s="651">
        <v>1328.46</v>
      </c>
      <c r="Q1029" s="666">
        <v>1</v>
      </c>
      <c r="R1029" s="650">
        <v>2</v>
      </c>
      <c r="S1029" s="666">
        <v>1</v>
      </c>
      <c r="T1029" s="731">
        <v>1</v>
      </c>
      <c r="U1029" s="689">
        <v>1</v>
      </c>
    </row>
    <row r="1030" spans="1:21" ht="14.4" customHeight="1" x14ac:dyDescent="0.3">
      <c r="A1030" s="649">
        <v>21</v>
      </c>
      <c r="B1030" s="650" t="s">
        <v>582</v>
      </c>
      <c r="C1030" s="650">
        <v>89301212</v>
      </c>
      <c r="D1030" s="729" t="s">
        <v>5949</v>
      </c>
      <c r="E1030" s="730" t="s">
        <v>3920</v>
      </c>
      <c r="F1030" s="650" t="s">
        <v>3904</v>
      </c>
      <c r="G1030" s="650" t="s">
        <v>4681</v>
      </c>
      <c r="H1030" s="650" t="s">
        <v>583</v>
      </c>
      <c r="I1030" s="650" t="s">
        <v>4902</v>
      </c>
      <c r="J1030" s="650" t="s">
        <v>4903</v>
      </c>
      <c r="K1030" s="650" t="s">
        <v>4904</v>
      </c>
      <c r="L1030" s="651">
        <v>1603.31</v>
      </c>
      <c r="M1030" s="651">
        <v>1603.31</v>
      </c>
      <c r="N1030" s="650">
        <v>1</v>
      </c>
      <c r="O1030" s="731">
        <v>1</v>
      </c>
      <c r="P1030" s="651"/>
      <c r="Q1030" s="666">
        <v>0</v>
      </c>
      <c r="R1030" s="650"/>
      <c r="S1030" s="666">
        <v>0</v>
      </c>
      <c r="T1030" s="731"/>
      <c r="U1030" s="689">
        <v>0</v>
      </c>
    </row>
    <row r="1031" spans="1:21" ht="14.4" customHeight="1" x14ac:dyDescent="0.3">
      <c r="A1031" s="649">
        <v>21</v>
      </c>
      <c r="B1031" s="650" t="s">
        <v>582</v>
      </c>
      <c r="C1031" s="650">
        <v>89301212</v>
      </c>
      <c r="D1031" s="729" t="s">
        <v>5949</v>
      </c>
      <c r="E1031" s="730" t="s">
        <v>3920</v>
      </c>
      <c r="F1031" s="650" t="s">
        <v>3904</v>
      </c>
      <c r="G1031" s="650" t="s">
        <v>4681</v>
      </c>
      <c r="H1031" s="650" t="s">
        <v>583</v>
      </c>
      <c r="I1031" s="650" t="s">
        <v>4905</v>
      </c>
      <c r="J1031" s="650" t="s">
        <v>4906</v>
      </c>
      <c r="K1031" s="650" t="s">
        <v>4907</v>
      </c>
      <c r="L1031" s="651">
        <v>994.79</v>
      </c>
      <c r="M1031" s="651">
        <v>994.79</v>
      </c>
      <c r="N1031" s="650">
        <v>1</v>
      </c>
      <c r="O1031" s="731">
        <v>1</v>
      </c>
      <c r="P1031" s="651">
        <v>994.79</v>
      </c>
      <c r="Q1031" s="666">
        <v>1</v>
      </c>
      <c r="R1031" s="650">
        <v>1</v>
      </c>
      <c r="S1031" s="666">
        <v>1</v>
      </c>
      <c r="T1031" s="731">
        <v>1</v>
      </c>
      <c r="U1031" s="689">
        <v>1</v>
      </c>
    </row>
    <row r="1032" spans="1:21" ht="14.4" customHeight="1" x14ac:dyDescent="0.3">
      <c r="A1032" s="649">
        <v>21</v>
      </c>
      <c r="B1032" s="650" t="s">
        <v>582</v>
      </c>
      <c r="C1032" s="650">
        <v>89301212</v>
      </c>
      <c r="D1032" s="729" t="s">
        <v>5949</v>
      </c>
      <c r="E1032" s="730" t="s">
        <v>3920</v>
      </c>
      <c r="F1032" s="650" t="s">
        <v>3904</v>
      </c>
      <c r="G1032" s="650" t="s">
        <v>4681</v>
      </c>
      <c r="H1032" s="650" t="s">
        <v>583</v>
      </c>
      <c r="I1032" s="650" t="s">
        <v>4908</v>
      </c>
      <c r="J1032" s="650" t="s">
        <v>4909</v>
      </c>
      <c r="K1032" s="650" t="s">
        <v>4684</v>
      </c>
      <c r="L1032" s="651">
        <v>1359.61</v>
      </c>
      <c r="M1032" s="651">
        <v>2719.22</v>
      </c>
      <c r="N1032" s="650">
        <v>2</v>
      </c>
      <c r="O1032" s="731">
        <v>1</v>
      </c>
      <c r="P1032" s="651">
        <v>2719.22</v>
      </c>
      <c r="Q1032" s="666">
        <v>1</v>
      </c>
      <c r="R1032" s="650">
        <v>2</v>
      </c>
      <c r="S1032" s="666">
        <v>1</v>
      </c>
      <c r="T1032" s="731">
        <v>1</v>
      </c>
      <c r="U1032" s="689">
        <v>1</v>
      </c>
    </row>
    <row r="1033" spans="1:21" ht="14.4" customHeight="1" x14ac:dyDescent="0.3">
      <c r="A1033" s="649">
        <v>21</v>
      </c>
      <c r="B1033" s="650" t="s">
        <v>582</v>
      </c>
      <c r="C1033" s="650">
        <v>89301212</v>
      </c>
      <c r="D1033" s="729" t="s">
        <v>5949</v>
      </c>
      <c r="E1033" s="730" t="s">
        <v>3920</v>
      </c>
      <c r="F1033" s="650" t="s">
        <v>3904</v>
      </c>
      <c r="G1033" s="650" t="s">
        <v>4355</v>
      </c>
      <c r="H1033" s="650" t="s">
        <v>583</v>
      </c>
      <c r="I1033" s="650" t="s">
        <v>917</v>
      </c>
      <c r="J1033" s="650" t="s">
        <v>918</v>
      </c>
      <c r="K1033" s="650" t="s">
        <v>4356</v>
      </c>
      <c r="L1033" s="651">
        <v>163.9</v>
      </c>
      <c r="M1033" s="651">
        <v>7047.7000000000007</v>
      </c>
      <c r="N1033" s="650">
        <v>43</v>
      </c>
      <c r="O1033" s="731">
        <v>14.5</v>
      </c>
      <c r="P1033" s="651">
        <v>2786.3000000000006</v>
      </c>
      <c r="Q1033" s="666">
        <v>0.39534883720930236</v>
      </c>
      <c r="R1033" s="650">
        <v>17</v>
      </c>
      <c r="S1033" s="666">
        <v>0.39534883720930231</v>
      </c>
      <c r="T1033" s="731">
        <v>6.5</v>
      </c>
      <c r="U1033" s="689">
        <v>0.44827586206896552</v>
      </c>
    </row>
    <row r="1034" spans="1:21" ht="14.4" customHeight="1" x14ac:dyDescent="0.3">
      <c r="A1034" s="649">
        <v>21</v>
      </c>
      <c r="B1034" s="650" t="s">
        <v>582</v>
      </c>
      <c r="C1034" s="650">
        <v>89301212</v>
      </c>
      <c r="D1034" s="729" t="s">
        <v>5949</v>
      </c>
      <c r="E1034" s="730" t="s">
        <v>3920</v>
      </c>
      <c r="F1034" s="650" t="s">
        <v>3904</v>
      </c>
      <c r="G1034" s="650" t="s">
        <v>4028</v>
      </c>
      <c r="H1034" s="650" t="s">
        <v>583</v>
      </c>
      <c r="I1034" s="650" t="s">
        <v>4258</v>
      </c>
      <c r="J1034" s="650" t="s">
        <v>1722</v>
      </c>
      <c r="K1034" s="650" t="s">
        <v>4259</v>
      </c>
      <c r="L1034" s="651">
        <v>949.83</v>
      </c>
      <c r="M1034" s="651">
        <v>949.83</v>
      </c>
      <c r="N1034" s="650">
        <v>1</v>
      </c>
      <c r="O1034" s="731">
        <v>1</v>
      </c>
      <c r="P1034" s="651"/>
      <c r="Q1034" s="666">
        <v>0</v>
      </c>
      <c r="R1034" s="650"/>
      <c r="S1034" s="666">
        <v>0</v>
      </c>
      <c r="T1034" s="731"/>
      <c r="U1034" s="689">
        <v>0</v>
      </c>
    </row>
    <row r="1035" spans="1:21" ht="14.4" customHeight="1" x14ac:dyDescent="0.3">
      <c r="A1035" s="649">
        <v>21</v>
      </c>
      <c r="B1035" s="650" t="s">
        <v>582</v>
      </c>
      <c r="C1035" s="650">
        <v>89301212</v>
      </c>
      <c r="D1035" s="729" t="s">
        <v>5949</v>
      </c>
      <c r="E1035" s="730" t="s">
        <v>3920</v>
      </c>
      <c r="F1035" s="650" t="s">
        <v>3904</v>
      </c>
      <c r="G1035" s="650" t="s">
        <v>4028</v>
      </c>
      <c r="H1035" s="650" t="s">
        <v>583</v>
      </c>
      <c r="I1035" s="650" t="s">
        <v>4910</v>
      </c>
      <c r="J1035" s="650" t="s">
        <v>1730</v>
      </c>
      <c r="K1035" s="650" t="s">
        <v>4911</v>
      </c>
      <c r="L1035" s="651">
        <v>1753.54</v>
      </c>
      <c r="M1035" s="651">
        <v>10521.240000000002</v>
      </c>
      <c r="N1035" s="650">
        <v>6</v>
      </c>
      <c r="O1035" s="731">
        <v>4</v>
      </c>
      <c r="P1035" s="651">
        <v>1753.54</v>
      </c>
      <c r="Q1035" s="666">
        <v>0.16666666666666663</v>
      </c>
      <c r="R1035" s="650">
        <v>1</v>
      </c>
      <c r="S1035" s="666">
        <v>0.16666666666666666</v>
      </c>
      <c r="T1035" s="731">
        <v>1</v>
      </c>
      <c r="U1035" s="689">
        <v>0.25</v>
      </c>
    </row>
    <row r="1036" spans="1:21" ht="14.4" customHeight="1" x14ac:dyDescent="0.3">
      <c r="A1036" s="649">
        <v>21</v>
      </c>
      <c r="B1036" s="650" t="s">
        <v>582</v>
      </c>
      <c r="C1036" s="650">
        <v>89301212</v>
      </c>
      <c r="D1036" s="729" t="s">
        <v>5949</v>
      </c>
      <c r="E1036" s="730" t="s">
        <v>3920</v>
      </c>
      <c r="F1036" s="650" t="s">
        <v>3904</v>
      </c>
      <c r="G1036" s="650" t="s">
        <v>4028</v>
      </c>
      <c r="H1036" s="650" t="s">
        <v>583</v>
      </c>
      <c r="I1036" s="650" t="s">
        <v>4912</v>
      </c>
      <c r="J1036" s="650" t="s">
        <v>1722</v>
      </c>
      <c r="K1036" s="650" t="s">
        <v>4913</v>
      </c>
      <c r="L1036" s="651">
        <v>0</v>
      </c>
      <c r="M1036" s="651">
        <v>0</v>
      </c>
      <c r="N1036" s="650">
        <v>3</v>
      </c>
      <c r="O1036" s="731">
        <v>1</v>
      </c>
      <c r="P1036" s="651"/>
      <c r="Q1036" s="666"/>
      <c r="R1036" s="650"/>
      <c r="S1036" s="666">
        <v>0</v>
      </c>
      <c r="T1036" s="731"/>
      <c r="U1036" s="689">
        <v>0</v>
      </c>
    </row>
    <row r="1037" spans="1:21" ht="14.4" customHeight="1" x14ac:dyDescent="0.3">
      <c r="A1037" s="649">
        <v>21</v>
      </c>
      <c r="B1037" s="650" t="s">
        <v>582</v>
      </c>
      <c r="C1037" s="650">
        <v>89301212</v>
      </c>
      <c r="D1037" s="729" t="s">
        <v>5949</v>
      </c>
      <c r="E1037" s="730" t="s">
        <v>3920</v>
      </c>
      <c r="F1037" s="650" t="s">
        <v>3904</v>
      </c>
      <c r="G1037" s="650" t="s">
        <v>4153</v>
      </c>
      <c r="H1037" s="650" t="s">
        <v>583</v>
      </c>
      <c r="I1037" s="650" t="s">
        <v>4914</v>
      </c>
      <c r="J1037" s="650" t="s">
        <v>4915</v>
      </c>
      <c r="K1037" s="650" t="s">
        <v>4916</v>
      </c>
      <c r="L1037" s="651">
        <v>23</v>
      </c>
      <c r="M1037" s="651">
        <v>23</v>
      </c>
      <c r="N1037" s="650">
        <v>1</v>
      </c>
      <c r="O1037" s="731">
        <v>1</v>
      </c>
      <c r="P1037" s="651"/>
      <c r="Q1037" s="666">
        <v>0</v>
      </c>
      <c r="R1037" s="650"/>
      <c r="S1037" s="666">
        <v>0</v>
      </c>
      <c r="T1037" s="731"/>
      <c r="U1037" s="689">
        <v>0</v>
      </c>
    </row>
    <row r="1038" spans="1:21" ht="14.4" customHeight="1" x14ac:dyDescent="0.3">
      <c r="A1038" s="649">
        <v>21</v>
      </c>
      <c r="B1038" s="650" t="s">
        <v>582</v>
      </c>
      <c r="C1038" s="650">
        <v>89301212</v>
      </c>
      <c r="D1038" s="729" t="s">
        <v>5949</v>
      </c>
      <c r="E1038" s="730" t="s">
        <v>3920</v>
      </c>
      <c r="F1038" s="650" t="s">
        <v>3904</v>
      </c>
      <c r="G1038" s="650" t="s">
        <v>4357</v>
      </c>
      <c r="H1038" s="650" t="s">
        <v>583</v>
      </c>
      <c r="I1038" s="650" t="s">
        <v>1409</v>
      </c>
      <c r="J1038" s="650" t="s">
        <v>1410</v>
      </c>
      <c r="K1038" s="650" t="s">
        <v>4917</v>
      </c>
      <c r="L1038" s="651">
        <v>31.84</v>
      </c>
      <c r="M1038" s="651">
        <v>159.19999999999999</v>
      </c>
      <c r="N1038" s="650">
        <v>5</v>
      </c>
      <c r="O1038" s="731">
        <v>1.5</v>
      </c>
      <c r="P1038" s="651">
        <v>95.52</v>
      </c>
      <c r="Q1038" s="666">
        <v>0.6</v>
      </c>
      <c r="R1038" s="650">
        <v>3</v>
      </c>
      <c r="S1038" s="666">
        <v>0.6</v>
      </c>
      <c r="T1038" s="731">
        <v>1</v>
      </c>
      <c r="U1038" s="689">
        <v>0.66666666666666663</v>
      </c>
    </row>
    <row r="1039" spans="1:21" ht="14.4" customHeight="1" x14ac:dyDescent="0.3">
      <c r="A1039" s="649">
        <v>21</v>
      </c>
      <c r="B1039" s="650" t="s">
        <v>582</v>
      </c>
      <c r="C1039" s="650">
        <v>89301212</v>
      </c>
      <c r="D1039" s="729" t="s">
        <v>5949</v>
      </c>
      <c r="E1039" s="730" t="s">
        <v>3920</v>
      </c>
      <c r="F1039" s="650" t="s">
        <v>3904</v>
      </c>
      <c r="G1039" s="650" t="s">
        <v>4357</v>
      </c>
      <c r="H1039" s="650" t="s">
        <v>583</v>
      </c>
      <c r="I1039" s="650" t="s">
        <v>1222</v>
      </c>
      <c r="J1039" s="650" t="s">
        <v>1223</v>
      </c>
      <c r="K1039" s="650" t="s">
        <v>4358</v>
      </c>
      <c r="L1039" s="651">
        <v>63.67</v>
      </c>
      <c r="M1039" s="651">
        <v>1082.3900000000001</v>
      </c>
      <c r="N1039" s="650">
        <v>17</v>
      </c>
      <c r="O1039" s="731">
        <v>5</v>
      </c>
      <c r="P1039" s="651">
        <v>700.37</v>
      </c>
      <c r="Q1039" s="666">
        <v>0.64705882352941169</v>
      </c>
      <c r="R1039" s="650">
        <v>11</v>
      </c>
      <c r="S1039" s="666">
        <v>0.6470588235294118</v>
      </c>
      <c r="T1039" s="731">
        <v>3</v>
      </c>
      <c r="U1039" s="689">
        <v>0.6</v>
      </c>
    </row>
    <row r="1040" spans="1:21" ht="14.4" customHeight="1" x14ac:dyDescent="0.3">
      <c r="A1040" s="649">
        <v>21</v>
      </c>
      <c r="B1040" s="650" t="s">
        <v>582</v>
      </c>
      <c r="C1040" s="650">
        <v>89301212</v>
      </c>
      <c r="D1040" s="729" t="s">
        <v>5949</v>
      </c>
      <c r="E1040" s="730" t="s">
        <v>3920</v>
      </c>
      <c r="F1040" s="650" t="s">
        <v>3904</v>
      </c>
      <c r="G1040" s="650" t="s">
        <v>3954</v>
      </c>
      <c r="H1040" s="650" t="s">
        <v>583</v>
      </c>
      <c r="I1040" s="650" t="s">
        <v>2324</v>
      </c>
      <c r="J1040" s="650" t="s">
        <v>2325</v>
      </c>
      <c r="K1040" s="650" t="s">
        <v>3955</v>
      </c>
      <c r="L1040" s="651">
        <v>50.27</v>
      </c>
      <c r="M1040" s="651">
        <v>201.08</v>
      </c>
      <c r="N1040" s="650">
        <v>4</v>
      </c>
      <c r="O1040" s="731">
        <v>2.5</v>
      </c>
      <c r="P1040" s="651">
        <v>100.54</v>
      </c>
      <c r="Q1040" s="666">
        <v>0.5</v>
      </c>
      <c r="R1040" s="650">
        <v>2</v>
      </c>
      <c r="S1040" s="666">
        <v>0.5</v>
      </c>
      <c r="T1040" s="731">
        <v>1.5</v>
      </c>
      <c r="U1040" s="689">
        <v>0.6</v>
      </c>
    </row>
    <row r="1041" spans="1:21" ht="14.4" customHeight="1" x14ac:dyDescent="0.3">
      <c r="A1041" s="649">
        <v>21</v>
      </c>
      <c r="B1041" s="650" t="s">
        <v>582</v>
      </c>
      <c r="C1041" s="650">
        <v>89301212</v>
      </c>
      <c r="D1041" s="729" t="s">
        <v>5949</v>
      </c>
      <c r="E1041" s="730" t="s">
        <v>3920</v>
      </c>
      <c r="F1041" s="650" t="s">
        <v>3904</v>
      </c>
      <c r="G1041" s="650" t="s">
        <v>3954</v>
      </c>
      <c r="H1041" s="650" t="s">
        <v>583</v>
      </c>
      <c r="I1041" s="650" t="s">
        <v>4267</v>
      </c>
      <c r="J1041" s="650" t="s">
        <v>2325</v>
      </c>
      <c r="K1041" s="650" t="s">
        <v>4268</v>
      </c>
      <c r="L1041" s="651">
        <v>58.1</v>
      </c>
      <c r="M1041" s="651">
        <v>116.2</v>
      </c>
      <c r="N1041" s="650">
        <v>2</v>
      </c>
      <c r="O1041" s="731">
        <v>0.5</v>
      </c>
      <c r="P1041" s="651">
        <v>116.2</v>
      </c>
      <c r="Q1041" s="666">
        <v>1</v>
      </c>
      <c r="R1041" s="650">
        <v>2</v>
      </c>
      <c r="S1041" s="666">
        <v>1</v>
      </c>
      <c r="T1041" s="731">
        <v>0.5</v>
      </c>
      <c r="U1041" s="689">
        <v>1</v>
      </c>
    </row>
    <row r="1042" spans="1:21" ht="14.4" customHeight="1" x14ac:dyDescent="0.3">
      <c r="A1042" s="649">
        <v>21</v>
      </c>
      <c r="B1042" s="650" t="s">
        <v>582</v>
      </c>
      <c r="C1042" s="650">
        <v>89301212</v>
      </c>
      <c r="D1042" s="729" t="s">
        <v>5949</v>
      </c>
      <c r="E1042" s="730" t="s">
        <v>3920</v>
      </c>
      <c r="F1042" s="650" t="s">
        <v>3904</v>
      </c>
      <c r="G1042" s="650" t="s">
        <v>3954</v>
      </c>
      <c r="H1042" s="650" t="s">
        <v>583</v>
      </c>
      <c r="I1042" s="650" t="s">
        <v>4918</v>
      </c>
      <c r="J1042" s="650" t="s">
        <v>2325</v>
      </c>
      <c r="K1042" s="650" t="s">
        <v>4919</v>
      </c>
      <c r="L1042" s="651">
        <v>14.53</v>
      </c>
      <c r="M1042" s="651">
        <v>14.53</v>
      </c>
      <c r="N1042" s="650">
        <v>1</v>
      </c>
      <c r="O1042" s="731">
        <v>0.5</v>
      </c>
      <c r="P1042" s="651">
        <v>14.53</v>
      </c>
      <c r="Q1042" s="666">
        <v>1</v>
      </c>
      <c r="R1042" s="650">
        <v>1</v>
      </c>
      <c r="S1042" s="666">
        <v>1</v>
      </c>
      <c r="T1042" s="731">
        <v>0.5</v>
      </c>
      <c r="U1042" s="689">
        <v>1</v>
      </c>
    </row>
    <row r="1043" spans="1:21" ht="14.4" customHeight="1" x14ac:dyDescent="0.3">
      <c r="A1043" s="649">
        <v>21</v>
      </c>
      <c r="B1043" s="650" t="s">
        <v>582</v>
      </c>
      <c r="C1043" s="650">
        <v>89301212</v>
      </c>
      <c r="D1043" s="729" t="s">
        <v>5949</v>
      </c>
      <c r="E1043" s="730" t="s">
        <v>3920</v>
      </c>
      <c r="F1043" s="650" t="s">
        <v>3904</v>
      </c>
      <c r="G1043" s="650" t="s">
        <v>4685</v>
      </c>
      <c r="H1043" s="650" t="s">
        <v>583</v>
      </c>
      <c r="I1043" s="650" t="s">
        <v>714</v>
      </c>
      <c r="J1043" s="650" t="s">
        <v>715</v>
      </c>
      <c r="K1043" s="650" t="s">
        <v>4686</v>
      </c>
      <c r="L1043" s="651">
        <v>26.17</v>
      </c>
      <c r="M1043" s="651">
        <v>104.68</v>
      </c>
      <c r="N1043" s="650">
        <v>4</v>
      </c>
      <c r="O1043" s="731">
        <v>2</v>
      </c>
      <c r="P1043" s="651"/>
      <c r="Q1043" s="666">
        <v>0</v>
      </c>
      <c r="R1043" s="650"/>
      <c r="S1043" s="666">
        <v>0</v>
      </c>
      <c r="T1043" s="731"/>
      <c r="U1043" s="689">
        <v>0</v>
      </c>
    </row>
    <row r="1044" spans="1:21" ht="14.4" customHeight="1" x14ac:dyDescent="0.3">
      <c r="A1044" s="649">
        <v>21</v>
      </c>
      <c r="B1044" s="650" t="s">
        <v>582</v>
      </c>
      <c r="C1044" s="650">
        <v>89301212</v>
      </c>
      <c r="D1044" s="729" t="s">
        <v>5949</v>
      </c>
      <c r="E1044" s="730" t="s">
        <v>3920</v>
      </c>
      <c r="F1044" s="650" t="s">
        <v>3904</v>
      </c>
      <c r="G1044" s="650" t="s">
        <v>4920</v>
      </c>
      <c r="H1044" s="650" t="s">
        <v>583</v>
      </c>
      <c r="I1044" s="650" t="s">
        <v>872</v>
      </c>
      <c r="J1044" s="650" t="s">
        <v>873</v>
      </c>
      <c r="K1044" s="650" t="s">
        <v>4921</v>
      </c>
      <c r="L1044" s="651">
        <v>0</v>
      </c>
      <c r="M1044" s="651">
        <v>0</v>
      </c>
      <c r="N1044" s="650">
        <v>1</v>
      </c>
      <c r="O1044" s="731">
        <v>1</v>
      </c>
      <c r="P1044" s="651"/>
      <c r="Q1044" s="666"/>
      <c r="R1044" s="650"/>
      <c r="S1044" s="666">
        <v>0</v>
      </c>
      <c r="T1044" s="731"/>
      <c r="U1044" s="689">
        <v>0</v>
      </c>
    </row>
    <row r="1045" spans="1:21" ht="14.4" customHeight="1" x14ac:dyDescent="0.3">
      <c r="A1045" s="649">
        <v>21</v>
      </c>
      <c r="B1045" s="650" t="s">
        <v>582</v>
      </c>
      <c r="C1045" s="650">
        <v>89301212</v>
      </c>
      <c r="D1045" s="729" t="s">
        <v>5949</v>
      </c>
      <c r="E1045" s="730" t="s">
        <v>3920</v>
      </c>
      <c r="F1045" s="650" t="s">
        <v>3904</v>
      </c>
      <c r="G1045" s="650" t="s">
        <v>4922</v>
      </c>
      <c r="H1045" s="650" t="s">
        <v>583</v>
      </c>
      <c r="I1045" s="650" t="s">
        <v>4923</v>
      </c>
      <c r="J1045" s="650" t="s">
        <v>4924</v>
      </c>
      <c r="K1045" s="650" t="s">
        <v>4925</v>
      </c>
      <c r="L1045" s="651">
        <v>0</v>
      </c>
      <c r="M1045" s="651">
        <v>0</v>
      </c>
      <c r="N1045" s="650">
        <v>2</v>
      </c>
      <c r="O1045" s="731">
        <v>1</v>
      </c>
      <c r="P1045" s="651"/>
      <c r="Q1045" s="666"/>
      <c r="R1045" s="650"/>
      <c r="S1045" s="666">
        <v>0</v>
      </c>
      <c r="T1045" s="731"/>
      <c r="U1045" s="689">
        <v>0</v>
      </c>
    </row>
    <row r="1046" spans="1:21" ht="14.4" customHeight="1" x14ac:dyDescent="0.3">
      <c r="A1046" s="649">
        <v>21</v>
      </c>
      <c r="B1046" s="650" t="s">
        <v>582</v>
      </c>
      <c r="C1046" s="650">
        <v>89301212</v>
      </c>
      <c r="D1046" s="729" t="s">
        <v>5949</v>
      </c>
      <c r="E1046" s="730" t="s">
        <v>3920</v>
      </c>
      <c r="F1046" s="650" t="s">
        <v>3904</v>
      </c>
      <c r="G1046" s="650" t="s">
        <v>4922</v>
      </c>
      <c r="H1046" s="650" t="s">
        <v>583</v>
      </c>
      <c r="I1046" s="650" t="s">
        <v>4926</v>
      </c>
      <c r="J1046" s="650" t="s">
        <v>4924</v>
      </c>
      <c r="K1046" s="650" t="s">
        <v>4927</v>
      </c>
      <c r="L1046" s="651">
        <v>0</v>
      </c>
      <c r="M1046" s="651">
        <v>0</v>
      </c>
      <c r="N1046" s="650">
        <v>1</v>
      </c>
      <c r="O1046" s="731">
        <v>1</v>
      </c>
      <c r="P1046" s="651"/>
      <c r="Q1046" s="666"/>
      <c r="R1046" s="650"/>
      <c r="S1046" s="666">
        <v>0</v>
      </c>
      <c r="T1046" s="731"/>
      <c r="U1046" s="689">
        <v>0</v>
      </c>
    </row>
    <row r="1047" spans="1:21" ht="14.4" customHeight="1" x14ac:dyDescent="0.3">
      <c r="A1047" s="649">
        <v>21</v>
      </c>
      <c r="B1047" s="650" t="s">
        <v>582</v>
      </c>
      <c r="C1047" s="650">
        <v>89301212</v>
      </c>
      <c r="D1047" s="729" t="s">
        <v>5949</v>
      </c>
      <c r="E1047" s="730" t="s">
        <v>3920</v>
      </c>
      <c r="F1047" s="650" t="s">
        <v>3904</v>
      </c>
      <c r="G1047" s="650" t="s">
        <v>4271</v>
      </c>
      <c r="H1047" s="650" t="s">
        <v>583</v>
      </c>
      <c r="I1047" s="650" t="s">
        <v>4788</v>
      </c>
      <c r="J1047" s="650" t="s">
        <v>4789</v>
      </c>
      <c r="K1047" s="650" t="s">
        <v>4790</v>
      </c>
      <c r="L1047" s="651">
        <v>1538.52</v>
      </c>
      <c r="M1047" s="651">
        <v>12308.160000000002</v>
      </c>
      <c r="N1047" s="650">
        <v>8</v>
      </c>
      <c r="O1047" s="731">
        <v>4</v>
      </c>
      <c r="P1047" s="651">
        <v>12308.160000000002</v>
      </c>
      <c r="Q1047" s="666">
        <v>1</v>
      </c>
      <c r="R1047" s="650">
        <v>8</v>
      </c>
      <c r="S1047" s="666">
        <v>1</v>
      </c>
      <c r="T1047" s="731">
        <v>4</v>
      </c>
      <c r="U1047" s="689">
        <v>1</v>
      </c>
    </row>
    <row r="1048" spans="1:21" ht="14.4" customHeight="1" x14ac:dyDescent="0.3">
      <c r="A1048" s="649">
        <v>21</v>
      </c>
      <c r="B1048" s="650" t="s">
        <v>582</v>
      </c>
      <c r="C1048" s="650">
        <v>89301212</v>
      </c>
      <c r="D1048" s="729" t="s">
        <v>5949</v>
      </c>
      <c r="E1048" s="730" t="s">
        <v>3920</v>
      </c>
      <c r="F1048" s="650" t="s">
        <v>3904</v>
      </c>
      <c r="G1048" s="650" t="s">
        <v>4271</v>
      </c>
      <c r="H1048" s="650" t="s">
        <v>583</v>
      </c>
      <c r="I1048" s="650" t="s">
        <v>4272</v>
      </c>
      <c r="J1048" s="650" t="s">
        <v>4273</v>
      </c>
      <c r="K1048" s="650" t="s">
        <v>3077</v>
      </c>
      <c r="L1048" s="651">
        <v>10256.77</v>
      </c>
      <c r="M1048" s="651">
        <v>133338.01000000004</v>
      </c>
      <c r="N1048" s="650">
        <v>13</v>
      </c>
      <c r="O1048" s="731">
        <v>8</v>
      </c>
      <c r="P1048" s="651">
        <v>123081.24000000003</v>
      </c>
      <c r="Q1048" s="666">
        <v>0.92307692307692302</v>
      </c>
      <c r="R1048" s="650">
        <v>12</v>
      </c>
      <c r="S1048" s="666">
        <v>0.92307692307692313</v>
      </c>
      <c r="T1048" s="731">
        <v>7.5</v>
      </c>
      <c r="U1048" s="689">
        <v>0.9375</v>
      </c>
    </row>
    <row r="1049" spans="1:21" ht="14.4" customHeight="1" x14ac:dyDescent="0.3">
      <c r="A1049" s="649">
        <v>21</v>
      </c>
      <c r="B1049" s="650" t="s">
        <v>582</v>
      </c>
      <c r="C1049" s="650">
        <v>89301212</v>
      </c>
      <c r="D1049" s="729" t="s">
        <v>5949</v>
      </c>
      <c r="E1049" s="730" t="s">
        <v>3920</v>
      </c>
      <c r="F1049" s="650" t="s">
        <v>3904</v>
      </c>
      <c r="G1049" s="650" t="s">
        <v>4271</v>
      </c>
      <c r="H1049" s="650" t="s">
        <v>1959</v>
      </c>
      <c r="I1049" s="650" t="s">
        <v>4523</v>
      </c>
      <c r="J1049" s="650" t="s">
        <v>4522</v>
      </c>
      <c r="K1049" s="650" t="s">
        <v>3077</v>
      </c>
      <c r="L1049" s="651">
        <v>10256.77</v>
      </c>
      <c r="M1049" s="651">
        <v>20513.54</v>
      </c>
      <c r="N1049" s="650">
        <v>2</v>
      </c>
      <c r="O1049" s="731">
        <v>1</v>
      </c>
      <c r="P1049" s="651">
        <v>20513.54</v>
      </c>
      <c r="Q1049" s="666">
        <v>1</v>
      </c>
      <c r="R1049" s="650">
        <v>2</v>
      </c>
      <c r="S1049" s="666">
        <v>1</v>
      </c>
      <c r="T1049" s="731">
        <v>1</v>
      </c>
      <c r="U1049" s="689">
        <v>1</v>
      </c>
    </row>
    <row r="1050" spans="1:21" ht="14.4" customHeight="1" x14ac:dyDescent="0.3">
      <c r="A1050" s="649">
        <v>21</v>
      </c>
      <c r="B1050" s="650" t="s">
        <v>582</v>
      </c>
      <c r="C1050" s="650">
        <v>89301212</v>
      </c>
      <c r="D1050" s="729" t="s">
        <v>5949</v>
      </c>
      <c r="E1050" s="730" t="s">
        <v>3920</v>
      </c>
      <c r="F1050" s="650" t="s">
        <v>3904</v>
      </c>
      <c r="G1050" s="650" t="s">
        <v>4527</v>
      </c>
      <c r="H1050" s="650" t="s">
        <v>1959</v>
      </c>
      <c r="I1050" s="650" t="s">
        <v>2421</v>
      </c>
      <c r="J1050" s="650" t="s">
        <v>2422</v>
      </c>
      <c r="K1050" s="650" t="s">
        <v>3735</v>
      </c>
      <c r="L1050" s="651">
        <v>116.8</v>
      </c>
      <c r="M1050" s="651">
        <v>116.8</v>
      </c>
      <c r="N1050" s="650">
        <v>1</v>
      </c>
      <c r="O1050" s="731">
        <v>0.5</v>
      </c>
      <c r="P1050" s="651"/>
      <c r="Q1050" s="666">
        <v>0</v>
      </c>
      <c r="R1050" s="650"/>
      <c r="S1050" s="666">
        <v>0</v>
      </c>
      <c r="T1050" s="731"/>
      <c r="U1050" s="689">
        <v>0</v>
      </c>
    </row>
    <row r="1051" spans="1:21" ht="14.4" customHeight="1" x14ac:dyDescent="0.3">
      <c r="A1051" s="649">
        <v>21</v>
      </c>
      <c r="B1051" s="650" t="s">
        <v>582</v>
      </c>
      <c r="C1051" s="650">
        <v>89301212</v>
      </c>
      <c r="D1051" s="729" t="s">
        <v>5949</v>
      </c>
      <c r="E1051" s="730" t="s">
        <v>3920</v>
      </c>
      <c r="F1051" s="650" t="s">
        <v>3904</v>
      </c>
      <c r="G1051" s="650" t="s">
        <v>4527</v>
      </c>
      <c r="H1051" s="650" t="s">
        <v>1959</v>
      </c>
      <c r="I1051" s="650" t="s">
        <v>4528</v>
      </c>
      <c r="J1051" s="650" t="s">
        <v>4529</v>
      </c>
      <c r="K1051" s="650" t="s">
        <v>4530</v>
      </c>
      <c r="L1051" s="651">
        <v>87.6</v>
      </c>
      <c r="M1051" s="651">
        <v>262.79999999999995</v>
      </c>
      <c r="N1051" s="650">
        <v>3</v>
      </c>
      <c r="O1051" s="731">
        <v>2</v>
      </c>
      <c r="P1051" s="651">
        <v>87.6</v>
      </c>
      <c r="Q1051" s="666">
        <v>0.33333333333333337</v>
      </c>
      <c r="R1051" s="650">
        <v>1</v>
      </c>
      <c r="S1051" s="666">
        <v>0.33333333333333331</v>
      </c>
      <c r="T1051" s="731">
        <v>0.5</v>
      </c>
      <c r="U1051" s="689">
        <v>0.25</v>
      </c>
    </row>
    <row r="1052" spans="1:21" ht="14.4" customHeight="1" x14ac:dyDescent="0.3">
      <c r="A1052" s="649">
        <v>21</v>
      </c>
      <c r="B1052" s="650" t="s">
        <v>582</v>
      </c>
      <c r="C1052" s="650">
        <v>89301212</v>
      </c>
      <c r="D1052" s="729" t="s">
        <v>5949</v>
      </c>
      <c r="E1052" s="730" t="s">
        <v>3920</v>
      </c>
      <c r="F1052" s="650" t="s">
        <v>3904</v>
      </c>
      <c r="G1052" s="650" t="s">
        <v>4928</v>
      </c>
      <c r="H1052" s="650" t="s">
        <v>583</v>
      </c>
      <c r="I1052" s="650" t="s">
        <v>2450</v>
      </c>
      <c r="J1052" s="650" t="s">
        <v>2451</v>
      </c>
      <c r="K1052" s="650" t="s">
        <v>4855</v>
      </c>
      <c r="L1052" s="651">
        <v>0</v>
      </c>
      <c r="M1052" s="651">
        <v>0</v>
      </c>
      <c r="N1052" s="650">
        <v>1</v>
      </c>
      <c r="O1052" s="731">
        <v>1</v>
      </c>
      <c r="P1052" s="651"/>
      <c r="Q1052" s="666"/>
      <c r="R1052" s="650"/>
      <c r="S1052" s="666">
        <v>0</v>
      </c>
      <c r="T1052" s="731"/>
      <c r="U1052" s="689">
        <v>0</v>
      </c>
    </row>
    <row r="1053" spans="1:21" ht="14.4" customHeight="1" x14ac:dyDescent="0.3">
      <c r="A1053" s="649">
        <v>21</v>
      </c>
      <c r="B1053" s="650" t="s">
        <v>582</v>
      </c>
      <c r="C1053" s="650">
        <v>89301212</v>
      </c>
      <c r="D1053" s="729" t="s">
        <v>5949</v>
      </c>
      <c r="E1053" s="730" t="s">
        <v>3920</v>
      </c>
      <c r="F1053" s="650" t="s">
        <v>3904</v>
      </c>
      <c r="G1053" s="650" t="s">
        <v>4041</v>
      </c>
      <c r="H1053" s="650" t="s">
        <v>583</v>
      </c>
      <c r="I1053" s="650" t="s">
        <v>4795</v>
      </c>
      <c r="J1053" s="650" t="s">
        <v>4414</v>
      </c>
      <c r="K1053" s="650" t="s">
        <v>4415</v>
      </c>
      <c r="L1053" s="651">
        <v>0</v>
      </c>
      <c r="M1053" s="651">
        <v>0</v>
      </c>
      <c r="N1053" s="650">
        <v>2</v>
      </c>
      <c r="O1053" s="731">
        <v>0.5</v>
      </c>
      <c r="P1053" s="651"/>
      <c r="Q1053" s="666"/>
      <c r="R1053" s="650"/>
      <c r="S1053" s="666">
        <v>0</v>
      </c>
      <c r="T1053" s="731"/>
      <c r="U1053" s="689">
        <v>0</v>
      </c>
    </row>
    <row r="1054" spans="1:21" ht="14.4" customHeight="1" x14ac:dyDescent="0.3">
      <c r="A1054" s="649">
        <v>21</v>
      </c>
      <c r="B1054" s="650" t="s">
        <v>582</v>
      </c>
      <c r="C1054" s="650">
        <v>89301212</v>
      </c>
      <c r="D1054" s="729" t="s">
        <v>5949</v>
      </c>
      <c r="E1054" s="730" t="s">
        <v>3920</v>
      </c>
      <c r="F1054" s="650" t="s">
        <v>3904</v>
      </c>
      <c r="G1054" s="650" t="s">
        <v>4041</v>
      </c>
      <c r="H1054" s="650" t="s">
        <v>583</v>
      </c>
      <c r="I1054" s="650" t="s">
        <v>4044</v>
      </c>
      <c r="J1054" s="650" t="s">
        <v>4042</v>
      </c>
      <c r="K1054" s="650" t="s">
        <v>4043</v>
      </c>
      <c r="L1054" s="651">
        <v>0</v>
      </c>
      <c r="M1054" s="651">
        <v>0</v>
      </c>
      <c r="N1054" s="650">
        <v>1</v>
      </c>
      <c r="O1054" s="731">
        <v>0.5</v>
      </c>
      <c r="P1054" s="651">
        <v>0</v>
      </c>
      <c r="Q1054" s="666"/>
      <c r="R1054" s="650">
        <v>1</v>
      </c>
      <c r="S1054" s="666">
        <v>1</v>
      </c>
      <c r="T1054" s="731">
        <v>0.5</v>
      </c>
      <c r="U1054" s="689">
        <v>1</v>
      </c>
    </row>
    <row r="1055" spans="1:21" ht="14.4" customHeight="1" x14ac:dyDescent="0.3">
      <c r="A1055" s="649">
        <v>21</v>
      </c>
      <c r="B1055" s="650" t="s">
        <v>582</v>
      </c>
      <c r="C1055" s="650">
        <v>89301212</v>
      </c>
      <c r="D1055" s="729" t="s">
        <v>5949</v>
      </c>
      <c r="E1055" s="730" t="s">
        <v>3920</v>
      </c>
      <c r="F1055" s="650" t="s">
        <v>3904</v>
      </c>
      <c r="G1055" s="650" t="s">
        <v>4929</v>
      </c>
      <c r="H1055" s="650" t="s">
        <v>583</v>
      </c>
      <c r="I1055" s="650" t="s">
        <v>996</v>
      </c>
      <c r="J1055" s="650" t="s">
        <v>4930</v>
      </c>
      <c r="K1055" s="650" t="s">
        <v>4931</v>
      </c>
      <c r="L1055" s="651">
        <v>0</v>
      </c>
      <c r="M1055" s="651">
        <v>0</v>
      </c>
      <c r="N1055" s="650">
        <v>3</v>
      </c>
      <c r="O1055" s="731">
        <v>2</v>
      </c>
      <c r="P1055" s="651"/>
      <c r="Q1055" s="666"/>
      <c r="R1055" s="650"/>
      <c r="S1055" s="666">
        <v>0</v>
      </c>
      <c r="T1055" s="731"/>
      <c r="U1055" s="689">
        <v>0</v>
      </c>
    </row>
    <row r="1056" spans="1:21" ht="14.4" customHeight="1" x14ac:dyDescent="0.3">
      <c r="A1056" s="649">
        <v>21</v>
      </c>
      <c r="B1056" s="650" t="s">
        <v>582</v>
      </c>
      <c r="C1056" s="650">
        <v>89301212</v>
      </c>
      <c r="D1056" s="729" t="s">
        <v>5949</v>
      </c>
      <c r="E1056" s="730" t="s">
        <v>3920</v>
      </c>
      <c r="F1056" s="650" t="s">
        <v>3904</v>
      </c>
      <c r="G1056" s="650" t="s">
        <v>4045</v>
      </c>
      <c r="H1056" s="650" t="s">
        <v>583</v>
      </c>
      <c r="I1056" s="650" t="s">
        <v>4932</v>
      </c>
      <c r="J1056" s="650" t="s">
        <v>4416</v>
      </c>
      <c r="K1056" s="650" t="s">
        <v>4933</v>
      </c>
      <c r="L1056" s="651">
        <v>34.31</v>
      </c>
      <c r="M1056" s="651">
        <v>34.31</v>
      </c>
      <c r="N1056" s="650">
        <v>1</v>
      </c>
      <c r="O1056" s="731">
        <v>0.5</v>
      </c>
      <c r="P1056" s="651"/>
      <c r="Q1056" s="666">
        <v>0</v>
      </c>
      <c r="R1056" s="650"/>
      <c r="S1056" s="666">
        <v>0</v>
      </c>
      <c r="T1056" s="731"/>
      <c r="U1056" s="689">
        <v>0</v>
      </c>
    </row>
    <row r="1057" spans="1:21" ht="14.4" customHeight="1" x14ac:dyDescent="0.3">
      <c r="A1057" s="649">
        <v>21</v>
      </c>
      <c r="B1057" s="650" t="s">
        <v>582</v>
      </c>
      <c r="C1057" s="650">
        <v>89301212</v>
      </c>
      <c r="D1057" s="729" t="s">
        <v>5949</v>
      </c>
      <c r="E1057" s="730" t="s">
        <v>3920</v>
      </c>
      <c r="F1057" s="650" t="s">
        <v>3904</v>
      </c>
      <c r="G1057" s="650" t="s">
        <v>4694</v>
      </c>
      <c r="H1057" s="650" t="s">
        <v>583</v>
      </c>
      <c r="I1057" s="650" t="s">
        <v>4934</v>
      </c>
      <c r="J1057" s="650" t="s">
        <v>4935</v>
      </c>
      <c r="K1057" s="650" t="s">
        <v>4936</v>
      </c>
      <c r="L1057" s="651">
        <v>694.04</v>
      </c>
      <c r="M1057" s="651">
        <v>694.04</v>
      </c>
      <c r="N1057" s="650">
        <v>1</v>
      </c>
      <c r="O1057" s="731">
        <v>1</v>
      </c>
      <c r="P1057" s="651"/>
      <c r="Q1057" s="666">
        <v>0</v>
      </c>
      <c r="R1057" s="650"/>
      <c r="S1057" s="666">
        <v>0</v>
      </c>
      <c r="T1057" s="731"/>
      <c r="U1057" s="689">
        <v>0</v>
      </c>
    </row>
    <row r="1058" spans="1:21" ht="14.4" customHeight="1" x14ac:dyDescent="0.3">
      <c r="A1058" s="649">
        <v>21</v>
      </c>
      <c r="B1058" s="650" t="s">
        <v>582</v>
      </c>
      <c r="C1058" s="650">
        <v>89301212</v>
      </c>
      <c r="D1058" s="729" t="s">
        <v>5949</v>
      </c>
      <c r="E1058" s="730" t="s">
        <v>3920</v>
      </c>
      <c r="F1058" s="650" t="s">
        <v>3904</v>
      </c>
      <c r="G1058" s="650" t="s">
        <v>4694</v>
      </c>
      <c r="H1058" s="650" t="s">
        <v>583</v>
      </c>
      <c r="I1058" s="650" t="s">
        <v>4695</v>
      </c>
      <c r="J1058" s="650" t="s">
        <v>4696</v>
      </c>
      <c r="K1058" s="650" t="s">
        <v>3806</v>
      </c>
      <c r="L1058" s="651">
        <v>8264.7900000000009</v>
      </c>
      <c r="M1058" s="651">
        <v>115707.06</v>
      </c>
      <c r="N1058" s="650">
        <v>14</v>
      </c>
      <c r="O1058" s="731">
        <v>4</v>
      </c>
      <c r="P1058" s="651">
        <v>115707.06</v>
      </c>
      <c r="Q1058" s="666">
        <v>1</v>
      </c>
      <c r="R1058" s="650">
        <v>14</v>
      </c>
      <c r="S1058" s="666">
        <v>1</v>
      </c>
      <c r="T1058" s="731">
        <v>4</v>
      </c>
      <c r="U1058" s="689">
        <v>1</v>
      </c>
    </row>
    <row r="1059" spans="1:21" ht="14.4" customHeight="1" x14ac:dyDescent="0.3">
      <c r="A1059" s="649">
        <v>21</v>
      </c>
      <c r="B1059" s="650" t="s">
        <v>582</v>
      </c>
      <c r="C1059" s="650">
        <v>89301212</v>
      </c>
      <c r="D1059" s="729" t="s">
        <v>5949</v>
      </c>
      <c r="E1059" s="730" t="s">
        <v>3920</v>
      </c>
      <c r="F1059" s="650" t="s">
        <v>3904</v>
      </c>
      <c r="G1059" s="650" t="s">
        <v>4694</v>
      </c>
      <c r="H1059" s="650" t="s">
        <v>583</v>
      </c>
      <c r="I1059" s="650" t="s">
        <v>4695</v>
      </c>
      <c r="J1059" s="650" t="s">
        <v>4696</v>
      </c>
      <c r="K1059" s="650" t="s">
        <v>3806</v>
      </c>
      <c r="L1059" s="651">
        <v>4002.14</v>
      </c>
      <c r="M1059" s="651">
        <v>24012.84</v>
      </c>
      <c r="N1059" s="650">
        <v>6</v>
      </c>
      <c r="O1059" s="731">
        <v>2</v>
      </c>
      <c r="P1059" s="651">
        <v>24012.84</v>
      </c>
      <c r="Q1059" s="666">
        <v>1</v>
      </c>
      <c r="R1059" s="650">
        <v>6</v>
      </c>
      <c r="S1059" s="666">
        <v>1</v>
      </c>
      <c r="T1059" s="731">
        <v>2</v>
      </c>
      <c r="U1059" s="689">
        <v>1</v>
      </c>
    </row>
    <row r="1060" spans="1:21" ht="14.4" customHeight="1" x14ac:dyDescent="0.3">
      <c r="A1060" s="649">
        <v>21</v>
      </c>
      <c r="B1060" s="650" t="s">
        <v>582</v>
      </c>
      <c r="C1060" s="650">
        <v>89301212</v>
      </c>
      <c r="D1060" s="729" t="s">
        <v>5949</v>
      </c>
      <c r="E1060" s="730" t="s">
        <v>3920</v>
      </c>
      <c r="F1060" s="650" t="s">
        <v>3904</v>
      </c>
      <c r="G1060" s="650" t="s">
        <v>4283</v>
      </c>
      <c r="H1060" s="650" t="s">
        <v>583</v>
      </c>
      <c r="I1060" s="650" t="s">
        <v>4796</v>
      </c>
      <c r="J1060" s="650" t="s">
        <v>4797</v>
      </c>
      <c r="K1060" s="650" t="s">
        <v>4798</v>
      </c>
      <c r="L1060" s="651">
        <v>6196.71</v>
      </c>
      <c r="M1060" s="651">
        <v>61967.100000000006</v>
      </c>
      <c r="N1060" s="650">
        <v>10</v>
      </c>
      <c r="O1060" s="731">
        <v>4</v>
      </c>
      <c r="P1060" s="651">
        <v>43376.97</v>
      </c>
      <c r="Q1060" s="666">
        <v>0.7</v>
      </c>
      <c r="R1060" s="650">
        <v>7</v>
      </c>
      <c r="S1060" s="666">
        <v>0.7</v>
      </c>
      <c r="T1060" s="731">
        <v>2.5</v>
      </c>
      <c r="U1060" s="689">
        <v>0.625</v>
      </c>
    </row>
    <row r="1061" spans="1:21" ht="14.4" customHeight="1" x14ac:dyDescent="0.3">
      <c r="A1061" s="649">
        <v>21</v>
      </c>
      <c r="B1061" s="650" t="s">
        <v>582</v>
      </c>
      <c r="C1061" s="650">
        <v>89301212</v>
      </c>
      <c r="D1061" s="729" t="s">
        <v>5949</v>
      </c>
      <c r="E1061" s="730" t="s">
        <v>3920</v>
      </c>
      <c r="F1061" s="650" t="s">
        <v>3904</v>
      </c>
      <c r="G1061" s="650" t="s">
        <v>4283</v>
      </c>
      <c r="H1061" s="650" t="s">
        <v>583</v>
      </c>
      <c r="I1061" s="650" t="s">
        <v>4937</v>
      </c>
      <c r="J1061" s="650" t="s">
        <v>4938</v>
      </c>
      <c r="K1061" s="650" t="s">
        <v>4939</v>
      </c>
      <c r="L1061" s="651">
        <v>5163.93</v>
      </c>
      <c r="M1061" s="651">
        <v>5163.93</v>
      </c>
      <c r="N1061" s="650">
        <v>1</v>
      </c>
      <c r="O1061" s="731">
        <v>1</v>
      </c>
      <c r="P1061" s="651"/>
      <c r="Q1061" s="666">
        <v>0</v>
      </c>
      <c r="R1061" s="650"/>
      <c r="S1061" s="666">
        <v>0</v>
      </c>
      <c r="T1061" s="731"/>
      <c r="U1061" s="689">
        <v>0</v>
      </c>
    </row>
    <row r="1062" spans="1:21" ht="14.4" customHeight="1" x14ac:dyDescent="0.3">
      <c r="A1062" s="649">
        <v>21</v>
      </c>
      <c r="B1062" s="650" t="s">
        <v>582</v>
      </c>
      <c r="C1062" s="650">
        <v>89301212</v>
      </c>
      <c r="D1062" s="729" t="s">
        <v>5949</v>
      </c>
      <c r="E1062" s="730" t="s">
        <v>3920</v>
      </c>
      <c r="F1062" s="650" t="s">
        <v>3904</v>
      </c>
      <c r="G1062" s="650" t="s">
        <v>4158</v>
      </c>
      <c r="H1062" s="650" t="s">
        <v>583</v>
      </c>
      <c r="I1062" s="650" t="s">
        <v>2535</v>
      </c>
      <c r="J1062" s="650" t="s">
        <v>2536</v>
      </c>
      <c r="K1062" s="650" t="s">
        <v>4287</v>
      </c>
      <c r="L1062" s="651">
        <v>766.89</v>
      </c>
      <c r="M1062" s="651">
        <v>766.89</v>
      </c>
      <c r="N1062" s="650">
        <v>1</v>
      </c>
      <c r="O1062" s="731">
        <v>0.5</v>
      </c>
      <c r="P1062" s="651"/>
      <c r="Q1062" s="666">
        <v>0</v>
      </c>
      <c r="R1062" s="650"/>
      <c r="S1062" s="666">
        <v>0</v>
      </c>
      <c r="T1062" s="731"/>
      <c r="U1062" s="689">
        <v>0</v>
      </c>
    </row>
    <row r="1063" spans="1:21" ht="14.4" customHeight="1" x14ac:dyDescent="0.3">
      <c r="A1063" s="649">
        <v>21</v>
      </c>
      <c r="B1063" s="650" t="s">
        <v>582</v>
      </c>
      <c r="C1063" s="650">
        <v>89301212</v>
      </c>
      <c r="D1063" s="729" t="s">
        <v>5949</v>
      </c>
      <c r="E1063" s="730" t="s">
        <v>3920</v>
      </c>
      <c r="F1063" s="650" t="s">
        <v>3904</v>
      </c>
      <c r="G1063" s="650" t="s">
        <v>4533</v>
      </c>
      <c r="H1063" s="650" t="s">
        <v>1959</v>
      </c>
      <c r="I1063" s="650" t="s">
        <v>1986</v>
      </c>
      <c r="J1063" s="650" t="s">
        <v>3682</v>
      </c>
      <c r="K1063" s="650" t="s">
        <v>3683</v>
      </c>
      <c r="L1063" s="651">
        <v>97.97</v>
      </c>
      <c r="M1063" s="651">
        <v>293.90999999999997</v>
      </c>
      <c r="N1063" s="650">
        <v>3</v>
      </c>
      <c r="O1063" s="731">
        <v>1</v>
      </c>
      <c r="P1063" s="651"/>
      <c r="Q1063" s="666">
        <v>0</v>
      </c>
      <c r="R1063" s="650"/>
      <c r="S1063" s="666">
        <v>0</v>
      </c>
      <c r="T1063" s="731"/>
      <c r="U1063" s="689">
        <v>0</v>
      </c>
    </row>
    <row r="1064" spans="1:21" ht="14.4" customHeight="1" x14ac:dyDescent="0.3">
      <c r="A1064" s="649">
        <v>21</v>
      </c>
      <c r="B1064" s="650" t="s">
        <v>582</v>
      </c>
      <c r="C1064" s="650">
        <v>89301212</v>
      </c>
      <c r="D1064" s="729" t="s">
        <v>5949</v>
      </c>
      <c r="E1064" s="730" t="s">
        <v>3920</v>
      </c>
      <c r="F1064" s="650" t="s">
        <v>3904</v>
      </c>
      <c r="G1064" s="650" t="s">
        <v>4055</v>
      </c>
      <c r="H1064" s="650" t="s">
        <v>1959</v>
      </c>
      <c r="I1064" s="650" t="s">
        <v>2273</v>
      </c>
      <c r="J1064" s="650" t="s">
        <v>2274</v>
      </c>
      <c r="K1064" s="650" t="s">
        <v>3770</v>
      </c>
      <c r="L1064" s="651">
        <v>804.58</v>
      </c>
      <c r="M1064" s="651">
        <v>145628.98000000004</v>
      </c>
      <c r="N1064" s="650">
        <v>181</v>
      </c>
      <c r="O1064" s="731">
        <v>58.5</v>
      </c>
      <c r="P1064" s="651">
        <v>77239.680000000022</v>
      </c>
      <c r="Q1064" s="666">
        <v>0.53038674033149169</v>
      </c>
      <c r="R1064" s="650">
        <v>96</v>
      </c>
      <c r="S1064" s="666">
        <v>0.53038674033149169</v>
      </c>
      <c r="T1064" s="731">
        <v>31.5</v>
      </c>
      <c r="U1064" s="689">
        <v>0.53846153846153844</v>
      </c>
    </row>
    <row r="1065" spans="1:21" ht="14.4" customHeight="1" x14ac:dyDescent="0.3">
      <c r="A1065" s="649">
        <v>21</v>
      </c>
      <c r="B1065" s="650" t="s">
        <v>582</v>
      </c>
      <c r="C1065" s="650">
        <v>89301212</v>
      </c>
      <c r="D1065" s="729" t="s">
        <v>5949</v>
      </c>
      <c r="E1065" s="730" t="s">
        <v>3920</v>
      </c>
      <c r="F1065" s="650" t="s">
        <v>3904</v>
      </c>
      <c r="G1065" s="650" t="s">
        <v>4744</v>
      </c>
      <c r="H1065" s="650" t="s">
        <v>583</v>
      </c>
      <c r="I1065" s="650" t="s">
        <v>4940</v>
      </c>
      <c r="J1065" s="650" t="s">
        <v>4941</v>
      </c>
      <c r="K1065" s="650" t="s">
        <v>4942</v>
      </c>
      <c r="L1065" s="651">
        <v>0</v>
      </c>
      <c r="M1065" s="651">
        <v>0</v>
      </c>
      <c r="N1065" s="650">
        <v>1</v>
      </c>
      <c r="O1065" s="731">
        <v>1</v>
      </c>
      <c r="P1065" s="651"/>
      <c r="Q1065" s="666"/>
      <c r="R1065" s="650"/>
      <c r="S1065" s="666">
        <v>0</v>
      </c>
      <c r="T1065" s="731"/>
      <c r="U1065" s="689">
        <v>0</v>
      </c>
    </row>
    <row r="1066" spans="1:21" ht="14.4" customHeight="1" x14ac:dyDescent="0.3">
      <c r="A1066" s="649">
        <v>21</v>
      </c>
      <c r="B1066" s="650" t="s">
        <v>582</v>
      </c>
      <c r="C1066" s="650">
        <v>89301212</v>
      </c>
      <c r="D1066" s="729" t="s">
        <v>5949</v>
      </c>
      <c r="E1066" s="730" t="s">
        <v>3920</v>
      </c>
      <c r="F1066" s="650" t="s">
        <v>3904</v>
      </c>
      <c r="G1066" s="650" t="s">
        <v>4744</v>
      </c>
      <c r="H1066" s="650" t="s">
        <v>583</v>
      </c>
      <c r="I1066" s="650" t="s">
        <v>4943</v>
      </c>
      <c r="J1066" s="650" t="s">
        <v>4941</v>
      </c>
      <c r="K1066" s="650" t="s">
        <v>1068</v>
      </c>
      <c r="L1066" s="651">
        <v>0</v>
      </c>
      <c r="M1066" s="651">
        <v>0</v>
      </c>
      <c r="N1066" s="650">
        <v>1</v>
      </c>
      <c r="O1066" s="731">
        <v>1</v>
      </c>
      <c r="P1066" s="651">
        <v>0</v>
      </c>
      <c r="Q1066" s="666"/>
      <c r="R1066" s="650">
        <v>1</v>
      </c>
      <c r="S1066" s="666">
        <v>1</v>
      </c>
      <c r="T1066" s="731">
        <v>1</v>
      </c>
      <c r="U1066" s="689">
        <v>1</v>
      </c>
    </row>
    <row r="1067" spans="1:21" ht="14.4" customHeight="1" x14ac:dyDescent="0.3">
      <c r="A1067" s="649">
        <v>21</v>
      </c>
      <c r="B1067" s="650" t="s">
        <v>582</v>
      </c>
      <c r="C1067" s="650">
        <v>89301212</v>
      </c>
      <c r="D1067" s="729" t="s">
        <v>5949</v>
      </c>
      <c r="E1067" s="730" t="s">
        <v>3920</v>
      </c>
      <c r="F1067" s="650" t="s">
        <v>3904</v>
      </c>
      <c r="G1067" s="650" t="s">
        <v>4744</v>
      </c>
      <c r="H1067" s="650" t="s">
        <v>583</v>
      </c>
      <c r="I1067" s="650" t="s">
        <v>4944</v>
      </c>
      <c r="J1067" s="650" t="s">
        <v>4941</v>
      </c>
      <c r="K1067" s="650" t="s">
        <v>4945</v>
      </c>
      <c r="L1067" s="651">
        <v>0</v>
      </c>
      <c r="M1067" s="651">
        <v>0</v>
      </c>
      <c r="N1067" s="650">
        <v>1</v>
      </c>
      <c r="O1067" s="731">
        <v>0.5</v>
      </c>
      <c r="P1067" s="651"/>
      <c r="Q1067" s="666"/>
      <c r="R1067" s="650"/>
      <c r="S1067" s="666">
        <v>0</v>
      </c>
      <c r="T1067" s="731"/>
      <c r="U1067" s="689">
        <v>0</v>
      </c>
    </row>
    <row r="1068" spans="1:21" ht="14.4" customHeight="1" x14ac:dyDescent="0.3">
      <c r="A1068" s="649">
        <v>21</v>
      </c>
      <c r="B1068" s="650" t="s">
        <v>582</v>
      </c>
      <c r="C1068" s="650">
        <v>89301212</v>
      </c>
      <c r="D1068" s="729" t="s">
        <v>5949</v>
      </c>
      <c r="E1068" s="730" t="s">
        <v>3920</v>
      </c>
      <c r="F1068" s="650" t="s">
        <v>3904</v>
      </c>
      <c r="G1068" s="650" t="s">
        <v>4419</v>
      </c>
      <c r="H1068" s="650" t="s">
        <v>1959</v>
      </c>
      <c r="I1068" s="650" t="s">
        <v>4699</v>
      </c>
      <c r="J1068" s="650" t="s">
        <v>619</v>
      </c>
      <c r="K1068" s="650" t="s">
        <v>4700</v>
      </c>
      <c r="L1068" s="651">
        <v>65.069999999999993</v>
      </c>
      <c r="M1068" s="651">
        <v>65.069999999999993</v>
      </c>
      <c r="N1068" s="650">
        <v>1</v>
      </c>
      <c r="O1068" s="731">
        <v>1</v>
      </c>
      <c r="P1068" s="651">
        <v>65.069999999999993</v>
      </c>
      <c r="Q1068" s="666">
        <v>1</v>
      </c>
      <c r="R1068" s="650">
        <v>1</v>
      </c>
      <c r="S1068" s="666">
        <v>1</v>
      </c>
      <c r="T1068" s="731">
        <v>1</v>
      </c>
      <c r="U1068" s="689">
        <v>1</v>
      </c>
    </row>
    <row r="1069" spans="1:21" ht="14.4" customHeight="1" x14ac:dyDescent="0.3">
      <c r="A1069" s="649">
        <v>21</v>
      </c>
      <c r="B1069" s="650" t="s">
        <v>582</v>
      </c>
      <c r="C1069" s="650">
        <v>89301212</v>
      </c>
      <c r="D1069" s="729" t="s">
        <v>5949</v>
      </c>
      <c r="E1069" s="730" t="s">
        <v>3920</v>
      </c>
      <c r="F1069" s="650" t="s">
        <v>3904</v>
      </c>
      <c r="G1069" s="650" t="s">
        <v>4419</v>
      </c>
      <c r="H1069" s="650" t="s">
        <v>1959</v>
      </c>
      <c r="I1069" s="650" t="s">
        <v>3190</v>
      </c>
      <c r="J1069" s="650" t="s">
        <v>3191</v>
      </c>
      <c r="K1069" s="650" t="s">
        <v>3845</v>
      </c>
      <c r="L1069" s="651">
        <v>130.15</v>
      </c>
      <c r="M1069" s="651">
        <v>130.15</v>
      </c>
      <c r="N1069" s="650">
        <v>1</v>
      </c>
      <c r="O1069" s="731">
        <v>0.5</v>
      </c>
      <c r="P1069" s="651">
        <v>130.15</v>
      </c>
      <c r="Q1069" s="666">
        <v>1</v>
      </c>
      <c r="R1069" s="650">
        <v>1</v>
      </c>
      <c r="S1069" s="666">
        <v>1</v>
      </c>
      <c r="T1069" s="731">
        <v>0.5</v>
      </c>
      <c r="U1069" s="689">
        <v>1</v>
      </c>
    </row>
    <row r="1070" spans="1:21" ht="14.4" customHeight="1" x14ac:dyDescent="0.3">
      <c r="A1070" s="649">
        <v>21</v>
      </c>
      <c r="B1070" s="650" t="s">
        <v>582</v>
      </c>
      <c r="C1070" s="650">
        <v>89301212</v>
      </c>
      <c r="D1070" s="729" t="s">
        <v>5949</v>
      </c>
      <c r="E1070" s="730" t="s">
        <v>3920</v>
      </c>
      <c r="F1070" s="650" t="s">
        <v>3904</v>
      </c>
      <c r="G1070" s="650" t="s">
        <v>4419</v>
      </c>
      <c r="H1070" s="650" t="s">
        <v>583</v>
      </c>
      <c r="I1070" s="650" t="s">
        <v>1207</v>
      </c>
      <c r="J1070" s="650" t="s">
        <v>4946</v>
      </c>
      <c r="K1070" s="650" t="s">
        <v>4947</v>
      </c>
      <c r="L1070" s="651">
        <v>50.57</v>
      </c>
      <c r="M1070" s="651">
        <v>50.57</v>
      </c>
      <c r="N1070" s="650">
        <v>1</v>
      </c>
      <c r="O1070" s="731">
        <v>0.5</v>
      </c>
      <c r="P1070" s="651"/>
      <c r="Q1070" s="666">
        <v>0</v>
      </c>
      <c r="R1070" s="650"/>
      <c r="S1070" s="666">
        <v>0</v>
      </c>
      <c r="T1070" s="731"/>
      <c r="U1070" s="689">
        <v>0</v>
      </c>
    </row>
    <row r="1071" spans="1:21" ht="14.4" customHeight="1" x14ac:dyDescent="0.3">
      <c r="A1071" s="649">
        <v>21</v>
      </c>
      <c r="B1071" s="650" t="s">
        <v>582</v>
      </c>
      <c r="C1071" s="650">
        <v>89301212</v>
      </c>
      <c r="D1071" s="729" t="s">
        <v>5949</v>
      </c>
      <c r="E1071" s="730" t="s">
        <v>3920</v>
      </c>
      <c r="F1071" s="650" t="s">
        <v>3904</v>
      </c>
      <c r="G1071" s="650" t="s">
        <v>4419</v>
      </c>
      <c r="H1071" s="650" t="s">
        <v>583</v>
      </c>
      <c r="I1071" s="650" t="s">
        <v>1253</v>
      </c>
      <c r="J1071" s="650" t="s">
        <v>4703</v>
      </c>
      <c r="K1071" s="650" t="s">
        <v>4704</v>
      </c>
      <c r="L1071" s="651">
        <v>86.76</v>
      </c>
      <c r="M1071" s="651">
        <v>173.52</v>
      </c>
      <c r="N1071" s="650">
        <v>2</v>
      </c>
      <c r="O1071" s="731">
        <v>1.5</v>
      </c>
      <c r="P1071" s="651">
        <v>86.76</v>
      </c>
      <c r="Q1071" s="666">
        <v>0.5</v>
      </c>
      <c r="R1071" s="650">
        <v>1</v>
      </c>
      <c r="S1071" s="666">
        <v>0.5</v>
      </c>
      <c r="T1071" s="731">
        <v>0.5</v>
      </c>
      <c r="U1071" s="689">
        <v>0.33333333333333331</v>
      </c>
    </row>
    <row r="1072" spans="1:21" ht="14.4" customHeight="1" x14ac:dyDescent="0.3">
      <c r="A1072" s="649">
        <v>21</v>
      </c>
      <c r="B1072" s="650" t="s">
        <v>582</v>
      </c>
      <c r="C1072" s="650">
        <v>89301212</v>
      </c>
      <c r="D1072" s="729" t="s">
        <v>5949</v>
      </c>
      <c r="E1072" s="730" t="s">
        <v>3920</v>
      </c>
      <c r="F1072" s="650" t="s">
        <v>3904</v>
      </c>
      <c r="G1072" s="650" t="s">
        <v>3949</v>
      </c>
      <c r="H1072" s="650" t="s">
        <v>583</v>
      </c>
      <c r="I1072" s="650" t="s">
        <v>2532</v>
      </c>
      <c r="J1072" s="650" t="s">
        <v>986</v>
      </c>
      <c r="K1072" s="650" t="s">
        <v>2533</v>
      </c>
      <c r="L1072" s="651">
        <v>0</v>
      </c>
      <c r="M1072" s="651">
        <v>0</v>
      </c>
      <c r="N1072" s="650">
        <v>7</v>
      </c>
      <c r="O1072" s="731">
        <v>1.5</v>
      </c>
      <c r="P1072" s="651">
        <v>0</v>
      </c>
      <c r="Q1072" s="666"/>
      <c r="R1072" s="650">
        <v>7</v>
      </c>
      <c r="S1072" s="666">
        <v>1</v>
      </c>
      <c r="T1072" s="731">
        <v>1.5</v>
      </c>
      <c r="U1072" s="689">
        <v>1</v>
      </c>
    </row>
    <row r="1073" spans="1:21" ht="14.4" customHeight="1" x14ac:dyDescent="0.3">
      <c r="A1073" s="649">
        <v>21</v>
      </c>
      <c r="B1073" s="650" t="s">
        <v>582</v>
      </c>
      <c r="C1073" s="650">
        <v>89301212</v>
      </c>
      <c r="D1073" s="729" t="s">
        <v>5949</v>
      </c>
      <c r="E1073" s="730" t="s">
        <v>3920</v>
      </c>
      <c r="F1073" s="650" t="s">
        <v>3904</v>
      </c>
      <c r="G1073" s="650" t="s">
        <v>4542</v>
      </c>
      <c r="H1073" s="650" t="s">
        <v>1959</v>
      </c>
      <c r="I1073" s="650" t="s">
        <v>4543</v>
      </c>
      <c r="J1073" s="650" t="s">
        <v>2103</v>
      </c>
      <c r="K1073" s="650" t="s">
        <v>1854</v>
      </c>
      <c r="L1073" s="651">
        <v>71.86</v>
      </c>
      <c r="M1073" s="651">
        <v>71.86</v>
      </c>
      <c r="N1073" s="650">
        <v>1</v>
      </c>
      <c r="O1073" s="731">
        <v>0.5</v>
      </c>
      <c r="P1073" s="651"/>
      <c r="Q1073" s="666">
        <v>0</v>
      </c>
      <c r="R1073" s="650"/>
      <c r="S1073" s="666">
        <v>0</v>
      </c>
      <c r="T1073" s="731"/>
      <c r="U1073" s="689">
        <v>0</v>
      </c>
    </row>
    <row r="1074" spans="1:21" ht="14.4" customHeight="1" x14ac:dyDescent="0.3">
      <c r="A1074" s="649">
        <v>21</v>
      </c>
      <c r="B1074" s="650" t="s">
        <v>582</v>
      </c>
      <c r="C1074" s="650">
        <v>89301212</v>
      </c>
      <c r="D1074" s="729" t="s">
        <v>5949</v>
      </c>
      <c r="E1074" s="730" t="s">
        <v>3920</v>
      </c>
      <c r="F1074" s="650" t="s">
        <v>3904</v>
      </c>
      <c r="G1074" s="650" t="s">
        <v>4542</v>
      </c>
      <c r="H1074" s="650" t="s">
        <v>1959</v>
      </c>
      <c r="I1074" s="650" t="s">
        <v>4948</v>
      </c>
      <c r="J1074" s="650" t="s">
        <v>4949</v>
      </c>
      <c r="K1074" s="650" t="s">
        <v>4950</v>
      </c>
      <c r="L1074" s="651">
        <v>0</v>
      </c>
      <c r="M1074" s="651">
        <v>0</v>
      </c>
      <c r="N1074" s="650">
        <v>1</v>
      </c>
      <c r="O1074" s="731">
        <v>1</v>
      </c>
      <c r="P1074" s="651"/>
      <c r="Q1074" s="666"/>
      <c r="R1074" s="650"/>
      <c r="S1074" s="666">
        <v>0</v>
      </c>
      <c r="T1074" s="731"/>
      <c r="U1074" s="689">
        <v>0</v>
      </c>
    </row>
    <row r="1075" spans="1:21" ht="14.4" customHeight="1" x14ac:dyDescent="0.3">
      <c r="A1075" s="649">
        <v>21</v>
      </c>
      <c r="B1075" s="650" t="s">
        <v>582</v>
      </c>
      <c r="C1075" s="650">
        <v>89301212</v>
      </c>
      <c r="D1075" s="729" t="s">
        <v>5949</v>
      </c>
      <c r="E1075" s="730" t="s">
        <v>3920</v>
      </c>
      <c r="F1075" s="650" t="s">
        <v>3904</v>
      </c>
      <c r="G1075" s="650" t="s">
        <v>4542</v>
      </c>
      <c r="H1075" s="650" t="s">
        <v>583</v>
      </c>
      <c r="I1075" s="650" t="s">
        <v>4951</v>
      </c>
      <c r="J1075" s="650" t="s">
        <v>4952</v>
      </c>
      <c r="K1075" s="650" t="s">
        <v>1854</v>
      </c>
      <c r="L1075" s="651">
        <v>0</v>
      </c>
      <c r="M1075" s="651">
        <v>0</v>
      </c>
      <c r="N1075" s="650">
        <v>1</v>
      </c>
      <c r="O1075" s="731">
        <v>0.5</v>
      </c>
      <c r="P1075" s="651"/>
      <c r="Q1075" s="666"/>
      <c r="R1075" s="650"/>
      <c r="S1075" s="666">
        <v>0</v>
      </c>
      <c r="T1075" s="731"/>
      <c r="U1075" s="689">
        <v>0</v>
      </c>
    </row>
    <row r="1076" spans="1:21" ht="14.4" customHeight="1" x14ac:dyDescent="0.3">
      <c r="A1076" s="649">
        <v>21</v>
      </c>
      <c r="B1076" s="650" t="s">
        <v>582</v>
      </c>
      <c r="C1076" s="650">
        <v>89301212</v>
      </c>
      <c r="D1076" s="729" t="s">
        <v>5949</v>
      </c>
      <c r="E1076" s="730" t="s">
        <v>3920</v>
      </c>
      <c r="F1076" s="650" t="s">
        <v>3904</v>
      </c>
      <c r="G1076" s="650" t="s">
        <v>4953</v>
      </c>
      <c r="H1076" s="650" t="s">
        <v>583</v>
      </c>
      <c r="I1076" s="650" t="s">
        <v>4954</v>
      </c>
      <c r="J1076" s="650" t="s">
        <v>4955</v>
      </c>
      <c r="K1076" s="650" t="s">
        <v>1276</v>
      </c>
      <c r="L1076" s="651">
        <v>0</v>
      </c>
      <c r="M1076" s="651">
        <v>0</v>
      </c>
      <c r="N1076" s="650">
        <v>1</v>
      </c>
      <c r="O1076" s="731">
        <v>1</v>
      </c>
      <c r="P1076" s="651"/>
      <c r="Q1076" s="666"/>
      <c r="R1076" s="650"/>
      <c r="S1076" s="666">
        <v>0</v>
      </c>
      <c r="T1076" s="731"/>
      <c r="U1076" s="689">
        <v>0</v>
      </c>
    </row>
    <row r="1077" spans="1:21" ht="14.4" customHeight="1" x14ac:dyDescent="0.3">
      <c r="A1077" s="649">
        <v>21</v>
      </c>
      <c r="B1077" s="650" t="s">
        <v>582</v>
      </c>
      <c r="C1077" s="650">
        <v>89301212</v>
      </c>
      <c r="D1077" s="729" t="s">
        <v>5949</v>
      </c>
      <c r="E1077" s="730" t="s">
        <v>3920</v>
      </c>
      <c r="F1077" s="650" t="s">
        <v>3904</v>
      </c>
      <c r="G1077" s="650" t="s">
        <v>4953</v>
      </c>
      <c r="H1077" s="650" t="s">
        <v>583</v>
      </c>
      <c r="I1077" s="650" t="s">
        <v>4956</v>
      </c>
      <c r="J1077" s="650" t="s">
        <v>4955</v>
      </c>
      <c r="K1077" s="650" t="s">
        <v>2635</v>
      </c>
      <c r="L1077" s="651">
        <v>51.06</v>
      </c>
      <c r="M1077" s="651">
        <v>102.12</v>
      </c>
      <c r="N1077" s="650">
        <v>2</v>
      </c>
      <c r="O1077" s="731">
        <v>0.5</v>
      </c>
      <c r="P1077" s="651"/>
      <c r="Q1077" s="666">
        <v>0</v>
      </c>
      <c r="R1077" s="650"/>
      <c r="S1077" s="666">
        <v>0</v>
      </c>
      <c r="T1077" s="731"/>
      <c r="U1077" s="689">
        <v>0</v>
      </c>
    </row>
    <row r="1078" spans="1:21" ht="14.4" customHeight="1" x14ac:dyDescent="0.3">
      <c r="A1078" s="649">
        <v>21</v>
      </c>
      <c r="B1078" s="650" t="s">
        <v>582</v>
      </c>
      <c r="C1078" s="650">
        <v>89301212</v>
      </c>
      <c r="D1078" s="729" t="s">
        <v>5949</v>
      </c>
      <c r="E1078" s="730" t="s">
        <v>3920</v>
      </c>
      <c r="F1078" s="650" t="s">
        <v>3904</v>
      </c>
      <c r="G1078" s="650" t="s">
        <v>4060</v>
      </c>
      <c r="H1078" s="650" t="s">
        <v>583</v>
      </c>
      <c r="I1078" s="650" t="s">
        <v>2978</v>
      </c>
      <c r="J1078" s="650" t="s">
        <v>2979</v>
      </c>
      <c r="K1078" s="650" t="s">
        <v>2980</v>
      </c>
      <c r="L1078" s="651">
        <v>1172.22</v>
      </c>
      <c r="M1078" s="651">
        <v>10549.98</v>
      </c>
      <c r="N1078" s="650">
        <v>9</v>
      </c>
      <c r="O1078" s="731">
        <v>5.5</v>
      </c>
      <c r="P1078" s="651">
        <v>5861.1</v>
      </c>
      <c r="Q1078" s="666">
        <v>0.55555555555555558</v>
      </c>
      <c r="R1078" s="650">
        <v>5</v>
      </c>
      <c r="S1078" s="666">
        <v>0.55555555555555558</v>
      </c>
      <c r="T1078" s="731">
        <v>3.5</v>
      </c>
      <c r="U1078" s="689">
        <v>0.63636363636363635</v>
      </c>
    </row>
    <row r="1079" spans="1:21" ht="14.4" customHeight="1" x14ac:dyDescent="0.3">
      <c r="A1079" s="649">
        <v>21</v>
      </c>
      <c r="B1079" s="650" t="s">
        <v>582</v>
      </c>
      <c r="C1079" s="650">
        <v>89301212</v>
      </c>
      <c r="D1079" s="729" t="s">
        <v>5949</v>
      </c>
      <c r="E1079" s="730" t="s">
        <v>3920</v>
      </c>
      <c r="F1079" s="650" t="s">
        <v>3904</v>
      </c>
      <c r="G1079" s="650" t="s">
        <v>4060</v>
      </c>
      <c r="H1079" s="650" t="s">
        <v>583</v>
      </c>
      <c r="I1079" s="650" t="s">
        <v>1748</v>
      </c>
      <c r="J1079" s="650" t="s">
        <v>1951</v>
      </c>
      <c r="K1079" s="650" t="s">
        <v>1952</v>
      </c>
      <c r="L1079" s="651">
        <v>2344.4299999999998</v>
      </c>
      <c r="M1079" s="651">
        <v>2344.4299999999998</v>
      </c>
      <c r="N1079" s="650">
        <v>1</v>
      </c>
      <c r="O1079" s="731">
        <v>1</v>
      </c>
      <c r="P1079" s="651"/>
      <c r="Q1079" s="666">
        <v>0</v>
      </c>
      <c r="R1079" s="650"/>
      <c r="S1079" s="666">
        <v>0</v>
      </c>
      <c r="T1079" s="731"/>
      <c r="U1079" s="689">
        <v>0</v>
      </c>
    </row>
    <row r="1080" spans="1:21" ht="14.4" customHeight="1" x14ac:dyDescent="0.3">
      <c r="A1080" s="649">
        <v>21</v>
      </c>
      <c r="B1080" s="650" t="s">
        <v>582</v>
      </c>
      <c r="C1080" s="650">
        <v>89301212</v>
      </c>
      <c r="D1080" s="729" t="s">
        <v>5949</v>
      </c>
      <c r="E1080" s="730" t="s">
        <v>3920</v>
      </c>
      <c r="F1080" s="650" t="s">
        <v>3904</v>
      </c>
      <c r="G1080" s="650" t="s">
        <v>4060</v>
      </c>
      <c r="H1080" s="650" t="s">
        <v>583</v>
      </c>
      <c r="I1080" s="650" t="s">
        <v>4288</v>
      </c>
      <c r="J1080" s="650" t="s">
        <v>1951</v>
      </c>
      <c r="K1080" s="650" t="s">
        <v>4289</v>
      </c>
      <c r="L1080" s="651">
        <v>0</v>
      </c>
      <c r="M1080" s="651">
        <v>0</v>
      </c>
      <c r="N1080" s="650">
        <v>2</v>
      </c>
      <c r="O1080" s="731">
        <v>1</v>
      </c>
      <c r="P1080" s="651">
        <v>0</v>
      </c>
      <c r="Q1080" s="666"/>
      <c r="R1080" s="650">
        <v>2</v>
      </c>
      <c r="S1080" s="666">
        <v>1</v>
      </c>
      <c r="T1080" s="731">
        <v>1</v>
      </c>
      <c r="U1080" s="689">
        <v>1</v>
      </c>
    </row>
    <row r="1081" spans="1:21" ht="14.4" customHeight="1" x14ac:dyDescent="0.3">
      <c r="A1081" s="649">
        <v>21</v>
      </c>
      <c r="B1081" s="650" t="s">
        <v>582</v>
      </c>
      <c r="C1081" s="650">
        <v>89301212</v>
      </c>
      <c r="D1081" s="729" t="s">
        <v>5949</v>
      </c>
      <c r="E1081" s="730" t="s">
        <v>3920</v>
      </c>
      <c r="F1081" s="650" t="s">
        <v>3904</v>
      </c>
      <c r="G1081" s="650" t="s">
        <v>4060</v>
      </c>
      <c r="H1081" s="650" t="s">
        <v>583</v>
      </c>
      <c r="I1081" s="650" t="s">
        <v>4705</v>
      </c>
      <c r="J1081" s="650" t="s">
        <v>2979</v>
      </c>
      <c r="K1081" s="650" t="s">
        <v>2980</v>
      </c>
      <c r="L1081" s="651">
        <v>1172.22</v>
      </c>
      <c r="M1081" s="651">
        <v>1172.22</v>
      </c>
      <c r="N1081" s="650">
        <v>1</v>
      </c>
      <c r="O1081" s="731">
        <v>1</v>
      </c>
      <c r="P1081" s="651">
        <v>1172.22</v>
      </c>
      <c r="Q1081" s="666">
        <v>1</v>
      </c>
      <c r="R1081" s="650">
        <v>1</v>
      </c>
      <c r="S1081" s="666">
        <v>1</v>
      </c>
      <c r="T1081" s="731">
        <v>1</v>
      </c>
      <c r="U1081" s="689">
        <v>1</v>
      </c>
    </row>
    <row r="1082" spans="1:21" ht="14.4" customHeight="1" x14ac:dyDescent="0.3">
      <c r="A1082" s="649">
        <v>21</v>
      </c>
      <c r="B1082" s="650" t="s">
        <v>582</v>
      </c>
      <c r="C1082" s="650">
        <v>89301212</v>
      </c>
      <c r="D1082" s="729" t="s">
        <v>5949</v>
      </c>
      <c r="E1082" s="730" t="s">
        <v>3920</v>
      </c>
      <c r="F1082" s="650" t="s">
        <v>3904</v>
      </c>
      <c r="G1082" s="650" t="s">
        <v>4957</v>
      </c>
      <c r="H1082" s="650" t="s">
        <v>583</v>
      </c>
      <c r="I1082" s="650" t="s">
        <v>4958</v>
      </c>
      <c r="J1082" s="650" t="s">
        <v>4959</v>
      </c>
      <c r="K1082" s="650" t="s">
        <v>1111</v>
      </c>
      <c r="L1082" s="651">
        <v>47.71</v>
      </c>
      <c r="M1082" s="651">
        <v>95.42</v>
      </c>
      <c r="N1082" s="650">
        <v>2</v>
      </c>
      <c r="O1082" s="731">
        <v>2</v>
      </c>
      <c r="P1082" s="651">
        <v>47.71</v>
      </c>
      <c r="Q1082" s="666">
        <v>0.5</v>
      </c>
      <c r="R1082" s="650">
        <v>1</v>
      </c>
      <c r="S1082" s="666">
        <v>0.5</v>
      </c>
      <c r="T1082" s="731">
        <v>1</v>
      </c>
      <c r="U1082" s="689">
        <v>0.5</v>
      </c>
    </row>
    <row r="1083" spans="1:21" ht="14.4" customHeight="1" x14ac:dyDescent="0.3">
      <c r="A1083" s="649">
        <v>21</v>
      </c>
      <c r="B1083" s="650" t="s">
        <v>582</v>
      </c>
      <c r="C1083" s="650">
        <v>89301212</v>
      </c>
      <c r="D1083" s="729" t="s">
        <v>5949</v>
      </c>
      <c r="E1083" s="730" t="s">
        <v>3920</v>
      </c>
      <c r="F1083" s="650" t="s">
        <v>3904</v>
      </c>
      <c r="G1083" s="650" t="s">
        <v>4957</v>
      </c>
      <c r="H1083" s="650" t="s">
        <v>583</v>
      </c>
      <c r="I1083" s="650" t="s">
        <v>4960</v>
      </c>
      <c r="J1083" s="650" t="s">
        <v>4961</v>
      </c>
      <c r="K1083" s="650" t="s">
        <v>4927</v>
      </c>
      <c r="L1083" s="651">
        <v>47.71</v>
      </c>
      <c r="M1083" s="651">
        <v>95.42</v>
      </c>
      <c r="N1083" s="650">
        <v>2</v>
      </c>
      <c r="O1083" s="731">
        <v>1</v>
      </c>
      <c r="P1083" s="651"/>
      <c r="Q1083" s="666">
        <v>0</v>
      </c>
      <c r="R1083" s="650"/>
      <c r="S1083" s="666">
        <v>0</v>
      </c>
      <c r="T1083" s="731"/>
      <c r="U1083" s="689">
        <v>0</v>
      </c>
    </row>
    <row r="1084" spans="1:21" ht="14.4" customHeight="1" x14ac:dyDescent="0.3">
      <c r="A1084" s="649">
        <v>21</v>
      </c>
      <c r="B1084" s="650" t="s">
        <v>582</v>
      </c>
      <c r="C1084" s="650">
        <v>89301212</v>
      </c>
      <c r="D1084" s="729" t="s">
        <v>5949</v>
      </c>
      <c r="E1084" s="730" t="s">
        <v>3920</v>
      </c>
      <c r="F1084" s="650" t="s">
        <v>3904</v>
      </c>
      <c r="G1084" s="650" t="s">
        <v>4546</v>
      </c>
      <c r="H1084" s="650" t="s">
        <v>1959</v>
      </c>
      <c r="I1084" s="650" t="s">
        <v>2046</v>
      </c>
      <c r="J1084" s="650" t="s">
        <v>2047</v>
      </c>
      <c r="K1084" s="650" t="s">
        <v>3694</v>
      </c>
      <c r="L1084" s="651">
        <v>53.16</v>
      </c>
      <c r="M1084" s="651">
        <v>53.16</v>
      </c>
      <c r="N1084" s="650">
        <v>1</v>
      </c>
      <c r="O1084" s="731">
        <v>1</v>
      </c>
      <c r="P1084" s="651"/>
      <c r="Q1084" s="666">
        <v>0</v>
      </c>
      <c r="R1084" s="650"/>
      <c r="S1084" s="666">
        <v>0</v>
      </c>
      <c r="T1084" s="731"/>
      <c r="U1084" s="689">
        <v>0</v>
      </c>
    </row>
    <row r="1085" spans="1:21" ht="14.4" customHeight="1" x14ac:dyDescent="0.3">
      <c r="A1085" s="649">
        <v>21</v>
      </c>
      <c r="B1085" s="650" t="s">
        <v>582</v>
      </c>
      <c r="C1085" s="650">
        <v>89301212</v>
      </c>
      <c r="D1085" s="729" t="s">
        <v>5949</v>
      </c>
      <c r="E1085" s="730" t="s">
        <v>3920</v>
      </c>
      <c r="F1085" s="650" t="s">
        <v>3904</v>
      </c>
      <c r="G1085" s="650" t="s">
        <v>4962</v>
      </c>
      <c r="H1085" s="650" t="s">
        <v>583</v>
      </c>
      <c r="I1085" s="650" t="s">
        <v>4963</v>
      </c>
      <c r="J1085" s="650" t="s">
        <v>4964</v>
      </c>
      <c r="K1085" s="650" t="s">
        <v>4965</v>
      </c>
      <c r="L1085" s="651">
        <v>159.16</v>
      </c>
      <c r="M1085" s="651">
        <v>159.16</v>
      </c>
      <c r="N1085" s="650">
        <v>1</v>
      </c>
      <c r="O1085" s="731">
        <v>0.5</v>
      </c>
      <c r="P1085" s="651"/>
      <c r="Q1085" s="666">
        <v>0</v>
      </c>
      <c r="R1085" s="650"/>
      <c r="S1085" s="666">
        <v>0</v>
      </c>
      <c r="T1085" s="731"/>
      <c r="U1085" s="689">
        <v>0</v>
      </c>
    </row>
    <row r="1086" spans="1:21" ht="14.4" customHeight="1" x14ac:dyDescent="0.3">
      <c r="A1086" s="649">
        <v>21</v>
      </c>
      <c r="B1086" s="650" t="s">
        <v>582</v>
      </c>
      <c r="C1086" s="650">
        <v>89301212</v>
      </c>
      <c r="D1086" s="729" t="s">
        <v>5949</v>
      </c>
      <c r="E1086" s="730" t="s">
        <v>3920</v>
      </c>
      <c r="F1086" s="650" t="s">
        <v>3904</v>
      </c>
      <c r="G1086" s="650" t="s">
        <v>4064</v>
      </c>
      <c r="H1086" s="650" t="s">
        <v>583</v>
      </c>
      <c r="I1086" s="650" t="s">
        <v>989</v>
      </c>
      <c r="J1086" s="650" t="s">
        <v>4065</v>
      </c>
      <c r="K1086" s="650" t="s">
        <v>4066</v>
      </c>
      <c r="L1086" s="651">
        <v>56.01</v>
      </c>
      <c r="M1086" s="651">
        <v>1344.24</v>
      </c>
      <c r="N1086" s="650">
        <v>24</v>
      </c>
      <c r="O1086" s="731">
        <v>8.5</v>
      </c>
      <c r="P1086" s="651">
        <v>448.08000000000004</v>
      </c>
      <c r="Q1086" s="666">
        <v>0.33333333333333337</v>
      </c>
      <c r="R1086" s="650">
        <v>8</v>
      </c>
      <c r="S1086" s="666">
        <v>0.33333333333333331</v>
      </c>
      <c r="T1086" s="731">
        <v>3.5</v>
      </c>
      <c r="U1086" s="689">
        <v>0.41176470588235292</v>
      </c>
    </row>
    <row r="1087" spans="1:21" ht="14.4" customHeight="1" x14ac:dyDescent="0.3">
      <c r="A1087" s="649">
        <v>21</v>
      </c>
      <c r="B1087" s="650" t="s">
        <v>582</v>
      </c>
      <c r="C1087" s="650">
        <v>89301212</v>
      </c>
      <c r="D1087" s="729" t="s">
        <v>5949</v>
      </c>
      <c r="E1087" s="730" t="s">
        <v>3920</v>
      </c>
      <c r="F1087" s="650" t="s">
        <v>3904</v>
      </c>
      <c r="G1087" s="650" t="s">
        <v>4064</v>
      </c>
      <c r="H1087" s="650" t="s">
        <v>583</v>
      </c>
      <c r="I1087" s="650" t="s">
        <v>4802</v>
      </c>
      <c r="J1087" s="650" t="s">
        <v>4803</v>
      </c>
      <c r="K1087" s="650" t="s">
        <v>1815</v>
      </c>
      <c r="L1087" s="651">
        <v>140.03</v>
      </c>
      <c r="M1087" s="651">
        <v>140.03</v>
      </c>
      <c r="N1087" s="650">
        <v>1</v>
      </c>
      <c r="O1087" s="731">
        <v>1</v>
      </c>
      <c r="P1087" s="651"/>
      <c r="Q1087" s="666">
        <v>0</v>
      </c>
      <c r="R1087" s="650"/>
      <c r="S1087" s="666">
        <v>0</v>
      </c>
      <c r="T1087" s="731"/>
      <c r="U1087" s="689">
        <v>0</v>
      </c>
    </row>
    <row r="1088" spans="1:21" ht="14.4" customHeight="1" x14ac:dyDescent="0.3">
      <c r="A1088" s="649">
        <v>21</v>
      </c>
      <c r="B1088" s="650" t="s">
        <v>582</v>
      </c>
      <c r="C1088" s="650">
        <v>89301212</v>
      </c>
      <c r="D1088" s="729" t="s">
        <v>5949</v>
      </c>
      <c r="E1088" s="730" t="s">
        <v>3920</v>
      </c>
      <c r="F1088" s="650" t="s">
        <v>3904</v>
      </c>
      <c r="G1088" s="650" t="s">
        <v>4067</v>
      </c>
      <c r="H1088" s="650" t="s">
        <v>583</v>
      </c>
      <c r="I1088" s="650" t="s">
        <v>825</v>
      </c>
      <c r="J1088" s="650" t="s">
        <v>826</v>
      </c>
      <c r="K1088" s="650" t="s">
        <v>4422</v>
      </c>
      <c r="L1088" s="651">
        <v>23.4</v>
      </c>
      <c r="M1088" s="651">
        <v>23.4</v>
      </c>
      <c r="N1088" s="650">
        <v>1</v>
      </c>
      <c r="O1088" s="731">
        <v>0.5</v>
      </c>
      <c r="P1088" s="651"/>
      <c r="Q1088" s="666">
        <v>0</v>
      </c>
      <c r="R1088" s="650"/>
      <c r="S1088" s="666">
        <v>0</v>
      </c>
      <c r="T1088" s="731"/>
      <c r="U1088" s="689">
        <v>0</v>
      </c>
    </row>
    <row r="1089" spans="1:21" ht="14.4" customHeight="1" x14ac:dyDescent="0.3">
      <c r="A1089" s="649">
        <v>21</v>
      </c>
      <c r="B1089" s="650" t="s">
        <v>582</v>
      </c>
      <c r="C1089" s="650">
        <v>89301212</v>
      </c>
      <c r="D1089" s="729" t="s">
        <v>5949</v>
      </c>
      <c r="E1089" s="730" t="s">
        <v>3920</v>
      </c>
      <c r="F1089" s="650" t="s">
        <v>3904</v>
      </c>
      <c r="G1089" s="650" t="s">
        <v>4067</v>
      </c>
      <c r="H1089" s="650" t="s">
        <v>583</v>
      </c>
      <c r="I1089" s="650" t="s">
        <v>4966</v>
      </c>
      <c r="J1089" s="650" t="s">
        <v>4967</v>
      </c>
      <c r="K1089" s="650" t="s">
        <v>3072</v>
      </c>
      <c r="L1089" s="651">
        <v>44.89</v>
      </c>
      <c r="M1089" s="651">
        <v>44.89</v>
      </c>
      <c r="N1089" s="650">
        <v>1</v>
      </c>
      <c r="O1089" s="731">
        <v>0.5</v>
      </c>
      <c r="P1089" s="651">
        <v>44.89</v>
      </c>
      <c r="Q1089" s="666">
        <v>1</v>
      </c>
      <c r="R1089" s="650">
        <v>1</v>
      </c>
      <c r="S1089" s="666">
        <v>1</v>
      </c>
      <c r="T1089" s="731">
        <v>0.5</v>
      </c>
      <c r="U1089" s="689">
        <v>1</v>
      </c>
    </row>
    <row r="1090" spans="1:21" ht="14.4" customHeight="1" x14ac:dyDescent="0.3">
      <c r="A1090" s="649">
        <v>21</v>
      </c>
      <c r="B1090" s="650" t="s">
        <v>582</v>
      </c>
      <c r="C1090" s="650">
        <v>89301212</v>
      </c>
      <c r="D1090" s="729" t="s">
        <v>5949</v>
      </c>
      <c r="E1090" s="730" t="s">
        <v>3920</v>
      </c>
      <c r="F1090" s="650" t="s">
        <v>3904</v>
      </c>
      <c r="G1090" s="650" t="s">
        <v>4067</v>
      </c>
      <c r="H1090" s="650" t="s">
        <v>583</v>
      </c>
      <c r="I1090" s="650" t="s">
        <v>841</v>
      </c>
      <c r="J1090" s="650" t="s">
        <v>4296</v>
      </c>
      <c r="K1090" s="650" t="s">
        <v>1532</v>
      </c>
      <c r="L1090" s="651">
        <v>60.02</v>
      </c>
      <c r="M1090" s="651">
        <v>60.02</v>
      </c>
      <c r="N1090" s="650">
        <v>1</v>
      </c>
      <c r="O1090" s="731">
        <v>0.5</v>
      </c>
      <c r="P1090" s="651"/>
      <c r="Q1090" s="666">
        <v>0</v>
      </c>
      <c r="R1090" s="650"/>
      <c r="S1090" s="666">
        <v>0</v>
      </c>
      <c r="T1090" s="731"/>
      <c r="U1090" s="689">
        <v>0</v>
      </c>
    </row>
    <row r="1091" spans="1:21" ht="14.4" customHeight="1" x14ac:dyDescent="0.3">
      <c r="A1091" s="649">
        <v>21</v>
      </c>
      <c r="B1091" s="650" t="s">
        <v>582</v>
      </c>
      <c r="C1091" s="650">
        <v>89301212</v>
      </c>
      <c r="D1091" s="729" t="s">
        <v>5949</v>
      </c>
      <c r="E1091" s="730" t="s">
        <v>3920</v>
      </c>
      <c r="F1091" s="650" t="s">
        <v>3904</v>
      </c>
      <c r="G1091" s="650" t="s">
        <v>4067</v>
      </c>
      <c r="H1091" s="650" t="s">
        <v>583</v>
      </c>
      <c r="I1091" s="650" t="s">
        <v>4968</v>
      </c>
      <c r="J1091" s="650" t="s">
        <v>826</v>
      </c>
      <c r="K1091" s="650" t="s">
        <v>3088</v>
      </c>
      <c r="L1091" s="651">
        <v>0</v>
      </c>
      <c r="M1091" s="651">
        <v>0</v>
      </c>
      <c r="N1091" s="650">
        <v>1</v>
      </c>
      <c r="O1091" s="731">
        <v>0.5</v>
      </c>
      <c r="P1091" s="651">
        <v>0</v>
      </c>
      <c r="Q1091" s="666"/>
      <c r="R1091" s="650">
        <v>1</v>
      </c>
      <c r="S1091" s="666">
        <v>1</v>
      </c>
      <c r="T1091" s="731">
        <v>0.5</v>
      </c>
      <c r="U1091" s="689">
        <v>1</v>
      </c>
    </row>
    <row r="1092" spans="1:21" ht="14.4" customHeight="1" x14ac:dyDescent="0.3">
      <c r="A1092" s="649">
        <v>21</v>
      </c>
      <c r="B1092" s="650" t="s">
        <v>582</v>
      </c>
      <c r="C1092" s="650">
        <v>89301212</v>
      </c>
      <c r="D1092" s="729" t="s">
        <v>5949</v>
      </c>
      <c r="E1092" s="730" t="s">
        <v>3920</v>
      </c>
      <c r="F1092" s="650" t="s">
        <v>3904</v>
      </c>
      <c r="G1092" s="650" t="s">
        <v>4067</v>
      </c>
      <c r="H1092" s="650" t="s">
        <v>583</v>
      </c>
      <c r="I1092" s="650" t="s">
        <v>2557</v>
      </c>
      <c r="J1092" s="650" t="s">
        <v>4969</v>
      </c>
      <c r="K1092" s="650" t="s">
        <v>4970</v>
      </c>
      <c r="L1092" s="651">
        <v>44.92</v>
      </c>
      <c r="M1092" s="651">
        <v>44.92</v>
      </c>
      <c r="N1092" s="650">
        <v>1</v>
      </c>
      <c r="O1092" s="731">
        <v>0.5</v>
      </c>
      <c r="P1092" s="651"/>
      <c r="Q1092" s="666">
        <v>0</v>
      </c>
      <c r="R1092" s="650"/>
      <c r="S1092" s="666">
        <v>0</v>
      </c>
      <c r="T1092" s="731"/>
      <c r="U1092" s="689">
        <v>0</v>
      </c>
    </row>
    <row r="1093" spans="1:21" ht="14.4" customHeight="1" x14ac:dyDescent="0.3">
      <c r="A1093" s="649">
        <v>21</v>
      </c>
      <c r="B1093" s="650" t="s">
        <v>582</v>
      </c>
      <c r="C1093" s="650">
        <v>89301212</v>
      </c>
      <c r="D1093" s="729" t="s">
        <v>5949</v>
      </c>
      <c r="E1093" s="730" t="s">
        <v>3920</v>
      </c>
      <c r="F1093" s="650" t="s">
        <v>3904</v>
      </c>
      <c r="G1093" s="650" t="s">
        <v>4303</v>
      </c>
      <c r="H1093" s="650" t="s">
        <v>583</v>
      </c>
      <c r="I1093" s="650" t="s">
        <v>691</v>
      </c>
      <c r="J1093" s="650" t="s">
        <v>692</v>
      </c>
      <c r="K1093" s="650" t="s">
        <v>4971</v>
      </c>
      <c r="L1093" s="651">
        <v>55.6</v>
      </c>
      <c r="M1093" s="651">
        <v>111.2</v>
      </c>
      <c r="N1093" s="650">
        <v>2</v>
      </c>
      <c r="O1093" s="731">
        <v>1</v>
      </c>
      <c r="P1093" s="651"/>
      <c r="Q1093" s="666">
        <v>0</v>
      </c>
      <c r="R1093" s="650"/>
      <c r="S1093" s="666">
        <v>0</v>
      </c>
      <c r="T1093" s="731"/>
      <c r="U1093" s="689">
        <v>0</v>
      </c>
    </row>
    <row r="1094" spans="1:21" ht="14.4" customHeight="1" x14ac:dyDescent="0.3">
      <c r="A1094" s="649">
        <v>21</v>
      </c>
      <c r="B1094" s="650" t="s">
        <v>582</v>
      </c>
      <c r="C1094" s="650">
        <v>89301212</v>
      </c>
      <c r="D1094" s="729" t="s">
        <v>5949</v>
      </c>
      <c r="E1094" s="730" t="s">
        <v>3920</v>
      </c>
      <c r="F1094" s="650" t="s">
        <v>3904</v>
      </c>
      <c r="G1094" s="650" t="s">
        <v>4070</v>
      </c>
      <c r="H1094" s="650" t="s">
        <v>1959</v>
      </c>
      <c r="I1094" s="650" t="s">
        <v>3103</v>
      </c>
      <c r="J1094" s="650" t="s">
        <v>3832</v>
      </c>
      <c r="K1094" s="650" t="s">
        <v>3833</v>
      </c>
      <c r="L1094" s="651">
        <v>146.99</v>
      </c>
      <c r="M1094" s="651">
        <v>146.99</v>
      </c>
      <c r="N1094" s="650">
        <v>1</v>
      </c>
      <c r="O1094" s="731">
        <v>0.5</v>
      </c>
      <c r="P1094" s="651"/>
      <c r="Q1094" s="666">
        <v>0</v>
      </c>
      <c r="R1094" s="650"/>
      <c r="S1094" s="666">
        <v>0</v>
      </c>
      <c r="T1094" s="731"/>
      <c r="U1094" s="689">
        <v>0</v>
      </c>
    </row>
    <row r="1095" spans="1:21" ht="14.4" customHeight="1" x14ac:dyDescent="0.3">
      <c r="A1095" s="649">
        <v>21</v>
      </c>
      <c r="B1095" s="650" t="s">
        <v>582</v>
      </c>
      <c r="C1095" s="650">
        <v>89301212</v>
      </c>
      <c r="D1095" s="729" t="s">
        <v>5949</v>
      </c>
      <c r="E1095" s="730" t="s">
        <v>3920</v>
      </c>
      <c r="F1095" s="650" t="s">
        <v>3904</v>
      </c>
      <c r="G1095" s="650" t="s">
        <v>3945</v>
      </c>
      <c r="H1095" s="650" t="s">
        <v>583</v>
      </c>
      <c r="I1095" s="650" t="s">
        <v>776</v>
      </c>
      <c r="J1095" s="650" t="s">
        <v>777</v>
      </c>
      <c r="K1095" s="650" t="s">
        <v>4071</v>
      </c>
      <c r="L1095" s="651">
        <v>391.83</v>
      </c>
      <c r="M1095" s="651">
        <v>1959.15</v>
      </c>
      <c r="N1095" s="650">
        <v>5</v>
      </c>
      <c r="O1095" s="731">
        <v>1.5</v>
      </c>
      <c r="P1095" s="651">
        <v>1959.15</v>
      </c>
      <c r="Q1095" s="666">
        <v>1</v>
      </c>
      <c r="R1095" s="650">
        <v>5</v>
      </c>
      <c r="S1095" s="666">
        <v>1</v>
      </c>
      <c r="T1095" s="731">
        <v>1.5</v>
      </c>
      <c r="U1095" s="689">
        <v>1</v>
      </c>
    </row>
    <row r="1096" spans="1:21" ht="14.4" customHeight="1" x14ac:dyDescent="0.3">
      <c r="A1096" s="649">
        <v>21</v>
      </c>
      <c r="B1096" s="650" t="s">
        <v>582</v>
      </c>
      <c r="C1096" s="650">
        <v>89301212</v>
      </c>
      <c r="D1096" s="729" t="s">
        <v>5949</v>
      </c>
      <c r="E1096" s="730" t="s">
        <v>3920</v>
      </c>
      <c r="F1096" s="650" t="s">
        <v>3904</v>
      </c>
      <c r="G1096" s="650" t="s">
        <v>3945</v>
      </c>
      <c r="H1096" s="650" t="s">
        <v>583</v>
      </c>
      <c r="I1096" s="650" t="s">
        <v>4972</v>
      </c>
      <c r="J1096" s="650" t="s">
        <v>777</v>
      </c>
      <c r="K1096" s="650" t="s">
        <v>4306</v>
      </c>
      <c r="L1096" s="651">
        <v>0</v>
      </c>
      <c r="M1096" s="651">
        <v>0</v>
      </c>
      <c r="N1096" s="650">
        <v>4</v>
      </c>
      <c r="O1096" s="731">
        <v>2.5</v>
      </c>
      <c r="P1096" s="651">
        <v>0</v>
      </c>
      <c r="Q1096" s="666"/>
      <c r="R1096" s="650">
        <v>4</v>
      </c>
      <c r="S1096" s="666">
        <v>1</v>
      </c>
      <c r="T1096" s="731">
        <v>2.5</v>
      </c>
      <c r="U1096" s="689">
        <v>1</v>
      </c>
    </row>
    <row r="1097" spans="1:21" ht="14.4" customHeight="1" x14ac:dyDescent="0.3">
      <c r="A1097" s="649">
        <v>21</v>
      </c>
      <c r="B1097" s="650" t="s">
        <v>582</v>
      </c>
      <c r="C1097" s="650">
        <v>89301212</v>
      </c>
      <c r="D1097" s="729" t="s">
        <v>5949</v>
      </c>
      <c r="E1097" s="730" t="s">
        <v>3920</v>
      </c>
      <c r="F1097" s="650" t="s">
        <v>3904</v>
      </c>
      <c r="G1097" s="650" t="s">
        <v>3945</v>
      </c>
      <c r="H1097" s="650" t="s">
        <v>583</v>
      </c>
      <c r="I1097" s="650" t="s">
        <v>4973</v>
      </c>
      <c r="J1097" s="650" t="s">
        <v>4974</v>
      </c>
      <c r="K1097" s="650" t="s">
        <v>4975</v>
      </c>
      <c r="L1097" s="651">
        <v>0</v>
      </c>
      <c r="M1097" s="651">
        <v>0</v>
      </c>
      <c r="N1097" s="650">
        <v>3</v>
      </c>
      <c r="O1097" s="731">
        <v>0.5</v>
      </c>
      <c r="P1097" s="651"/>
      <c r="Q1097" s="666"/>
      <c r="R1097" s="650"/>
      <c r="S1097" s="666">
        <v>0</v>
      </c>
      <c r="T1097" s="731"/>
      <c r="U1097" s="689">
        <v>0</v>
      </c>
    </row>
    <row r="1098" spans="1:21" ht="14.4" customHeight="1" x14ac:dyDescent="0.3">
      <c r="A1098" s="649">
        <v>21</v>
      </c>
      <c r="B1098" s="650" t="s">
        <v>582</v>
      </c>
      <c r="C1098" s="650">
        <v>89301212</v>
      </c>
      <c r="D1098" s="729" t="s">
        <v>5949</v>
      </c>
      <c r="E1098" s="730" t="s">
        <v>3920</v>
      </c>
      <c r="F1098" s="650" t="s">
        <v>3904</v>
      </c>
      <c r="G1098" s="650" t="s">
        <v>3945</v>
      </c>
      <c r="H1098" s="650" t="s">
        <v>583</v>
      </c>
      <c r="I1098" s="650" t="s">
        <v>4550</v>
      </c>
      <c r="J1098" s="650" t="s">
        <v>4551</v>
      </c>
      <c r="K1098" s="650" t="s">
        <v>4552</v>
      </c>
      <c r="L1098" s="651">
        <v>310.66000000000003</v>
      </c>
      <c r="M1098" s="651">
        <v>310.66000000000003</v>
      </c>
      <c r="N1098" s="650">
        <v>1</v>
      </c>
      <c r="O1098" s="731">
        <v>1</v>
      </c>
      <c r="P1098" s="651">
        <v>310.66000000000003</v>
      </c>
      <c r="Q1098" s="666">
        <v>1</v>
      </c>
      <c r="R1098" s="650">
        <v>1</v>
      </c>
      <c r="S1098" s="666">
        <v>1</v>
      </c>
      <c r="T1098" s="731">
        <v>1</v>
      </c>
      <c r="U1098" s="689">
        <v>1</v>
      </c>
    </row>
    <row r="1099" spans="1:21" ht="14.4" customHeight="1" x14ac:dyDescent="0.3">
      <c r="A1099" s="649">
        <v>21</v>
      </c>
      <c r="B1099" s="650" t="s">
        <v>582</v>
      </c>
      <c r="C1099" s="650">
        <v>89301212</v>
      </c>
      <c r="D1099" s="729" t="s">
        <v>5949</v>
      </c>
      <c r="E1099" s="730" t="s">
        <v>3920</v>
      </c>
      <c r="F1099" s="650" t="s">
        <v>3904</v>
      </c>
      <c r="G1099" s="650" t="s">
        <v>3950</v>
      </c>
      <c r="H1099" s="650" t="s">
        <v>1959</v>
      </c>
      <c r="I1099" s="650" t="s">
        <v>2179</v>
      </c>
      <c r="J1099" s="650" t="s">
        <v>1999</v>
      </c>
      <c r="K1099" s="650" t="s">
        <v>2180</v>
      </c>
      <c r="L1099" s="651">
        <v>625.29</v>
      </c>
      <c r="M1099" s="651">
        <v>1875.87</v>
      </c>
      <c r="N1099" s="650">
        <v>3</v>
      </c>
      <c r="O1099" s="731">
        <v>1</v>
      </c>
      <c r="P1099" s="651"/>
      <c r="Q1099" s="666">
        <v>0</v>
      </c>
      <c r="R1099" s="650"/>
      <c r="S1099" s="666">
        <v>0</v>
      </c>
      <c r="T1099" s="731"/>
      <c r="U1099" s="689">
        <v>0</v>
      </c>
    </row>
    <row r="1100" spans="1:21" ht="14.4" customHeight="1" x14ac:dyDescent="0.3">
      <c r="A1100" s="649">
        <v>21</v>
      </c>
      <c r="B1100" s="650" t="s">
        <v>582</v>
      </c>
      <c r="C1100" s="650">
        <v>89301212</v>
      </c>
      <c r="D1100" s="729" t="s">
        <v>5949</v>
      </c>
      <c r="E1100" s="730" t="s">
        <v>3920</v>
      </c>
      <c r="F1100" s="650" t="s">
        <v>3904</v>
      </c>
      <c r="G1100" s="650" t="s">
        <v>3950</v>
      </c>
      <c r="H1100" s="650" t="s">
        <v>1959</v>
      </c>
      <c r="I1100" s="650" t="s">
        <v>1998</v>
      </c>
      <c r="J1100" s="650" t="s">
        <v>1999</v>
      </c>
      <c r="K1100" s="650" t="s">
        <v>2000</v>
      </c>
      <c r="L1100" s="651">
        <v>937.93</v>
      </c>
      <c r="M1100" s="651">
        <v>1875.86</v>
      </c>
      <c r="N1100" s="650">
        <v>2</v>
      </c>
      <c r="O1100" s="731">
        <v>0.5</v>
      </c>
      <c r="P1100" s="651"/>
      <c r="Q1100" s="666">
        <v>0</v>
      </c>
      <c r="R1100" s="650"/>
      <c r="S1100" s="666">
        <v>0</v>
      </c>
      <c r="T1100" s="731"/>
      <c r="U1100" s="689">
        <v>0</v>
      </c>
    </row>
    <row r="1101" spans="1:21" ht="14.4" customHeight="1" x14ac:dyDescent="0.3">
      <c r="A1101" s="649">
        <v>21</v>
      </c>
      <c r="B1101" s="650" t="s">
        <v>582</v>
      </c>
      <c r="C1101" s="650">
        <v>89301212</v>
      </c>
      <c r="D1101" s="729" t="s">
        <v>5949</v>
      </c>
      <c r="E1101" s="730" t="s">
        <v>3920</v>
      </c>
      <c r="F1101" s="650" t="s">
        <v>3904</v>
      </c>
      <c r="G1101" s="650" t="s">
        <v>3950</v>
      </c>
      <c r="H1101" s="650" t="s">
        <v>1959</v>
      </c>
      <c r="I1101" s="650" t="s">
        <v>2002</v>
      </c>
      <c r="J1101" s="650" t="s">
        <v>1999</v>
      </c>
      <c r="K1101" s="650" t="s">
        <v>2003</v>
      </c>
      <c r="L1101" s="651">
        <v>1166.47</v>
      </c>
      <c r="M1101" s="651">
        <v>6998.82</v>
      </c>
      <c r="N1101" s="650">
        <v>6</v>
      </c>
      <c r="O1101" s="731">
        <v>1</v>
      </c>
      <c r="P1101" s="651">
        <v>3499.41</v>
      </c>
      <c r="Q1101" s="666">
        <v>0.5</v>
      </c>
      <c r="R1101" s="650">
        <v>3</v>
      </c>
      <c r="S1101" s="666">
        <v>0.5</v>
      </c>
      <c r="T1101" s="731">
        <v>0.5</v>
      </c>
      <c r="U1101" s="689">
        <v>0.5</v>
      </c>
    </row>
    <row r="1102" spans="1:21" ht="14.4" customHeight="1" x14ac:dyDescent="0.3">
      <c r="A1102" s="649">
        <v>21</v>
      </c>
      <c r="B1102" s="650" t="s">
        <v>582</v>
      </c>
      <c r="C1102" s="650">
        <v>89301212</v>
      </c>
      <c r="D1102" s="729" t="s">
        <v>5949</v>
      </c>
      <c r="E1102" s="730" t="s">
        <v>3920</v>
      </c>
      <c r="F1102" s="650" t="s">
        <v>3904</v>
      </c>
      <c r="G1102" s="650" t="s">
        <v>3950</v>
      </c>
      <c r="H1102" s="650" t="s">
        <v>1959</v>
      </c>
      <c r="I1102" s="650" t="s">
        <v>2061</v>
      </c>
      <c r="J1102" s="650" t="s">
        <v>2062</v>
      </c>
      <c r="K1102" s="650" t="s">
        <v>2000</v>
      </c>
      <c r="L1102" s="651">
        <v>1749.69</v>
      </c>
      <c r="M1102" s="651">
        <v>82235.429999999993</v>
      </c>
      <c r="N1102" s="650">
        <v>47</v>
      </c>
      <c r="O1102" s="731">
        <v>11.5</v>
      </c>
      <c r="P1102" s="651">
        <v>19246.59</v>
      </c>
      <c r="Q1102" s="666">
        <v>0.23404255319148939</v>
      </c>
      <c r="R1102" s="650">
        <v>11</v>
      </c>
      <c r="S1102" s="666">
        <v>0.23404255319148937</v>
      </c>
      <c r="T1102" s="731">
        <v>3</v>
      </c>
      <c r="U1102" s="689">
        <v>0.2608695652173913</v>
      </c>
    </row>
    <row r="1103" spans="1:21" ht="14.4" customHeight="1" x14ac:dyDescent="0.3">
      <c r="A1103" s="649">
        <v>21</v>
      </c>
      <c r="B1103" s="650" t="s">
        <v>582</v>
      </c>
      <c r="C1103" s="650">
        <v>89301212</v>
      </c>
      <c r="D1103" s="729" t="s">
        <v>5949</v>
      </c>
      <c r="E1103" s="730" t="s">
        <v>3920</v>
      </c>
      <c r="F1103" s="650" t="s">
        <v>3904</v>
      </c>
      <c r="G1103" s="650" t="s">
        <v>3950</v>
      </c>
      <c r="H1103" s="650" t="s">
        <v>1959</v>
      </c>
      <c r="I1103" s="650" t="s">
        <v>2065</v>
      </c>
      <c r="J1103" s="650" t="s">
        <v>2062</v>
      </c>
      <c r="K1103" s="650" t="s">
        <v>2003</v>
      </c>
      <c r="L1103" s="651">
        <v>2332.92</v>
      </c>
      <c r="M1103" s="651">
        <v>289282.07999999996</v>
      </c>
      <c r="N1103" s="650">
        <v>124</v>
      </c>
      <c r="O1103" s="731">
        <v>34</v>
      </c>
      <c r="P1103" s="651">
        <v>172636.08000000002</v>
      </c>
      <c r="Q1103" s="666">
        <v>0.59677419354838723</v>
      </c>
      <c r="R1103" s="650">
        <v>74</v>
      </c>
      <c r="S1103" s="666">
        <v>0.59677419354838712</v>
      </c>
      <c r="T1103" s="731">
        <v>20.5</v>
      </c>
      <c r="U1103" s="689">
        <v>0.6029411764705882</v>
      </c>
    </row>
    <row r="1104" spans="1:21" ht="14.4" customHeight="1" x14ac:dyDescent="0.3">
      <c r="A1104" s="649">
        <v>21</v>
      </c>
      <c r="B1104" s="650" t="s">
        <v>582</v>
      </c>
      <c r="C1104" s="650">
        <v>89301212</v>
      </c>
      <c r="D1104" s="729" t="s">
        <v>5949</v>
      </c>
      <c r="E1104" s="730" t="s">
        <v>3920</v>
      </c>
      <c r="F1104" s="650" t="s">
        <v>3904</v>
      </c>
      <c r="G1104" s="650" t="s">
        <v>3950</v>
      </c>
      <c r="H1104" s="650" t="s">
        <v>1959</v>
      </c>
      <c r="I1104" s="650" t="s">
        <v>2068</v>
      </c>
      <c r="J1104" s="650" t="s">
        <v>2062</v>
      </c>
      <c r="K1104" s="650" t="s">
        <v>3115</v>
      </c>
      <c r="L1104" s="651">
        <v>2916.16</v>
      </c>
      <c r="M1104" s="651">
        <v>17496.96</v>
      </c>
      <c r="N1104" s="650">
        <v>6</v>
      </c>
      <c r="O1104" s="731">
        <v>2</v>
      </c>
      <c r="P1104" s="651">
        <v>8748.48</v>
      </c>
      <c r="Q1104" s="666">
        <v>0.5</v>
      </c>
      <c r="R1104" s="650">
        <v>3</v>
      </c>
      <c r="S1104" s="666">
        <v>0.5</v>
      </c>
      <c r="T1104" s="731">
        <v>1</v>
      </c>
      <c r="U1104" s="689">
        <v>0.5</v>
      </c>
    </row>
    <row r="1105" spans="1:21" ht="14.4" customHeight="1" x14ac:dyDescent="0.3">
      <c r="A1105" s="649">
        <v>21</v>
      </c>
      <c r="B1105" s="650" t="s">
        <v>582</v>
      </c>
      <c r="C1105" s="650">
        <v>89301212</v>
      </c>
      <c r="D1105" s="729" t="s">
        <v>5949</v>
      </c>
      <c r="E1105" s="730" t="s">
        <v>3920</v>
      </c>
      <c r="F1105" s="650" t="s">
        <v>3904</v>
      </c>
      <c r="G1105" s="650" t="s">
        <v>4976</v>
      </c>
      <c r="H1105" s="650" t="s">
        <v>583</v>
      </c>
      <c r="I1105" s="650" t="s">
        <v>1725</v>
      </c>
      <c r="J1105" s="650" t="s">
        <v>1726</v>
      </c>
      <c r="K1105" s="650" t="s">
        <v>4977</v>
      </c>
      <c r="L1105" s="651">
        <v>0</v>
      </c>
      <c r="M1105" s="651">
        <v>0</v>
      </c>
      <c r="N1105" s="650">
        <v>1</v>
      </c>
      <c r="O1105" s="731">
        <v>1</v>
      </c>
      <c r="P1105" s="651">
        <v>0</v>
      </c>
      <c r="Q1105" s="666"/>
      <c r="R1105" s="650">
        <v>1</v>
      </c>
      <c r="S1105" s="666">
        <v>1</v>
      </c>
      <c r="T1105" s="731">
        <v>1</v>
      </c>
      <c r="U1105" s="689">
        <v>1</v>
      </c>
    </row>
    <row r="1106" spans="1:21" ht="14.4" customHeight="1" x14ac:dyDescent="0.3">
      <c r="A1106" s="649">
        <v>21</v>
      </c>
      <c r="B1106" s="650" t="s">
        <v>582</v>
      </c>
      <c r="C1106" s="650">
        <v>89301212</v>
      </c>
      <c r="D1106" s="729" t="s">
        <v>5949</v>
      </c>
      <c r="E1106" s="730" t="s">
        <v>3920</v>
      </c>
      <c r="F1106" s="650" t="s">
        <v>3904</v>
      </c>
      <c r="G1106" s="650" t="s">
        <v>4441</v>
      </c>
      <c r="H1106" s="650" t="s">
        <v>1959</v>
      </c>
      <c r="I1106" s="650" t="s">
        <v>1968</v>
      </c>
      <c r="J1106" s="650" t="s">
        <v>1969</v>
      </c>
      <c r="K1106" s="650" t="s">
        <v>1872</v>
      </c>
      <c r="L1106" s="651">
        <v>96.63</v>
      </c>
      <c r="M1106" s="651">
        <v>579.78</v>
      </c>
      <c r="N1106" s="650">
        <v>6</v>
      </c>
      <c r="O1106" s="731">
        <v>2</v>
      </c>
      <c r="P1106" s="651">
        <v>193.26</v>
      </c>
      <c r="Q1106" s="666">
        <v>0.33333333333333331</v>
      </c>
      <c r="R1106" s="650">
        <v>2</v>
      </c>
      <c r="S1106" s="666">
        <v>0.33333333333333331</v>
      </c>
      <c r="T1106" s="731">
        <v>1</v>
      </c>
      <c r="U1106" s="689">
        <v>0.5</v>
      </c>
    </row>
    <row r="1107" spans="1:21" ht="14.4" customHeight="1" x14ac:dyDescent="0.3">
      <c r="A1107" s="649">
        <v>21</v>
      </c>
      <c r="B1107" s="650" t="s">
        <v>582</v>
      </c>
      <c r="C1107" s="650">
        <v>89301212</v>
      </c>
      <c r="D1107" s="729" t="s">
        <v>5949</v>
      </c>
      <c r="E1107" s="730" t="s">
        <v>3920</v>
      </c>
      <c r="F1107" s="650" t="s">
        <v>3904</v>
      </c>
      <c r="G1107" s="650" t="s">
        <v>4441</v>
      </c>
      <c r="H1107" s="650" t="s">
        <v>583</v>
      </c>
      <c r="I1107" s="650" t="s">
        <v>2957</v>
      </c>
      <c r="J1107" s="650" t="s">
        <v>1969</v>
      </c>
      <c r="K1107" s="650" t="s">
        <v>4553</v>
      </c>
      <c r="L1107" s="651">
        <v>96.63</v>
      </c>
      <c r="M1107" s="651">
        <v>193.26</v>
      </c>
      <c r="N1107" s="650">
        <v>2</v>
      </c>
      <c r="O1107" s="731">
        <v>1.5</v>
      </c>
      <c r="P1107" s="651">
        <v>193.26</v>
      </c>
      <c r="Q1107" s="666">
        <v>1</v>
      </c>
      <c r="R1107" s="650">
        <v>2</v>
      </c>
      <c r="S1107" s="666">
        <v>1</v>
      </c>
      <c r="T1107" s="731">
        <v>1.5</v>
      </c>
      <c r="U1107" s="689">
        <v>1</v>
      </c>
    </row>
    <row r="1108" spans="1:21" ht="14.4" customHeight="1" x14ac:dyDescent="0.3">
      <c r="A1108" s="649">
        <v>21</v>
      </c>
      <c r="B1108" s="650" t="s">
        <v>582</v>
      </c>
      <c r="C1108" s="650">
        <v>89301212</v>
      </c>
      <c r="D1108" s="729" t="s">
        <v>5949</v>
      </c>
      <c r="E1108" s="730" t="s">
        <v>3920</v>
      </c>
      <c r="F1108" s="650" t="s">
        <v>3904</v>
      </c>
      <c r="G1108" s="650" t="s">
        <v>4441</v>
      </c>
      <c r="H1108" s="650" t="s">
        <v>583</v>
      </c>
      <c r="I1108" s="650" t="s">
        <v>2957</v>
      </c>
      <c r="J1108" s="650" t="s">
        <v>1969</v>
      </c>
      <c r="K1108" s="650" t="s">
        <v>4553</v>
      </c>
      <c r="L1108" s="651">
        <v>59.55</v>
      </c>
      <c r="M1108" s="651">
        <v>178.64999999999998</v>
      </c>
      <c r="N1108" s="650">
        <v>3</v>
      </c>
      <c r="O1108" s="731">
        <v>1</v>
      </c>
      <c r="P1108" s="651">
        <v>59.55</v>
      </c>
      <c r="Q1108" s="666">
        <v>0.33333333333333337</v>
      </c>
      <c r="R1108" s="650">
        <v>1</v>
      </c>
      <c r="S1108" s="666">
        <v>0.33333333333333331</v>
      </c>
      <c r="T1108" s="731">
        <v>0.5</v>
      </c>
      <c r="U1108" s="689">
        <v>0.5</v>
      </c>
    </row>
    <row r="1109" spans="1:21" ht="14.4" customHeight="1" x14ac:dyDescent="0.3">
      <c r="A1109" s="649">
        <v>21</v>
      </c>
      <c r="B1109" s="650" t="s">
        <v>582</v>
      </c>
      <c r="C1109" s="650">
        <v>89301212</v>
      </c>
      <c r="D1109" s="729" t="s">
        <v>5949</v>
      </c>
      <c r="E1109" s="730" t="s">
        <v>3920</v>
      </c>
      <c r="F1109" s="650" t="s">
        <v>3904</v>
      </c>
      <c r="G1109" s="650" t="s">
        <v>4441</v>
      </c>
      <c r="H1109" s="650" t="s">
        <v>583</v>
      </c>
      <c r="I1109" s="650" t="s">
        <v>4978</v>
      </c>
      <c r="J1109" s="650" t="s">
        <v>4555</v>
      </c>
      <c r="K1109" s="650" t="s">
        <v>4979</v>
      </c>
      <c r="L1109" s="651">
        <v>0</v>
      </c>
      <c r="M1109" s="651">
        <v>0</v>
      </c>
      <c r="N1109" s="650">
        <v>1</v>
      </c>
      <c r="O1109" s="731">
        <v>1</v>
      </c>
      <c r="P1109" s="651"/>
      <c r="Q1109" s="666"/>
      <c r="R1109" s="650"/>
      <c r="S1109" s="666">
        <v>0</v>
      </c>
      <c r="T1109" s="731"/>
      <c r="U1109" s="689">
        <v>0</v>
      </c>
    </row>
    <row r="1110" spans="1:21" ht="14.4" customHeight="1" x14ac:dyDescent="0.3">
      <c r="A1110" s="649">
        <v>21</v>
      </c>
      <c r="B1110" s="650" t="s">
        <v>582</v>
      </c>
      <c r="C1110" s="650">
        <v>89301212</v>
      </c>
      <c r="D1110" s="729" t="s">
        <v>5949</v>
      </c>
      <c r="E1110" s="730" t="s">
        <v>3920</v>
      </c>
      <c r="F1110" s="650" t="s">
        <v>3904</v>
      </c>
      <c r="G1110" s="650" t="s">
        <v>4441</v>
      </c>
      <c r="H1110" s="650" t="s">
        <v>583</v>
      </c>
      <c r="I1110" s="650" t="s">
        <v>4554</v>
      </c>
      <c r="J1110" s="650" t="s">
        <v>4555</v>
      </c>
      <c r="K1110" s="650" t="s">
        <v>4556</v>
      </c>
      <c r="L1110" s="651">
        <v>96.63</v>
      </c>
      <c r="M1110" s="651">
        <v>773.04</v>
      </c>
      <c r="N1110" s="650">
        <v>8</v>
      </c>
      <c r="O1110" s="731">
        <v>2.5</v>
      </c>
      <c r="P1110" s="651">
        <v>289.89</v>
      </c>
      <c r="Q1110" s="666">
        <v>0.375</v>
      </c>
      <c r="R1110" s="650">
        <v>3</v>
      </c>
      <c r="S1110" s="666">
        <v>0.375</v>
      </c>
      <c r="T1110" s="731">
        <v>1</v>
      </c>
      <c r="U1110" s="689">
        <v>0.4</v>
      </c>
    </row>
    <row r="1111" spans="1:21" ht="14.4" customHeight="1" x14ac:dyDescent="0.3">
      <c r="A1111" s="649">
        <v>21</v>
      </c>
      <c r="B1111" s="650" t="s">
        <v>582</v>
      </c>
      <c r="C1111" s="650">
        <v>89301212</v>
      </c>
      <c r="D1111" s="729" t="s">
        <v>5949</v>
      </c>
      <c r="E1111" s="730" t="s">
        <v>3920</v>
      </c>
      <c r="F1111" s="650" t="s">
        <v>3904</v>
      </c>
      <c r="G1111" s="650" t="s">
        <v>4441</v>
      </c>
      <c r="H1111" s="650" t="s">
        <v>583</v>
      </c>
      <c r="I1111" s="650" t="s">
        <v>4554</v>
      </c>
      <c r="J1111" s="650" t="s">
        <v>4555</v>
      </c>
      <c r="K1111" s="650" t="s">
        <v>4556</v>
      </c>
      <c r="L1111" s="651">
        <v>59.55</v>
      </c>
      <c r="M1111" s="651">
        <v>59.55</v>
      </c>
      <c r="N1111" s="650">
        <v>1</v>
      </c>
      <c r="O1111" s="731">
        <v>0.5</v>
      </c>
      <c r="P1111" s="651"/>
      <c r="Q1111" s="666">
        <v>0</v>
      </c>
      <c r="R1111" s="650"/>
      <c r="S1111" s="666">
        <v>0</v>
      </c>
      <c r="T1111" s="731"/>
      <c r="U1111" s="689">
        <v>0</v>
      </c>
    </row>
    <row r="1112" spans="1:21" ht="14.4" customHeight="1" x14ac:dyDescent="0.3">
      <c r="A1112" s="649">
        <v>21</v>
      </c>
      <c r="B1112" s="650" t="s">
        <v>582</v>
      </c>
      <c r="C1112" s="650">
        <v>89301212</v>
      </c>
      <c r="D1112" s="729" t="s">
        <v>5949</v>
      </c>
      <c r="E1112" s="730" t="s">
        <v>3920</v>
      </c>
      <c r="F1112" s="650" t="s">
        <v>3904</v>
      </c>
      <c r="G1112" s="650" t="s">
        <v>4441</v>
      </c>
      <c r="H1112" s="650" t="s">
        <v>583</v>
      </c>
      <c r="I1112" s="650" t="s">
        <v>4980</v>
      </c>
      <c r="J1112" s="650" t="s">
        <v>1969</v>
      </c>
      <c r="K1112" s="650" t="s">
        <v>4981</v>
      </c>
      <c r="L1112" s="651">
        <v>0</v>
      </c>
      <c r="M1112" s="651">
        <v>0</v>
      </c>
      <c r="N1112" s="650">
        <v>3</v>
      </c>
      <c r="O1112" s="731">
        <v>0.5</v>
      </c>
      <c r="P1112" s="651"/>
      <c r="Q1112" s="666"/>
      <c r="R1112" s="650"/>
      <c r="S1112" s="666">
        <v>0</v>
      </c>
      <c r="T1112" s="731"/>
      <c r="U1112" s="689">
        <v>0</v>
      </c>
    </row>
    <row r="1113" spans="1:21" ht="14.4" customHeight="1" x14ac:dyDescent="0.3">
      <c r="A1113" s="649">
        <v>21</v>
      </c>
      <c r="B1113" s="650" t="s">
        <v>582</v>
      </c>
      <c r="C1113" s="650">
        <v>89301212</v>
      </c>
      <c r="D1113" s="729" t="s">
        <v>5949</v>
      </c>
      <c r="E1113" s="730" t="s">
        <v>3920</v>
      </c>
      <c r="F1113" s="650" t="s">
        <v>3904</v>
      </c>
      <c r="G1113" s="650" t="s">
        <v>4072</v>
      </c>
      <c r="H1113" s="650" t="s">
        <v>583</v>
      </c>
      <c r="I1113" s="650" t="s">
        <v>2382</v>
      </c>
      <c r="J1113" s="650" t="s">
        <v>2383</v>
      </c>
      <c r="K1113" s="650" t="s">
        <v>2384</v>
      </c>
      <c r="L1113" s="651">
        <v>153.52000000000001</v>
      </c>
      <c r="M1113" s="651">
        <v>460.56000000000006</v>
      </c>
      <c r="N1113" s="650">
        <v>3</v>
      </c>
      <c r="O1113" s="731">
        <v>2.5</v>
      </c>
      <c r="P1113" s="651">
        <v>460.56000000000006</v>
      </c>
      <c r="Q1113" s="666">
        <v>1</v>
      </c>
      <c r="R1113" s="650">
        <v>3</v>
      </c>
      <c r="S1113" s="666">
        <v>1</v>
      </c>
      <c r="T1113" s="731">
        <v>2.5</v>
      </c>
      <c r="U1113" s="689">
        <v>1</v>
      </c>
    </row>
    <row r="1114" spans="1:21" ht="14.4" customHeight="1" x14ac:dyDescent="0.3">
      <c r="A1114" s="649">
        <v>21</v>
      </c>
      <c r="B1114" s="650" t="s">
        <v>582</v>
      </c>
      <c r="C1114" s="650">
        <v>89301212</v>
      </c>
      <c r="D1114" s="729" t="s">
        <v>5949</v>
      </c>
      <c r="E1114" s="730" t="s">
        <v>3920</v>
      </c>
      <c r="F1114" s="650" t="s">
        <v>3904</v>
      </c>
      <c r="G1114" s="650" t="s">
        <v>3951</v>
      </c>
      <c r="H1114" s="650" t="s">
        <v>583</v>
      </c>
      <c r="I1114" s="650" t="s">
        <v>4982</v>
      </c>
      <c r="J1114" s="650" t="s">
        <v>4983</v>
      </c>
      <c r="K1114" s="650" t="s">
        <v>4984</v>
      </c>
      <c r="L1114" s="651">
        <v>349.88</v>
      </c>
      <c r="M1114" s="651">
        <v>349.88</v>
      </c>
      <c r="N1114" s="650">
        <v>1</v>
      </c>
      <c r="O1114" s="731">
        <v>1</v>
      </c>
      <c r="P1114" s="651"/>
      <c r="Q1114" s="666">
        <v>0</v>
      </c>
      <c r="R1114" s="650"/>
      <c r="S1114" s="666">
        <v>0</v>
      </c>
      <c r="T1114" s="731"/>
      <c r="U1114" s="689">
        <v>0</v>
      </c>
    </row>
    <row r="1115" spans="1:21" ht="14.4" customHeight="1" x14ac:dyDescent="0.3">
      <c r="A1115" s="649">
        <v>21</v>
      </c>
      <c r="B1115" s="650" t="s">
        <v>582</v>
      </c>
      <c r="C1115" s="650">
        <v>89301212</v>
      </c>
      <c r="D1115" s="729" t="s">
        <v>5949</v>
      </c>
      <c r="E1115" s="730" t="s">
        <v>3920</v>
      </c>
      <c r="F1115" s="650" t="s">
        <v>3904</v>
      </c>
      <c r="G1115" s="650" t="s">
        <v>3951</v>
      </c>
      <c r="H1115" s="650" t="s">
        <v>583</v>
      </c>
      <c r="I1115" s="650" t="s">
        <v>4424</v>
      </c>
      <c r="J1115" s="650" t="s">
        <v>4076</v>
      </c>
      <c r="K1115" s="650" t="s">
        <v>4425</v>
      </c>
      <c r="L1115" s="651">
        <v>342.89</v>
      </c>
      <c r="M1115" s="651">
        <v>342.89</v>
      </c>
      <c r="N1115" s="650">
        <v>1</v>
      </c>
      <c r="O1115" s="731">
        <v>0.5</v>
      </c>
      <c r="P1115" s="651"/>
      <c r="Q1115" s="666">
        <v>0</v>
      </c>
      <c r="R1115" s="650"/>
      <c r="S1115" s="666">
        <v>0</v>
      </c>
      <c r="T1115" s="731"/>
      <c r="U1115" s="689">
        <v>0</v>
      </c>
    </row>
    <row r="1116" spans="1:21" ht="14.4" customHeight="1" x14ac:dyDescent="0.3">
      <c r="A1116" s="649">
        <v>21</v>
      </c>
      <c r="B1116" s="650" t="s">
        <v>582</v>
      </c>
      <c r="C1116" s="650">
        <v>89301212</v>
      </c>
      <c r="D1116" s="729" t="s">
        <v>5949</v>
      </c>
      <c r="E1116" s="730" t="s">
        <v>3920</v>
      </c>
      <c r="F1116" s="650" t="s">
        <v>3904</v>
      </c>
      <c r="G1116" s="650" t="s">
        <v>3951</v>
      </c>
      <c r="H1116" s="650" t="s">
        <v>583</v>
      </c>
      <c r="I1116" s="650" t="s">
        <v>4985</v>
      </c>
      <c r="J1116" s="650" t="s">
        <v>4079</v>
      </c>
      <c r="K1116" s="650" t="s">
        <v>4984</v>
      </c>
      <c r="L1116" s="651">
        <v>349.88</v>
      </c>
      <c r="M1116" s="651">
        <v>699.76</v>
      </c>
      <c r="N1116" s="650">
        <v>2</v>
      </c>
      <c r="O1116" s="731">
        <v>1.5</v>
      </c>
      <c r="P1116" s="651">
        <v>349.88</v>
      </c>
      <c r="Q1116" s="666">
        <v>0.5</v>
      </c>
      <c r="R1116" s="650">
        <v>1</v>
      </c>
      <c r="S1116" s="666">
        <v>0.5</v>
      </c>
      <c r="T1116" s="731">
        <v>1</v>
      </c>
      <c r="U1116" s="689">
        <v>0.66666666666666663</v>
      </c>
    </row>
    <row r="1117" spans="1:21" ht="14.4" customHeight="1" x14ac:dyDescent="0.3">
      <c r="A1117" s="649">
        <v>21</v>
      </c>
      <c r="B1117" s="650" t="s">
        <v>582</v>
      </c>
      <c r="C1117" s="650">
        <v>89301212</v>
      </c>
      <c r="D1117" s="729" t="s">
        <v>5949</v>
      </c>
      <c r="E1117" s="730" t="s">
        <v>3920</v>
      </c>
      <c r="F1117" s="650" t="s">
        <v>3904</v>
      </c>
      <c r="G1117" s="650" t="s">
        <v>3951</v>
      </c>
      <c r="H1117" s="650" t="s">
        <v>583</v>
      </c>
      <c r="I1117" s="650" t="s">
        <v>4080</v>
      </c>
      <c r="J1117" s="650" t="s">
        <v>3953</v>
      </c>
      <c r="K1117" s="650" t="s">
        <v>809</v>
      </c>
      <c r="L1117" s="651">
        <v>97.97</v>
      </c>
      <c r="M1117" s="651">
        <v>587.81999999999994</v>
      </c>
      <c r="N1117" s="650">
        <v>6</v>
      </c>
      <c r="O1117" s="731">
        <v>3.5</v>
      </c>
      <c r="P1117" s="651">
        <v>195.94</v>
      </c>
      <c r="Q1117" s="666">
        <v>0.33333333333333337</v>
      </c>
      <c r="R1117" s="650">
        <v>2</v>
      </c>
      <c r="S1117" s="666">
        <v>0.33333333333333331</v>
      </c>
      <c r="T1117" s="731">
        <v>1</v>
      </c>
      <c r="U1117" s="689">
        <v>0.2857142857142857</v>
      </c>
    </row>
    <row r="1118" spans="1:21" ht="14.4" customHeight="1" x14ac:dyDescent="0.3">
      <c r="A1118" s="649">
        <v>21</v>
      </c>
      <c r="B1118" s="650" t="s">
        <v>582</v>
      </c>
      <c r="C1118" s="650">
        <v>89301212</v>
      </c>
      <c r="D1118" s="729" t="s">
        <v>5949</v>
      </c>
      <c r="E1118" s="730" t="s">
        <v>3920</v>
      </c>
      <c r="F1118" s="650" t="s">
        <v>3904</v>
      </c>
      <c r="G1118" s="650" t="s">
        <v>3951</v>
      </c>
      <c r="H1118" s="650" t="s">
        <v>583</v>
      </c>
      <c r="I1118" s="650" t="s">
        <v>3952</v>
      </c>
      <c r="J1118" s="650" t="s">
        <v>3953</v>
      </c>
      <c r="K1118" s="650" t="s">
        <v>812</v>
      </c>
      <c r="L1118" s="651">
        <v>314.89999999999998</v>
      </c>
      <c r="M1118" s="651">
        <v>11336.399999999998</v>
      </c>
      <c r="N1118" s="650">
        <v>36</v>
      </c>
      <c r="O1118" s="731">
        <v>23</v>
      </c>
      <c r="P1118" s="651">
        <v>4093.7000000000007</v>
      </c>
      <c r="Q1118" s="666">
        <v>0.36111111111111127</v>
      </c>
      <c r="R1118" s="650">
        <v>13</v>
      </c>
      <c r="S1118" s="666">
        <v>0.3611111111111111</v>
      </c>
      <c r="T1118" s="731">
        <v>8</v>
      </c>
      <c r="U1118" s="689">
        <v>0.34782608695652173</v>
      </c>
    </row>
    <row r="1119" spans="1:21" ht="14.4" customHeight="1" x14ac:dyDescent="0.3">
      <c r="A1119" s="649">
        <v>21</v>
      </c>
      <c r="B1119" s="650" t="s">
        <v>582</v>
      </c>
      <c r="C1119" s="650">
        <v>89301212</v>
      </c>
      <c r="D1119" s="729" t="s">
        <v>5949</v>
      </c>
      <c r="E1119" s="730" t="s">
        <v>3920</v>
      </c>
      <c r="F1119" s="650" t="s">
        <v>3904</v>
      </c>
      <c r="G1119" s="650" t="s">
        <v>3951</v>
      </c>
      <c r="H1119" s="650" t="s">
        <v>583</v>
      </c>
      <c r="I1119" s="650" t="s">
        <v>4986</v>
      </c>
      <c r="J1119" s="650" t="s">
        <v>4076</v>
      </c>
      <c r="K1119" s="650" t="s">
        <v>809</v>
      </c>
      <c r="L1119" s="651">
        <v>97.97</v>
      </c>
      <c r="M1119" s="651">
        <v>195.94</v>
      </c>
      <c r="N1119" s="650">
        <v>2</v>
      </c>
      <c r="O1119" s="731">
        <v>1</v>
      </c>
      <c r="P1119" s="651">
        <v>195.94</v>
      </c>
      <c r="Q1119" s="666">
        <v>1</v>
      </c>
      <c r="R1119" s="650">
        <v>2</v>
      </c>
      <c r="S1119" s="666">
        <v>1</v>
      </c>
      <c r="T1119" s="731">
        <v>1</v>
      </c>
      <c r="U1119" s="689">
        <v>1</v>
      </c>
    </row>
    <row r="1120" spans="1:21" ht="14.4" customHeight="1" x14ac:dyDescent="0.3">
      <c r="A1120" s="649">
        <v>21</v>
      </c>
      <c r="B1120" s="650" t="s">
        <v>582</v>
      </c>
      <c r="C1120" s="650">
        <v>89301212</v>
      </c>
      <c r="D1120" s="729" t="s">
        <v>5949</v>
      </c>
      <c r="E1120" s="730" t="s">
        <v>3920</v>
      </c>
      <c r="F1120" s="650" t="s">
        <v>3904</v>
      </c>
      <c r="G1120" s="650" t="s">
        <v>3951</v>
      </c>
      <c r="H1120" s="650" t="s">
        <v>583</v>
      </c>
      <c r="I1120" s="650" t="s">
        <v>811</v>
      </c>
      <c r="J1120" s="650" t="s">
        <v>808</v>
      </c>
      <c r="K1120" s="650" t="s">
        <v>4309</v>
      </c>
      <c r="L1120" s="651">
        <v>314.89999999999998</v>
      </c>
      <c r="M1120" s="651">
        <v>314.89999999999998</v>
      </c>
      <c r="N1120" s="650">
        <v>1</v>
      </c>
      <c r="O1120" s="731">
        <v>0.5</v>
      </c>
      <c r="P1120" s="651"/>
      <c r="Q1120" s="666">
        <v>0</v>
      </c>
      <c r="R1120" s="650"/>
      <c r="S1120" s="666">
        <v>0</v>
      </c>
      <c r="T1120" s="731"/>
      <c r="U1120" s="689">
        <v>0</v>
      </c>
    </row>
    <row r="1121" spans="1:21" ht="14.4" customHeight="1" x14ac:dyDescent="0.3">
      <c r="A1121" s="649">
        <v>21</v>
      </c>
      <c r="B1121" s="650" t="s">
        <v>582</v>
      </c>
      <c r="C1121" s="650">
        <v>89301212</v>
      </c>
      <c r="D1121" s="729" t="s">
        <v>5949</v>
      </c>
      <c r="E1121" s="730" t="s">
        <v>3920</v>
      </c>
      <c r="F1121" s="650" t="s">
        <v>3904</v>
      </c>
      <c r="G1121" s="650" t="s">
        <v>3948</v>
      </c>
      <c r="H1121" s="650" t="s">
        <v>1959</v>
      </c>
      <c r="I1121" s="650" t="s">
        <v>4081</v>
      </c>
      <c r="J1121" s="650" t="s">
        <v>2183</v>
      </c>
      <c r="K1121" s="650" t="s">
        <v>4082</v>
      </c>
      <c r="L1121" s="651">
        <v>248.7</v>
      </c>
      <c r="M1121" s="651">
        <v>248.7</v>
      </c>
      <c r="N1121" s="650">
        <v>1</v>
      </c>
      <c r="O1121" s="731">
        <v>1</v>
      </c>
      <c r="P1121" s="651">
        <v>248.7</v>
      </c>
      <c r="Q1121" s="666">
        <v>1</v>
      </c>
      <c r="R1121" s="650">
        <v>1</v>
      </c>
      <c r="S1121" s="666">
        <v>1</v>
      </c>
      <c r="T1121" s="731">
        <v>1</v>
      </c>
      <c r="U1121" s="689">
        <v>1</v>
      </c>
    </row>
    <row r="1122" spans="1:21" ht="14.4" customHeight="1" x14ac:dyDescent="0.3">
      <c r="A1122" s="649">
        <v>21</v>
      </c>
      <c r="B1122" s="650" t="s">
        <v>582</v>
      </c>
      <c r="C1122" s="650">
        <v>89301212</v>
      </c>
      <c r="D1122" s="729" t="s">
        <v>5949</v>
      </c>
      <c r="E1122" s="730" t="s">
        <v>3920</v>
      </c>
      <c r="F1122" s="650" t="s">
        <v>3904</v>
      </c>
      <c r="G1122" s="650" t="s">
        <v>3948</v>
      </c>
      <c r="H1122" s="650" t="s">
        <v>1959</v>
      </c>
      <c r="I1122" s="650" t="s">
        <v>2182</v>
      </c>
      <c r="J1122" s="650" t="s">
        <v>2183</v>
      </c>
      <c r="K1122" s="650" t="s">
        <v>2184</v>
      </c>
      <c r="L1122" s="651">
        <v>497.4</v>
      </c>
      <c r="M1122" s="651">
        <v>24372.599999999991</v>
      </c>
      <c r="N1122" s="650">
        <v>49</v>
      </c>
      <c r="O1122" s="731">
        <v>34.5</v>
      </c>
      <c r="P1122" s="651">
        <v>13429.799999999994</v>
      </c>
      <c r="Q1122" s="666">
        <v>0.55102040816326525</v>
      </c>
      <c r="R1122" s="650">
        <v>27</v>
      </c>
      <c r="S1122" s="666">
        <v>0.55102040816326525</v>
      </c>
      <c r="T1122" s="731">
        <v>17.5</v>
      </c>
      <c r="U1122" s="689">
        <v>0.50724637681159424</v>
      </c>
    </row>
    <row r="1123" spans="1:21" ht="14.4" customHeight="1" x14ac:dyDescent="0.3">
      <c r="A1123" s="649">
        <v>21</v>
      </c>
      <c r="B1123" s="650" t="s">
        <v>582</v>
      </c>
      <c r="C1123" s="650">
        <v>89301212</v>
      </c>
      <c r="D1123" s="729" t="s">
        <v>5949</v>
      </c>
      <c r="E1123" s="730" t="s">
        <v>3920</v>
      </c>
      <c r="F1123" s="650" t="s">
        <v>3904</v>
      </c>
      <c r="G1123" s="650" t="s">
        <v>3948</v>
      </c>
      <c r="H1123" s="650" t="s">
        <v>1959</v>
      </c>
      <c r="I1123" s="650" t="s">
        <v>2200</v>
      </c>
      <c r="J1123" s="650" t="s">
        <v>2201</v>
      </c>
      <c r="K1123" s="650" t="s">
        <v>3686</v>
      </c>
      <c r="L1123" s="651">
        <v>1359.61</v>
      </c>
      <c r="M1123" s="651">
        <v>57103.62000000001</v>
      </c>
      <c r="N1123" s="650">
        <v>42</v>
      </c>
      <c r="O1123" s="731">
        <v>21.5</v>
      </c>
      <c r="P1123" s="651">
        <v>32630.640000000007</v>
      </c>
      <c r="Q1123" s="666">
        <v>0.5714285714285714</v>
      </c>
      <c r="R1123" s="650">
        <v>24</v>
      </c>
      <c r="S1123" s="666">
        <v>0.5714285714285714</v>
      </c>
      <c r="T1123" s="731">
        <v>13</v>
      </c>
      <c r="U1123" s="689">
        <v>0.60465116279069764</v>
      </c>
    </row>
    <row r="1124" spans="1:21" ht="14.4" customHeight="1" x14ac:dyDescent="0.3">
      <c r="A1124" s="649">
        <v>21</v>
      </c>
      <c r="B1124" s="650" t="s">
        <v>582</v>
      </c>
      <c r="C1124" s="650">
        <v>89301212</v>
      </c>
      <c r="D1124" s="729" t="s">
        <v>5949</v>
      </c>
      <c r="E1124" s="730" t="s">
        <v>3920</v>
      </c>
      <c r="F1124" s="650" t="s">
        <v>3904</v>
      </c>
      <c r="G1124" s="650" t="s">
        <v>3948</v>
      </c>
      <c r="H1124" s="650" t="s">
        <v>1959</v>
      </c>
      <c r="I1124" s="650" t="s">
        <v>3964</v>
      </c>
      <c r="J1124" s="650" t="s">
        <v>3965</v>
      </c>
      <c r="K1124" s="650" t="s">
        <v>3966</v>
      </c>
      <c r="L1124" s="651">
        <v>1359.61</v>
      </c>
      <c r="M1124" s="651">
        <v>2719.22</v>
      </c>
      <c r="N1124" s="650">
        <v>2</v>
      </c>
      <c r="O1124" s="731">
        <v>1</v>
      </c>
      <c r="P1124" s="651">
        <v>2719.22</v>
      </c>
      <c r="Q1124" s="666">
        <v>1</v>
      </c>
      <c r="R1124" s="650">
        <v>2</v>
      </c>
      <c r="S1124" s="666">
        <v>1</v>
      </c>
      <c r="T1124" s="731">
        <v>1</v>
      </c>
      <c r="U1124" s="689">
        <v>1</v>
      </c>
    </row>
    <row r="1125" spans="1:21" ht="14.4" customHeight="1" x14ac:dyDescent="0.3">
      <c r="A1125" s="649">
        <v>21</v>
      </c>
      <c r="B1125" s="650" t="s">
        <v>582</v>
      </c>
      <c r="C1125" s="650">
        <v>89301212</v>
      </c>
      <c r="D1125" s="729" t="s">
        <v>5949</v>
      </c>
      <c r="E1125" s="730" t="s">
        <v>3920</v>
      </c>
      <c r="F1125" s="650" t="s">
        <v>3904</v>
      </c>
      <c r="G1125" s="650" t="s">
        <v>4083</v>
      </c>
      <c r="H1125" s="650" t="s">
        <v>583</v>
      </c>
      <c r="I1125" s="650" t="s">
        <v>737</v>
      </c>
      <c r="J1125" s="650" t="s">
        <v>4084</v>
      </c>
      <c r="K1125" s="650" t="s">
        <v>2456</v>
      </c>
      <c r="L1125" s="651">
        <v>0</v>
      </c>
      <c r="M1125" s="651">
        <v>0</v>
      </c>
      <c r="N1125" s="650">
        <v>1</v>
      </c>
      <c r="O1125" s="731">
        <v>1</v>
      </c>
      <c r="P1125" s="651"/>
      <c r="Q1125" s="666"/>
      <c r="R1125" s="650"/>
      <c r="S1125" s="666">
        <v>0</v>
      </c>
      <c r="T1125" s="731"/>
      <c r="U1125" s="689">
        <v>0</v>
      </c>
    </row>
    <row r="1126" spans="1:21" ht="14.4" customHeight="1" x14ac:dyDescent="0.3">
      <c r="A1126" s="649">
        <v>21</v>
      </c>
      <c r="B1126" s="650" t="s">
        <v>582</v>
      </c>
      <c r="C1126" s="650">
        <v>89301212</v>
      </c>
      <c r="D1126" s="729" t="s">
        <v>5949</v>
      </c>
      <c r="E1126" s="730" t="s">
        <v>3920</v>
      </c>
      <c r="F1126" s="650" t="s">
        <v>3904</v>
      </c>
      <c r="G1126" s="650" t="s">
        <v>4085</v>
      </c>
      <c r="H1126" s="650" t="s">
        <v>583</v>
      </c>
      <c r="I1126" s="650" t="s">
        <v>4374</v>
      </c>
      <c r="J1126" s="650" t="s">
        <v>1447</v>
      </c>
      <c r="K1126" s="650" t="s">
        <v>4375</v>
      </c>
      <c r="L1126" s="651">
        <v>949.83</v>
      </c>
      <c r="M1126" s="651">
        <v>2849.4900000000002</v>
      </c>
      <c r="N1126" s="650">
        <v>3</v>
      </c>
      <c r="O1126" s="731">
        <v>2</v>
      </c>
      <c r="P1126" s="651">
        <v>1899.66</v>
      </c>
      <c r="Q1126" s="666">
        <v>0.66666666666666663</v>
      </c>
      <c r="R1126" s="650">
        <v>2</v>
      </c>
      <c r="S1126" s="666">
        <v>0.66666666666666663</v>
      </c>
      <c r="T1126" s="731">
        <v>1</v>
      </c>
      <c r="U1126" s="689">
        <v>0.5</v>
      </c>
    </row>
    <row r="1127" spans="1:21" ht="14.4" customHeight="1" x14ac:dyDescent="0.3">
      <c r="A1127" s="649">
        <v>21</v>
      </c>
      <c r="B1127" s="650" t="s">
        <v>582</v>
      </c>
      <c r="C1127" s="650">
        <v>89301212</v>
      </c>
      <c r="D1127" s="729" t="s">
        <v>5949</v>
      </c>
      <c r="E1127" s="730" t="s">
        <v>3920</v>
      </c>
      <c r="F1127" s="650" t="s">
        <v>3904</v>
      </c>
      <c r="G1127" s="650" t="s">
        <v>4085</v>
      </c>
      <c r="H1127" s="650" t="s">
        <v>583</v>
      </c>
      <c r="I1127" s="650" t="s">
        <v>2815</v>
      </c>
      <c r="J1127" s="650" t="s">
        <v>2816</v>
      </c>
      <c r="K1127" s="650" t="s">
        <v>2817</v>
      </c>
      <c r="L1127" s="651">
        <v>305.12</v>
      </c>
      <c r="M1127" s="651">
        <v>610.24</v>
      </c>
      <c r="N1127" s="650">
        <v>2</v>
      </c>
      <c r="O1127" s="731">
        <v>1</v>
      </c>
      <c r="P1127" s="651">
        <v>610.24</v>
      </c>
      <c r="Q1127" s="666">
        <v>1</v>
      </c>
      <c r="R1127" s="650">
        <v>2</v>
      </c>
      <c r="S1127" s="666">
        <v>1</v>
      </c>
      <c r="T1127" s="731">
        <v>1</v>
      </c>
      <c r="U1127" s="689">
        <v>1</v>
      </c>
    </row>
    <row r="1128" spans="1:21" ht="14.4" customHeight="1" x14ac:dyDescent="0.3">
      <c r="A1128" s="649">
        <v>21</v>
      </c>
      <c r="B1128" s="650" t="s">
        <v>582</v>
      </c>
      <c r="C1128" s="650">
        <v>89301212</v>
      </c>
      <c r="D1128" s="729" t="s">
        <v>5949</v>
      </c>
      <c r="E1128" s="730" t="s">
        <v>3920</v>
      </c>
      <c r="F1128" s="650" t="s">
        <v>3904</v>
      </c>
      <c r="G1128" s="650" t="s">
        <v>4085</v>
      </c>
      <c r="H1128" s="650" t="s">
        <v>583</v>
      </c>
      <c r="I1128" s="650" t="s">
        <v>4987</v>
      </c>
      <c r="J1128" s="650" t="s">
        <v>2816</v>
      </c>
      <c r="K1128" s="650" t="s">
        <v>4988</v>
      </c>
      <c r="L1128" s="651">
        <v>610.23</v>
      </c>
      <c r="M1128" s="651">
        <v>2440.92</v>
      </c>
      <c r="N1128" s="650">
        <v>4</v>
      </c>
      <c r="O1128" s="731">
        <v>1.5</v>
      </c>
      <c r="P1128" s="651">
        <v>2440.92</v>
      </c>
      <c r="Q1128" s="666">
        <v>1</v>
      </c>
      <c r="R1128" s="650">
        <v>4</v>
      </c>
      <c r="S1128" s="666">
        <v>1</v>
      </c>
      <c r="T1128" s="731">
        <v>1.5</v>
      </c>
      <c r="U1128" s="689">
        <v>1</v>
      </c>
    </row>
    <row r="1129" spans="1:21" ht="14.4" customHeight="1" x14ac:dyDescent="0.3">
      <c r="A1129" s="649">
        <v>21</v>
      </c>
      <c r="B1129" s="650" t="s">
        <v>582</v>
      </c>
      <c r="C1129" s="650">
        <v>89301212</v>
      </c>
      <c r="D1129" s="729" t="s">
        <v>5949</v>
      </c>
      <c r="E1129" s="730" t="s">
        <v>3920</v>
      </c>
      <c r="F1129" s="650" t="s">
        <v>3904</v>
      </c>
      <c r="G1129" s="650" t="s">
        <v>4085</v>
      </c>
      <c r="H1129" s="650" t="s">
        <v>583</v>
      </c>
      <c r="I1129" s="650" t="s">
        <v>4454</v>
      </c>
      <c r="J1129" s="650" t="s">
        <v>1447</v>
      </c>
      <c r="K1129" s="650" t="s">
        <v>4455</v>
      </c>
      <c r="L1129" s="651">
        <v>0</v>
      </c>
      <c r="M1129" s="651">
        <v>0</v>
      </c>
      <c r="N1129" s="650">
        <v>1</v>
      </c>
      <c r="O1129" s="731">
        <v>1</v>
      </c>
      <c r="P1129" s="651"/>
      <c r="Q1129" s="666"/>
      <c r="R1129" s="650"/>
      <c r="S1129" s="666">
        <v>0</v>
      </c>
      <c r="T1129" s="731"/>
      <c r="U1129" s="689">
        <v>0</v>
      </c>
    </row>
    <row r="1130" spans="1:21" ht="14.4" customHeight="1" x14ac:dyDescent="0.3">
      <c r="A1130" s="649">
        <v>21</v>
      </c>
      <c r="B1130" s="650" t="s">
        <v>582</v>
      </c>
      <c r="C1130" s="650">
        <v>89301212</v>
      </c>
      <c r="D1130" s="729" t="s">
        <v>5949</v>
      </c>
      <c r="E1130" s="730" t="s">
        <v>3920</v>
      </c>
      <c r="F1130" s="650" t="s">
        <v>3904</v>
      </c>
      <c r="G1130" s="650" t="s">
        <v>4989</v>
      </c>
      <c r="H1130" s="650" t="s">
        <v>583</v>
      </c>
      <c r="I1130" s="650" t="s">
        <v>4990</v>
      </c>
      <c r="J1130" s="650" t="s">
        <v>4991</v>
      </c>
      <c r="K1130" s="650" t="s">
        <v>4992</v>
      </c>
      <c r="L1130" s="651">
        <v>1163.02</v>
      </c>
      <c r="M1130" s="651">
        <v>5815.1</v>
      </c>
      <c r="N1130" s="650">
        <v>5</v>
      </c>
      <c r="O1130" s="731">
        <v>1</v>
      </c>
      <c r="P1130" s="651"/>
      <c r="Q1130" s="666">
        <v>0</v>
      </c>
      <c r="R1130" s="650"/>
      <c r="S1130" s="666">
        <v>0</v>
      </c>
      <c r="T1130" s="731"/>
      <c r="U1130" s="689">
        <v>0</v>
      </c>
    </row>
    <row r="1131" spans="1:21" ht="14.4" customHeight="1" x14ac:dyDescent="0.3">
      <c r="A1131" s="649">
        <v>21</v>
      </c>
      <c r="B1131" s="650" t="s">
        <v>582</v>
      </c>
      <c r="C1131" s="650">
        <v>89301212</v>
      </c>
      <c r="D1131" s="729" t="s">
        <v>5949</v>
      </c>
      <c r="E1131" s="730" t="s">
        <v>3920</v>
      </c>
      <c r="F1131" s="650" t="s">
        <v>3904</v>
      </c>
      <c r="G1131" s="650" t="s">
        <v>4989</v>
      </c>
      <c r="H1131" s="650" t="s">
        <v>583</v>
      </c>
      <c r="I1131" s="650" t="s">
        <v>4990</v>
      </c>
      <c r="J1131" s="650" t="s">
        <v>4993</v>
      </c>
      <c r="K1131" s="650" t="s">
        <v>4992</v>
      </c>
      <c r="L1131" s="651">
        <v>1163.02</v>
      </c>
      <c r="M1131" s="651">
        <v>3489.06</v>
      </c>
      <c r="N1131" s="650">
        <v>3</v>
      </c>
      <c r="O1131" s="731">
        <v>0.5</v>
      </c>
      <c r="P1131" s="651"/>
      <c r="Q1131" s="666">
        <v>0</v>
      </c>
      <c r="R1131" s="650"/>
      <c r="S1131" s="666">
        <v>0</v>
      </c>
      <c r="T1131" s="731"/>
      <c r="U1131" s="689">
        <v>0</v>
      </c>
    </row>
    <row r="1132" spans="1:21" ht="14.4" customHeight="1" x14ac:dyDescent="0.3">
      <c r="A1132" s="649">
        <v>21</v>
      </c>
      <c r="B1132" s="650" t="s">
        <v>582</v>
      </c>
      <c r="C1132" s="650">
        <v>89301212</v>
      </c>
      <c r="D1132" s="729" t="s">
        <v>5949</v>
      </c>
      <c r="E1132" s="730" t="s">
        <v>3920</v>
      </c>
      <c r="F1132" s="650" t="s">
        <v>3904</v>
      </c>
      <c r="G1132" s="650" t="s">
        <v>4989</v>
      </c>
      <c r="H1132" s="650" t="s">
        <v>583</v>
      </c>
      <c r="I1132" s="650" t="s">
        <v>4994</v>
      </c>
      <c r="J1132" s="650" t="s">
        <v>4995</v>
      </c>
      <c r="K1132" s="650" t="s">
        <v>4996</v>
      </c>
      <c r="L1132" s="651">
        <v>2243.6799999999998</v>
      </c>
      <c r="M1132" s="651">
        <v>15705.759999999998</v>
      </c>
      <c r="N1132" s="650">
        <v>7</v>
      </c>
      <c r="O1132" s="731">
        <v>2</v>
      </c>
      <c r="P1132" s="651"/>
      <c r="Q1132" s="666">
        <v>0</v>
      </c>
      <c r="R1132" s="650"/>
      <c r="S1132" s="666">
        <v>0</v>
      </c>
      <c r="T1132" s="731"/>
      <c r="U1132" s="689">
        <v>0</v>
      </c>
    </row>
    <row r="1133" spans="1:21" ht="14.4" customHeight="1" x14ac:dyDescent="0.3">
      <c r="A1133" s="649">
        <v>21</v>
      </c>
      <c r="B1133" s="650" t="s">
        <v>582</v>
      </c>
      <c r="C1133" s="650">
        <v>89301212</v>
      </c>
      <c r="D1133" s="729" t="s">
        <v>5949</v>
      </c>
      <c r="E1133" s="730" t="s">
        <v>3920</v>
      </c>
      <c r="F1133" s="650" t="s">
        <v>3904</v>
      </c>
      <c r="G1133" s="650" t="s">
        <v>4989</v>
      </c>
      <c r="H1133" s="650" t="s">
        <v>583</v>
      </c>
      <c r="I1133" s="650" t="s">
        <v>4994</v>
      </c>
      <c r="J1133" s="650" t="s">
        <v>4997</v>
      </c>
      <c r="K1133" s="650" t="s">
        <v>4996</v>
      </c>
      <c r="L1133" s="651">
        <v>2243.6799999999998</v>
      </c>
      <c r="M1133" s="651">
        <v>6731.0399999999991</v>
      </c>
      <c r="N1133" s="650">
        <v>3</v>
      </c>
      <c r="O1133" s="731">
        <v>0.5</v>
      </c>
      <c r="P1133" s="651"/>
      <c r="Q1133" s="666">
        <v>0</v>
      </c>
      <c r="R1133" s="650"/>
      <c r="S1133" s="666">
        <v>0</v>
      </c>
      <c r="T1133" s="731"/>
      <c r="U1133" s="689">
        <v>0</v>
      </c>
    </row>
    <row r="1134" spans="1:21" ht="14.4" customHeight="1" x14ac:dyDescent="0.3">
      <c r="A1134" s="649">
        <v>21</v>
      </c>
      <c r="B1134" s="650" t="s">
        <v>582</v>
      </c>
      <c r="C1134" s="650">
        <v>89301212</v>
      </c>
      <c r="D1134" s="729" t="s">
        <v>5949</v>
      </c>
      <c r="E1134" s="730" t="s">
        <v>3920</v>
      </c>
      <c r="F1134" s="650" t="s">
        <v>3904</v>
      </c>
      <c r="G1134" s="650" t="s">
        <v>4559</v>
      </c>
      <c r="H1134" s="650" t="s">
        <v>583</v>
      </c>
      <c r="I1134" s="650" t="s">
        <v>4560</v>
      </c>
      <c r="J1134" s="650" t="s">
        <v>4561</v>
      </c>
      <c r="K1134" s="650" t="s">
        <v>4562</v>
      </c>
      <c r="L1134" s="651">
        <v>1044.3599999999999</v>
      </c>
      <c r="M1134" s="651">
        <v>2088.7199999999998</v>
      </c>
      <c r="N1134" s="650">
        <v>2</v>
      </c>
      <c r="O1134" s="731">
        <v>1</v>
      </c>
      <c r="P1134" s="651">
        <v>2088.7199999999998</v>
      </c>
      <c r="Q1134" s="666">
        <v>1</v>
      </c>
      <c r="R1134" s="650">
        <v>2</v>
      </c>
      <c r="S1134" s="666">
        <v>1</v>
      </c>
      <c r="T1134" s="731">
        <v>1</v>
      </c>
      <c r="U1134" s="689">
        <v>1</v>
      </c>
    </row>
    <row r="1135" spans="1:21" ht="14.4" customHeight="1" x14ac:dyDescent="0.3">
      <c r="A1135" s="649">
        <v>21</v>
      </c>
      <c r="B1135" s="650" t="s">
        <v>582</v>
      </c>
      <c r="C1135" s="650">
        <v>89301212</v>
      </c>
      <c r="D1135" s="729" t="s">
        <v>5949</v>
      </c>
      <c r="E1135" s="730" t="s">
        <v>3920</v>
      </c>
      <c r="F1135" s="650" t="s">
        <v>3904</v>
      </c>
      <c r="G1135" s="650" t="s">
        <v>4559</v>
      </c>
      <c r="H1135" s="650" t="s">
        <v>583</v>
      </c>
      <c r="I1135" s="650" t="s">
        <v>1744</v>
      </c>
      <c r="J1135" s="650" t="s">
        <v>4561</v>
      </c>
      <c r="K1135" s="650" t="s">
        <v>4562</v>
      </c>
      <c r="L1135" s="651">
        <v>1044.3599999999999</v>
      </c>
      <c r="M1135" s="651">
        <v>11487.959999999997</v>
      </c>
      <c r="N1135" s="650">
        <v>11</v>
      </c>
      <c r="O1135" s="731">
        <v>4</v>
      </c>
      <c r="P1135" s="651">
        <v>9399.239999999998</v>
      </c>
      <c r="Q1135" s="666">
        <v>0.81818181818181823</v>
      </c>
      <c r="R1135" s="650">
        <v>9</v>
      </c>
      <c r="S1135" s="666">
        <v>0.81818181818181823</v>
      </c>
      <c r="T1135" s="731">
        <v>3.5</v>
      </c>
      <c r="U1135" s="689">
        <v>0.875</v>
      </c>
    </row>
    <row r="1136" spans="1:21" ht="14.4" customHeight="1" x14ac:dyDescent="0.3">
      <c r="A1136" s="649">
        <v>21</v>
      </c>
      <c r="B1136" s="650" t="s">
        <v>582</v>
      </c>
      <c r="C1136" s="650">
        <v>89301212</v>
      </c>
      <c r="D1136" s="729" t="s">
        <v>5949</v>
      </c>
      <c r="E1136" s="730" t="s">
        <v>3920</v>
      </c>
      <c r="F1136" s="650" t="s">
        <v>3904</v>
      </c>
      <c r="G1136" s="650" t="s">
        <v>4559</v>
      </c>
      <c r="H1136" s="650" t="s">
        <v>583</v>
      </c>
      <c r="I1136" s="650" t="s">
        <v>4998</v>
      </c>
      <c r="J1136" s="650" t="s">
        <v>4999</v>
      </c>
      <c r="K1136" s="650" t="s">
        <v>5000</v>
      </c>
      <c r="L1136" s="651">
        <v>1359.61</v>
      </c>
      <c r="M1136" s="651">
        <v>1359.61</v>
      </c>
      <c r="N1136" s="650">
        <v>1</v>
      </c>
      <c r="O1136" s="731">
        <v>0.5</v>
      </c>
      <c r="P1136" s="651">
        <v>1359.61</v>
      </c>
      <c r="Q1136" s="666">
        <v>1</v>
      </c>
      <c r="R1136" s="650">
        <v>1</v>
      </c>
      <c r="S1136" s="666">
        <v>1</v>
      </c>
      <c r="T1136" s="731">
        <v>0.5</v>
      </c>
      <c r="U1136" s="689">
        <v>1</v>
      </c>
    </row>
    <row r="1137" spans="1:21" ht="14.4" customHeight="1" x14ac:dyDescent="0.3">
      <c r="A1137" s="649">
        <v>21</v>
      </c>
      <c r="B1137" s="650" t="s">
        <v>582</v>
      </c>
      <c r="C1137" s="650">
        <v>89301212</v>
      </c>
      <c r="D1137" s="729" t="s">
        <v>5949</v>
      </c>
      <c r="E1137" s="730" t="s">
        <v>3920</v>
      </c>
      <c r="F1137" s="650" t="s">
        <v>3904</v>
      </c>
      <c r="G1137" s="650" t="s">
        <v>4376</v>
      </c>
      <c r="H1137" s="650" t="s">
        <v>583</v>
      </c>
      <c r="I1137" s="650" t="s">
        <v>5001</v>
      </c>
      <c r="J1137" s="650" t="s">
        <v>5002</v>
      </c>
      <c r="K1137" s="650" t="s">
        <v>5003</v>
      </c>
      <c r="L1137" s="651">
        <v>0</v>
      </c>
      <c r="M1137" s="651">
        <v>0</v>
      </c>
      <c r="N1137" s="650">
        <v>3</v>
      </c>
      <c r="O1137" s="731">
        <v>1</v>
      </c>
      <c r="P1137" s="651"/>
      <c r="Q1137" s="666"/>
      <c r="R1137" s="650"/>
      <c r="S1137" s="666">
        <v>0</v>
      </c>
      <c r="T1137" s="731"/>
      <c r="U1137" s="689">
        <v>0</v>
      </c>
    </row>
    <row r="1138" spans="1:21" ht="14.4" customHeight="1" x14ac:dyDescent="0.3">
      <c r="A1138" s="649">
        <v>21</v>
      </c>
      <c r="B1138" s="650" t="s">
        <v>582</v>
      </c>
      <c r="C1138" s="650">
        <v>89301212</v>
      </c>
      <c r="D1138" s="729" t="s">
        <v>5949</v>
      </c>
      <c r="E1138" s="730" t="s">
        <v>3920</v>
      </c>
      <c r="F1138" s="650" t="s">
        <v>3904</v>
      </c>
      <c r="G1138" s="650" t="s">
        <v>4376</v>
      </c>
      <c r="H1138" s="650" t="s">
        <v>583</v>
      </c>
      <c r="I1138" s="650" t="s">
        <v>5004</v>
      </c>
      <c r="J1138" s="650" t="s">
        <v>5002</v>
      </c>
      <c r="K1138" s="650" t="s">
        <v>5005</v>
      </c>
      <c r="L1138" s="651">
        <v>293.89</v>
      </c>
      <c r="M1138" s="651">
        <v>293.89</v>
      </c>
      <c r="N1138" s="650">
        <v>1</v>
      </c>
      <c r="O1138" s="731">
        <v>1</v>
      </c>
      <c r="P1138" s="651"/>
      <c r="Q1138" s="666">
        <v>0</v>
      </c>
      <c r="R1138" s="650"/>
      <c r="S1138" s="666">
        <v>0</v>
      </c>
      <c r="T1138" s="731"/>
      <c r="U1138" s="689">
        <v>0</v>
      </c>
    </row>
    <row r="1139" spans="1:21" ht="14.4" customHeight="1" x14ac:dyDescent="0.3">
      <c r="A1139" s="649">
        <v>21</v>
      </c>
      <c r="B1139" s="650" t="s">
        <v>582</v>
      </c>
      <c r="C1139" s="650">
        <v>89301212</v>
      </c>
      <c r="D1139" s="729" t="s">
        <v>5949</v>
      </c>
      <c r="E1139" s="730" t="s">
        <v>3920</v>
      </c>
      <c r="F1139" s="650" t="s">
        <v>3904</v>
      </c>
      <c r="G1139" s="650" t="s">
        <v>4093</v>
      </c>
      <c r="H1139" s="650" t="s">
        <v>583</v>
      </c>
      <c r="I1139" s="650" t="s">
        <v>1066</v>
      </c>
      <c r="J1139" s="650" t="s">
        <v>1067</v>
      </c>
      <c r="K1139" s="650" t="s">
        <v>1068</v>
      </c>
      <c r="L1139" s="651">
        <v>50.47</v>
      </c>
      <c r="M1139" s="651">
        <v>100.94</v>
      </c>
      <c r="N1139" s="650">
        <v>2</v>
      </c>
      <c r="O1139" s="731">
        <v>0.5</v>
      </c>
      <c r="P1139" s="651"/>
      <c r="Q1139" s="666">
        <v>0</v>
      </c>
      <c r="R1139" s="650"/>
      <c r="S1139" s="666">
        <v>0</v>
      </c>
      <c r="T1139" s="731"/>
      <c r="U1139" s="689">
        <v>0</v>
      </c>
    </row>
    <row r="1140" spans="1:21" ht="14.4" customHeight="1" x14ac:dyDescent="0.3">
      <c r="A1140" s="649">
        <v>21</v>
      </c>
      <c r="B1140" s="650" t="s">
        <v>582</v>
      </c>
      <c r="C1140" s="650">
        <v>89301212</v>
      </c>
      <c r="D1140" s="729" t="s">
        <v>5949</v>
      </c>
      <c r="E1140" s="730" t="s">
        <v>3920</v>
      </c>
      <c r="F1140" s="650" t="s">
        <v>3904</v>
      </c>
      <c r="G1140" s="650" t="s">
        <v>4317</v>
      </c>
      <c r="H1140" s="650" t="s">
        <v>583</v>
      </c>
      <c r="I1140" s="650" t="s">
        <v>1265</v>
      </c>
      <c r="J1140" s="650" t="s">
        <v>1266</v>
      </c>
      <c r="K1140" s="650" t="s">
        <v>945</v>
      </c>
      <c r="L1140" s="651">
        <v>160.6</v>
      </c>
      <c r="M1140" s="651">
        <v>160.6</v>
      </c>
      <c r="N1140" s="650">
        <v>1</v>
      </c>
      <c r="O1140" s="731">
        <v>0.5</v>
      </c>
      <c r="P1140" s="651">
        <v>160.6</v>
      </c>
      <c r="Q1140" s="666">
        <v>1</v>
      </c>
      <c r="R1140" s="650">
        <v>1</v>
      </c>
      <c r="S1140" s="666">
        <v>1</v>
      </c>
      <c r="T1140" s="731">
        <v>0.5</v>
      </c>
      <c r="U1140" s="689">
        <v>1</v>
      </c>
    </row>
    <row r="1141" spans="1:21" ht="14.4" customHeight="1" x14ac:dyDescent="0.3">
      <c r="A1141" s="649">
        <v>21</v>
      </c>
      <c r="B1141" s="650" t="s">
        <v>582</v>
      </c>
      <c r="C1141" s="650">
        <v>89301212</v>
      </c>
      <c r="D1141" s="729" t="s">
        <v>5949</v>
      </c>
      <c r="E1141" s="730" t="s">
        <v>3920</v>
      </c>
      <c r="F1141" s="650" t="s">
        <v>3904</v>
      </c>
      <c r="G1141" s="650" t="s">
        <v>4319</v>
      </c>
      <c r="H1141" s="650" t="s">
        <v>1959</v>
      </c>
      <c r="I1141" s="650" t="s">
        <v>5006</v>
      </c>
      <c r="J1141" s="650" t="s">
        <v>5007</v>
      </c>
      <c r="K1141" s="650" t="s">
        <v>945</v>
      </c>
      <c r="L1141" s="651">
        <v>169.27</v>
      </c>
      <c r="M1141" s="651">
        <v>507.81000000000006</v>
      </c>
      <c r="N1141" s="650">
        <v>3</v>
      </c>
      <c r="O1141" s="731">
        <v>0.5</v>
      </c>
      <c r="P1141" s="651"/>
      <c r="Q1141" s="666">
        <v>0</v>
      </c>
      <c r="R1141" s="650"/>
      <c r="S1141" s="666">
        <v>0</v>
      </c>
      <c r="T1141" s="731"/>
      <c r="U1141" s="689">
        <v>0</v>
      </c>
    </row>
    <row r="1142" spans="1:21" ht="14.4" customHeight="1" x14ac:dyDescent="0.3">
      <c r="A1142" s="649">
        <v>21</v>
      </c>
      <c r="B1142" s="650" t="s">
        <v>582</v>
      </c>
      <c r="C1142" s="650">
        <v>89301212</v>
      </c>
      <c r="D1142" s="729" t="s">
        <v>5949</v>
      </c>
      <c r="E1142" s="730" t="s">
        <v>3920</v>
      </c>
      <c r="F1142" s="650" t="s">
        <v>3904</v>
      </c>
      <c r="G1142" s="650" t="s">
        <v>4094</v>
      </c>
      <c r="H1142" s="650" t="s">
        <v>583</v>
      </c>
      <c r="I1142" s="650" t="s">
        <v>1884</v>
      </c>
      <c r="J1142" s="650" t="s">
        <v>869</v>
      </c>
      <c r="K1142" s="650" t="s">
        <v>1217</v>
      </c>
      <c r="L1142" s="651">
        <v>113.37</v>
      </c>
      <c r="M1142" s="651">
        <v>340.11</v>
      </c>
      <c r="N1142" s="650">
        <v>3</v>
      </c>
      <c r="O1142" s="731">
        <v>1.5</v>
      </c>
      <c r="P1142" s="651"/>
      <c r="Q1142" s="666">
        <v>0</v>
      </c>
      <c r="R1142" s="650"/>
      <c r="S1142" s="666">
        <v>0</v>
      </c>
      <c r="T1142" s="731"/>
      <c r="U1142" s="689">
        <v>0</v>
      </c>
    </row>
    <row r="1143" spans="1:21" ht="14.4" customHeight="1" x14ac:dyDescent="0.3">
      <c r="A1143" s="649">
        <v>21</v>
      </c>
      <c r="B1143" s="650" t="s">
        <v>582</v>
      </c>
      <c r="C1143" s="650">
        <v>89301212</v>
      </c>
      <c r="D1143" s="729" t="s">
        <v>5949</v>
      </c>
      <c r="E1143" s="730" t="s">
        <v>3920</v>
      </c>
      <c r="F1143" s="650" t="s">
        <v>3904</v>
      </c>
      <c r="G1143" s="650" t="s">
        <v>4094</v>
      </c>
      <c r="H1143" s="650" t="s">
        <v>583</v>
      </c>
      <c r="I1143" s="650" t="s">
        <v>868</v>
      </c>
      <c r="J1143" s="650" t="s">
        <v>869</v>
      </c>
      <c r="K1143" s="650" t="s">
        <v>870</v>
      </c>
      <c r="L1143" s="651">
        <v>56.69</v>
      </c>
      <c r="M1143" s="651">
        <v>2437.67</v>
      </c>
      <c r="N1143" s="650">
        <v>43</v>
      </c>
      <c r="O1143" s="731">
        <v>16.5</v>
      </c>
      <c r="P1143" s="651">
        <v>963.73</v>
      </c>
      <c r="Q1143" s="666">
        <v>0.39534883720930231</v>
      </c>
      <c r="R1143" s="650">
        <v>17</v>
      </c>
      <c r="S1143" s="666">
        <v>0.39534883720930231</v>
      </c>
      <c r="T1143" s="731">
        <v>7.5</v>
      </c>
      <c r="U1143" s="689">
        <v>0.45454545454545453</v>
      </c>
    </row>
    <row r="1144" spans="1:21" ht="14.4" customHeight="1" x14ac:dyDescent="0.3">
      <c r="A1144" s="649">
        <v>21</v>
      </c>
      <c r="B1144" s="650" t="s">
        <v>582</v>
      </c>
      <c r="C1144" s="650">
        <v>89301212</v>
      </c>
      <c r="D1144" s="729" t="s">
        <v>5949</v>
      </c>
      <c r="E1144" s="730" t="s">
        <v>3920</v>
      </c>
      <c r="F1144" s="650" t="s">
        <v>3904</v>
      </c>
      <c r="G1144" s="650" t="s">
        <v>4094</v>
      </c>
      <c r="H1144" s="650" t="s">
        <v>583</v>
      </c>
      <c r="I1144" s="650" t="s">
        <v>5008</v>
      </c>
      <c r="J1144" s="650" t="s">
        <v>5009</v>
      </c>
      <c r="K1144" s="650" t="s">
        <v>858</v>
      </c>
      <c r="L1144" s="651">
        <v>45.34</v>
      </c>
      <c r="M1144" s="651">
        <v>136.02000000000001</v>
      </c>
      <c r="N1144" s="650">
        <v>3</v>
      </c>
      <c r="O1144" s="731">
        <v>1.5</v>
      </c>
      <c r="P1144" s="651">
        <v>45.34</v>
      </c>
      <c r="Q1144" s="666">
        <v>0.33333333333333331</v>
      </c>
      <c r="R1144" s="650">
        <v>1</v>
      </c>
      <c r="S1144" s="666">
        <v>0.33333333333333331</v>
      </c>
      <c r="T1144" s="731">
        <v>1</v>
      </c>
      <c r="U1144" s="689">
        <v>0.66666666666666663</v>
      </c>
    </row>
    <row r="1145" spans="1:21" ht="14.4" customHeight="1" x14ac:dyDescent="0.3">
      <c r="A1145" s="649">
        <v>21</v>
      </c>
      <c r="B1145" s="650" t="s">
        <v>582</v>
      </c>
      <c r="C1145" s="650">
        <v>89301212</v>
      </c>
      <c r="D1145" s="729" t="s">
        <v>5949</v>
      </c>
      <c r="E1145" s="730" t="s">
        <v>3920</v>
      </c>
      <c r="F1145" s="650" t="s">
        <v>3904</v>
      </c>
      <c r="G1145" s="650" t="s">
        <v>4327</v>
      </c>
      <c r="H1145" s="650" t="s">
        <v>583</v>
      </c>
      <c r="I1145" s="650" t="s">
        <v>2661</v>
      </c>
      <c r="J1145" s="650" t="s">
        <v>2662</v>
      </c>
      <c r="K1145" s="650" t="s">
        <v>2663</v>
      </c>
      <c r="L1145" s="651">
        <v>61.3</v>
      </c>
      <c r="M1145" s="651">
        <v>122.6</v>
      </c>
      <c r="N1145" s="650">
        <v>2</v>
      </c>
      <c r="O1145" s="731">
        <v>1</v>
      </c>
      <c r="P1145" s="651"/>
      <c r="Q1145" s="666">
        <v>0</v>
      </c>
      <c r="R1145" s="650"/>
      <c r="S1145" s="666">
        <v>0</v>
      </c>
      <c r="T1145" s="731"/>
      <c r="U1145" s="689">
        <v>0</v>
      </c>
    </row>
    <row r="1146" spans="1:21" ht="14.4" customHeight="1" x14ac:dyDescent="0.3">
      <c r="A1146" s="649">
        <v>21</v>
      </c>
      <c r="B1146" s="650" t="s">
        <v>582</v>
      </c>
      <c r="C1146" s="650">
        <v>89301212</v>
      </c>
      <c r="D1146" s="729" t="s">
        <v>5949</v>
      </c>
      <c r="E1146" s="730" t="s">
        <v>3920</v>
      </c>
      <c r="F1146" s="650" t="s">
        <v>3904</v>
      </c>
      <c r="G1146" s="650" t="s">
        <v>4095</v>
      </c>
      <c r="H1146" s="650" t="s">
        <v>583</v>
      </c>
      <c r="I1146" s="650" t="s">
        <v>2518</v>
      </c>
      <c r="J1146" s="650" t="s">
        <v>4096</v>
      </c>
      <c r="K1146" s="650" t="s">
        <v>4097</v>
      </c>
      <c r="L1146" s="651">
        <v>22.88</v>
      </c>
      <c r="M1146" s="651">
        <v>1738.8799999999999</v>
      </c>
      <c r="N1146" s="650">
        <v>76</v>
      </c>
      <c r="O1146" s="731">
        <v>19.5</v>
      </c>
      <c r="P1146" s="651">
        <v>732.16</v>
      </c>
      <c r="Q1146" s="666">
        <v>0.4210526315789474</v>
      </c>
      <c r="R1146" s="650">
        <v>32</v>
      </c>
      <c r="S1146" s="666">
        <v>0.42105263157894735</v>
      </c>
      <c r="T1146" s="731">
        <v>7.5</v>
      </c>
      <c r="U1146" s="689">
        <v>0.38461538461538464</v>
      </c>
    </row>
    <row r="1147" spans="1:21" ht="14.4" customHeight="1" x14ac:dyDescent="0.3">
      <c r="A1147" s="649">
        <v>21</v>
      </c>
      <c r="B1147" s="650" t="s">
        <v>582</v>
      </c>
      <c r="C1147" s="650">
        <v>89301212</v>
      </c>
      <c r="D1147" s="729" t="s">
        <v>5949</v>
      </c>
      <c r="E1147" s="730" t="s">
        <v>3920</v>
      </c>
      <c r="F1147" s="650" t="s">
        <v>3904</v>
      </c>
      <c r="G1147" s="650" t="s">
        <v>4432</v>
      </c>
      <c r="H1147" s="650" t="s">
        <v>1959</v>
      </c>
      <c r="I1147" s="650" t="s">
        <v>4621</v>
      </c>
      <c r="J1147" s="650" t="s">
        <v>3111</v>
      </c>
      <c r="K1147" s="650" t="s">
        <v>4622</v>
      </c>
      <c r="L1147" s="651">
        <v>1793.46</v>
      </c>
      <c r="M1147" s="651">
        <v>19728.060000000001</v>
      </c>
      <c r="N1147" s="650">
        <v>11</v>
      </c>
      <c r="O1147" s="731">
        <v>2.5</v>
      </c>
      <c r="P1147" s="651">
        <v>5380.38</v>
      </c>
      <c r="Q1147" s="666">
        <v>0.27272727272727271</v>
      </c>
      <c r="R1147" s="650">
        <v>3</v>
      </c>
      <c r="S1147" s="666">
        <v>0.27272727272727271</v>
      </c>
      <c r="T1147" s="731">
        <v>0.5</v>
      </c>
      <c r="U1147" s="689">
        <v>0.2</v>
      </c>
    </row>
    <row r="1148" spans="1:21" ht="14.4" customHeight="1" x14ac:dyDescent="0.3">
      <c r="A1148" s="649">
        <v>21</v>
      </c>
      <c r="B1148" s="650" t="s">
        <v>582</v>
      </c>
      <c r="C1148" s="650">
        <v>89301212</v>
      </c>
      <c r="D1148" s="729" t="s">
        <v>5949</v>
      </c>
      <c r="E1148" s="730" t="s">
        <v>3920</v>
      </c>
      <c r="F1148" s="650" t="s">
        <v>3904</v>
      </c>
      <c r="G1148" s="650" t="s">
        <v>4100</v>
      </c>
      <c r="H1148" s="650" t="s">
        <v>1959</v>
      </c>
      <c r="I1148" s="650" t="s">
        <v>3141</v>
      </c>
      <c r="J1148" s="650" t="s">
        <v>3142</v>
      </c>
      <c r="K1148" s="650" t="s">
        <v>3143</v>
      </c>
      <c r="L1148" s="651">
        <v>56.01</v>
      </c>
      <c r="M1148" s="651">
        <v>168.03</v>
      </c>
      <c r="N1148" s="650">
        <v>3</v>
      </c>
      <c r="O1148" s="731">
        <v>0.5</v>
      </c>
      <c r="P1148" s="651">
        <v>168.03</v>
      </c>
      <c r="Q1148" s="666">
        <v>1</v>
      </c>
      <c r="R1148" s="650">
        <v>3</v>
      </c>
      <c r="S1148" s="666">
        <v>1</v>
      </c>
      <c r="T1148" s="731">
        <v>0.5</v>
      </c>
      <c r="U1148" s="689">
        <v>1</v>
      </c>
    </row>
    <row r="1149" spans="1:21" ht="14.4" customHeight="1" x14ac:dyDescent="0.3">
      <c r="A1149" s="649">
        <v>21</v>
      </c>
      <c r="B1149" s="650" t="s">
        <v>582</v>
      </c>
      <c r="C1149" s="650">
        <v>89301212</v>
      </c>
      <c r="D1149" s="729" t="s">
        <v>5949</v>
      </c>
      <c r="E1149" s="730" t="s">
        <v>3920</v>
      </c>
      <c r="F1149" s="650" t="s">
        <v>3904</v>
      </c>
      <c r="G1149" s="650" t="s">
        <v>4100</v>
      </c>
      <c r="H1149" s="650" t="s">
        <v>1959</v>
      </c>
      <c r="I1149" s="650" t="s">
        <v>5010</v>
      </c>
      <c r="J1149" s="650" t="s">
        <v>3142</v>
      </c>
      <c r="K1149" s="650" t="s">
        <v>4807</v>
      </c>
      <c r="L1149" s="651">
        <v>140.03</v>
      </c>
      <c r="M1149" s="651">
        <v>420.09000000000003</v>
      </c>
      <c r="N1149" s="650">
        <v>3</v>
      </c>
      <c r="O1149" s="731">
        <v>1.5</v>
      </c>
      <c r="P1149" s="651">
        <v>140.03</v>
      </c>
      <c r="Q1149" s="666">
        <v>0.33333333333333331</v>
      </c>
      <c r="R1149" s="650">
        <v>1</v>
      </c>
      <c r="S1149" s="666">
        <v>0.33333333333333331</v>
      </c>
      <c r="T1149" s="731">
        <v>0.5</v>
      </c>
      <c r="U1149" s="689">
        <v>0.33333333333333331</v>
      </c>
    </row>
    <row r="1150" spans="1:21" ht="14.4" customHeight="1" x14ac:dyDescent="0.3">
      <c r="A1150" s="649">
        <v>21</v>
      </c>
      <c r="B1150" s="650" t="s">
        <v>582</v>
      </c>
      <c r="C1150" s="650">
        <v>89301212</v>
      </c>
      <c r="D1150" s="729" t="s">
        <v>5949</v>
      </c>
      <c r="E1150" s="730" t="s">
        <v>3920</v>
      </c>
      <c r="F1150" s="650" t="s">
        <v>3904</v>
      </c>
      <c r="G1150" s="650" t="s">
        <v>4362</v>
      </c>
      <c r="H1150" s="650" t="s">
        <v>583</v>
      </c>
      <c r="I1150" s="650" t="s">
        <v>5011</v>
      </c>
      <c r="J1150" s="650" t="s">
        <v>5012</v>
      </c>
      <c r="K1150" s="650" t="s">
        <v>1129</v>
      </c>
      <c r="L1150" s="651">
        <v>50.47</v>
      </c>
      <c r="M1150" s="651">
        <v>50.47</v>
      </c>
      <c r="N1150" s="650">
        <v>1</v>
      </c>
      <c r="O1150" s="731">
        <v>0.5</v>
      </c>
      <c r="P1150" s="651"/>
      <c r="Q1150" s="666">
        <v>0</v>
      </c>
      <c r="R1150" s="650"/>
      <c r="S1150" s="666">
        <v>0</v>
      </c>
      <c r="T1150" s="731"/>
      <c r="U1150" s="689">
        <v>0</v>
      </c>
    </row>
    <row r="1151" spans="1:21" ht="14.4" customHeight="1" x14ac:dyDescent="0.3">
      <c r="A1151" s="649">
        <v>21</v>
      </c>
      <c r="B1151" s="650" t="s">
        <v>582</v>
      </c>
      <c r="C1151" s="650">
        <v>89301212</v>
      </c>
      <c r="D1151" s="729" t="s">
        <v>5949</v>
      </c>
      <c r="E1151" s="730" t="s">
        <v>3920</v>
      </c>
      <c r="F1151" s="650" t="s">
        <v>3904</v>
      </c>
      <c r="G1151" s="650" t="s">
        <v>4362</v>
      </c>
      <c r="H1151" s="650" t="s">
        <v>1959</v>
      </c>
      <c r="I1151" s="650" t="s">
        <v>2050</v>
      </c>
      <c r="J1151" s="650" t="s">
        <v>3707</v>
      </c>
      <c r="K1151" s="650" t="s">
        <v>1129</v>
      </c>
      <c r="L1151" s="651">
        <v>67.42</v>
      </c>
      <c r="M1151" s="651">
        <v>67.42</v>
      </c>
      <c r="N1151" s="650">
        <v>1</v>
      </c>
      <c r="O1151" s="731">
        <v>0.5</v>
      </c>
      <c r="P1151" s="651">
        <v>67.42</v>
      </c>
      <c r="Q1151" s="666">
        <v>1</v>
      </c>
      <c r="R1151" s="650">
        <v>1</v>
      </c>
      <c r="S1151" s="666">
        <v>1</v>
      </c>
      <c r="T1151" s="731">
        <v>0.5</v>
      </c>
      <c r="U1151" s="689">
        <v>1</v>
      </c>
    </row>
    <row r="1152" spans="1:21" ht="14.4" customHeight="1" x14ac:dyDescent="0.3">
      <c r="A1152" s="649">
        <v>21</v>
      </c>
      <c r="B1152" s="650" t="s">
        <v>582</v>
      </c>
      <c r="C1152" s="650">
        <v>89301212</v>
      </c>
      <c r="D1152" s="729" t="s">
        <v>5949</v>
      </c>
      <c r="E1152" s="730" t="s">
        <v>3920</v>
      </c>
      <c r="F1152" s="650" t="s">
        <v>3904</v>
      </c>
      <c r="G1152" s="650" t="s">
        <v>4362</v>
      </c>
      <c r="H1152" s="650" t="s">
        <v>1959</v>
      </c>
      <c r="I1152" s="650" t="s">
        <v>5013</v>
      </c>
      <c r="J1152" s="650" t="s">
        <v>3707</v>
      </c>
      <c r="K1152" s="650" t="s">
        <v>3809</v>
      </c>
      <c r="L1152" s="651">
        <v>84.1</v>
      </c>
      <c r="M1152" s="651">
        <v>84.1</v>
      </c>
      <c r="N1152" s="650">
        <v>1</v>
      </c>
      <c r="O1152" s="731">
        <v>0.5</v>
      </c>
      <c r="P1152" s="651"/>
      <c r="Q1152" s="666">
        <v>0</v>
      </c>
      <c r="R1152" s="650"/>
      <c r="S1152" s="666">
        <v>0</v>
      </c>
      <c r="T1152" s="731"/>
      <c r="U1152" s="689">
        <v>0</v>
      </c>
    </row>
    <row r="1153" spans="1:21" ht="14.4" customHeight="1" x14ac:dyDescent="0.3">
      <c r="A1153" s="649">
        <v>21</v>
      </c>
      <c r="B1153" s="650" t="s">
        <v>582</v>
      </c>
      <c r="C1153" s="650">
        <v>89301212</v>
      </c>
      <c r="D1153" s="729" t="s">
        <v>5949</v>
      </c>
      <c r="E1153" s="730" t="s">
        <v>3920</v>
      </c>
      <c r="F1153" s="650" t="s">
        <v>3904</v>
      </c>
      <c r="G1153" s="650" t="s">
        <v>5014</v>
      </c>
      <c r="H1153" s="650" t="s">
        <v>1959</v>
      </c>
      <c r="I1153" s="650" t="s">
        <v>5015</v>
      </c>
      <c r="J1153" s="650" t="s">
        <v>5016</v>
      </c>
      <c r="K1153" s="650" t="s">
        <v>5017</v>
      </c>
      <c r="L1153" s="651">
        <v>94.8</v>
      </c>
      <c r="M1153" s="651">
        <v>189.6</v>
      </c>
      <c r="N1153" s="650">
        <v>2</v>
      </c>
      <c r="O1153" s="731">
        <v>2</v>
      </c>
      <c r="P1153" s="651"/>
      <c r="Q1153" s="666">
        <v>0</v>
      </c>
      <c r="R1153" s="650"/>
      <c r="S1153" s="666">
        <v>0</v>
      </c>
      <c r="T1153" s="731"/>
      <c r="U1153" s="689">
        <v>0</v>
      </c>
    </row>
    <row r="1154" spans="1:21" ht="14.4" customHeight="1" x14ac:dyDescent="0.3">
      <c r="A1154" s="649">
        <v>21</v>
      </c>
      <c r="B1154" s="650" t="s">
        <v>582</v>
      </c>
      <c r="C1154" s="650">
        <v>89301212</v>
      </c>
      <c r="D1154" s="729" t="s">
        <v>5949</v>
      </c>
      <c r="E1154" s="730" t="s">
        <v>3920</v>
      </c>
      <c r="F1154" s="650" t="s">
        <v>3904</v>
      </c>
      <c r="G1154" s="650" t="s">
        <v>4623</v>
      </c>
      <c r="H1154" s="650" t="s">
        <v>1959</v>
      </c>
      <c r="I1154" s="650" t="s">
        <v>2196</v>
      </c>
      <c r="J1154" s="650" t="s">
        <v>3805</v>
      </c>
      <c r="K1154" s="650" t="s">
        <v>3806</v>
      </c>
      <c r="L1154" s="651">
        <v>201.75</v>
      </c>
      <c r="M1154" s="651">
        <v>807</v>
      </c>
      <c r="N1154" s="650">
        <v>4</v>
      </c>
      <c r="O1154" s="731">
        <v>1.5</v>
      </c>
      <c r="P1154" s="651">
        <v>403.5</v>
      </c>
      <c r="Q1154" s="666">
        <v>0.5</v>
      </c>
      <c r="R1154" s="650">
        <v>2</v>
      </c>
      <c r="S1154" s="666">
        <v>0.5</v>
      </c>
      <c r="T1154" s="731">
        <v>0.5</v>
      </c>
      <c r="U1154" s="689">
        <v>0.33333333333333331</v>
      </c>
    </row>
    <row r="1155" spans="1:21" ht="14.4" customHeight="1" x14ac:dyDescent="0.3">
      <c r="A1155" s="649">
        <v>21</v>
      </c>
      <c r="B1155" s="650" t="s">
        <v>582</v>
      </c>
      <c r="C1155" s="650">
        <v>89301212</v>
      </c>
      <c r="D1155" s="729" t="s">
        <v>5949</v>
      </c>
      <c r="E1155" s="730" t="s">
        <v>3920</v>
      </c>
      <c r="F1155" s="650" t="s">
        <v>3904</v>
      </c>
      <c r="G1155" s="650" t="s">
        <v>5018</v>
      </c>
      <c r="H1155" s="650" t="s">
        <v>1959</v>
      </c>
      <c r="I1155" s="650" t="s">
        <v>2126</v>
      </c>
      <c r="J1155" s="650" t="s">
        <v>2127</v>
      </c>
      <c r="K1155" s="650" t="s">
        <v>2128</v>
      </c>
      <c r="L1155" s="651">
        <v>130.59</v>
      </c>
      <c r="M1155" s="651">
        <v>261.18</v>
      </c>
      <c r="N1155" s="650">
        <v>2</v>
      </c>
      <c r="O1155" s="731">
        <v>1</v>
      </c>
      <c r="P1155" s="651"/>
      <c r="Q1155" s="666">
        <v>0</v>
      </c>
      <c r="R1155" s="650"/>
      <c r="S1155" s="666">
        <v>0</v>
      </c>
      <c r="T1155" s="731"/>
      <c r="U1155" s="689">
        <v>0</v>
      </c>
    </row>
    <row r="1156" spans="1:21" ht="14.4" customHeight="1" x14ac:dyDescent="0.3">
      <c r="A1156" s="649">
        <v>21</v>
      </c>
      <c r="B1156" s="650" t="s">
        <v>582</v>
      </c>
      <c r="C1156" s="650">
        <v>89301212</v>
      </c>
      <c r="D1156" s="729" t="s">
        <v>5949</v>
      </c>
      <c r="E1156" s="730" t="s">
        <v>3920</v>
      </c>
      <c r="F1156" s="650" t="s">
        <v>3904</v>
      </c>
      <c r="G1156" s="650" t="s">
        <v>4110</v>
      </c>
      <c r="H1156" s="650" t="s">
        <v>583</v>
      </c>
      <c r="I1156" s="650" t="s">
        <v>876</v>
      </c>
      <c r="J1156" s="650" t="s">
        <v>4111</v>
      </c>
      <c r="K1156" s="650" t="s">
        <v>4112</v>
      </c>
      <c r="L1156" s="651">
        <v>0</v>
      </c>
      <c r="M1156" s="651">
        <v>0</v>
      </c>
      <c r="N1156" s="650">
        <v>23</v>
      </c>
      <c r="O1156" s="731">
        <v>7</v>
      </c>
      <c r="P1156" s="651">
        <v>0</v>
      </c>
      <c r="Q1156" s="666"/>
      <c r="R1156" s="650">
        <v>12</v>
      </c>
      <c r="S1156" s="666">
        <v>0.52173913043478259</v>
      </c>
      <c r="T1156" s="731">
        <v>4</v>
      </c>
      <c r="U1156" s="689">
        <v>0.5714285714285714</v>
      </c>
    </row>
    <row r="1157" spans="1:21" ht="14.4" customHeight="1" x14ac:dyDescent="0.3">
      <c r="A1157" s="649">
        <v>21</v>
      </c>
      <c r="B1157" s="650" t="s">
        <v>582</v>
      </c>
      <c r="C1157" s="650">
        <v>89301212</v>
      </c>
      <c r="D1157" s="729" t="s">
        <v>5949</v>
      </c>
      <c r="E1157" s="730" t="s">
        <v>3920</v>
      </c>
      <c r="F1157" s="650" t="s">
        <v>3904</v>
      </c>
      <c r="G1157" s="650" t="s">
        <v>4110</v>
      </c>
      <c r="H1157" s="650" t="s">
        <v>583</v>
      </c>
      <c r="I1157" s="650" t="s">
        <v>748</v>
      </c>
      <c r="J1157" s="650" t="s">
        <v>5019</v>
      </c>
      <c r="K1157" s="650" t="s">
        <v>5020</v>
      </c>
      <c r="L1157" s="651">
        <v>105.46</v>
      </c>
      <c r="M1157" s="651">
        <v>210.92</v>
      </c>
      <c r="N1157" s="650">
        <v>2</v>
      </c>
      <c r="O1157" s="731">
        <v>0.5</v>
      </c>
      <c r="P1157" s="651"/>
      <c r="Q1157" s="666">
        <v>0</v>
      </c>
      <c r="R1157" s="650"/>
      <c r="S1157" s="666">
        <v>0</v>
      </c>
      <c r="T1157" s="731"/>
      <c r="U1157" s="689">
        <v>0</v>
      </c>
    </row>
    <row r="1158" spans="1:21" ht="14.4" customHeight="1" x14ac:dyDescent="0.3">
      <c r="A1158" s="649">
        <v>21</v>
      </c>
      <c r="B1158" s="650" t="s">
        <v>582</v>
      </c>
      <c r="C1158" s="650">
        <v>89301212</v>
      </c>
      <c r="D1158" s="729" t="s">
        <v>5949</v>
      </c>
      <c r="E1158" s="730" t="s">
        <v>3920</v>
      </c>
      <c r="F1158" s="650" t="s">
        <v>3904</v>
      </c>
      <c r="G1158" s="650" t="s">
        <v>4113</v>
      </c>
      <c r="H1158" s="650" t="s">
        <v>583</v>
      </c>
      <c r="I1158" s="650" t="s">
        <v>734</v>
      </c>
      <c r="J1158" s="650" t="s">
        <v>735</v>
      </c>
      <c r="K1158" s="650" t="s">
        <v>4114</v>
      </c>
      <c r="L1158" s="651">
        <v>43.99</v>
      </c>
      <c r="M1158" s="651">
        <v>87.98</v>
      </c>
      <c r="N1158" s="650">
        <v>2</v>
      </c>
      <c r="O1158" s="731">
        <v>0.5</v>
      </c>
      <c r="P1158" s="651">
        <v>87.98</v>
      </c>
      <c r="Q1158" s="666">
        <v>1</v>
      </c>
      <c r="R1158" s="650">
        <v>2</v>
      </c>
      <c r="S1158" s="666">
        <v>1</v>
      </c>
      <c r="T1158" s="731">
        <v>0.5</v>
      </c>
      <c r="U1158" s="689">
        <v>1</v>
      </c>
    </row>
    <row r="1159" spans="1:21" ht="14.4" customHeight="1" x14ac:dyDescent="0.3">
      <c r="A1159" s="649">
        <v>21</v>
      </c>
      <c r="B1159" s="650" t="s">
        <v>582</v>
      </c>
      <c r="C1159" s="650">
        <v>89301212</v>
      </c>
      <c r="D1159" s="729" t="s">
        <v>5949</v>
      </c>
      <c r="E1159" s="730" t="s">
        <v>3920</v>
      </c>
      <c r="F1159" s="650" t="s">
        <v>3904</v>
      </c>
      <c r="G1159" s="650" t="s">
        <v>4115</v>
      </c>
      <c r="H1159" s="650" t="s">
        <v>583</v>
      </c>
      <c r="I1159" s="650" t="s">
        <v>5021</v>
      </c>
      <c r="J1159" s="650" t="s">
        <v>5022</v>
      </c>
      <c r="K1159" s="650" t="s">
        <v>5023</v>
      </c>
      <c r="L1159" s="651">
        <v>53.54</v>
      </c>
      <c r="M1159" s="651">
        <v>53.54</v>
      </c>
      <c r="N1159" s="650">
        <v>1</v>
      </c>
      <c r="O1159" s="731">
        <v>0.5</v>
      </c>
      <c r="P1159" s="651"/>
      <c r="Q1159" s="666">
        <v>0</v>
      </c>
      <c r="R1159" s="650"/>
      <c r="S1159" s="666">
        <v>0</v>
      </c>
      <c r="T1159" s="731"/>
      <c r="U1159" s="689">
        <v>0</v>
      </c>
    </row>
    <row r="1160" spans="1:21" ht="14.4" customHeight="1" x14ac:dyDescent="0.3">
      <c r="A1160" s="649">
        <v>21</v>
      </c>
      <c r="B1160" s="650" t="s">
        <v>582</v>
      </c>
      <c r="C1160" s="650">
        <v>89301212</v>
      </c>
      <c r="D1160" s="729" t="s">
        <v>5949</v>
      </c>
      <c r="E1160" s="730" t="s">
        <v>3920</v>
      </c>
      <c r="F1160" s="650" t="s">
        <v>3904</v>
      </c>
      <c r="G1160" s="650" t="s">
        <v>4384</v>
      </c>
      <c r="H1160" s="650" t="s">
        <v>1959</v>
      </c>
      <c r="I1160" s="650" t="s">
        <v>4385</v>
      </c>
      <c r="J1160" s="650" t="s">
        <v>3851</v>
      </c>
      <c r="K1160" s="650" t="s">
        <v>2164</v>
      </c>
      <c r="L1160" s="651">
        <v>0</v>
      </c>
      <c r="M1160" s="651">
        <v>0</v>
      </c>
      <c r="N1160" s="650">
        <v>5</v>
      </c>
      <c r="O1160" s="731">
        <v>2</v>
      </c>
      <c r="P1160" s="651">
        <v>0</v>
      </c>
      <c r="Q1160" s="666"/>
      <c r="R1160" s="650">
        <v>2</v>
      </c>
      <c r="S1160" s="666">
        <v>0.4</v>
      </c>
      <c r="T1160" s="731">
        <v>1</v>
      </c>
      <c r="U1160" s="689">
        <v>0.5</v>
      </c>
    </row>
    <row r="1161" spans="1:21" ht="14.4" customHeight="1" x14ac:dyDescent="0.3">
      <c r="A1161" s="649">
        <v>21</v>
      </c>
      <c r="B1161" s="650" t="s">
        <v>582</v>
      </c>
      <c r="C1161" s="650">
        <v>89301212</v>
      </c>
      <c r="D1161" s="729" t="s">
        <v>5949</v>
      </c>
      <c r="E1161" s="730" t="s">
        <v>3920</v>
      </c>
      <c r="F1161" s="650" t="s">
        <v>3904</v>
      </c>
      <c r="G1161" s="650" t="s">
        <v>4384</v>
      </c>
      <c r="H1161" s="650" t="s">
        <v>1959</v>
      </c>
      <c r="I1161" s="650" t="s">
        <v>4385</v>
      </c>
      <c r="J1161" s="650" t="s">
        <v>3851</v>
      </c>
      <c r="K1161" s="650" t="s">
        <v>2164</v>
      </c>
      <c r="L1161" s="651">
        <v>154.4</v>
      </c>
      <c r="M1161" s="651">
        <v>3242.4000000000005</v>
      </c>
      <c r="N1161" s="650">
        <v>21</v>
      </c>
      <c r="O1161" s="731">
        <v>7</v>
      </c>
      <c r="P1161" s="651">
        <v>1698.4000000000003</v>
      </c>
      <c r="Q1161" s="666">
        <v>0.52380952380952384</v>
      </c>
      <c r="R1161" s="650">
        <v>11</v>
      </c>
      <c r="S1161" s="666">
        <v>0.52380952380952384</v>
      </c>
      <c r="T1161" s="731">
        <v>3.5</v>
      </c>
      <c r="U1161" s="689">
        <v>0.5</v>
      </c>
    </row>
    <row r="1162" spans="1:21" ht="14.4" customHeight="1" x14ac:dyDescent="0.3">
      <c r="A1162" s="649">
        <v>21</v>
      </c>
      <c r="B1162" s="650" t="s">
        <v>582</v>
      </c>
      <c r="C1162" s="650">
        <v>89301212</v>
      </c>
      <c r="D1162" s="729" t="s">
        <v>5949</v>
      </c>
      <c r="E1162" s="730" t="s">
        <v>3920</v>
      </c>
      <c r="F1162" s="650" t="s">
        <v>3904</v>
      </c>
      <c r="G1162" s="650" t="s">
        <v>4384</v>
      </c>
      <c r="H1162" s="650" t="s">
        <v>1959</v>
      </c>
      <c r="I1162" s="650" t="s">
        <v>3236</v>
      </c>
      <c r="J1162" s="650" t="s">
        <v>3851</v>
      </c>
      <c r="K1162" s="650" t="s">
        <v>3852</v>
      </c>
      <c r="L1162" s="651">
        <v>514.67999999999995</v>
      </c>
      <c r="M1162" s="651">
        <v>1029.3599999999999</v>
      </c>
      <c r="N1162" s="650">
        <v>2</v>
      </c>
      <c r="O1162" s="731">
        <v>2</v>
      </c>
      <c r="P1162" s="651"/>
      <c r="Q1162" s="666">
        <v>0</v>
      </c>
      <c r="R1162" s="650"/>
      <c r="S1162" s="666">
        <v>0</v>
      </c>
      <c r="T1162" s="731"/>
      <c r="U1162" s="689">
        <v>0</v>
      </c>
    </row>
    <row r="1163" spans="1:21" ht="14.4" customHeight="1" x14ac:dyDescent="0.3">
      <c r="A1163" s="649">
        <v>21</v>
      </c>
      <c r="B1163" s="650" t="s">
        <v>582</v>
      </c>
      <c r="C1163" s="650">
        <v>89301212</v>
      </c>
      <c r="D1163" s="729" t="s">
        <v>5949</v>
      </c>
      <c r="E1163" s="730" t="s">
        <v>3920</v>
      </c>
      <c r="F1163" s="650" t="s">
        <v>3904</v>
      </c>
      <c r="G1163" s="650" t="s">
        <v>4198</v>
      </c>
      <c r="H1163" s="650" t="s">
        <v>583</v>
      </c>
      <c r="I1163" s="650" t="s">
        <v>4710</v>
      </c>
      <c r="J1163" s="650" t="s">
        <v>4711</v>
      </c>
      <c r="K1163" s="650" t="s">
        <v>4712</v>
      </c>
      <c r="L1163" s="651">
        <v>547.16999999999996</v>
      </c>
      <c r="M1163" s="651">
        <v>547.16999999999996</v>
      </c>
      <c r="N1163" s="650">
        <v>1</v>
      </c>
      <c r="O1163" s="731">
        <v>0.5</v>
      </c>
      <c r="P1163" s="651">
        <v>547.16999999999996</v>
      </c>
      <c r="Q1163" s="666">
        <v>1</v>
      </c>
      <c r="R1163" s="650">
        <v>1</v>
      </c>
      <c r="S1163" s="666">
        <v>1</v>
      </c>
      <c r="T1163" s="731">
        <v>0.5</v>
      </c>
      <c r="U1163" s="689">
        <v>1</v>
      </c>
    </row>
    <row r="1164" spans="1:21" ht="14.4" customHeight="1" x14ac:dyDescent="0.3">
      <c r="A1164" s="649">
        <v>21</v>
      </c>
      <c r="B1164" s="650" t="s">
        <v>582</v>
      </c>
      <c r="C1164" s="650">
        <v>89301212</v>
      </c>
      <c r="D1164" s="729" t="s">
        <v>5949</v>
      </c>
      <c r="E1164" s="730" t="s">
        <v>3920</v>
      </c>
      <c r="F1164" s="650" t="s">
        <v>3904</v>
      </c>
      <c r="G1164" s="650" t="s">
        <v>4804</v>
      </c>
      <c r="H1164" s="650" t="s">
        <v>583</v>
      </c>
      <c r="I1164" s="650" t="s">
        <v>5024</v>
      </c>
      <c r="J1164" s="650" t="s">
        <v>5025</v>
      </c>
      <c r="K1164" s="650" t="s">
        <v>5026</v>
      </c>
      <c r="L1164" s="651">
        <v>610.23</v>
      </c>
      <c r="M1164" s="651">
        <v>1220.46</v>
      </c>
      <c r="N1164" s="650">
        <v>2</v>
      </c>
      <c r="O1164" s="731">
        <v>1</v>
      </c>
      <c r="P1164" s="651">
        <v>1220.46</v>
      </c>
      <c r="Q1164" s="666">
        <v>1</v>
      </c>
      <c r="R1164" s="650">
        <v>2</v>
      </c>
      <c r="S1164" s="666">
        <v>1</v>
      </c>
      <c r="T1164" s="731">
        <v>1</v>
      </c>
      <c r="U1164" s="689">
        <v>1</v>
      </c>
    </row>
    <row r="1165" spans="1:21" ht="14.4" customHeight="1" x14ac:dyDescent="0.3">
      <c r="A1165" s="649">
        <v>21</v>
      </c>
      <c r="B1165" s="650" t="s">
        <v>582</v>
      </c>
      <c r="C1165" s="650">
        <v>89301212</v>
      </c>
      <c r="D1165" s="729" t="s">
        <v>5949</v>
      </c>
      <c r="E1165" s="730" t="s">
        <v>3920</v>
      </c>
      <c r="F1165" s="650" t="s">
        <v>3904</v>
      </c>
      <c r="G1165" s="650" t="s">
        <v>4804</v>
      </c>
      <c r="H1165" s="650" t="s">
        <v>583</v>
      </c>
      <c r="I1165" s="650" t="s">
        <v>5027</v>
      </c>
      <c r="J1165" s="650" t="s">
        <v>4806</v>
      </c>
      <c r="K1165" s="650" t="s">
        <v>5028</v>
      </c>
      <c r="L1165" s="651">
        <v>0</v>
      </c>
      <c r="M1165" s="651">
        <v>0</v>
      </c>
      <c r="N1165" s="650">
        <v>8</v>
      </c>
      <c r="O1165" s="731">
        <v>4</v>
      </c>
      <c r="P1165" s="651">
        <v>0</v>
      </c>
      <c r="Q1165" s="666"/>
      <c r="R1165" s="650">
        <v>8</v>
      </c>
      <c r="S1165" s="666">
        <v>1</v>
      </c>
      <c r="T1165" s="731">
        <v>4</v>
      </c>
      <c r="U1165" s="689">
        <v>1</v>
      </c>
    </row>
    <row r="1166" spans="1:21" ht="14.4" customHeight="1" x14ac:dyDescent="0.3">
      <c r="A1166" s="649">
        <v>21</v>
      </c>
      <c r="B1166" s="650" t="s">
        <v>582</v>
      </c>
      <c r="C1166" s="650">
        <v>89301212</v>
      </c>
      <c r="D1166" s="729" t="s">
        <v>5949</v>
      </c>
      <c r="E1166" s="730" t="s">
        <v>3920</v>
      </c>
      <c r="F1166" s="650" t="s">
        <v>3904</v>
      </c>
      <c r="G1166" s="650" t="s">
        <v>4804</v>
      </c>
      <c r="H1166" s="650" t="s">
        <v>583</v>
      </c>
      <c r="I1166" s="650" t="s">
        <v>5029</v>
      </c>
      <c r="J1166" s="650" t="s">
        <v>5030</v>
      </c>
      <c r="K1166" s="650" t="s">
        <v>5031</v>
      </c>
      <c r="L1166" s="651">
        <v>0</v>
      </c>
      <c r="M1166" s="651">
        <v>0</v>
      </c>
      <c r="N1166" s="650">
        <v>1</v>
      </c>
      <c r="O1166" s="731">
        <v>1</v>
      </c>
      <c r="P1166" s="651">
        <v>0</v>
      </c>
      <c r="Q1166" s="666"/>
      <c r="R1166" s="650">
        <v>1</v>
      </c>
      <c r="S1166" s="666">
        <v>1</v>
      </c>
      <c r="T1166" s="731">
        <v>1</v>
      </c>
      <c r="U1166" s="689">
        <v>1</v>
      </c>
    </row>
    <row r="1167" spans="1:21" ht="14.4" customHeight="1" x14ac:dyDescent="0.3">
      <c r="A1167" s="649">
        <v>21</v>
      </c>
      <c r="B1167" s="650" t="s">
        <v>582</v>
      </c>
      <c r="C1167" s="650">
        <v>89301212</v>
      </c>
      <c r="D1167" s="729" t="s">
        <v>5949</v>
      </c>
      <c r="E1167" s="730" t="s">
        <v>3920</v>
      </c>
      <c r="F1167" s="650" t="s">
        <v>3904</v>
      </c>
      <c r="G1167" s="650" t="s">
        <v>4804</v>
      </c>
      <c r="H1167" s="650" t="s">
        <v>583</v>
      </c>
      <c r="I1167" s="650" t="s">
        <v>5032</v>
      </c>
      <c r="J1167" s="650" t="s">
        <v>4806</v>
      </c>
      <c r="K1167" s="650" t="s">
        <v>5033</v>
      </c>
      <c r="L1167" s="651">
        <v>158.31</v>
      </c>
      <c r="M1167" s="651">
        <v>474.93</v>
      </c>
      <c r="N1167" s="650">
        <v>3</v>
      </c>
      <c r="O1167" s="731">
        <v>1</v>
      </c>
      <c r="P1167" s="651"/>
      <c r="Q1167" s="666">
        <v>0</v>
      </c>
      <c r="R1167" s="650"/>
      <c r="S1167" s="666">
        <v>0</v>
      </c>
      <c r="T1167" s="731"/>
      <c r="U1167" s="689">
        <v>0</v>
      </c>
    </row>
    <row r="1168" spans="1:21" ht="14.4" customHeight="1" x14ac:dyDescent="0.3">
      <c r="A1168" s="649">
        <v>21</v>
      </c>
      <c r="B1168" s="650" t="s">
        <v>582</v>
      </c>
      <c r="C1168" s="650">
        <v>89301212</v>
      </c>
      <c r="D1168" s="729" t="s">
        <v>5949</v>
      </c>
      <c r="E1168" s="730" t="s">
        <v>3920</v>
      </c>
      <c r="F1168" s="650" t="s">
        <v>3904</v>
      </c>
      <c r="G1168" s="650" t="s">
        <v>5034</v>
      </c>
      <c r="H1168" s="650" t="s">
        <v>583</v>
      </c>
      <c r="I1168" s="650" t="s">
        <v>5035</v>
      </c>
      <c r="J1168" s="650" t="s">
        <v>5036</v>
      </c>
      <c r="K1168" s="650" t="s">
        <v>2146</v>
      </c>
      <c r="L1168" s="651">
        <v>143.71</v>
      </c>
      <c r="M1168" s="651">
        <v>143.71</v>
      </c>
      <c r="N1168" s="650">
        <v>1</v>
      </c>
      <c r="O1168" s="731">
        <v>0.5</v>
      </c>
      <c r="P1168" s="651"/>
      <c r="Q1168" s="666">
        <v>0</v>
      </c>
      <c r="R1168" s="650"/>
      <c r="S1168" s="666">
        <v>0</v>
      </c>
      <c r="T1168" s="731"/>
      <c r="U1168" s="689">
        <v>0</v>
      </c>
    </row>
    <row r="1169" spans="1:21" ht="14.4" customHeight="1" x14ac:dyDescent="0.3">
      <c r="A1169" s="649">
        <v>21</v>
      </c>
      <c r="B1169" s="650" t="s">
        <v>582</v>
      </c>
      <c r="C1169" s="650">
        <v>89301212</v>
      </c>
      <c r="D1169" s="729" t="s">
        <v>5949</v>
      </c>
      <c r="E1169" s="730" t="s">
        <v>3920</v>
      </c>
      <c r="F1169" s="650" t="s">
        <v>3904</v>
      </c>
      <c r="G1169" s="650" t="s">
        <v>5037</v>
      </c>
      <c r="H1169" s="650" t="s">
        <v>583</v>
      </c>
      <c r="I1169" s="650" t="s">
        <v>5038</v>
      </c>
      <c r="J1169" s="650" t="s">
        <v>5039</v>
      </c>
      <c r="K1169" s="650" t="s">
        <v>816</v>
      </c>
      <c r="L1169" s="651">
        <v>258.10000000000002</v>
      </c>
      <c r="M1169" s="651">
        <v>516.20000000000005</v>
      </c>
      <c r="N1169" s="650">
        <v>2</v>
      </c>
      <c r="O1169" s="731">
        <v>1</v>
      </c>
      <c r="P1169" s="651">
        <v>516.20000000000005</v>
      </c>
      <c r="Q1169" s="666">
        <v>1</v>
      </c>
      <c r="R1169" s="650">
        <v>2</v>
      </c>
      <c r="S1169" s="666">
        <v>1</v>
      </c>
      <c r="T1169" s="731">
        <v>1</v>
      </c>
      <c r="U1169" s="689">
        <v>1</v>
      </c>
    </row>
    <row r="1170" spans="1:21" ht="14.4" customHeight="1" x14ac:dyDescent="0.3">
      <c r="A1170" s="649">
        <v>21</v>
      </c>
      <c r="B1170" s="650" t="s">
        <v>582</v>
      </c>
      <c r="C1170" s="650">
        <v>89301212</v>
      </c>
      <c r="D1170" s="729" t="s">
        <v>5949</v>
      </c>
      <c r="E1170" s="730" t="s">
        <v>3920</v>
      </c>
      <c r="F1170" s="650" t="s">
        <v>3904</v>
      </c>
      <c r="G1170" s="650" t="s">
        <v>4118</v>
      </c>
      <c r="H1170" s="650" t="s">
        <v>583</v>
      </c>
      <c r="I1170" s="650" t="s">
        <v>1160</v>
      </c>
      <c r="J1170" s="650" t="s">
        <v>975</v>
      </c>
      <c r="K1170" s="650" t="s">
        <v>4119</v>
      </c>
      <c r="L1170" s="651">
        <v>96.72</v>
      </c>
      <c r="M1170" s="651">
        <v>96.72</v>
      </c>
      <c r="N1170" s="650">
        <v>1</v>
      </c>
      <c r="O1170" s="731">
        <v>0.5</v>
      </c>
      <c r="P1170" s="651"/>
      <c r="Q1170" s="666">
        <v>0</v>
      </c>
      <c r="R1170" s="650"/>
      <c r="S1170" s="666">
        <v>0</v>
      </c>
      <c r="T1170" s="731"/>
      <c r="U1170" s="689">
        <v>0</v>
      </c>
    </row>
    <row r="1171" spans="1:21" ht="14.4" customHeight="1" x14ac:dyDescent="0.3">
      <c r="A1171" s="649">
        <v>21</v>
      </c>
      <c r="B1171" s="650" t="s">
        <v>582</v>
      </c>
      <c r="C1171" s="650">
        <v>89301212</v>
      </c>
      <c r="D1171" s="729" t="s">
        <v>5949</v>
      </c>
      <c r="E1171" s="730" t="s">
        <v>3920</v>
      </c>
      <c r="F1171" s="650" t="s">
        <v>3904</v>
      </c>
      <c r="G1171" s="650" t="s">
        <v>4118</v>
      </c>
      <c r="H1171" s="650" t="s">
        <v>583</v>
      </c>
      <c r="I1171" s="650" t="s">
        <v>2529</v>
      </c>
      <c r="J1171" s="650" t="s">
        <v>975</v>
      </c>
      <c r="K1171" s="650" t="s">
        <v>4171</v>
      </c>
      <c r="L1171" s="651">
        <v>57.85</v>
      </c>
      <c r="M1171" s="651">
        <v>1041.3</v>
      </c>
      <c r="N1171" s="650">
        <v>18</v>
      </c>
      <c r="O1171" s="731">
        <v>7.5</v>
      </c>
      <c r="P1171" s="651">
        <v>578.5</v>
      </c>
      <c r="Q1171" s="666">
        <v>0.55555555555555558</v>
      </c>
      <c r="R1171" s="650">
        <v>10</v>
      </c>
      <c r="S1171" s="666">
        <v>0.55555555555555558</v>
      </c>
      <c r="T1171" s="731">
        <v>5</v>
      </c>
      <c r="U1171" s="689">
        <v>0.66666666666666663</v>
      </c>
    </row>
    <row r="1172" spans="1:21" ht="14.4" customHeight="1" x14ac:dyDescent="0.3">
      <c r="A1172" s="649">
        <v>21</v>
      </c>
      <c r="B1172" s="650" t="s">
        <v>582</v>
      </c>
      <c r="C1172" s="650">
        <v>89301212</v>
      </c>
      <c r="D1172" s="729" t="s">
        <v>5949</v>
      </c>
      <c r="E1172" s="730" t="s">
        <v>3920</v>
      </c>
      <c r="F1172" s="650" t="s">
        <v>3904</v>
      </c>
      <c r="G1172" s="650" t="s">
        <v>4120</v>
      </c>
      <c r="H1172" s="650" t="s">
        <v>1959</v>
      </c>
      <c r="I1172" s="650" t="s">
        <v>2025</v>
      </c>
      <c r="J1172" s="650" t="s">
        <v>2026</v>
      </c>
      <c r="K1172" s="650" t="s">
        <v>3779</v>
      </c>
      <c r="L1172" s="651">
        <v>147.36000000000001</v>
      </c>
      <c r="M1172" s="651">
        <v>1178.8800000000001</v>
      </c>
      <c r="N1172" s="650">
        <v>8</v>
      </c>
      <c r="O1172" s="731">
        <v>3</v>
      </c>
      <c r="P1172" s="651">
        <v>442.08000000000004</v>
      </c>
      <c r="Q1172" s="666">
        <v>0.375</v>
      </c>
      <c r="R1172" s="650">
        <v>3</v>
      </c>
      <c r="S1172" s="666">
        <v>0.375</v>
      </c>
      <c r="T1172" s="731">
        <v>1.5</v>
      </c>
      <c r="U1172" s="689">
        <v>0.5</v>
      </c>
    </row>
    <row r="1173" spans="1:21" ht="14.4" customHeight="1" x14ac:dyDescent="0.3">
      <c r="A1173" s="649">
        <v>21</v>
      </c>
      <c r="B1173" s="650" t="s">
        <v>582</v>
      </c>
      <c r="C1173" s="650">
        <v>89301212</v>
      </c>
      <c r="D1173" s="729" t="s">
        <v>5949</v>
      </c>
      <c r="E1173" s="730" t="s">
        <v>3920</v>
      </c>
      <c r="F1173" s="650" t="s">
        <v>3904</v>
      </c>
      <c r="G1173" s="650" t="s">
        <v>4120</v>
      </c>
      <c r="H1173" s="650" t="s">
        <v>1959</v>
      </c>
      <c r="I1173" s="650" t="s">
        <v>2233</v>
      </c>
      <c r="J1173" s="650" t="s">
        <v>2234</v>
      </c>
      <c r="K1173" s="650" t="s">
        <v>1532</v>
      </c>
      <c r="L1173" s="651">
        <v>196.46</v>
      </c>
      <c r="M1173" s="651">
        <v>392.92</v>
      </c>
      <c r="N1173" s="650">
        <v>2</v>
      </c>
      <c r="O1173" s="731">
        <v>0.5</v>
      </c>
      <c r="P1173" s="651"/>
      <c r="Q1173" s="666">
        <v>0</v>
      </c>
      <c r="R1173" s="650"/>
      <c r="S1173" s="666">
        <v>0</v>
      </c>
      <c r="T1173" s="731"/>
      <c r="U1173" s="689">
        <v>0</v>
      </c>
    </row>
    <row r="1174" spans="1:21" ht="14.4" customHeight="1" x14ac:dyDescent="0.3">
      <c r="A1174" s="649">
        <v>21</v>
      </c>
      <c r="B1174" s="650" t="s">
        <v>582</v>
      </c>
      <c r="C1174" s="650">
        <v>89301212</v>
      </c>
      <c r="D1174" s="729" t="s">
        <v>5949</v>
      </c>
      <c r="E1174" s="730" t="s">
        <v>3920</v>
      </c>
      <c r="F1174" s="650" t="s">
        <v>3904</v>
      </c>
      <c r="G1174" s="650" t="s">
        <v>4120</v>
      </c>
      <c r="H1174" s="650" t="s">
        <v>1959</v>
      </c>
      <c r="I1174" s="650" t="s">
        <v>2058</v>
      </c>
      <c r="J1174" s="650" t="s">
        <v>2055</v>
      </c>
      <c r="K1174" s="650" t="s">
        <v>3072</v>
      </c>
      <c r="L1174" s="651">
        <v>98.23</v>
      </c>
      <c r="M1174" s="651">
        <v>392.92</v>
      </c>
      <c r="N1174" s="650">
        <v>4</v>
      </c>
      <c r="O1174" s="731">
        <v>2</v>
      </c>
      <c r="P1174" s="651">
        <v>196.46</v>
      </c>
      <c r="Q1174" s="666">
        <v>0.5</v>
      </c>
      <c r="R1174" s="650">
        <v>2</v>
      </c>
      <c r="S1174" s="666">
        <v>0.5</v>
      </c>
      <c r="T1174" s="731">
        <v>1</v>
      </c>
      <c r="U1174" s="689">
        <v>0.5</v>
      </c>
    </row>
    <row r="1175" spans="1:21" ht="14.4" customHeight="1" x14ac:dyDescent="0.3">
      <c r="A1175" s="649">
        <v>21</v>
      </c>
      <c r="B1175" s="650" t="s">
        <v>582</v>
      </c>
      <c r="C1175" s="650">
        <v>89301212</v>
      </c>
      <c r="D1175" s="729" t="s">
        <v>5949</v>
      </c>
      <c r="E1175" s="730" t="s">
        <v>3920</v>
      </c>
      <c r="F1175" s="650" t="s">
        <v>3904</v>
      </c>
      <c r="G1175" s="650" t="s">
        <v>4120</v>
      </c>
      <c r="H1175" s="650" t="s">
        <v>1959</v>
      </c>
      <c r="I1175" s="650" t="s">
        <v>4386</v>
      </c>
      <c r="J1175" s="650" t="s">
        <v>2194</v>
      </c>
      <c r="K1175" s="650" t="s">
        <v>4387</v>
      </c>
      <c r="L1175" s="651">
        <v>314.33999999999997</v>
      </c>
      <c r="M1175" s="651">
        <v>314.33999999999997</v>
      </c>
      <c r="N1175" s="650">
        <v>1</v>
      </c>
      <c r="O1175" s="731">
        <v>0.5</v>
      </c>
      <c r="P1175" s="651">
        <v>314.33999999999997</v>
      </c>
      <c r="Q1175" s="666">
        <v>1</v>
      </c>
      <c r="R1175" s="650">
        <v>1</v>
      </c>
      <c r="S1175" s="666">
        <v>1</v>
      </c>
      <c r="T1175" s="731">
        <v>0.5</v>
      </c>
      <c r="U1175" s="689">
        <v>1</v>
      </c>
    </row>
    <row r="1176" spans="1:21" ht="14.4" customHeight="1" x14ac:dyDescent="0.3">
      <c r="A1176" s="649">
        <v>21</v>
      </c>
      <c r="B1176" s="650" t="s">
        <v>582</v>
      </c>
      <c r="C1176" s="650">
        <v>89301212</v>
      </c>
      <c r="D1176" s="729" t="s">
        <v>5949</v>
      </c>
      <c r="E1176" s="730" t="s">
        <v>3920</v>
      </c>
      <c r="F1176" s="650" t="s">
        <v>3904</v>
      </c>
      <c r="G1176" s="650" t="s">
        <v>4120</v>
      </c>
      <c r="H1176" s="650" t="s">
        <v>583</v>
      </c>
      <c r="I1176" s="650" t="s">
        <v>5040</v>
      </c>
      <c r="J1176" s="650" t="s">
        <v>5041</v>
      </c>
      <c r="K1176" s="650" t="s">
        <v>5042</v>
      </c>
      <c r="L1176" s="651">
        <v>196.46</v>
      </c>
      <c r="M1176" s="651">
        <v>392.92</v>
      </c>
      <c r="N1176" s="650">
        <v>2</v>
      </c>
      <c r="O1176" s="731">
        <v>0.5</v>
      </c>
      <c r="P1176" s="651">
        <v>392.92</v>
      </c>
      <c r="Q1176" s="666">
        <v>1</v>
      </c>
      <c r="R1176" s="650">
        <v>2</v>
      </c>
      <c r="S1176" s="666">
        <v>1</v>
      </c>
      <c r="T1176" s="731">
        <v>0.5</v>
      </c>
      <c r="U1176" s="689">
        <v>1</v>
      </c>
    </row>
    <row r="1177" spans="1:21" ht="14.4" customHeight="1" x14ac:dyDescent="0.3">
      <c r="A1177" s="649">
        <v>21</v>
      </c>
      <c r="B1177" s="650" t="s">
        <v>582</v>
      </c>
      <c r="C1177" s="650">
        <v>89301212</v>
      </c>
      <c r="D1177" s="729" t="s">
        <v>5949</v>
      </c>
      <c r="E1177" s="730" t="s">
        <v>3920</v>
      </c>
      <c r="F1177" s="650" t="s">
        <v>3904</v>
      </c>
      <c r="G1177" s="650" t="s">
        <v>4121</v>
      </c>
      <c r="H1177" s="650" t="s">
        <v>583</v>
      </c>
      <c r="I1177" s="650" t="s">
        <v>1275</v>
      </c>
      <c r="J1177" s="650" t="s">
        <v>1178</v>
      </c>
      <c r="K1177" s="650" t="s">
        <v>1276</v>
      </c>
      <c r="L1177" s="651">
        <v>60.97</v>
      </c>
      <c r="M1177" s="651">
        <v>182.91</v>
      </c>
      <c r="N1177" s="650">
        <v>3</v>
      </c>
      <c r="O1177" s="731">
        <v>1</v>
      </c>
      <c r="P1177" s="651"/>
      <c r="Q1177" s="666">
        <v>0</v>
      </c>
      <c r="R1177" s="650"/>
      <c r="S1177" s="666">
        <v>0</v>
      </c>
      <c r="T1177" s="731"/>
      <c r="U1177" s="689">
        <v>0</v>
      </c>
    </row>
    <row r="1178" spans="1:21" ht="14.4" customHeight="1" x14ac:dyDescent="0.3">
      <c r="A1178" s="649">
        <v>21</v>
      </c>
      <c r="B1178" s="650" t="s">
        <v>582</v>
      </c>
      <c r="C1178" s="650">
        <v>89301212</v>
      </c>
      <c r="D1178" s="729" t="s">
        <v>5949</v>
      </c>
      <c r="E1178" s="730" t="s">
        <v>3920</v>
      </c>
      <c r="F1178" s="650" t="s">
        <v>3904</v>
      </c>
      <c r="G1178" s="650" t="s">
        <v>4121</v>
      </c>
      <c r="H1178" s="650" t="s">
        <v>583</v>
      </c>
      <c r="I1178" s="650" t="s">
        <v>4202</v>
      </c>
      <c r="J1178" s="650" t="s">
        <v>4123</v>
      </c>
      <c r="K1178" s="650" t="s">
        <v>1276</v>
      </c>
      <c r="L1178" s="651">
        <v>154.33000000000001</v>
      </c>
      <c r="M1178" s="651">
        <v>16513.309999999998</v>
      </c>
      <c r="N1178" s="650">
        <v>107</v>
      </c>
      <c r="O1178" s="731">
        <v>33</v>
      </c>
      <c r="P1178" s="651">
        <v>9105.4699999999975</v>
      </c>
      <c r="Q1178" s="666">
        <v>0.55140186915887845</v>
      </c>
      <c r="R1178" s="650">
        <v>59</v>
      </c>
      <c r="S1178" s="666">
        <v>0.55140186915887845</v>
      </c>
      <c r="T1178" s="731">
        <v>18.5</v>
      </c>
      <c r="U1178" s="689">
        <v>0.56060606060606055</v>
      </c>
    </row>
    <row r="1179" spans="1:21" ht="14.4" customHeight="1" x14ac:dyDescent="0.3">
      <c r="A1179" s="649">
        <v>21</v>
      </c>
      <c r="B1179" s="650" t="s">
        <v>582</v>
      </c>
      <c r="C1179" s="650">
        <v>89301212</v>
      </c>
      <c r="D1179" s="729" t="s">
        <v>5949</v>
      </c>
      <c r="E1179" s="730" t="s">
        <v>3920</v>
      </c>
      <c r="F1179" s="650" t="s">
        <v>3904</v>
      </c>
      <c r="G1179" s="650" t="s">
        <v>4121</v>
      </c>
      <c r="H1179" s="650" t="s">
        <v>583</v>
      </c>
      <c r="I1179" s="650" t="s">
        <v>5043</v>
      </c>
      <c r="J1179" s="650" t="s">
        <v>4123</v>
      </c>
      <c r="K1179" s="650" t="s">
        <v>774</v>
      </c>
      <c r="L1179" s="651">
        <v>0</v>
      </c>
      <c r="M1179" s="651">
        <v>0</v>
      </c>
      <c r="N1179" s="650">
        <v>8</v>
      </c>
      <c r="O1179" s="731">
        <v>1</v>
      </c>
      <c r="P1179" s="651">
        <v>0</v>
      </c>
      <c r="Q1179" s="666"/>
      <c r="R1179" s="650">
        <v>6</v>
      </c>
      <c r="S1179" s="666">
        <v>0.75</v>
      </c>
      <c r="T1179" s="731">
        <v>0.5</v>
      </c>
      <c r="U1179" s="689">
        <v>0.5</v>
      </c>
    </row>
    <row r="1180" spans="1:21" ht="14.4" customHeight="1" x14ac:dyDescent="0.3">
      <c r="A1180" s="649">
        <v>21</v>
      </c>
      <c r="B1180" s="650" t="s">
        <v>582</v>
      </c>
      <c r="C1180" s="650">
        <v>89301212</v>
      </c>
      <c r="D1180" s="729" t="s">
        <v>5949</v>
      </c>
      <c r="E1180" s="730" t="s">
        <v>3920</v>
      </c>
      <c r="F1180" s="650" t="s">
        <v>3904</v>
      </c>
      <c r="G1180" s="650" t="s">
        <v>4341</v>
      </c>
      <c r="H1180" s="650" t="s">
        <v>583</v>
      </c>
      <c r="I1180" s="650" t="s">
        <v>1423</v>
      </c>
      <c r="J1180" s="650" t="s">
        <v>1424</v>
      </c>
      <c r="K1180" s="650" t="s">
        <v>4638</v>
      </c>
      <c r="L1180" s="651">
        <v>432.32</v>
      </c>
      <c r="M1180" s="651">
        <v>864.64</v>
      </c>
      <c r="N1180" s="650">
        <v>2</v>
      </c>
      <c r="O1180" s="731">
        <v>1.5</v>
      </c>
      <c r="P1180" s="651"/>
      <c r="Q1180" s="666">
        <v>0</v>
      </c>
      <c r="R1180" s="650"/>
      <c r="S1180" s="666">
        <v>0</v>
      </c>
      <c r="T1180" s="731"/>
      <c r="U1180" s="689">
        <v>0</v>
      </c>
    </row>
    <row r="1181" spans="1:21" ht="14.4" customHeight="1" x14ac:dyDescent="0.3">
      <c r="A1181" s="649">
        <v>21</v>
      </c>
      <c r="B1181" s="650" t="s">
        <v>582</v>
      </c>
      <c r="C1181" s="650">
        <v>89301212</v>
      </c>
      <c r="D1181" s="729" t="s">
        <v>5949</v>
      </c>
      <c r="E1181" s="730" t="s">
        <v>3920</v>
      </c>
      <c r="F1181" s="650" t="s">
        <v>3904</v>
      </c>
      <c r="G1181" s="650" t="s">
        <v>4341</v>
      </c>
      <c r="H1181" s="650" t="s">
        <v>583</v>
      </c>
      <c r="I1181" s="650" t="s">
        <v>5044</v>
      </c>
      <c r="J1181" s="650" t="s">
        <v>1424</v>
      </c>
      <c r="K1181" s="650" t="s">
        <v>5045</v>
      </c>
      <c r="L1181" s="651">
        <v>144.1</v>
      </c>
      <c r="M1181" s="651">
        <v>864.59999999999991</v>
      </c>
      <c r="N1181" s="650">
        <v>6</v>
      </c>
      <c r="O1181" s="731">
        <v>4</v>
      </c>
      <c r="P1181" s="651">
        <v>288.2</v>
      </c>
      <c r="Q1181" s="666">
        <v>0.33333333333333337</v>
      </c>
      <c r="R1181" s="650">
        <v>2</v>
      </c>
      <c r="S1181" s="666">
        <v>0.33333333333333331</v>
      </c>
      <c r="T1181" s="731">
        <v>1</v>
      </c>
      <c r="U1181" s="689">
        <v>0.25</v>
      </c>
    </row>
    <row r="1182" spans="1:21" ht="14.4" customHeight="1" x14ac:dyDescent="0.3">
      <c r="A1182" s="649">
        <v>21</v>
      </c>
      <c r="B1182" s="650" t="s">
        <v>582</v>
      </c>
      <c r="C1182" s="650">
        <v>89301212</v>
      </c>
      <c r="D1182" s="729" t="s">
        <v>5949</v>
      </c>
      <c r="E1182" s="730" t="s">
        <v>3920</v>
      </c>
      <c r="F1182" s="650" t="s">
        <v>3904</v>
      </c>
      <c r="G1182" s="650" t="s">
        <v>4341</v>
      </c>
      <c r="H1182" s="650" t="s">
        <v>583</v>
      </c>
      <c r="I1182" s="650" t="s">
        <v>4342</v>
      </c>
      <c r="J1182" s="650" t="s">
        <v>4343</v>
      </c>
      <c r="K1182" s="650" t="s">
        <v>4344</v>
      </c>
      <c r="L1182" s="651">
        <v>162.13</v>
      </c>
      <c r="M1182" s="651">
        <v>162.13</v>
      </c>
      <c r="N1182" s="650">
        <v>1</v>
      </c>
      <c r="O1182" s="731">
        <v>0.5</v>
      </c>
      <c r="P1182" s="651">
        <v>162.13</v>
      </c>
      <c r="Q1182" s="666">
        <v>1</v>
      </c>
      <c r="R1182" s="650">
        <v>1</v>
      </c>
      <c r="S1182" s="666">
        <v>1</v>
      </c>
      <c r="T1182" s="731">
        <v>0.5</v>
      </c>
      <c r="U1182" s="689">
        <v>1</v>
      </c>
    </row>
    <row r="1183" spans="1:21" ht="14.4" customHeight="1" x14ac:dyDescent="0.3">
      <c r="A1183" s="649">
        <v>21</v>
      </c>
      <c r="B1183" s="650" t="s">
        <v>582</v>
      </c>
      <c r="C1183" s="650">
        <v>89301212</v>
      </c>
      <c r="D1183" s="729" t="s">
        <v>5949</v>
      </c>
      <c r="E1183" s="730" t="s">
        <v>3920</v>
      </c>
      <c r="F1183" s="650" t="s">
        <v>3904</v>
      </c>
      <c r="G1183" s="650" t="s">
        <v>4811</v>
      </c>
      <c r="H1183" s="650" t="s">
        <v>583</v>
      </c>
      <c r="I1183" s="650" t="s">
        <v>5046</v>
      </c>
      <c r="J1183" s="650" t="s">
        <v>4813</v>
      </c>
      <c r="K1183" s="650" t="s">
        <v>5047</v>
      </c>
      <c r="L1183" s="651">
        <v>489.48</v>
      </c>
      <c r="M1183" s="651">
        <v>489.48</v>
      </c>
      <c r="N1183" s="650">
        <v>1</v>
      </c>
      <c r="O1183" s="731">
        <v>0.5</v>
      </c>
      <c r="P1183" s="651">
        <v>489.48</v>
      </c>
      <c r="Q1183" s="666">
        <v>1</v>
      </c>
      <c r="R1183" s="650">
        <v>1</v>
      </c>
      <c r="S1183" s="666">
        <v>1</v>
      </c>
      <c r="T1183" s="731">
        <v>0.5</v>
      </c>
      <c r="U1183" s="689">
        <v>1</v>
      </c>
    </row>
    <row r="1184" spans="1:21" ht="14.4" customHeight="1" x14ac:dyDescent="0.3">
      <c r="A1184" s="649">
        <v>21</v>
      </c>
      <c r="B1184" s="650" t="s">
        <v>582</v>
      </c>
      <c r="C1184" s="650">
        <v>89301212</v>
      </c>
      <c r="D1184" s="729" t="s">
        <v>5949</v>
      </c>
      <c r="E1184" s="730" t="s">
        <v>3920</v>
      </c>
      <c r="F1184" s="650" t="s">
        <v>3904</v>
      </c>
      <c r="G1184" s="650" t="s">
        <v>4811</v>
      </c>
      <c r="H1184" s="650" t="s">
        <v>583</v>
      </c>
      <c r="I1184" s="650" t="s">
        <v>5048</v>
      </c>
      <c r="J1184" s="650" t="s">
        <v>4813</v>
      </c>
      <c r="K1184" s="650" t="s">
        <v>5049</v>
      </c>
      <c r="L1184" s="651">
        <v>146.84</v>
      </c>
      <c r="M1184" s="651">
        <v>293.68</v>
      </c>
      <c r="N1184" s="650">
        <v>2</v>
      </c>
      <c r="O1184" s="731">
        <v>1</v>
      </c>
      <c r="P1184" s="651">
        <v>293.68</v>
      </c>
      <c r="Q1184" s="666">
        <v>1</v>
      </c>
      <c r="R1184" s="650">
        <v>2</v>
      </c>
      <c r="S1184" s="666">
        <v>1</v>
      </c>
      <c r="T1184" s="731">
        <v>1</v>
      </c>
      <c r="U1184" s="689">
        <v>1</v>
      </c>
    </row>
    <row r="1185" spans="1:21" ht="14.4" customHeight="1" x14ac:dyDescent="0.3">
      <c r="A1185" s="649">
        <v>21</v>
      </c>
      <c r="B1185" s="650" t="s">
        <v>582</v>
      </c>
      <c r="C1185" s="650">
        <v>89301212</v>
      </c>
      <c r="D1185" s="729" t="s">
        <v>5949</v>
      </c>
      <c r="E1185" s="730" t="s">
        <v>3920</v>
      </c>
      <c r="F1185" s="650" t="s">
        <v>3904</v>
      </c>
      <c r="G1185" s="650" t="s">
        <v>5050</v>
      </c>
      <c r="H1185" s="650" t="s">
        <v>583</v>
      </c>
      <c r="I1185" s="650" t="s">
        <v>5051</v>
      </c>
      <c r="J1185" s="650" t="s">
        <v>5052</v>
      </c>
      <c r="K1185" s="650" t="s">
        <v>5053</v>
      </c>
      <c r="L1185" s="651">
        <v>82.67</v>
      </c>
      <c r="M1185" s="651">
        <v>165.34</v>
      </c>
      <c r="N1185" s="650">
        <v>2</v>
      </c>
      <c r="O1185" s="731">
        <v>2</v>
      </c>
      <c r="P1185" s="651">
        <v>82.67</v>
      </c>
      <c r="Q1185" s="666">
        <v>0.5</v>
      </c>
      <c r="R1185" s="650">
        <v>1</v>
      </c>
      <c r="S1185" s="666">
        <v>0.5</v>
      </c>
      <c r="T1185" s="731">
        <v>1</v>
      </c>
      <c r="U1185" s="689">
        <v>0.5</v>
      </c>
    </row>
    <row r="1186" spans="1:21" ht="14.4" customHeight="1" x14ac:dyDescent="0.3">
      <c r="A1186" s="649">
        <v>21</v>
      </c>
      <c r="B1186" s="650" t="s">
        <v>582</v>
      </c>
      <c r="C1186" s="650">
        <v>89301212</v>
      </c>
      <c r="D1186" s="729" t="s">
        <v>5949</v>
      </c>
      <c r="E1186" s="730" t="s">
        <v>3920</v>
      </c>
      <c r="F1186" s="650" t="s">
        <v>3904</v>
      </c>
      <c r="G1186" s="650" t="s">
        <v>4641</v>
      </c>
      <c r="H1186" s="650" t="s">
        <v>583</v>
      </c>
      <c r="I1186" s="650" t="s">
        <v>2681</v>
      </c>
      <c r="J1186" s="650" t="s">
        <v>2682</v>
      </c>
      <c r="K1186" s="650" t="s">
        <v>1263</v>
      </c>
      <c r="L1186" s="651">
        <v>286.63</v>
      </c>
      <c r="M1186" s="651">
        <v>286.63</v>
      </c>
      <c r="N1186" s="650">
        <v>1</v>
      </c>
      <c r="O1186" s="731">
        <v>0.5</v>
      </c>
      <c r="P1186" s="651"/>
      <c r="Q1186" s="666">
        <v>0</v>
      </c>
      <c r="R1186" s="650"/>
      <c r="S1186" s="666">
        <v>0</v>
      </c>
      <c r="T1186" s="731"/>
      <c r="U1186" s="689">
        <v>0</v>
      </c>
    </row>
    <row r="1187" spans="1:21" ht="14.4" customHeight="1" x14ac:dyDescent="0.3">
      <c r="A1187" s="649">
        <v>21</v>
      </c>
      <c r="B1187" s="650" t="s">
        <v>582</v>
      </c>
      <c r="C1187" s="650">
        <v>89301212</v>
      </c>
      <c r="D1187" s="729" t="s">
        <v>5949</v>
      </c>
      <c r="E1187" s="730" t="s">
        <v>3920</v>
      </c>
      <c r="F1187" s="650" t="s">
        <v>3904</v>
      </c>
      <c r="G1187" s="650" t="s">
        <v>4641</v>
      </c>
      <c r="H1187" s="650" t="s">
        <v>583</v>
      </c>
      <c r="I1187" s="650" t="s">
        <v>5054</v>
      </c>
      <c r="J1187" s="650" t="s">
        <v>4643</v>
      </c>
      <c r="K1187" s="650" t="s">
        <v>4279</v>
      </c>
      <c r="L1187" s="651">
        <v>0</v>
      </c>
      <c r="M1187" s="651">
        <v>0</v>
      </c>
      <c r="N1187" s="650">
        <v>2</v>
      </c>
      <c r="O1187" s="731">
        <v>1</v>
      </c>
      <c r="P1187" s="651"/>
      <c r="Q1187" s="666"/>
      <c r="R1187" s="650"/>
      <c r="S1187" s="666">
        <v>0</v>
      </c>
      <c r="T1187" s="731"/>
      <c r="U1187" s="689">
        <v>0</v>
      </c>
    </row>
    <row r="1188" spans="1:21" ht="14.4" customHeight="1" x14ac:dyDescent="0.3">
      <c r="A1188" s="649">
        <v>21</v>
      </c>
      <c r="B1188" s="650" t="s">
        <v>582</v>
      </c>
      <c r="C1188" s="650">
        <v>89301212</v>
      </c>
      <c r="D1188" s="729" t="s">
        <v>5949</v>
      </c>
      <c r="E1188" s="730" t="s">
        <v>3920</v>
      </c>
      <c r="F1188" s="650" t="s">
        <v>3904</v>
      </c>
      <c r="G1188" s="650" t="s">
        <v>4641</v>
      </c>
      <c r="H1188" s="650" t="s">
        <v>583</v>
      </c>
      <c r="I1188" s="650" t="s">
        <v>4642</v>
      </c>
      <c r="J1188" s="650" t="s">
        <v>4643</v>
      </c>
      <c r="K1188" s="650" t="s">
        <v>4644</v>
      </c>
      <c r="L1188" s="651">
        <v>167.42</v>
      </c>
      <c r="M1188" s="651">
        <v>3683.24</v>
      </c>
      <c r="N1188" s="650">
        <v>22</v>
      </c>
      <c r="O1188" s="731">
        <v>9</v>
      </c>
      <c r="P1188" s="651">
        <v>2009.04</v>
      </c>
      <c r="Q1188" s="666">
        <v>0.54545454545454553</v>
      </c>
      <c r="R1188" s="650">
        <v>12</v>
      </c>
      <c r="S1188" s="666">
        <v>0.54545454545454541</v>
      </c>
      <c r="T1188" s="731">
        <v>6</v>
      </c>
      <c r="U1188" s="689">
        <v>0.66666666666666663</v>
      </c>
    </row>
    <row r="1189" spans="1:21" ht="14.4" customHeight="1" x14ac:dyDescent="0.3">
      <c r="A1189" s="649">
        <v>21</v>
      </c>
      <c r="B1189" s="650" t="s">
        <v>582</v>
      </c>
      <c r="C1189" s="650">
        <v>89301212</v>
      </c>
      <c r="D1189" s="729" t="s">
        <v>5949</v>
      </c>
      <c r="E1189" s="730" t="s">
        <v>3920</v>
      </c>
      <c r="F1189" s="650" t="s">
        <v>3904</v>
      </c>
      <c r="G1189" s="650" t="s">
        <v>4641</v>
      </c>
      <c r="H1189" s="650" t="s">
        <v>583</v>
      </c>
      <c r="I1189" s="650" t="s">
        <v>5055</v>
      </c>
      <c r="J1189" s="650" t="s">
        <v>4643</v>
      </c>
      <c r="K1189" s="650" t="s">
        <v>5056</v>
      </c>
      <c r="L1189" s="651">
        <v>0</v>
      </c>
      <c r="M1189" s="651">
        <v>0</v>
      </c>
      <c r="N1189" s="650">
        <v>2</v>
      </c>
      <c r="O1189" s="731">
        <v>0.5</v>
      </c>
      <c r="P1189" s="651"/>
      <c r="Q1189" s="666"/>
      <c r="R1189" s="650"/>
      <c r="S1189" s="666">
        <v>0</v>
      </c>
      <c r="T1189" s="731"/>
      <c r="U1189" s="689">
        <v>0</v>
      </c>
    </row>
    <row r="1190" spans="1:21" ht="14.4" customHeight="1" x14ac:dyDescent="0.3">
      <c r="A1190" s="649">
        <v>21</v>
      </c>
      <c r="B1190" s="650" t="s">
        <v>582</v>
      </c>
      <c r="C1190" s="650">
        <v>89301212</v>
      </c>
      <c r="D1190" s="729" t="s">
        <v>5949</v>
      </c>
      <c r="E1190" s="730" t="s">
        <v>3920</v>
      </c>
      <c r="F1190" s="650" t="s">
        <v>3904</v>
      </c>
      <c r="G1190" s="650" t="s">
        <v>4125</v>
      </c>
      <c r="H1190" s="650" t="s">
        <v>583</v>
      </c>
      <c r="I1190" s="650" t="s">
        <v>4352</v>
      </c>
      <c r="J1190" s="650" t="s">
        <v>1827</v>
      </c>
      <c r="K1190" s="650" t="s">
        <v>1010</v>
      </c>
      <c r="L1190" s="651">
        <v>0</v>
      </c>
      <c r="M1190" s="651">
        <v>0</v>
      </c>
      <c r="N1190" s="650">
        <v>1</v>
      </c>
      <c r="O1190" s="731">
        <v>0.5</v>
      </c>
      <c r="P1190" s="651">
        <v>0</v>
      </c>
      <c r="Q1190" s="666"/>
      <c r="R1190" s="650">
        <v>1</v>
      </c>
      <c r="S1190" s="666">
        <v>1</v>
      </c>
      <c r="T1190" s="731">
        <v>0.5</v>
      </c>
      <c r="U1190" s="689">
        <v>1</v>
      </c>
    </row>
    <row r="1191" spans="1:21" ht="14.4" customHeight="1" x14ac:dyDescent="0.3">
      <c r="A1191" s="649">
        <v>21</v>
      </c>
      <c r="B1191" s="650" t="s">
        <v>582</v>
      </c>
      <c r="C1191" s="650">
        <v>89301212</v>
      </c>
      <c r="D1191" s="729" t="s">
        <v>5949</v>
      </c>
      <c r="E1191" s="730" t="s">
        <v>3920</v>
      </c>
      <c r="F1191" s="650" t="s">
        <v>3904</v>
      </c>
      <c r="G1191" s="650" t="s">
        <v>4125</v>
      </c>
      <c r="H1191" s="650" t="s">
        <v>583</v>
      </c>
      <c r="I1191" s="650" t="s">
        <v>4352</v>
      </c>
      <c r="J1191" s="650" t="s">
        <v>4128</v>
      </c>
      <c r="K1191" s="650" t="s">
        <v>1010</v>
      </c>
      <c r="L1191" s="651">
        <v>0</v>
      </c>
      <c r="M1191" s="651">
        <v>0</v>
      </c>
      <c r="N1191" s="650">
        <v>1</v>
      </c>
      <c r="O1191" s="731">
        <v>1</v>
      </c>
      <c r="P1191" s="651"/>
      <c r="Q1191" s="666"/>
      <c r="R1191" s="650"/>
      <c r="S1191" s="666">
        <v>0</v>
      </c>
      <c r="T1191" s="731"/>
      <c r="U1191" s="689">
        <v>0</v>
      </c>
    </row>
    <row r="1192" spans="1:21" ht="14.4" customHeight="1" x14ac:dyDescent="0.3">
      <c r="A1192" s="649">
        <v>21</v>
      </c>
      <c r="B1192" s="650" t="s">
        <v>582</v>
      </c>
      <c r="C1192" s="650">
        <v>89301212</v>
      </c>
      <c r="D1192" s="729" t="s">
        <v>5949</v>
      </c>
      <c r="E1192" s="730" t="s">
        <v>3920</v>
      </c>
      <c r="F1192" s="650" t="s">
        <v>3904</v>
      </c>
      <c r="G1192" s="650" t="s">
        <v>4125</v>
      </c>
      <c r="H1192" s="650" t="s">
        <v>583</v>
      </c>
      <c r="I1192" s="650" t="s">
        <v>4126</v>
      </c>
      <c r="J1192" s="650" t="s">
        <v>4128</v>
      </c>
      <c r="K1192" s="650" t="s">
        <v>1013</v>
      </c>
      <c r="L1192" s="651">
        <v>0</v>
      </c>
      <c r="M1192" s="651">
        <v>0</v>
      </c>
      <c r="N1192" s="650">
        <v>1</v>
      </c>
      <c r="O1192" s="731">
        <v>1</v>
      </c>
      <c r="P1192" s="651">
        <v>0</v>
      </c>
      <c r="Q1192" s="666"/>
      <c r="R1192" s="650">
        <v>1</v>
      </c>
      <c r="S1192" s="666">
        <v>1</v>
      </c>
      <c r="T1192" s="731">
        <v>1</v>
      </c>
      <c r="U1192" s="689">
        <v>1</v>
      </c>
    </row>
    <row r="1193" spans="1:21" ht="14.4" customHeight="1" x14ac:dyDescent="0.3">
      <c r="A1193" s="649">
        <v>21</v>
      </c>
      <c r="B1193" s="650" t="s">
        <v>582</v>
      </c>
      <c r="C1193" s="650">
        <v>89301212</v>
      </c>
      <c r="D1193" s="729" t="s">
        <v>5949</v>
      </c>
      <c r="E1193" s="730" t="s">
        <v>3920</v>
      </c>
      <c r="F1193" s="650" t="s">
        <v>3904</v>
      </c>
      <c r="G1193" s="650" t="s">
        <v>4125</v>
      </c>
      <c r="H1193" s="650" t="s">
        <v>583</v>
      </c>
      <c r="I1193" s="650" t="s">
        <v>1826</v>
      </c>
      <c r="J1193" s="650" t="s">
        <v>4128</v>
      </c>
      <c r="K1193" s="650" t="s">
        <v>1013</v>
      </c>
      <c r="L1193" s="651">
        <v>0</v>
      </c>
      <c r="M1193" s="651">
        <v>0</v>
      </c>
      <c r="N1193" s="650">
        <v>2</v>
      </c>
      <c r="O1193" s="731">
        <v>1</v>
      </c>
      <c r="P1193" s="651"/>
      <c r="Q1193" s="666"/>
      <c r="R1193" s="650"/>
      <c r="S1193" s="666">
        <v>0</v>
      </c>
      <c r="T1193" s="731"/>
      <c r="U1193" s="689">
        <v>0</v>
      </c>
    </row>
    <row r="1194" spans="1:21" ht="14.4" customHeight="1" x14ac:dyDescent="0.3">
      <c r="A1194" s="649">
        <v>21</v>
      </c>
      <c r="B1194" s="650" t="s">
        <v>582</v>
      </c>
      <c r="C1194" s="650">
        <v>89301212</v>
      </c>
      <c r="D1194" s="729" t="s">
        <v>5949</v>
      </c>
      <c r="E1194" s="730" t="s">
        <v>3920</v>
      </c>
      <c r="F1194" s="650" t="s">
        <v>3904</v>
      </c>
      <c r="G1194" s="650" t="s">
        <v>4125</v>
      </c>
      <c r="H1194" s="650" t="s">
        <v>583</v>
      </c>
      <c r="I1194" s="650" t="s">
        <v>5057</v>
      </c>
      <c r="J1194" s="650" t="s">
        <v>1827</v>
      </c>
      <c r="K1194" s="650" t="s">
        <v>4132</v>
      </c>
      <c r="L1194" s="651">
        <v>0</v>
      </c>
      <c r="M1194" s="651">
        <v>0</v>
      </c>
      <c r="N1194" s="650">
        <v>2</v>
      </c>
      <c r="O1194" s="731">
        <v>0.5</v>
      </c>
      <c r="P1194" s="651">
        <v>0</v>
      </c>
      <c r="Q1194" s="666"/>
      <c r="R1194" s="650">
        <v>2</v>
      </c>
      <c r="S1194" s="666">
        <v>1</v>
      </c>
      <c r="T1194" s="731">
        <v>0.5</v>
      </c>
      <c r="U1194" s="689">
        <v>1</v>
      </c>
    </row>
    <row r="1195" spans="1:21" ht="14.4" customHeight="1" x14ac:dyDescent="0.3">
      <c r="A1195" s="649">
        <v>21</v>
      </c>
      <c r="B1195" s="650" t="s">
        <v>582</v>
      </c>
      <c r="C1195" s="650">
        <v>89301212</v>
      </c>
      <c r="D1195" s="729" t="s">
        <v>5949</v>
      </c>
      <c r="E1195" s="730" t="s">
        <v>3920</v>
      </c>
      <c r="F1195" s="650" t="s">
        <v>3904</v>
      </c>
      <c r="G1195" s="650" t="s">
        <v>4125</v>
      </c>
      <c r="H1195" s="650" t="s">
        <v>583</v>
      </c>
      <c r="I1195" s="650" t="s">
        <v>4647</v>
      </c>
      <c r="J1195" s="650" t="s">
        <v>4646</v>
      </c>
      <c r="K1195" s="650" t="s">
        <v>1013</v>
      </c>
      <c r="L1195" s="651">
        <v>0</v>
      </c>
      <c r="M1195" s="651">
        <v>0</v>
      </c>
      <c r="N1195" s="650">
        <v>5</v>
      </c>
      <c r="O1195" s="731">
        <v>2.5</v>
      </c>
      <c r="P1195" s="651">
        <v>0</v>
      </c>
      <c r="Q1195" s="666"/>
      <c r="R1195" s="650">
        <v>3</v>
      </c>
      <c r="S1195" s="666">
        <v>0.6</v>
      </c>
      <c r="T1195" s="731">
        <v>1</v>
      </c>
      <c r="U1195" s="689">
        <v>0.4</v>
      </c>
    </row>
    <row r="1196" spans="1:21" ht="14.4" customHeight="1" x14ac:dyDescent="0.3">
      <c r="A1196" s="649">
        <v>21</v>
      </c>
      <c r="B1196" s="650" t="s">
        <v>582</v>
      </c>
      <c r="C1196" s="650">
        <v>89301212</v>
      </c>
      <c r="D1196" s="729" t="s">
        <v>5949</v>
      </c>
      <c r="E1196" s="730" t="s">
        <v>3920</v>
      </c>
      <c r="F1196" s="650" t="s">
        <v>3904</v>
      </c>
      <c r="G1196" s="650" t="s">
        <v>4125</v>
      </c>
      <c r="H1196" s="650" t="s">
        <v>583</v>
      </c>
      <c r="I1196" s="650" t="s">
        <v>4723</v>
      </c>
      <c r="J1196" s="650" t="s">
        <v>1009</v>
      </c>
      <c r="K1196" s="650" t="s">
        <v>922</v>
      </c>
      <c r="L1196" s="651">
        <v>0</v>
      </c>
      <c r="M1196" s="651">
        <v>0</v>
      </c>
      <c r="N1196" s="650">
        <v>2</v>
      </c>
      <c r="O1196" s="731">
        <v>1</v>
      </c>
      <c r="P1196" s="651">
        <v>0</v>
      </c>
      <c r="Q1196" s="666"/>
      <c r="R1196" s="650">
        <v>2</v>
      </c>
      <c r="S1196" s="666">
        <v>1</v>
      </c>
      <c r="T1196" s="731">
        <v>1</v>
      </c>
      <c r="U1196" s="689">
        <v>1</v>
      </c>
    </row>
    <row r="1197" spans="1:21" ht="14.4" customHeight="1" x14ac:dyDescent="0.3">
      <c r="A1197" s="649">
        <v>21</v>
      </c>
      <c r="B1197" s="650" t="s">
        <v>582</v>
      </c>
      <c r="C1197" s="650">
        <v>89301212</v>
      </c>
      <c r="D1197" s="729" t="s">
        <v>5949</v>
      </c>
      <c r="E1197" s="730" t="s">
        <v>3920</v>
      </c>
      <c r="F1197" s="650" t="s">
        <v>3904</v>
      </c>
      <c r="G1197" s="650" t="s">
        <v>4125</v>
      </c>
      <c r="H1197" s="650" t="s">
        <v>583</v>
      </c>
      <c r="I1197" s="650" t="s">
        <v>1012</v>
      </c>
      <c r="J1197" s="650" t="s">
        <v>1009</v>
      </c>
      <c r="K1197" s="650" t="s">
        <v>1013</v>
      </c>
      <c r="L1197" s="651">
        <v>0</v>
      </c>
      <c r="M1197" s="651">
        <v>0</v>
      </c>
      <c r="N1197" s="650">
        <v>5</v>
      </c>
      <c r="O1197" s="731">
        <v>1</v>
      </c>
      <c r="P1197" s="651">
        <v>0</v>
      </c>
      <c r="Q1197" s="666"/>
      <c r="R1197" s="650">
        <v>3</v>
      </c>
      <c r="S1197" s="666">
        <v>0.6</v>
      </c>
      <c r="T1197" s="731">
        <v>0.5</v>
      </c>
      <c r="U1197" s="689">
        <v>0.5</v>
      </c>
    </row>
    <row r="1198" spans="1:21" ht="14.4" customHeight="1" x14ac:dyDescent="0.3">
      <c r="A1198" s="649">
        <v>21</v>
      </c>
      <c r="B1198" s="650" t="s">
        <v>582</v>
      </c>
      <c r="C1198" s="650">
        <v>89301212</v>
      </c>
      <c r="D1198" s="729" t="s">
        <v>5949</v>
      </c>
      <c r="E1198" s="730" t="s">
        <v>3920</v>
      </c>
      <c r="F1198" s="650" t="s">
        <v>3904</v>
      </c>
      <c r="G1198" s="650" t="s">
        <v>4125</v>
      </c>
      <c r="H1198" s="650" t="s">
        <v>583</v>
      </c>
      <c r="I1198" s="650" t="s">
        <v>5058</v>
      </c>
      <c r="J1198" s="650" t="s">
        <v>5059</v>
      </c>
      <c r="K1198" s="650" t="s">
        <v>1010</v>
      </c>
      <c r="L1198" s="651">
        <v>0</v>
      </c>
      <c r="M1198" s="651">
        <v>0</v>
      </c>
      <c r="N1198" s="650">
        <v>1</v>
      </c>
      <c r="O1198" s="731">
        <v>1</v>
      </c>
      <c r="P1198" s="651"/>
      <c r="Q1198" s="666"/>
      <c r="R1198" s="650"/>
      <c r="S1198" s="666">
        <v>0</v>
      </c>
      <c r="T1198" s="731"/>
      <c r="U1198" s="689">
        <v>0</v>
      </c>
    </row>
    <row r="1199" spans="1:21" ht="14.4" customHeight="1" x14ac:dyDescent="0.3">
      <c r="A1199" s="649">
        <v>21</v>
      </c>
      <c r="B1199" s="650" t="s">
        <v>582</v>
      </c>
      <c r="C1199" s="650">
        <v>89301212</v>
      </c>
      <c r="D1199" s="729" t="s">
        <v>5949</v>
      </c>
      <c r="E1199" s="730" t="s">
        <v>3920</v>
      </c>
      <c r="F1199" s="650" t="s">
        <v>3904</v>
      </c>
      <c r="G1199" s="650" t="s">
        <v>4125</v>
      </c>
      <c r="H1199" s="650" t="s">
        <v>583</v>
      </c>
      <c r="I1199" s="650" t="s">
        <v>5060</v>
      </c>
      <c r="J1199" s="650" t="s">
        <v>5059</v>
      </c>
      <c r="K1199" s="650" t="s">
        <v>1013</v>
      </c>
      <c r="L1199" s="651">
        <v>0</v>
      </c>
      <c r="M1199" s="651">
        <v>0</v>
      </c>
      <c r="N1199" s="650">
        <v>2</v>
      </c>
      <c r="O1199" s="731">
        <v>1.5</v>
      </c>
      <c r="P1199" s="651">
        <v>0</v>
      </c>
      <c r="Q1199" s="666"/>
      <c r="R1199" s="650">
        <v>1</v>
      </c>
      <c r="S1199" s="666">
        <v>0.5</v>
      </c>
      <c r="T1199" s="731">
        <v>0.5</v>
      </c>
      <c r="U1199" s="689">
        <v>0.33333333333333331</v>
      </c>
    </row>
    <row r="1200" spans="1:21" ht="14.4" customHeight="1" x14ac:dyDescent="0.3">
      <c r="A1200" s="649">
        <v>21</v>
      </c>
      <c r="B1200" s="650" t="s">
        <v>582</v>
      </c>
      <c r="C1200" s="650">
        <v>89301212</v>
      </c>
      <c r="D1200" s="729" t="s">
        <v>5949</v>
      </c>
      <c r="E1200" s="730" t="s">
        <v>3920</v>
      </c>
      <c r="F1200" s="650" t="s">
        <v>3904</v>
      </c>
      <c r="G1200" s="650" t="s">
        <v>4125</v>
      </c>
      <c r="H1200" s="650" t="s">
        <v>583</v>
      </c>
      <c r="I1200" s="650" t="s">
        <v>4651</v>
      </c>
      <c r="J1200" s="650" t="s">
        <v>4649</v>
      </c>
      <c r="K1200" s="650" t="s">
        <v>922</v>
      </c>
      <c r="L1200" s="651">
        <v>0</v>
      </c>
      <c r="M1200" s="651">
        <v>0</v>
      </c>
      <c r="N1200" s="650">
        <v>2</v>
      </c>
      <c r="O1200" s="731">
        <v>0.5</v>
      </c>
      <c r="P1200" s="651"/>
      <c r="Q1200" s="666"/>
      <c r="R1200" s="650"/>
      <c r="S1200" s="666">
        <v>0</v>
      </c>
      <c r="T1200" s="731"/>
      <c r="U1200" s="689">
        <v>0</v>
      </c>
    </row>
    <row r="1201" spans="1:21" ht="14.4" customHeight="1" x14ac:dyDescent="0.3">
      <c r="A1201" s="649">
        <v>21</v>
      </c>
      <c r="B1201" s="650" t="s">
        <v>582</v>
      </c>
      <c r="C1201" s="650">
        <v>89301212</v>
      </c>
      <c r="D1201" s="729" t="s">
        <v>5949</v>
      </c>
      <c r="E1201" s="730" t="s">
        <v>3920</v>
      </c>
      <c r="F1201" s="650" t="s">
        <v>3904</v>
      </c>
      <c r="G1201" s="650" t="s">
        <v>4125</v>
      </c>
      <c r="H1201" s="650" t="s">
        <v>583</v>
      </c>
      <c r="I1201" s="650" t="s">
        <v>5061</v>
      </c>
      <c r="J1201" s="650" t="s">
        <v>1009</v>
      </c>
      <c r="K1201" s="650" t="s">
        <v>4132</v>
      </c>
      <c r="L1201" s="651">
        <v>0</v>
      </c>
      <c r="M1201" s="651">
        <v>0</v>
      </c>
      <c r="N1201" s="650">
        <v>1</v>
      </c>
      <c r="O1201" s="731">
        <v>0.5</v>
      </c>
      <c r="P1201" s="651">
        <v>0</v>
      </c>
      <c r="Q1201" s="666"/>
      <c r="R1201" s="650">
        <v>1</v>
      </c>
      <c r="S1201" s="666">
        <v>1</v>
      </c>
      <c r="T1201" s="731">
        <v>0.5</v>
      </c>
      <c r="U1201" s="689">
        <v>1</v>
      </c>
    </row>
    <row r="1202" spans="1:21" ht="14.4" customHeight="1" x14ac:dyDescent="0.3">
      <c r="A1202" s="649">
        <v>21</v>
      </c>
      <c r="B1202" s="650" t="s">
        <v>582</v>
      </c>
      <c r="C1202" s="650">
        <v>89301212</v>
      </c>
      <c r="D1202" s="729" t="s">
        <v>5949</v>
      </c>
      <c r="E1202" s="730" t="s">
        <v>3920</v>
      </c>
      <c r="F1202" s="650" t="s">
        <v>3904</v>
      </c>
      <c r="G1202" s="650" t="s">
        <v>4125</v>
      </c>
      <c r="H1202" s="650" t="s">
        <v>583</v>
      </c>
      <c r="I1202" s="650" t="s">
        <v>5062</v>
      </c>
      <c r="J1202" s="650" t="s">
        <v>4366</v>
      </c>
      <c r="K1202" s="650" t="s">
        <v>922</v>
      </c>
      <c r="L1202" s="651">
        <v>0</v>
      </c>
      <c r="M1202" s="651">
        <v>0</v>
      </c>
      <c r="N1202" s="650">
        <v>4</v>
      </c>
      <c r="O1202" s="731">
        <v>2.5</v>
      </c>
      <c r="P1202" s="651">
        <v>0</v>
      </c>
      <c r="Q1202" s="666"/>
      <c r="R1202" s="650">
        <v>3</v>
      </c>
      <c r="S1202" s="666">
        <v>0.75</v>
      </c>
      <c r="T1202" s="731">
        <v>1.5</v>
      </c>
      <c r="U1202" s="689">
        <v>0.6</v>
      </c>
    </row>
    <row r="1203" spans="1:21" ht="14.4" customHeight="1" x14ac:dyDescent="0.3">
      <c r="A1203" s="649">
        <v>21</v>
      </c>
      <c r="B1203" s="650" t="s">
        <v>582</v>
      </c>
      <c r="C1203" s="650">
        <v>89301212</v>
      </c>
      <c r="D1203" s="729" t="s">
        <v>5949</v>
      </c>
      <c r="E1203" s="730" t="s">
        <v>3920</v>
      </c>
      <c r="F1203" s="650" t="s">
        <v>3904</v>
      </c>
      <c r="G1203" s="650" t="s">
        <v>4823</v>
      </c>
      <c r="H1203" s="650" t="s">
        <v>583</v>
      </c>
      <c r="I1203" s="650" t="s">
        <v>3542</v>
      </c>
      <c r="J1203" s="650" t="s">
        <v>3543</v>
      </c>
      <c r="K1203" s="650" t="s">
        <v>3544</v>
      </c>
      <c r="L1203" s="651">
        <v>92785.3</v>
      </c>
      <c r="M1203" s="651">
        <v>92785.3</v>
      </c>
      <c r="N1203" s="650">
        <v>1</v>
      </c>
      <c r="O1203" s="731">
        <v>1</v>
      </c>
      <c r="P1203" s="651"/>
      <c r="Q1203" s="666">
        <v>0</v>
      </c>
      <c r="R1203" s="650"/>
      <c r="S1203" s="666">
        <v>0</v>
      </c>
      <c r="T1203" s="731"/>
      <c r="U1203" s="689">
        <v>0</v>
      </c>
    </row>
    <row r="1204" spans="1:21" ht="14.4" customHeight="1" x14ac:dyDescent="0.3">
      <c r="A1204" s="649">
        <v>21</v>
      </c>
      <c r="B1204" s="650" t="s">
        <v>582</v>
      </c>
      <c r="C1204" s="650">
        <v>89301212</v>
      </c>
      <c r="D1204" s="729" t="s">
        <v>5949</v>
      </c>
      <c r="E1204" s="730" t="s">
        <v>3920</v>
      </c>
      <c r="F1204" s="650" t="s">
        <v>3905</v>
      </c>
      <c r="G1204" s="650" t="s">
        <v>5063</v>
      </c>
      <c r="H1204" s="650" t="s">
        <v>583</v>
      </c>
      <c r="I1204" s="650" t="s">
        <v>5064</v>
      </c>
      <c r="J1204" s="650" t="s">
        <v>3919</v>
      </c>
      <c r="K1204" s="650"/>
      <c r="L1204" s="651">
        <v>0</v>
      </c>
      <c r="M1204" s="651">
        <v>0</v>
      </c>
      <c r="N1204" s="650">
        <v>2</v>
      </c>
      <c r="O1204" s="731">
        <v>2</v>
      </c>
      <c r="P1204" s="651">
        <v>0</v>
      </c>
      <c r="Q1204" s="666"/>
      <c r="R1204" s="650">
        <v>1</v>
      </c>
      <c r="S1204" s="666">
        <v>0.5</v>
      </c>
      <c r="T1204" s="731">
        <v>1</v>
      </c>
      <c r="U1204" s="689">
        <v>0.5</v>
      </c>
    </row>
    <row r="1205" spans="1:21" ht="14.4" customHeight="1" x14ac:dyDescent="0.3">
      <c r="A1205" s="649">
        <v>21</v>
      </c>
      <c r="B1205" s="650" t="s">
        <v>582</v>
      </c>
      <c r="C1205" s="650">
        <v>89301212</v>
      </c>
      <c r="D1205" s="729" t="s">
        <v>5949</v>
      </c>
      <c r="E1205" s="730" t="s">
        <v>3920</v>
      </c>
      <c r="F1205" s="650" t="s">
        <v>3905</v>
      </c>
      <c r="G1205" s="650" t="s">
        <v>5063</v>
      </c>
      <c r="H1205" s="650" t="s">
        <v>583</v>
      </c>
      <c r="I1205" s="650" t="s">
        <v>5065</v>
      </c>
      <c r="J1205" s="650" t="s">
        <v>3919</v>
      </c>
      <c r="K1205" s="650"/>
      <c r="L1205" s="651">
        <v>0</v>
      </c>
      <c r="M1205" s="651">
        <v>0</v>
      </c>
      <c r="N1205" s="650">
        <v>1</v>
      </c>
      <c r="O1205" s="731">
        <v>1</v>
      </c>
      <c r="P1205" s="651"/>
      <c r="Q1205" s="666"/>
      <c r="R1205" s="650"/>
      <c r="S1205" s="666">
        <v>0</v>
      </c>
      <c r="T1205" s="731"/>
      <c r="U1205" s="689">
        <v>0</v>
      </c>
    </row>
    <row r="1206" spans="1:21" ht="14.4" customHeight="1" x14ac:dyDescent="0.3">
      <c r="A1206" s="649">
        <v>21</v>
      </c>
      <c r="B1206" s="650" t="s">
        <v>582</v>
      </c>
      <c r="C1206" s="650">
        <v>89301212</v>
      </c>
      <c r="D1206" s="729" t="s">
        <v>5949</v>
      </c>
      <c r="E1206" s="730" t="s">
        <v>3920</v>
      </c>
      <c r="F1206" s="650" t="s">
        <v>3905</v>
      </c>
      <c r="G1206" s="650" t="s">
        <v>4133</v>
      </c>
      <c r="H1206" s="650" t="s">
        <v>583</v>
      </c>
      <c r="I1206" s="650" t="s">
        <v>4134</v>
      </c>
      <c r="J1206" s="650" t="s">
        <v>3919</v>
      </c>
      <c r="K1206" s="650"/>
      <c r="L1206" s="651">
        <v>0</v>
      </c>
      <c r="M1206" s="651">
        <v>0</v>
      </c>
      <c r="N1206" s="650">
        <v>1</v>
      </c>
      <c r="O1206" s="731">
        <v>1</v>
      </c>
      <c r="P1206" s="651"/>
      <c r="Q1206" s="666"/>
      <c r="R1206" s="650"/>
      <c r="S1206" s="666">
        <v>0</v>
      </c>
      <c r="T1206" s="731"/>
      <c r="U1206" s="689">
        <v>0</v>
      </c>
    </row>
    <row r="1207" spans="1:21" ht="14.4" customHeight="1" x14ac:dyDescent="0.3">
      <c r="A1207" s="649">
        <v>21</v>
      </c>
      <c r="B1207" s="650" t="s">
        <v>582</v>
      </c>
      <c r="C1207" s="650">
        <v>89301212</v>
      </c>
      <c r="D1207" s="729" t="s">
        <v>5949</v>
      </c>
      <c r="E1207" s="730" t="s">
        <v>3920</v>
      </c>
      <c r="F1207" s="650" t="s">
        <v>3905</v>
      </c>
      <c r="G1207" s="650" t="s">
        <v>4133</v>
      </c>
      <c r="H1207" s="650" t="s">
        <v>583</v>
      </c>
      <c r="I1207" s="650" t="s">
        <v>1491</v>
      </c>
      <c r="J1207" s="650" t="s">
        <v>3919</v>
      </c>
      <c r="K1207" s="650"/>
      <c r="L1207" s="651">
        <v>0</v>
      </c>
      <c r="M1207" s="651">
        <v>0</v>
      </c>
      <c r="N1207" s="650">
        <v>2</v>
      </c>
      <c r="O1207" s="731">
        <v>2</v>
      </c>
      <c r="P1207" s="651">
        <v>0</v>
      </c>
      <c r="Q1207" s="666"/>
      <c r="R1207" s="650">
        <v>1</v>
      </c>
      <c r="S1207" s="666">
        <v>0.5</v>
      </c>
      <c r="T1207" s="731">
        <v>1</v>
      </c>
      <c r="U1207" s="689">
        <v>0.5</v>
      </c>
    </row>
    <row r="1208" spans="1:21" ht="14.4" customHeight="1" x14ac:dyDescent="0.3">
      <c r="A1208" s="649">
        <v>21</v>
      </c>
      <c r="B1208" s="650" t="s">
        <v>582</v>
      </c>
      <c r="C1208" s="650">
        <v>89301212</v>
      </c>
      <c r="D1208" s="729" t="s">
        <v>5949</v>
      </c>
      <c r="E1208" s="730" t="s">
        <v>3920</v>
      </c>
      <c r="F1208" s="650" t="s">
        <v>3905</v>
      </c>
      <c r="G1208" s="650" t="s">
        <v>4133</v>
      </c>
      <c r="H1208" s="650" t="s">
        <v>583</v>
      </c>
      <c r="I1208" s="650" t="s">
        <v>5066</v>
      </c>
      <c r="J1208" s="650" t="s">
        <v>3919</v>
      </c>
      <c r="K1208" s="650"/>
      <c r="L1208" s="651">
        <v>0</v>
      </c>
      <c r="M1208" s="651">
        <v>0</v>
      </c>
      <c r="N1208" s="650">
        <v>1</v>
      </c>
      <c r="O1208" s="731">
        <v>1</v>
      </c>
      <c r="P1208" s="651">
        <v>0</v>
      </c>
      <c r="Q1208" s="666"/>
      <c r="R1208" s="650">
        <v>1</v>
      </c>
      <c r="S1208" s="666">
        <v>1</v>
      </c>
      <c r="T1208" s="731">
        <v>1</v>
      </c>
      <c r="U1208" s="689">
        <v>1</v>
      </c>
    </row>
    <row r="1209" spans="1:21" ht="14.4" customHeight="1" x14ac:dyDescent="0.3">
      <c r="A1209" s="649">
        <v>21</v>
      </c>
      <c r="B1209" s="650" t="s">
        <v>582</v>
      </c>
      <c r="C1209" s="650">
        <v>89301212</v>
      </c>
      <c r="D1209" s="729" t="s">
        <v>5949</v>
      </c>
      <c r="E1209" s="730" t="s">
        <v>3920</v>
      </c>
      <c r="F1209" s="650" t="s">
        <v>3905</v>
      </c>
      <c r="G1209" s="650" t="s">
        <v>4133</v>
      </c>
      <c r="H1209" s="650" t="s">
        <v>583</v>
      </c>
      <c r="I1209" s="650" t="s">
        <v>5067</v>
      </c>
      <c r="J1209" s="650" t="s">
        <v>3919</v>
      </c>
      <c r="K1209" s="650"/>
      <c r="L1209" s="651">
        <v>0</v>
      </c>
      <c r="M1209" s="651">
        <v>0</v>
      </c>
      <c r="N1209" s="650">
        <v>1</v>
      </c>
      <c r="O1209" s="731">
        <v>1</v>
      </c>
      <c r="P1209" s="651"/>
      <c r="Q1209" s="666"/>
      <c r="R1209" s="650"/>
      <c r="S1209" s="666">
        <v>0</v>
      </c>
      <c r="T1209" s="731"/>
      <c r="U1209" s="689">
        <v>0</v>
      </c>
    </row>
    <row r="1210" spans="1:21" ht="14.4" customHeight="1" x14ac:dyDescent="0.3">
      <c r="A1210" s="649">
        <v>21</v>
      </c>
      <c r="B1210" s="650" t="s">
        <v>582</v>
      </c>
      <c r="C1210" s="650">
        <v>89301212</v>
      </c>
      <c r="D1210" s="729" t="s">
        <v>5949</v>
      </c>
      <c r="E1210" s="730" t="s">
        <v>3920</v>
      </c>
      <c r="F1210" s="650" t="s">
        <v>3906</v>
      </c>
      <c r="G1210" s="650" t="s">
        <v>5068</v>
      </c>
      <c r="H1210" s="650" t="s">
        <v>583</v>
      </c>
      <c r="I1210" s="650" t="s">
        <v>5069</v>
      </c>
      <c r="J1210" s="650" t="s">
        <v>5070</v>
      </c>
      <c r="K1210" s="650" t="s">
        <v>5071</v>
      </c>
      <c r="L1210" s="651">
        <v>277.75</v>
      </c>
      <c r="M1210" s="651">
        <v>277.75</v>
      </c>
      <c r="N1210" s="650">
        <v>1</v>
      </c>
      <c r="O1210" s="731">
        <v>1</v>
      </c>
      <c r="P1210" s="651"/>
      <c r="Q1210" s="666">
        <v>0</v>
      </c>
      <c r="R1210" s="650"/>
      <c r="S1210" s="666">
        <v>0</v>
      </c>
      <c r="T1210" s="731"/>
      <c r="U1210" s="689">
        <v>0</v>
      </c>
    </row>
    <row r="1211" spans="1:21" ht="14.4" customHeight="1" x14ac:dyDescent="0.3">
      <c r="A1211" s="649">
        <v>21</v>
      </c>
      <c r="B1211" s="650" t="s">
        <v>582</v>
      </c>
      <c r="C1211" s="650">
        <v>89301212</v>
      </c>
      <c r="D1211" s="729" t="s">
        <v>5949</v>
      </c>
      <c r="E1211" s="730" t="s">
        <v>3920</v>
      </c>
      <c r="F1211" s="650" t="s">
        <v>3906</v>
      </c>
      <c r="G1211" s="650" t="s">
        <v>4136</v>
      </c>
      <c r="H1211" s="650" t="s">
        <v>583</v>
      </c>
      <c r="I1211" s="650" t="s">
        <v>4137</v>
      </c>
      <c r="J1211" s="650" t="s">
        <v>4138</v>
      </c>
      <c r="K1211" s="650" t="s">
        <v>4139</v>
      </c>
      <c r="L1211" s="651">
        <v>1267.1199999999999</v>
      </c>
      <c r="M1211" s="651">
        <v>5068.4799999999996</v>
      </c>
      <c r="N1211" s="650">
        <v>4</v>
      </c>
      <c r="O1211" s="731">
        <v>4</v>
      </c>
      <c r="P1211" s="651">
        <v>2534.2399999999998</v>
      </c>
      <c r="Q1211" s="666">
        <v>0.5</v>
      </c>
      <c r="R1211" s="650">
        <v>2</v>
      </c>
      <c r="S1211" s="666">
        <v>0.5</v>
      </c>
      <c r="T1211" s="731">
        <v>2</v>
      </c>
      <c r="U1211" s="689">
        <v>0.5</v>
      </c>
    </row>
    <row r="1212" spans="1:21" ht="14.4" customHeight="1" x14ac:dyDescent="0.3">
      <c r="A1212" s="649">
        <v>21</v>
      </c>
      <c r="B1212" s="650" t="s">
        <v>582</v>
      </c>
      <c r="C1212" s="650">
        <v>89301212</v>
      </c>
      <c r="D1212" s="729" t="s">
        <v>5949</v>
      </c>
      <c r="E1212" s="730" t="s">
        <v>3920</v>
      </c>
      <c r="F1212" s="650" t="s">
        <v>3906</v>
      </c>
      <c r="G1212" s="650" t="s">
        <v>4136</v>
      </c>
      <c r="H1212" s="650" t="s">
        <v>583</v>
      </c>
      <c r="I1212" s="650" t="s">
        <v>4184</v>
      </c>
      <c r="J1212" s="650" t="s">
        <v>4185</v>
      </c>
      <c r="K1212" s="650" t="s">
        <v>4186</v>
      </c>
      <c r="L1212" s="651">
        <v>1000</v>
      </c>
      <c r="M1212" s="651">
        <v>5000</v>
      </c>
      <c r="N1212" s="650">
        <v>5</v>
      </c>
      <c r="O1212" s="731">
        <v>5</v>
      </c>
      <c r="P1212" s="651"/>
      <c r="Q1212" s="666">
        <v>0</v>
      </c>
      <c r="R1212" s="650"/>
      <c r="S1212" s="666">
        <v>0</v>
      </c>
      <c r="T1212" s="731"/>
      <c r="U1212" s="689">
        <v>0</v>
      </c>
    </row>
    <row r="1213" spans="1:21" ht="14.4" customHeight="1" x14ac:dyDescent="0.3">
      <c r="A1213" s="649">
        <v>21</v>
      </c>
      <c r="B1213" s="650" t="s">
        <v>582</v>
      </c>
      <c r="C1213" s="650">
        <v>89301212</v>
      </c>
      <c r="D1213" s="729" t="s">
        <v>5949</v>
      </c>
      <c r="E1213" s="730" t="s">
        <v>3921</v>
      </c>
      <c r="F1213" s="650" t="s">
        <v>3904</v>
      </c>
      <c r="G1213" s="650" t="s">
        <v>3960</v>
      </c>
      <c r="H1213" s="650" t="s">
        <v>583</v>
      </c>
      <c r="I1213" s="650" t="s">
        <v>3961</v>
      </c>
      <c r="J1213" s="650" t="s">
        <v>3962</v>
      </c>
      <c r="K1213" s="650" t="s">
        <v>3963</v>
      </c>
      <c r="L1213" s="651">
        <v>1789.73</v>
      </c>
      <c r="M1213" s="651">
        <v>1789.73</v>
      </c>
      <c r="N1213" s="650">
        <v>1</v>
      </c>
      <c r="O1213" s="731">
        <v>1</v>
      </c>
      <c r="P1213" s="651"/>
      <c r="Q1213" s="666">
        <v>0</v>
      </c>
      <c r="R1213" s="650"/>
      <c r="S1213" s="666">
        <v>0</v>
      </c>
      <c r="T1213" s="731"/>
      <c r="U1213" s="689">
        <v>0</v>
      </c>
    </row>
    <row r="1214" spans="1:21" ht="14.4" customHeight="1" x14ac:dyDescent="0.3">
      <c r="A1214" s="649">
        <v>21</v>
      </c>
      <c r="B1214" s="650" t="s">
        <v>582</v>
      </c>
      <c r="C1214" s="650">
        <v>89301212</v>
      </c>
      <c r="D1214" s="729" t="s">
        <v>5949</v>
      </c>
      <c r="E1214" s="730" t="s">
        <v>3921</v>
      </c>
      <c r="F1214" s="650" t="s">
        <v>3904</v>
      </c>
      <c r="G1214" s="650" t="s">
        <v>3991</v>
      </c>
      <c r="H1214" s="650" t="s">
        <v>583</v>
      </c>
      <c r="I1214" s="650" t="s">
        <v>1382</v>
      </c>
      <c r="J1214" s="650" t="s">
        <v>1383</v>
      </c>
      <c r="K1214" s="650" t="s">
        <v>1384</v>
      </c>
      <c r="L1214" s="651">
        <v>359.63</v>
      </c>
      <c r="M1214" s="651">
        <v>359.63</v>
      </c>
      <c r="N1214" s="650">
        <v>1</v>
      </c>
      <c r="O1214" s="731">
        <v>1</v>
      </c>
      <c r="P1214" s="651"/>
      <c r="Q1214" s="666">
        <v>0</v>
      </c>
      <c r="R1214" s="650"/>
      <c r="S1214" s="666">
        <v>0</v>
      </c>
      <c r="T1214" s="731"/>
      <c r="U1214" s="689">
        <v>0</v>
      </c>
    </row>
    <row r="1215" spans="1:21" ht="14.4" customHeight="1" x14ac:dyDescent="0.3">
      <c r="A1215" s="649">
        <v>21</v>
      </c>
      <c r="B1215" s="650" t="s">
        <v>582</v>
      </c>
      <c r="C1215" s="650">
        <v>89301212</v>
      </c>
      <c r="D1215" s="729" t="s">
        <v>5949</v>
      </c>
      <c r="E1215" s="730" t="s">
        <v>3921</v>
      </c>
      <c r="F1215" s="650" t="s">
        <v>3904</v>
      </c>
      <c r="G1215" s="650" t="s">
        <v>4254</v>
      </c>
      <c r="H1215" s="650" t="s">
        <v>583</v>
      </c>
      <c r="I1215" s="650" t="s">
        <v>2599</v>
      </c>
      <c r="J1215" s="650" t="s">
        <v>2600</v>
      </c>
      <c r="K1215" s="650" t="s">
        <v>945</v>
      </c>
      <c r="L1215" s="651">
        <v>33.729999999999997</v>
      </c>
      <c r="M1215" s="651">
        <v>67.459999999999994</v>
      </c>
      <c r="N1215" s="650">
        <v>2</v>
      </c>
      <c r="O1215" s="731">
        <v>1</v>
      </c>
      <c r="P1215" s="651"/>
      <c r="Q1215" s="666">
        <v>0</v>
      </c>
      <c r="R1215" s="650"/>
      <c r="S1215" s="666">
        <v>0</v>
      </c>
      <c r="T1215" s="731"/>
      <c r="U1215" s="689">
        <v>0</v>
      </c>
    </row>
    <row r="1216" spans="1:21" ht="14.4" customHeight="1" x14ac:dyDescent="0.3">
      <c r="A1216" s="649">
        <v>21</v>
      </c>
      <c r="B1216" s="650" t="s">
        <v>582</v>
      </c>
      <c r="C1216" s="650">
        <v>89301212</v>
      </c>
      <c r="D1216" s="729" t="s">
        <v>5949</v>
      </c>
      <c r="E1216" s="730" t="s">
        <v>3921</v>
      </c>
      <c r="F1216" s="650" t="s">
        <v>3904</v>
      </c>
      <c r="G1216" s="650" t="s">
        <v>4317</v>
      </c>
      <c r="H1216" s="650" t="s">
        <v>583</v>
      </c>
      <c r="I1216" s="650" t="s">
        <v>5072</v>
      </c>
      <c r="J1216" s="650" t="s">
        <v>3032</v>
      </c>
      <c r="K1216" s="650" t="s">
        <v>945</v>
      </c>
      <c r="L1216" s="651">
        <v>180.7</v>
      </c>
      <c r="M1216" s="651">
        <v>542.09999999999991</v>
      </c>
      <c r="N1216" s="650">
        <v>3</v>
      </c>
      <c r="O1216" s="731">
        <v>1</v>
      </c>
      <c r="P1216" s="651"/>
      <c r="Q1216" s="666">
        <v>0</v>
      </c>
      <c r="R1216" s="650"/>
      <c r="S1216" s="666">
        <v>0</v>
      </c>
      <c r="T1216" s="731"/>
      <c r="U1216" s="689">
        <v>0</v>
      </c>
    </row>
    <row r="1217" spans="1:21" ht="14.4" customHeight="1" x14ac:dyDescent="0.3">
      <c r="A1217" s="649">
        <v>21</v>
      </c>
      <c r="B1217" s="650" t="s">
        <v>582</v>
      </c>
      <c r="C1217" s="650">
        <v>89301212</v>
      </c>
      <c r="D1217" s="729" t="s">
        <v>5949</v>
      </c>
      <c r="E1217" s="730" t="s">
        <v>3922</v>
      </c>
      <c r="F1217" s="650" t="s">
        <v>3904</v>
      </c>
      <c r="G1217" s="650" t="s">
        <v>4388</v>
      </c>
      <c r="H1217" s="650" t="s">
        <v>583</v>
      </c>
      <c r="I1217" s="650" t="s">
        <v>4389</v>
      </c>
      <c r="J1217" s="650" t="s">
        <v>4390</v>
      </c>
      <c r="K1217" s="650" t="s">
        <v>4391</v>
      </c>
      <c r="L1217" s="651">
        <v>35.409999999999997</v>
      </c>
      <c r="M1217" s="651">
        <v>460.32999999999993</v>
      </c>
      <c r="N1217" s="650">
        <v>13</v>
      </c>
      <c r="O1217" s="731">
        <v>10.5</v>
      </c>
      <c r="P1217" s="651">
        <v>283.27999999999997</v>
      </c>
      <c r="Q1217" s="666">
        <v>0.61538461538461542</v>
      </c>
      <c r="R1217" s="650">
        <v>8</v>
      </c>
      <c r="S1217" s="666">
        <v>0.61538461538461542</v>
      </c>
      <c r="T1217" s="731">
        <v>6</v>
      </c>
      <c r="U1217" s="689">
        <v>0.5714285714285714</v>
      </c>
    </row>
    <row r="1218" spans="1:21" ht="14.4" customHeight="1" x14ac:dyDescent="0.3">
      <c r="A1218" s="649">
        <v>21</v>
      </c>
      <c r="B1218" s="650" t="s">
        <v>582</v>
      </c>
      <c r="C1218" s="650">
        <v>89301212</v>
      </c>
      <c r="D1218" s="729" t="s">
        <v>5949</v>
      </c>
      <c r="E1218" s="730" t="s">
        <v>3922</v>
      </c>
      <c r="F1218" s="650" t="s">
        <v>3904</v>
      </c>
      <c r="G1218" s="650" t="s">
        <v>4388</v>
      </c>
      <c r="H1218" s="650" t="s">
        <v>583</v>
      </c>
      <c r="I1218" s="650" t="s">
        <v>5073</v>
      </c>
      <c r="J1218" s="650" t="s">
        <v>4390</v>
      </c>
      <c r="K1218" s="650" t="s">
        <v>5074</v>
      </c>
      <c r="L1218" s="651">
        <v>106.23</v>
      </c>
      <c r="M1218" s="651">
        <v>2018.37</v>
      </c>
      <c r="N1218" s="650">
        <v>19</v>
      </c>
      <c r="O1218" s="731">
        <v>18</v>
      </c>
      <c r="P1218" s="651">
        <v>1380.99</v>
      </c>
      <c r="Q1218" s="666">
        <v>0.68421052631578949</v>
      </c>
      <c r="R1218" s="650">
        <v>13</v>
      </c>
      <c r="S1218" s="666">
        <v>0.68421052631578949</v>
      </c>
      <c r="T1218" s="731">
        <v>12</v>
      </c>
      <c r="U1218" s="689">
        <v>0.66666666666666663</v>
      </c>
    </row>
    <row r="1219" spans="1:21" ht="14.4" customHeight="1" x14ac:dyDescent="0.3">
      <c r="A1219" s="649">
        <v>21</v>
      </c>
      <c r="B1219" s="650" t="s">
        <v>582</v>
      </c>
      <c r="C1219" s="650">
        <v>89301212</v>
      </c>
      <c r="D1219" s="729" t="s">
        <v>5949</v>
      </c>
      <c r="E1219" s="730" t="s">
        <v>3922</v>
      </c>
      <c r="F1219" s="650" t="s">
        <v>3904</v>
      </c>
      <c r="G1219" s="650" t="s">
        <v>4388</v>
      </c>
      <c r="H1219" s="650" t="s">
        <v>583</v>
      </c>
      <c r="I1219" s="650" t="s">
        <v>5075</v>
      </c>
      <c r="J1219" s="650" t="s">
        <v>4390</v>
      </c>
      <c r="K1219" s="650" t="s">
        <v>5074</v>
      </c>
      <c r="L1219" s="651">
        <v>106.23</v>
      </c>
      <c r="M1219" s="651">
        <v>106.23</v>
      </c>
      <c r="N1219" s="650">
        <v>1</v>
      </c>
      <c r="O1219" s="731">
        <v>1</v>
      </c>
      <c r="P1219" s="651">
        <v>106.23</v>
      </c>
      <c r="Q1219" s="666">
        <v>1</v>
      </c>
      <c r="R1219" s="650">
        <v>1</v>
      </c>
      <c r="S1219" s="666">
        <v>1</v>
      </c>
      <c r="T1219" s="731">
        <v>1</v>
      </c>
      <c r="U1219" s="689">
        <v>1</v>
      </c>
    </row>
    <row r="1220" spans="1:21" ht="14.4" customHeight="1" x14ac:dyDescent="0.3">
      <c r="A1220" s="649">
        <v>21</v>
      </c>
      <c r="B1220" s="650" t="s">
        <v>582</v>
      </c>
      <c r="C1220" s="650">
        <v>89301212</v>
      </c>
      <c r="D1220" s="729" t="s">
        <v>5949</v>
      </c>
      <c r="E1220" s="730" t="s">
        <v>3922</v>
      </c>
      <c r="F1220" s="650" t="s">
        <v>3904</v>
      </c>
      <c r="G1220" s="650" t="s">
        <v>4203</v>
      </c>
      <c r="H1220" s="650" t="s">
        <v>583</v>
      </c>
      <c r="I1220" s="650" t="s">
        <v>5076</v>
      </c>
      <c r="J1220" s="650" t="s">
        <v>5077</v>
      </c>
      <c r="K1220" s="650" t="s">
        <v>4206</v>
      </c>
      <c r="L1220" s="651">
        <v>275.23</v>
      </c>
      <c r="M1220" s="651">
        <v>550.46</v>
      </c>
      <c r="N1220" s="650">
        <v>2</v>
      </c>
      <c r="O1220" s="731">
        <v>1</v>
      </c>
      <c r="P1220" s="651"/>
      <c r="Q1220" s="666">
        <v>0</v>
      </c>
      <c r="R1220" s="650"/>
      <c r="S1220" s="666">
        <v>0</v>
      </c>
      <c r="T1220" s="731"/>
      <c r="U1220" s="689">
        <v>0</v>
      </c>
    </row>
    <row r="1221" spans="1:21" ht="14.4" customHeight="1" x14ac:dyDescent="0.3">
      <c r="A1221" s="649">
        <v>21</v>
      </c>
      <c r="B1221" s="650" t="s">
        <v>582</v>
      </c>
      <c r="C1221" s="650">
        <v>89301212</v>
      </c>
      <c r="D1221" s="729" t="s">
        <v>5949</v>
      </c>
      <c r="E1221" s="730" t="s">
        <v>3922</v>
      </c>
      <c r="F1221" s="650" t="s">
        <v>3904</v>
      </c>
      <c r="G1221" s="650" t="s">
        <v>3956</v>
      </c>
      <c r="H1221" s="650" t="s">
        <v>583</v>
      </c>
      <c r="I1221" s="650" t="s">
        <v>1097</v>
      </c>
      <c r="J1221" s="650" t="s">
        <v>1098</v>
      </c>
      <c r="K1221" s="650" t="s">
        <v>1099</v>
      </c>
      <c r="L1221" s="651">
        <v>95.25</v>
      </c>
      <c r="M1221" s="651">
        <v>476.25</v>
      </c>
      <c r="N1221" s="650">
        <v>5</v>
      </c>
      <c r="O1221" s="731">
        <v>3</v>
      </c>
      <c r="P1221" s="651">
        <v>95.25</v>
      </c>
      <c r="Q1221" s="666">
        <v>0.2</v>
      </c>
      <c r="R1221" s="650">
        <v>1</v>
      </c>
      <c r="S1221" s="666">
        <v>0.2</v>
      </c>
      <c r="T1221" s="731">
        <v>0.5</v>
      </c>
      <c r="U1221" s="689">
        <v>0.16666666666666666</v>
      </c>
    </row>
    <row r="1222" spans="1:21" ht="14.4" customHeight="1" x14ac:dyDescent="0.3">
      <c r="A1222" s="649">
        <v>21</v>
      </c>
      <c r="B1222" s="650" t="s">
        <v>582</v>
      </c>
      <c r="C1222" s="650">
        <v>89301212</v>
      </c>
      <c r="D1222" s="729" t="s">
        <v>5949</v>
      </c>
      <c r="E1222" s="730" t="s">
        <v>3922</v>
      </c>
      <c r="F1222" s="650" t="s">
        <v>3904</v>
      </c>
      <c r="G1222" s="650" t="s">
        <v>3956</v>
      </c>
      <c r="H1222" s="650" t="s">
        <v>583</v>
      </c>
      <c r="I1222" s="650" t="s">
        <v>722</v>
      </c>
      <c r="J1222" s="650" t="s">
        <v>4140</v>
      </c>
      <c r="K1222" s="650" t="s">
        <v>2709</v>
      </c>
      <c r="L1222" s="651">
        <v>44.8</v>
      </c>
      <c r="M1222" s="651">
        <v>89.6</v>
      </c>
      <c r="N1222" s="650">
        <v>2</v>
      </c>
      <c r="O1222" s="731">
        <v>2</v>
      </c>
      <c r="P1222" s="651">
        <v>89.6</v>
      </c>
      <c r="Q1222" s="666">
        <v>1</v>
      </c>
      <c r="R1222" s="650">
        <v>2</v>
      </c>
      <c r="S1222" s="666">
        <v>1</v>
      </c>
      <c r="T1222" s="731">
        <v>2</v>
      </c>
      <c r="U1222" s="689">
        <v>1</v>
      </c>
    </row>
    <row r="1223" spans="1:21" ht="14.4" customHeight="1" x14ac:dyDescent="0.3">
      <c r="A1223" s="649">
        <v>21</v>
      </c>
      <c r="B1223" s="650" t="s">
        <v>582</v>
      </c>
      <c r="C1223" s="650">
        <v>89301212</v>
      </c>
      <c r="D1223" s="729" t="s">
        <v>5949</v>
      </c>
      <c r="E1223" s="730" t="s">
        <v>3922</v>
      </c>
      <c r="F1223" s="650" t="s">
        <v>3904</v>
      </c>
      <c r="G1223" s="650" t="s">
        <v>3956</v>
      </c>
      <c r="H1223" s="650" t="s">
        <v>583</v>
      </c>
      <c r="I1223" s="650" t="s">
        <v>722</v>
      </c>
      <c r="J1223" s="650" t="s">
        <v>4140</v>
      </c>
      <c r="K1223" s="650" t="s">
        <v>2709</v>
      </c>
      <c r="L1223" s="651">
        <v>47.63</v>
      </c>
      <c r="M1223" s="651">
        <v>47.63</v>
      </c>
      <c r="N1223" s="650">
        <v>1</v>
      </c>
      <c r="O1223" s="731">
        <v>0.5</v>
      </c>
      <c r="P1223" s="651"/>
      <c r="Q1223" s="666">
        <v>0</v>
      </c>
      <c r="R1223" s="650"/>
      <c r="S1223" s="666">
        <v>0</v>
      </c>
      <c r="T1223" s="731"/>
      <c r="U1223" s="689">
        <v>0</v>
      </c>
    </row>
    <row r="1224" spans="1:21" ht="14.4" customHeight="1" x14ac:dyDescent="0.3">
      <c r="A1224" s="649">
        <v>21</v>
      </c>
      <c r="B1224" s="650" t="s">
        <v>582</v>
      </c>
      <c r="C1224" s="650">
        <v>89301212</v>
      </c>
      <c r="D1224" s="729" t="s">
        <v>5949</v>
      </c>
      <c r="E1224" s="730" t="s">
        <v>3922</v>
      </c>
      <c r="F1224" s="650" t="s">
        <v>3904</v>
      </c>
      <c r="G1224" s="650" t="s">
        <v>3971</v>
      </c>
      <c r="H1224" s="650" t="s">
        <v>1959</v>
      </c>
      <c r="I1224" s="650" t="s">
        <v>2084</v>
      </c>
      <c r="J1224" s="650" t="s">
        <v>3794</v>
      </c>
      <c r="K1224" s="650" t="s">
        <v>3795</v>
      </c>
      <c r="L1224" s="651">
        <v>6.98</v>
      </c>
      <c r="M1224" s="651">
        <v>6.98</v>
      </c>
      <c r="N1224" s="650">
        <v>1</v>
      </c>
      <c r="O1224" s="731">
        <v>1</v>
      </c>
      <c r="P1224" s="651">
        <v>6.98</v>
      </c>
      <c r="Q1224" s="666">
        <v>1</v>
      </c>
      <c r="R1224" s="650">
        <v>1</v>
      </c>
      <c r="S1224" s="666">
        <v>1</v>
      </c>
      <c r="T1224" s="731">
        <v>1</v>
      </c>
      <c r="U1224" s="689">
        <v>1</v>
      </c>
    </row>
    <row r="1225" spans="1:21" ht="14.4" customHeight="1" x14ac:dyDescent="0.3">
      <c r="A1225" s="649">
        <v>21</v>
      </c>
      <c r="B1225" s="650" t="s">
        <v>582</v>
      </c>
      <c r="C1225" s="650">
        <v>89301212</v>
      </c>
      <c r="D1225" s="729" t="s">
        <v>5949</v>
      </c>
      <c r="E1225" s="730" t="s">
        <v>3922</v>
      </c>
      <c r="F1225" s="650" t="s">
        <v>3904</v>
      </c>
      <c r="G1225" s="650" t="s">
        <v>3971</v>
      </c>
      <c r="H1225" s="650" t="s">
        <v>1959</v>
      </c>
      <c r="I1225" s="650" t="s">
        <v>2186</v>
      </c>
      <c r="J1225" s="650" t="s">
        <v>3796</v>
      </c>
      <c r="K1225" s="650" t="s">
        <v>3797</v>
      </c>
      <c r="L1225" s="651">
        <v>10.73</v>
      </c>
      <c r="M1225" s="651">
        <v>32.19</v>
      </c>
      <c r="N1225" s="650">
        <v>3</v>
      </c>
      <c r="O1225" s="731">
        <v>2</v>
      </c>
      <c r="P1225" s="651">
        <v>10.73</v>
      </c>
      <c r="Q1225" s="666">
        <v>0.33333333333333337</v>
      </c>
      <c r="R1225" s="650">
        <v>1</v>
      </c>
      <c r="S1225" s="666">
        <v>0.33333333333333331</v>
      </c>
      <c r="T1225" s="731">
        <v>1</v>
      </c>
      <c r="U1225" s="689">
        <v>0.5</v>
      </c>
    </row>
    <row r="1226" spans="1:21" ht="14.4" customHeight="1" x14ac:dyDescent="0.3">
      <c r="A1226" s="649">
        <v>21</v>
      </c>
      <c r="B1226" s="650" t="s">
        <v>582</v>
      </c>
      <c r="C1226" s="650">
        <v>89301212</v>
      </c>
      <c r="D1226" s="729" t="s">
        <v>5949</v>
      </c>
      <c r="E1226" s="730" t="s">
        <v>3922</v>
      </c>
      <c r="F1226" s="650" t="s">
        <v>3904</v>
      </c>
      <c r="G1226" s="650" t="s">
        <v>3971</v>
      </c>
      <c r="H1226" s="650" t="s">
        <v>1959</v>
      </c>
      <c r="I1226" s="650" t="s">
        <v>3155</v>
      </c>
      <c r="J1226" s="650" t="s">
        <v>3859</v>
      </c>
      <c r="K1226" s="650" t="s">
        <v>1840</v>
      </c>
      <c r="L1226" s="651">
        <v>17.690000000000001</v>
      </c>
      <c r="M1226" s="651">
        <v>53.070000000000007</v>
      </c>
      <c r="N1226" s="650">
        <v>3</v>
      </c>
      <c r="O1226" s="731">
        <v>0.5</v>
      </c>
      <c r="P1226" s="651"/>
      <c r="Q1226" s="666">
        <v>0</v>
      </c>
      <c r="R1226" s="650"/>
      <c r="S1226" s="666">
        <v>0</v>
      </c>
      <c r="T1226" s="731"/>
      <c r="U1226" s="689">
        <v>0</v>
      </c>
    </row>
    <row r="1227" spans="1:21" ht="14.4" customHeight="1" x14ac:dyDescent="0.3">
      <c r="A1227" s="649">
        <v>21</v>
      </c>
      <c r="B1227" s="650" t="s">
        <v>582</v>
      </c>
      <c r="C1227" s="650">
        <v>89301212</v>
      </c>
      <c r="D1227" s="729" t="s">
        <v>5949</v>
      </c>
      <c r="E1227" s="730" t="s">
        <v>3922</v>
      </c>
      <c r="F1227" s="650" t="s">
        <v>3904</v>
      </c>
      <c r="G1227" s="650" t="s">
        <v>3976</v>
      </c>
      <c r="H1227" s="650" t="s">
        <v>583</v>
      </c>
      <c r="I1227" s="650" t="s">
        <v>2335</v>
      </c>
      <c r="J1227" s="650" t="s">
        <v>3728</v>
      </c>
      <c r="K1227" s="650" t="s">
        <v>3729</v>
      </c>
      <c r="L1227" s="651">
        <v>333.31</v>
      </c>
      <c r="M1227" s="651">
        <v>999.93000000000006</v>
      </c>
      <c r="N1227" s="650">
        <v>3</v>
      </c>
      <c r="O1227" s="731">
        <v>3</v>
      </c>
      <c r="P1227" s="651">
        <v>666.62</v>
      </c>
      <c r="Q1227" s="666">
        <v>0.66666666666666663</v>
      </c>
      <c r="R1227" s="650">
        <v>2</v>
      </c>
      <c r="S1227" s="666">
        <v>0.66666666666666663</v>
      </c>
      <c r="T1227" s="731">
        <v>2</v>
      </c>
      <c r="U1227" s="689">
        <v>0.66666666666666663</v>
      </c>
    </row>
    <row r="1228" spans="1:21" ht="14.4" customHeight="1" x14ac:dyDescent="0.3">
      <c r="A1228" s="649">
        <v>21</v>
      </c>
      <c r="B1228" s="650" t="s">
        <v>582</v>
      </c>
      <c r="C1228" s="650">
        <v>89301212</v>
      </c>
      <c r="D1228" s="729" t="s">
        <v>5949</v>
      </c>
      <c r="E1228" s="730" t="s">
        <v>3922</v>
      </c>
      <c r="F1228" s="650" t="s">
        <v>3904</v>
      </c>
      <c r="G1228" s="650" t="s">
        <v>3976</v>
      </c>
      <c r="H1228" s="650" t="s">
        <v>583</v>
      </c>
      <c r="I1228" s="650" t="s">
        <v>2335</v>
      </c>
      <c r="J1228" s="650" t="s">
        <v>3728</v>
      </c>
      <c r="K1228" s="650" t="s">
        <v>3729</v>
      </c>
      <c r="L1228" s="651">
        <v>156.86000000000001</v>
      </c>
      <c r="M1228" s="651">
        <v>156.86000000000001</v>
      </c>
      <c r="N1228" s="650">
        <v>1</v>
      </c>
      <c r="O1228" s="731">
        <v>1</v>
      </c>
      <c r="P1228" s="651">
        <v>156.86000000000001</v>
      </c>
      <c r="Q1228" s="666">
        <v>1</v>
      </c>
      <c r="R1228" s="650">
        <v>1</v>
      </c>
      <c r="S1228" s="666">
        <v>1</v>
      </c>
      <c r="T1228" s="731">
        <v>1</v>
      </c>
      <c r="U1228" s="689">
        <v>1</v>
      </c>
    </row>
    <row r="1229" spans="1:21" ht="14.4" customHeight="1" x14ac:dyDescent="0.3">
      <c r="A1229" s="649">
        <v>21</v>
      </c>
      <c r="B1229" s="650" t="s">
        <v>582</v>
      </c>
      <c r="C1229" s="650">
        <v>89301212</v>
      </c>
      <c r="D1229" s="729" t="s">
        <v>5949</v>
      </c>
      <c r="E1229" s="730" t="s">
        <v>3922</v>
      </c>
      <c r="F1229" s="650" t="s">
        <v>3904</v>
      </c>
      <c r="G1229" s="650" t="s">
        <v>4474</v>
      </c>
      <c r="H1229" s="650" t="s">
        <v>1959</v>
      </c>
      <c r="I1229" s="650" t="s">
        <v>4475</v>
      </c>
      <c r="J1229" s="650" t="s">
        <v>4476</v>
      </c>
      <c r="K1229" s="650" t="s">
        <v>4477</v>
      </c>
      <c r="L1229" s="651">
        <v>804.58</v>
      </c>
      <c r="M1229" s="651">
        <v>127123.64000000007</v>
      </c>
      <c r="N1229" s="650">
        <v>158</v>
      </c>
      <c r="O1229" s="731">
        <v>53.5</v>
      </c>
      <c r="P1229" s="651">
        <v>99767.920000000056</v>
      </c>
      <c r="Q1229" s="666">
        <v>0.78481012658227844</v>
      </c>
      <c r="R1229" s="650">
        <v>124</v>
      </c>
      <c r="S1229" s="666">
        <v>0.78481012658227844</v>
      </c>
      <c r="T1229" s="731">
        <v>41.5</v>
      </c>
      <c r="U1229" s="689">
        <v>0.77570093457943923</v>
      </c>
    </row>
    <row r="1230" spans="1:21" ht="14.4" customHeight="1" x14ac:dyDescent="0.3">
      <c r="A1230" s="649">
        <v>21</v>
      </c>
      <c r="B1230" s="650" t="s">
        <v>582</v>
      </c>
      <c r="C1230" s="650">
        <v>89301212</v>
      </c>
      <c r="D1230" s="729" t="s">
        <v>5949</v>
      </c>
      <c r="E1230" s="730" t="s">
        <v>3922</v>
      </c>
      <c r="F1230" s="650" t="s">
        <v>3904</v>
      </c>
      <c r="G1230" s="650" t="s">
        <v>4474</v>
      </c>
      <c r="H1230" s="650" t="s">
        <v>583</v>
      </c>
      <c r="I1230" s="650" t="s">
        <v>4478</v>
      </c>
      <c r="J1230" s="650" t="s">
        <v>4479</v>
      </c>
      <c r="K1230" s="650" t="s">
        <v>4480</v>
      </c>
      <c r="L1230" s="651">
        <v>750.95</v>
      </c>
      <c r="M1230" s="651">
        <v>4505.7000000000007</v>
      </c>
      <c r="N1230" s="650">
        <v>6</v>
      </c>
      <c r="O1230" s="731">
        <v>2</v>
      </c>
      <c r="P1230" s="651"/>
      <c r="Q1230" s="666">
        <v>0</v>
      </c>
      <c r="R1230" s="650"/>
      <c r="S1230" s="666">
        <v>0</v>
      </c>
      <c r="T1230" s="731"/>
      <c r="U1230" s="689">
        <v>0</v>
      </c>
    </row>
    <row r="1231" spans="1:21" ht="14.4" customHeight="1" x14ac:dyDescent="0.3">
      <c r="A1231" s="649">
        <v>21</v>
      </c>
      <c r="B1231" s="650" t="s">
        <v>582</v>
      </c>
      <c r="C1231" s="650">
        <v>89301212</v>
      </c>
      <c r="D1231" s="729" t="s">
        <v>5949</v>
      </c>
      <c r="E1231" s="730" t="s">
        <v>3922</v>
      </c>
      <c r="F1231" s="650" t="s">
        <v>3904</v>
      </c>
      <c r="G1231" s="650" t="s">
        <v>4474</v>
      </c>
      <c r="H1231" s="650" t="s">
        <v>583</v>
      </c>
      <c r="I1231" s="650" t="s">
        <v>5078</v>
      </c>
      <c r="J1231" s="650" t="s">
        <v>4479</v>
      </c>
      <c r="K1231" s="650" t="s">
        <v>4477</v>
      </c>
      <c r="L1231" s="651">
        <v>0</v>
      </c>
      <c r="M1231" s="651">
        <v>0</v>
      </c>
      <c r="N1231" s="650">
        <v>9</v>
      </c>
      <c r="O1231" s="731">
        <v>3</v>
      </c>
      <c r="P1231" s="651">
        <v>0</v>
      </c>
      <c r="Q1231" s="666"/>
      <c r="R1231" s="650">
        <v>3</v>
      </c>
      <c r="S1231" s="666">
        <v>0.33333333333333331</v>
      </c>
      <c r="T1231" s="731">
        <v>1</v>
      </c>
      <c r="U1231" s="689">
        <v>0.33333333333333331</v>
      </c>
    </row>
    <row r="1232" spans="1:21" ht="14.4" customHeight="1" x14ac:dyDescent="0.3">
      <c r="A1232" s="649">
        <v>21</v>
      </c>
      <c r="B1232" s="650" t="s">
        <v>582</v>
      </c>
      <c r="C1232" s="650">
        <v>89301212</v>
      </c>
      <c r="D1232" s="729" t="s">
        <v>5949</v>
      </c>
      <c r="E1232" s="730" t="s">
        <v>3922</v>
      </c>
      <c r="F1232" s="650" t="s">
        <v>3904</v>
      </c>
      <c r="G1232" s="650" t="s">
        <v>4474</v>
      </c>
      <c r="H1232" s="650" t="s">
        <v>583</v>
      </c>
      <c r="I1232" s="650" t="s">
        <v>5079</v>
      </c>
      <c r="J1232" s="650" t="s">
        <v>4479</v>
      </c>
      <c r="K1232" s="650" t="s">
        <v>4480</v>
      </c>
      <c r="L1232" s="651">
        <v>750.95</v>
      </c>
      <c r="M1232" s="651">
        <v>2252.8500000000004</v>
      </c>
      <c r="N1232" s="650">
        <v>3</v>
      </c>
      <c r="O1232" s="731">
        <v>1</v>
      </c>
      <c r="P1232" s="651">
        <v>2252.8500000000004</v>
      </c>
      <c r="Q1232" s="666">
        <v>1</v>
      </c>
      <c r="R1232" s="650">
        <v>3</v>
      </c>
      <c r="S1232" s="666">
        <v>1</v>
      </c>
      <c r="T1232" s="731">
        <v>1</v>
      </c>
      <c r="U1232" s="689">
        <v>1</v>
      </c>
    </row>
    <row r="1233" spans="1:21" ht="14.4" customHeight="1" x14ac:dyDescent="0.3">
      <c r="A1233" s="649">
        <v>21</v>
      </c>
      <c r="B1233" s="650" t="s">
        <v>582</v>
      </c>
      <c r="C1233" s="650">
        <v>89301212</v>
      </c>
      <c r="D1233" s="729" t="s">
        <v>5949</v>
      </c>
      <c r="E1233" s="730" t="s">
        <v>3922</v>
      </c>
      <c r="F1233" s="650" t="s">
        <v>3904</v>
      </c>
      <c r="G1233" s="650" t="s">
        <v>3960</v>
      </c>
      <c r="H1233" s="650" t="s">
        <v>583</v>
      </c>
      <c r="I1233" s="650" t="s">
        <v>3961</v>
      </c>
      <c r="J1233" s="650" t="s">
        <v>3962</v>
      </c>
      <c r="K1233" s="650" t="s">
        <v>3963</v>
      </c>
      <c r="L1233" s="651">
        <v>1789.73</v>
      </c>
      <c r="M1233" s="651">
        <v>7158.92</v>
      </c>
      <c r="N1233" s="650">
        <v>4</v>
      </c>
      <c r="O1233" s="731">
        <v>0.5</v>
      </c>
      <c r="P1233" s="651">
        <v>7158.92</v>
      </c>
      <c r="Q1233" s="666">
        <v>1</v>
      </c>
      <c r="R1233" s="650">
        <v>4</v>
      </c>
      <c r="S1233" s="666">
        <v>1</v>
      </c>
      <c r="T1233" s="731">
        <v>0.5</v>
      </c>
      <c r="U1233" s="689">
        <v>1</v>
      </c>
    </row>
    <row r="1234" spans="1:21" ht="14.4" customHeight="1" x14ac:dyDescent="0.3">
      <c r="A1234" s="649">
        <v>21</v>
      </c>
      <c r="B1234" s="650" t="s">
        <v>582</v>
      </c>
      <c r="C1234" s="650">
        <v>89301212</v>
      </c>
      <c r="D1234" s="729" t="s">
        <v>5949</v>
      </c>
      <c r="E1234" s="730" t="s">
        <v>3922</v>
      </c>
      <c r="F1234" s="650" t="s">
        <v>3904</v>
      </c>
      <c r="G1234" s="650" t="s">
        <v>4762</v>
      </c>
      <c r="H1234" s="650" t="s">
        <v>1959</v>
      </c>
      <c r="I1234" s="650" t="s">
        <v>5080</v>
      </c>
      <c r="J1234" s="650" t="s">
        <v>3841</v>
      </c>
      <c r="K1234" s="650" t="s">
        <v>4650</v>
      </c>
      <c r="L1234" s="651">
        <v>217.65</v>
      </c>
      <c r="M1234" s="651">
        <v>652.95000000000005</v>
      </c>
      <c r="N1234" s="650">
        <v>3</v>
      </c>
      <c r="O1234" s="731">
        <v>1</v>
      </c>
      <c r="P1234" s="651">
        <v>652.95000000000005</v>
      </c>
      <c r="Q1234" s="666">
        <v>1</v>
      </c>
      <c r="R1234" s="650">
        <v>3</v>
      </c>
      <c r="S1234" s="666">
        <v>1</v>
      </c>
      <c r="T1234" s="731">
        <v>1</v>
      </c>
      <c r="U1234" s="689">
        <v>1</v>
      </c>
    </row>
    <row r="1235" spans="1:21" ht="14.4" customHeight="1" x14ac:dyDescent="0.3">
      <c r="A1235" s="649">
        <v>21</v>
      </c>
      <c r="B1235" s="650" t="s">
        <v>582</v>
      </c>
      <c r="C1235" s="650">
        <v>89301212</v>
      </c>
      <c r="D1235" s="729" t="s">
        <v>5949</v>
      </c>
      <c r="E1235" s="730" t="s">
        <v>3922</v>
      </c>
      <c r="F1235" s="650" t="s">
        <v>3904</v>
      </c>
      <c r="G1235" s="650" t="s">
        <v>4481</v>
      </c>
      <c r="H1235" s="650" t="s">
        <v>1959</v>
      </c>
      <c r="I1235" s="650" t="s">
        <v>2441</v>
      </c>
      <c r="J1235" s="650" t="s">
        <v>2442</v>
      </c>
      <c r="K1235" s="650" t="s">
        <v>2443</v>
      </c>
      <c r="L1235" s="651">
        <v>222.25</v>
      </c>
      <c r="M1235" s="651">
        <v>222.25</v>
      </c>
      <c r="N1235" s="650">
        <v>1</v>
      </c>
      <c r="O1235" s="731">
        <v>1</v>
      </c>
      <c r="P1235" s="651"/>
      <c r="Q1235" s="666">
        <v>0</v>
      </c>
      <c r="R1235" s="650"/>
      <c r="S1235" s="666">
        <v>0</v>
      </c>
      <c r="T1235" s="731"/>
      <c r="U1235" s="689">
        <v>0</v>
      </c>
    </row>
    <row r="1236" spans="1:21" ht="14.4" customHeight="1" x14ac:dyDescent="0.3">
      <c r="A1236" s="649">
        <v>21</v>
      </c>
      <c r="B1236" s="650" t="s">
        <v>582</v>
      </c>
      <c r="C1236" s="650">
        <v>89301212</v>
      </c>
      <c r="D1236" s="729" t="s">
        <v>5949</v>
      </c>
      <c r="E1236" s="730" t="s">
        <v>3922</v>
      </c>
      <c r="F1236" s="650" t="s">
        <v>3904</v>
      </c>
      <c r="G1236" s="650" t="s">
        <v>4840</v>
      </c>
      <c r="H1236" s="650" t="s">
        <v>583</v>
      </c>
      <c r="I1236" s="650" t="s">
        <v>5081</v>
      </c>
      <c r="J1236" s="650" t="s">
        <v>4842</v>
      </c>
      <c r="K1236" s="650" t="s">
        <v>5082</v>
      </c>
      <c r="L1236" s="651">
        <v>0</v>
      </c>
      <c r="M1236" s="651">
        <v>0</v>
      </c>
      <c r="N1236" s="650">
        <v>1</v>
      </c>
      <c r="O1236" s="731">
        <v>1</v>
      </c>
      <c r="P1236" s="651"/>
      <c r="Q1236" s="666"/>
      <c r="R1236" s="650"/>
      <c r="S1236" s="666">
        <v>0</v>
      </c>
      <c r="T1236" s="731"/>
      <c r="U1236" s="689">
        <v>0</v>
      </c>
    </row>
    <row r="1237" spans="1:21" ht="14.4" customHeight="1" x14ac:dyDescent="0.3">
      <c r="A1237" s="649">
        <v>21</v>
      </c>
      <c r="B1237" s="650" t="s">
        <v>582</v>
      </c>
      <c r="C1237" s="650">
        <v>89301212</v>
      </c>
      <c r="D1237" s="729" t="s">
        <v>5949</v>
      </c>
      <c r="E1237" s="730" t="s">
        <v>3922</v>
      </c>
      <c r="F1237" s="650" t="s">
        <v>3904</v>
      </c>
      <c r="G1237" s="650" t="s">
        <v>4840</v>
      </c>
      <c r="H1237" s="650" t="s">
        <v>583</v>
      </c>
      <c r="I1237" s="650" t="s">
        <v>4841</v>
      </c>
      <c r="J1237" s="650" t="s">
        <v>4842</v>
      </c>
      <c r="K1237" s="650" t="s">
        <v>4843</v>
      </c>
      <c r="L1237" s="651">
        <v>68.3</v>
      </c>
      <c r="M1237" s="651">
        <v>341.5</v>
      </c>
      <c r="N1237" s="650">
        <v>5</v>
      </c>
      <c r="O1237" s="731">
        <v>4.5</v>
      </c>
      <c r="P1237" s="651">
        <v>68.3</v>
      </c>
      <c r="Q1237" s="666">
        <v>0.19999999999999998</v>
      </c>
      <c r="R1237" s="650">
        <v>1</v>
      </c>
      <c r="S1237" s="666">
        <v>0.2</v>
      </c>
      <c r="T1237" s="731">
        <v>1</v>
      </c>
      <c r="U1237" s="689">
        <v>0.22222222222222221</v>
      </c>
    </row>
    <row r="1238" spans="1:21" ht="14.4" customHeight="1" x14ac:dyDescent="0.3">
      <c r="A1238" s="649">
        <v>21</v>
      </c>
      <c r="B1238" s="650" t="s">
        <v>582</v>
      </c>
      <c r="C1238" s="650">
        <v>89301212</v>
      </c>
      <c r="D1238" s="729" t="s">
        <v>5949</v>
      </c>
      <c r="E1238" s="730" t="s">
        <v>3922</v>
      </c>
      <c r="F1238" s="650" t="s">
        <v>3904</v>
      </c>
      <c r="G1238" s="650" t="s">
        <v>4840</v>
      </c>
      <c r="H1238" s="650" t="s">
        <v>583</v>
      </c>
      <c r="I1238" s="650" t="s">
        <v>4841</v>
      </c>
      <c r="J1238" s="650" t="s">
        <v>4842</v>
      </c>
      <c r="K1238" s="650" t="s">
        <v>4843</v>
      </c>
      <c r="L1238" s="651">
        <v>49.57</v>
      </c>
      <c r="M1238" s="651">
        <v>99.14</v>
      </c>
      <c r="N1238" s="650">
        <v>2</v>
      </c>
      <c r="O1238" s="731">
        <v>2</v>
      </c>
      <c r="P1238" s="651">
        <v>49.57</v>
      </c>
      <c r="Q1238" s="666">
        <v>0.5</v>
      </c>
      <c r="R1238" s="650">
        <v>1</v>
      </c>
      <c r="S1238" s="666">
        <v>0.5</v>
      </c>
      <c r="T1238" s="731">
        <v>1</v>
      </c>
      <c r="U1238" s="689">
        <v>0.5</v>
      </c>
    </row>
    <row r="1239" spans="1:21" ht="14.4" customHeight="1" x14ac:dyDescent="0.3">
      <c r="A1239" s="649">
        <v>21</v>
      </c>
      <c r="B1239" s="650" t="s">
        <v>582</v>
      </c>
      <c r="C1239" s="650">
        <v>89301212</v>
      </c>
      <c r="D1239" s="729" t="s">
        <v>5949</v>
      </c>
      <c r="E1239" s="730" t="s">
        <v>3922</v>
      </c>
      <c r="F1239" s="650" t="s">
        <v>3904</v>
      </c>
      <c r="G1239" s="650" t="s">
        <v>3979</v>
      </c>
      <c r="H1239" s="650" t="s">
        <v>583</v>
      </c>
      <c r="I1239" s="650" t="s">
        <v>959</v>
      </c>
      <c r="J1239" s="650" t="s">
        <v>4394</v>
      </c>
      <c r="K1239" s="650" t="s">
        <v>4395</v>
      </c>
      <c r="L1239" s="651">
        <v>0</v>
      </c>
      <c r="M1239" s="651">
        <v>0</v>
      </c>
      <c r="N1239" s="650">
        <v>4</v>
      </c>
      <c r="O1239" s="731">
        <v>2.5</v>
      </c>
      <c r="P1239" s="651">
        <v>0</v>
      </c>
      <c r="Q1239" s="666"/>
      <c r="R1239" s="650">
        <v>2</v>
      </c>
      <c r="S1239" s="666">
        <v>0.5</v>
      </c>
      <c r="T1239" s="731">
        <v>2</v>
      </c>
      <c r="U1239" s="689">
        <v>0.8</v>
      </c>
    </row>
    <row r="1240" spans="1:21" ht="14.4" customHeight="1" x14ac:dyDescent="0.3">
      <c r="A1240" s="649">
        <v>21</v>
      </c>
      <c r="B1240" s="650" t="s">
        <v>582</v>
      </c>
      <c r="C1240" s="650">
        <v>89301212</v>
      </c>
      <c r="D1240" s="729" t="s">
        <v>5949</v>
      </c>
      <c r="E1240" s="730" t="s">
        <v>3922</v>
      </c>
      <c r="F1240" s="650" t="s">
        <v>3904</v>
      </c>
      <c r="G1240" s="650" t="s">
        <v>3979</v>
      </c>
      <c r="H1240" s="650" t="s">
        <v>583</v>
      </c>
      <c r="I1240" s="650" t="s">
        <v>963</v>
      </c>
      <c r="J1240" s="650" t="s">
        <v>3981</v>
      </c>
      <c r="K1240" s="650" t="s">
        <v>2110</v>
      </c>
      <c r="L1240" s="651">
        <v>0</v>
      </c>
      <c r="M1240" s="651">
        <v>0</v>
      </c>
      <c r="N1240" s="650">
        <v>7</v>
      </c>
      <c r="O1240" s="731">
        <v>3.5</v>
      </c>
      <c r="P1240" s="651"/>
      <c r="Q1240" s="666"/>
      <c r="R1240" s="650"/>
      <c r="S1240" s="666">
        <v>0</v>
      </c>
      <c r="T1240" s="731"/>
      <c r="U1240" s="689">
        <v>0</v>
      </c>
    </row>
    <row r="1241" spans="1:21" ht="14.4" customHeight="1" x14ac:dyDescent="0.3">
      <c r="A1241" s="649">
        <v>21</v>
      </c>
      <c r="B1241" s="650" t="s">
        <v>582</v>
      </c>
      <c r="C1241" s="650">
        <v>89301212</v>
      </c>
      <c r="D1241" s="729" t="s">
        <v>5949</v>
      </c>
      <c r="E1241" s="730" t="s">
        <v>3922</v>
      </c>
      <c r="F1241" s="650" t="s">
        <v>3904</v>
      </c>
      <c r="G1241" s="650" t="s">
        <v>3979</v>
      </c>
      <c r="H1241" s="650" t="s">
        <v>583</v>
      </c>
      <c r="I1241" s="650" t="s">
        <v>5083</v>
      </c>
      <c r="J1241" s="650" t="s">
        <v>3981</v>
      </c>
      <c r="K1241" s="650" t="s">
        <v>2110</v>
      </c>
      <c r="L1241" s="651">
        <v>0</v>
      </c>
      <c r="M1241" s="651">
        <v>0</v>
      </c>
      <c r="N1241" s="650">
        <v>1</v>
      </c>
      <c r="O1241" s="731">
        <v>1</v>
      </c>
      <c r="P1241" s="651">
        <v>0</v>
      </c>
      <c r="Q1241" s="666"/>
      <c r="R1241" s="650">
        <v>1</v>
      </c>
      <c r="S1241" s="666">
        <v>1</v>
      </c>
      <c r="T1241" s="731">
        <v>1</v>
      </c>
      <c r="U1241" s="689">
        <v>1</v>
      </c>
    </row>
    <row r="1242" spans="1:21" ht="14.4" customHeight="1" x14ac:dyDescent="0.3">
      <c r="A1242" s="649">
        <v>21</v>
      </c>
      <c r="B1242" s="650" t="s">
        <v>582</v>
      </c>
      <c r="C1242" s="650">
        <v>89301212</v>
      </c>
      <c r="D1242" s="729" t="s">
        <v>5949</v>
      </c>
      <c r="E1242" s="730" t="s">
        <v>3922</v>
      </c>
      <c r="F1242" s="650" t="s">
        <v>3904</v>
      </c>
      <c r="G1242" s="650" t="s">
        <v>3979</v>
      </c>
      <c r="H1242" s="650" t="s">
        <v>583</v>
      </c>
      <c r="I1242" s="650" t="s">
        <v>4766</v>
      </c>
      <c r="J1242" s="650" t="s">
        <v>4394</v>
      </c>
      <c r="K1242" s="650" t="s">
        <v>4395</v>
      </c>
      <c r="L1242" s="651">
        <v>0</v>
      </c>
      <c r="M1242" s="651">
        <v>0</v>
      </c>
      <c r="N1242" s="650">
        <v>9</v>
      </c>
      <c r="O1242" s="731">
        <v>6</v>
      </c>
      <c r="P1242" s="651">
        <v>0</v>
      </c>
      <c r="Q1242" s="666"/>
      <c r="R1242" s="650">
        <v>9</v>
      </c>
      <c r="S1242" s="666">
        <v>1</v>
      </c>
      <c r="T1242" s="731">
        <v>6</v>
      </c>
      <c r="U1242" s="689">
        <v>1</v>
      </c>
    </row>
    <row r="1243" spans="1:21" ht="14.4" customHeight="1" x14ac:dyDescent="0.3">
      <c r="A1243" s="649">
        <v>21</v>
      </c>
      <c r="B1243" s="650" t="s">
        <v>582</v>
      </c>
      <c r="C1243" s="650">
        <v>89301212</v>
      </c>
      <c r="D1243" s="729" t="s">
        <v>5949</v>
      </c>
      <c r="E1243" s="730" t="s">
        <v>3922</v>
      </c>
      <c r="F1243" s="650" t="s">
        <v>3904</v>
      </c>
      <c r="G1243" s="650" t="s">
        <v>3979</v>
      </c>
      <c r="H1243" s="650" t="s">
        <v>583</v>
      </c>
      <c r="I1243" s="650" t="s">
        <v>4848</v>
      </c>
      <c r="J1243" s="650" t="s">
        <v>4394</v>
      </c>
      <c r="K1243" s="650" t="s">
        <v>4395</v>
      </c>
      <c r="L1243" s="651">
        <v>0</v>
      </c>
      <c r="M1243" s="651">
        <v>0</v>
      </c>
      <c r="N1243" s="650">
        <v>11</v>
      </c>
      <c r="O1243" s="731">
        <v>5.5</v>
      </c>
      <c r="P1243" s="651">
        <v>0</v>
      </c>
      <c r="Q1243" s="666"/>
      <c r="R1243" s="650">
        <v>9</v>
      </c>
      <c r="S1243" s="666">
        <v>0.81818181818181823</v>
      </c>
      <c r="T1243" s="731">
        <v>5</v>
      </c>
      <c r="U1243" s="689">
        <v>0.90909090909090906</v>
      </c>
    </row>
    <row r="1244" spans="1:21" ht="14.4" customHeight="1" x14ac:dyDescent="0.3">
      <c r="A1244" s="649">
        <v>21</v>
      </c>
      <c r="B1244" s="650" t="s">
        <v>582</v>
      </c>
      <c r="C1244" s="650">
        <v>89301212</v>
      </c>
      <c r="D1244" s="729" t="s">
        <v>5949</v>
      </c>
      <c r="E1244" s="730" t="s">
        <v>3922</v>
      </c>
      <c r="F1244" s="650" t="s">
        <v>3904</v>
      </c>
      <c r="G1244" s="650" t="s">
        <v>5084</v>
      </c>
      <c r="H1244" s="650" t="s">
        <v>583</v>
      </c>
      <c r="I1244" s="650" t="s">
        <v>5085</v>
      </c>
      <c r="J1244" s="650" t="s">
        <v>5086</v>
      </c>
      <c r="K1244" s="650" t="s">
        <v>1217</v>
      </c>
      <c r="L1244" s="651">
        <v>0</v>
      </c>
      <c r="M1244" s="651">
        <v>0</v>
      </c>
      <c r="N1244" s="650">
        <v>1</v>
      </c>
      <c r="O1244" s="731">
        <v>0.5</v>
      </c>
      <c r="P1244" s="651"/>
      <c r="Q1244" s="666"/>
      <c r="R1244" s="650"/>
      <c r="S1244" s="666">
        <v>0</v>
      </c>
      <c r="T1244" s="731"/>
      <c r="U1244" s="689">
        <v>0</v>
      </c>
    </row>
    <row r="1245" spans="1:21" ht="14.4" customHeight="1" x14ac:dyDescent="0.3">
      <c r="A1245" s="649">
        <v>21</v>
      </c>
      <c r="B1245" s="650" t="s">
        <v>582</v>
      </c>
      <c r="C1245" s="650">
        <v>89301212</v>
      </c>
      <c r="D1245" s="729" t="s">
        <v>5949</v>
      </c>
      <c r="E1245" s="730" t="s">
        <v>3922</v>
      </c>
      <c r="F1245" s="650" t="s">
        <v>3904</v>
      </c>
      <c r="G1245" s="650" t="s">
        <v>5084</v>
      </c>
      <c r="H1245" s="650" t="s">
        <v>583</v>
      </c>
      <c r="I1245" s="650" t="s">
        <v>5087</v>
      </c>
      <c r="J1245" s="650" t="s">
        <v>3020</v>
      </c>
      <c r="K1245" s="650" t="s">
        <v>5088</v>
      </c>
      <c r="L1245" s="651">
        <v>0</v>
      </c>
      <c r="M1245" s="651">
        <v>0</v>
      </c>
      <c r="N1245" s="650">
        <v>2</v>
      </c>
      <c r="O1245" s="731">
        <v>1</v>
      </c>
      <c r="P1245" s="651">
        <v>0</v>
      </c>
      <c r="Q1245" s="666"/>
      <c r="R1245" s="650">
        <v>1</v>
      </c>
      <c r="S1245" s="666">
        <v>0.5</v>
      </c>
      <c r="T1245" s="731">
        <v>0.5</v>
      </c>
      <c r="U1245" s="689">
        <v>0.5</v>
      </c>
    </row>
    <row r="1246" spans="1:21" ht="14.4" customHeight="1" x14ac:dyDescent="0.3">
      <c r="A1246" s="649">
        <v>21</v>
      </c>
      <c r="B1246" s="650" t="s">
        <v>582</v>
      </c>
      <c r="C1246" s="650">
        <v>89301212</v>
      </c>
      <c r="D1246" s="729" t="s">
        <v>5949</v>
      </c>
      <c r="E1246" s="730" t="s">
        <v>3922</v>
      </c>
      <c r="F1246" s="650" t="s">
        <v>3904</v>
      </c>
      <c r="G1246" s="650" t="s">
        <v>4141</v>
      </c>
      <c r="H1246" s="650" t="s">
        <v>1959</v>
      </c>
      <c r="I1246" s="650" t="s">
        <v>4221</v>
      </c>
      <c r="J1246" s="650" t="s">
        <v>4222</v>
      </c>
      <c r="K1246" s="650" t="s">
        <v>4223</v>
      </c>
      <c r="L1246" s="651">
        <v>801.23</v>
      </c>
      <c r="M1246" s="651">
        <v>2403.69</v>
      </c>
      <c r="N1246" s="650">
        <v>3</v>
      </c>
      <c r="O1246" s="731">
        <v>1</v>
      </c>
      <c r="P1246" s="651">
        <v>2403.69</v>
      </c>
      <c r="Q1246" s="666">
        <v>1</v>
      </c>
      <c r="R1246" s="650">
        <v>3</v>
      </c>
      <c r="S1246" s="666">
        <v>1</v>
      </c>
      <c r="T1246" s="731">
        <v>1</v>
      </c>
      <c r="U1246" s="689">
        <v>1</v>
      </c>
    </row>
    <row r="1247" spans="1:21" ht="14.4" customHeight="1" x14ac:dyDescent="0.3">
      <c r="A1247" s="649">
        <v>21</v>
      </c>
      <c r="B1247" s="650" t="s">
        <v>582</v>
      </c>
      <c r="C1247" s="650">
        <v>89301212</v>
      </c>
      <c r="D1247" s="729" t="s">
        <v>5949</v>
      </c>
      <c r="E1247" s="730" t="s">
        <v>3922</v>
      </c>
      <c r="F1247" s="650" t="s">
        <v>3904</v>
      </c>
      <c r="G1247" s="650" t="s">
        <v>4141</v>
      </c>
      <c r="H1247" s="650" t="s">
        <v>1959</v>
      </c>
      <c r="I1247" s="650" t="s">
        <v>4221</v>
      </c>
      <c r="J1247" s="650" t="s">
        <v>4222</v>
      </c>
      <c r="K1247" s="650" t="s">
        <v>4223</v>
      </c>
      <c r="L1247" s="651">
        <v>788.32</v>
      </c>
      <c r="M1247" s="651">
        <v>2364.96</v>
      </c>
      <c r="N1247" s="650">
        <v>3</v>
      </c>
      <c r="O1247" s="731">
        <v>1</v>
      </c>
      <c r="P1247" s="651">
        <v>2364.96</v>
      </c>
      <c r="Q1247" s="666">
        <v>1</v>
      </c>
      <c r="R1247" s="650">
        <v>3</v>
      </c>
      <c r="S1247" s="666">
        <v>1</v>
      </c>
      <c r="T1247" s="731">
        <v>1</v>
      </c>
      <c r="U1247" s="689">
        <v>1</v>
      </c>
    </row>
    <row r="1248" spans="1:21" ht="14.4" customHeight="1" x14ac:dyDescent="0.3">
      <c r="A1248" s="649">
        <v>21</v>
      </c>
      <c r="B1248" s="650" t="s">
        <v>582</v>
      </c>
      <c r="C1248" s="650">
        <v>89301212</v>
      </c>
      <c r="D1248" s="729" t="s">
        <v>5949</v>
      </c>
      <c r="E1248" s="730" t="s">
        <v>3922</v>
      </c>
      <c r="F1248" s="650" t="s">
        <v>3904</v>
      </c>
      <c r="G1248" s="650" t="s">
        <v>4141</v>
      </c>
      <c r="H1248" s="650" t="s">
        <v>1959</v>
      </c>
      <c r="I1248" s="650" t="s">
        <v>4142</v>
      </c>
      <c r="J1248" s="650" t="s">
        <v>4143</v>
      </c>
      <c r="K1248" s="650" t="s">
        <v>4144</v>
      </c>
      <c r="L1248" s="651">
        <v>1201.8399999999999</v>
      </c>
      <c r="M1248" s="651">
        <v>6009.1999999999989</v>
      </c>
      <c r="N1248" s="650">
        <v>5</v>
      </c>
      <c r="O1248" s="731">
        <v>2</v>
      </c>
      <c r="P1248" s="651">
        <v>6009.1999999999989</v>
      </c>
      <c r="Q1248" s="666">
        <v>1</v>
      </c>
      <c r="R1248" s="650">
        <v>5</v>
      </c>
      <c r="S1248" s="666">
        <v>1</v>
      </c>
      <c r="T1248" s="731">
        <v>2</v>
      </c>
      <c r="U1248" s="689">
        <v>1</v>
      </c>
    </row>
    <row r="1249" spans="1:21" ht="14.4" customHeight="1" x14ac:dyDescent="0.3">
      <c r="A1249" s="649">
        <v>21</v>
      </c>
      <c r="B1249" s="650" t="s">
        <v>582</v>
      </c>
      <c r="C1249" s="650">
        <v>89301212</v>
      </c>
      <c r="D1249" s="729" t="s">
        <v>5949</v>
      </c>
      <c r="E1249" s="730" t="s">
        <v>3922</v>
      </c>
      <c r="F1249" s="650" t="s">
        <v>3904</v>
      </c>
      <c r="G1249" s="650" t="s">
        <v>4225</v>
      </c>
      <c r="H1249" s="650" t="s">
        <v>1959</v>
      </c>
      <c r="I1249" s="650" t="s">
        <v>2075</v>
      </c>
      <c r="J1249" s="650" t="s">
        <v>2072</v>
      </c>
      <c r="K1249" s="650" t="s">
        <v>922</v>
      </c>
      <c r="L1249" s="651">
        <v>137.74</v>
      </c>
      <c r="M1249" s="651">
        <v>137.74</v>
      </c>
      <c r="N1249" s="650">
        <v>1</v>
      </c>
      <c r="O1249" s="731">
        <v>0.5</v>
      </c>
      <c r="P1249" s="651"/>
      <c r="Q1249" s="666">
        <v>0</v>
      </c>
      <c r="R1249" s="650"/>
      <c r="S1249" s="666">
        <v>0</v>
      </c>
      <c r="T1249" s="731"/>
      <c r="U1249" s="689">
        <v>0</v>
      </c>
    </row>
    <row r="1250" spans="1:21" ht="14.4" customHeight="1" x14ac:dyDescent="0.3">
      <c r="A1250" s="649">
        <v>21</v>
      </c>
      <c r="B1250" s="650" t="s">
        <v>582</v>
      </c>
      <c r="C1250" s="650">
        <v>89301212</v>
      </c>
      <c r="D1250" s="729" t="s">
        <v>5949</v>
      </c>
      <c r="E1250" s="730" t="s">
        <v>3922</v>
      </c>
      <c r="F1250" s="650" t="s">
        <v>3904</v>
      </c>
      <c r="G1250" s="650" t="s">
        <v>3985</v>
      </c>
      <c r="H1250" s="650" t="s">
        <v>1959</v>
      </c>
      <c r="I1250" s="650" t="s">
        <v>2123</v>
      </c>
      <c r="J1250" s="650" t="s">
        <v>2124</v>
      </c>
      <c r="K1250" s="650" t="s">
        <v>3802</v>
      </c>
      <c r="L1250" s="651">
        <v>162.13</v>
      </c>
      <c r="M1250" s="651">
        <v>486.39</v>
      </c>
      <c r="N1250" s="650">
        <v>3</v>
      </c>
      <c r="O1250" s="731">
        <v>0.5</v>
      </c>
      <c r="P1250" s="651"/>
      <c r="Q1250" s="666">
        <v>0</v>
      </c>
      <c r="R1250" s="650"/>
      <c r="S1250" s="666">
        <v>0</v>
      </c>
      <c r="T1250" s="731"/>
      <c r="U1250" s="689">
        <v>0</v>
      </c>
    </row>
    <row r="1251" spans="1:21" ht="14.4" customHeight="1" x14ac:dyDescent="0.3">
      <c r="A1251" s="649">
        <v>21</v>
      </c>
      <c r="B1251" s="650" t="s">
        <v>582</v>
      </c>
      <c r="C1251" s="650">
        <v>89301212</v>
      </c>
      <c r="D1251" s="729" t="s">
        <v>5949</v>
      </c>
      <c r="E1251" s="730" t="s">
        <v>3922</v>
      </c>
      <c r="F1251" s="650" t="s">
        <v>3904</v>
      </c>
      <c r="G1251" s="650" t="s">
        <v>3986</v>
      </c>
      <c r="H1251" s="650" t="s">
        <v>583</v>
      </c>
      <c r="I1251" s="650" t="s">
        <v>1175</v>
      </c>
      <c r="J1251" s="650" t="s">
        <v>819</v>
      </c>
      <c r="K1251" s="650" t="s">
        <v>1068</v>
      </c>
      <c r="L1251" s="651">
        <v>137.74</v>
      </c>
      <c r="M1251" s="651">
        <v>2066.1000000000004</v>
      </c>
      <c r="N1251" s="650">
        <v>15</v>
      </c>
      <c r="O1251" s="731">
        <v>10.5</v>
      </c>
      <c r="P1251" s="651">
        <v>1101.92</v>
      </c>
      <c r="Q1251" s="666">
        <v>0.53333333333333333</v>
      </c>
      <c r="R1251" s="650">
        <v>8</v>
      </c>
      <c r="S1251" s="666">
        <v>0.53333333333333333</v>
      </c>
      <c r="T1251" s="731">
        <v>4</v>
      </c>
      <c r="U1251" s="689">
        <v>0.38095238095238093</v>
      </c>
    </row>
    <row r="1252" spans="1:21" ht="14.4" customHeight="1" x14ac:dyDescent="0.3">
      <c r="A1252" s="649">
        <v>21</v>
      </c>
      <c r="B1252" s="650" t="s">
        <v>582</v>
      </c>
      <c r="C1252" s="650">
        <v>89301212</v>
      </c>
      <c r="D1252" s="729" t="s">
        <v>5949</v>
      </c>
      <c r="E1252" s="730" t="s">
        <v>3922</v>
      </c>
      <c r="F1252" s="650" t="s">
        <v>3904</v>
      </c>
      <c r="G1252" s="650" t="s">
        <v>3986</v>
      </c>
      <c r="H1252" s="650" t="s">
        <v>583</v>
      </c>
      <c r="I1252" s="650" t="s">
        <v>1175</v>
      </c>
      <c r="J1252" s="650" t="s">
        <v>819</v>
      </c>
      <c r="K1252" s="650" t="s">
        <v>1068</v>
      </c>
      <c r="L1252" s="651">
        <v>118.82</v>
      </c>
      <c r="M1252" s="651">
        <v>594.09999999999991</v>
      </c>
      <c r="N1252" s="650">
        <v>5</v>
      </c>
      <c r="O1252" s="731">
        <v>3</v>
      </c>
      <c r="P1252" s="651">
        <v>237.64</v>
      </c>
      <c r="Q1252" s="666">
        <v>0.4</v>
      </c>
      <c r="R1252" s="650">
        <v>2</v>
      </c>
      <c r="S1252" s="666">
        <v>0.4</v>
      </c>
      <c r="T1252" s="731">
        <v>1.5</v>
      </c>
      <c r="U1252" s="689">
        <v>0.5</v>
      </c>
    </row>
    <row r="1253" spans="1:21" ht="14.4" customHeight="1" x14ac:dyDescent="0.3">
      <c r="A1253" s="649">
        <v>21</v>
      </c>
      <c r="B1253" s="650" t="s">
        <v>582</v>
      </c>
      <c r="C1253" s="650">
        <v>89301212</v>
      </c>
      <c r="D1253" s="729" t="s">
        <v>5949</v>
      </c>
      <c r="E1253" s="730" t="s">
        <v>3922</v>
      </c>
      <c r="F1253" s="650" t="s">
        <v>3904</v>
      </c>
      <c r="G1253" s="650" t="s">
        <v>3986</v>
      </c>
      <c r="H1253" s="650" t="s">
        <v>583</v>
      </c>
      <c r="I1253" s="650" t="s">
        <v>3057</v>
      </c>
      <c r="J1253" s="650" t="s">
        <v>819</v>
      </c>
      <c r="K1253" s="650" t="s">
        <v>3058</v>
      </c>
      <c r="L1253" s="651">
        <v>229.57</v>
      </c>
      <c r="M1253" s="651">
        <v>459.14</v>
      </c>
      <c r="N1253" s="650">
        <v>2</v>
      </c>
      <c r="O1253" s="731">
        <v>0.5</v>
      </c>
      <c r="P1253" s="651">
        <v>459.14</v>
      </c>
      <c r="Q1253" s="666">
        <v>1</v>
      </c>
      <c r="R1253" s="650">
        <v>2</v>
      </c>
      <c r="S1253" s="666">
        <v>1</v>
      </c>
      <c r="T1253" s="731">
        <v>0.5</v>
      </c>
      <c r="U1253" s="689">
        <v>1</v>
      </c>
    </row>
    <row r="1254" spans="1:21" ht="14.4" customHeight="1" x14ac:dyDescent="0.3">
      <c r="A1254" s="649">
        <v>21</v>
      </c>
      <c r="B1254" s="650" t="s">
        <v>582</v>
      </c>
      <c r="C1254" s="650">
        <v>89301212</v>
      </c>
      <c r="D1254" s="729" t="s">
        <v>5949</v>
      </c>
      <c r="E1254" s="730" t="s">
        <v>3922</v>
      </c>
      <c r="F1254" s="650" t="s">
        <v>3904</v>
      </c>
      <c r="G1254" s="650" t="s">
        <v>3991</v>
      </c>
      <c r="H1254" s="650" t="s">
        <v>583</v>
      </c>
      <c r="I1254" s="650" t="s">
        <v>1382</v>
      </c>
      <c r="J1254" s="650" t="s">
        <v>1383</v>
      </c>
      <c r="K1254" s="650" t="s">
        <v>1384</v>
      </c>
      <c r="L1254" s="651">
        <v>359.63</v>
      </c>
      <c r="M1254" s="651">
        <v>4315.5599999999995</v>
      </c>
      <c r="N1254" s="650">
        <v>12</v>
      </c>
      <c r="O1254" s="731">
        <v>3</v>
      </c>
      <c r="P1254" s="651">
        <v>3236.6699999999996</v>
      </c>
      <c r="Q1254" s="666">
        <v>0.75</v>
      </c>
      <c r="R1254" s="650">
        <v>9</v>
      </c>
      <c r="S1254" s="666">
        <v>0.75</v>
      </c>
      <c r="T1254" s="731">
        <v>2</v>
      </c>
      <c r="U1254" s="689">
        <v>0.66666666666666663</v>
      </c>
    </row>
    <row r="1255" spans="1:21" ht="14.4" customHeight="1" x14ac:dyDescent="0.3">
      <c r="A1255" s="649">
        <v>21</v>
      </c>
      <c r="B1255" s="650" t="s">
        <v>582</v>
      </c>
      <c r="C1255" s="650">
        <v>89301212</v>
      </c>
      <c r="D1255" s="729" t="s">
        <v>5949</v>
      </c>
      <c r="E1255" s="730" t="s">
        <v>3922</v>
      </c>
      <c r="F1255" s="650" t="s">
        <v>3904</v>
      </c>
      <c r="G1255" s="650" t="s">
        <v>3991</v>
      </c>
      <c r="H1255" s="650" t="s">
        <v>583</v>
      </c>
      <c r="I1255" s="650" t="s">
        <v>3992</v>
      </c>
      <c r="J1255" s="650" t="s">
        <v>1383</v>
      </c>
      <c r="K1255" s="650" t="s">
        <v>2118</v>
      </c>
      <c r="L1255" s="651">
        <v>0</v>
      </c>
      <c r="M1255" s="651">
        <v>0</v>
      </c>
      <c r="N1255" s="650">
        <v>23</v>
      </c>
      <c r="O1255" s="731">
        <v>7.5</v>
      </c>
      <c r="P1255" s="651">
        <v>0</v>
      </c>
      <c r="Q1255" s="666"/>
      <c r="R1255" s="650">
        <v>13</v>
      </c>
      <c r="S1255" s="666">
        <v>0.56521739130434778</v>
      </c>
      <c r="T1255" s="731">
        <v>3.5</v>
      </c>
      <c r="U1255" s="689">
        <v>0.46666666666666667</v>
      </c>
    </row>
    <row r="1256" spans="1:21" ht="14.4" customHeight="1" x14ac:dyDescent="0.3">
      <c r="A1256" s="649">
        <v>21</v>
      </c>
      <c r="B1256" s="650" t="s">
        <v>582</v>
      </c>
      <c r="C1256" s="650">
        <v>89301212</v>
      </c>
      <c r="D1256" s="729" t="s">
        <v>5949</v>
      </c>
      <c r="E1256" s="730" t="s">
        <v>3922</v>
      </c>
      <c r="F1256" s="650" t="s">
        <v>3904</v>
      </c>
      <c r="G1256" s="650" t="s">
        <v>5089</v>
      </c>
      <c r="H1256" s="650" t="s">
        <v>583</v>
      </c>
      <c r="I1256" s="650" t="s">
        <v>5090</v>
      </c>
      <c r="J1256" s="650" t="s">
        <v>1201</v>
      </c>
      <c r="K1256" s="650" t="s">
        <v>5091</v>
      </c>
      <c r="L1256" s="651">
        <v>0</v>
      </c>
      <c r="M1256" s="651">
        <v>0</v>
      </c>
      <c r="N1256" s="650">
        <v>1</v>
      </c>
      <c r="O1256" s="731">
        <v>1</v>
      </c>
      <c r="P1256" s="651"/>
      <c r="Q1256" s="666"/>
      <c r="R1256" s="650"/>
      <c r="S1256" s="666">
        <v>0</v>
      </c>
      <c r="T1256" s="731"/>
      <c r="U1256" s="689">
        <v>0</v>
      </c>
    </row>
    <row r="1257" spans="1:21" ht="14.4" customHeight="1" x14ac:dyDescent="0.3">
      <c r="A1257" s="649">
        <v>21</v>
      </c>
      <c r="B1257" s="650" t="s">
        <v>582</v>
      </c>
      <c r="C1257" s="650">
        <v>89301212</v>
      </c>
      <c r="D1257" s="729" t="s">
        <v>5949</v>
      </c>
      <c r="E1257" s="730" t="s">
        <v>3922</v>
      </c>
      <c r="F1257" s="650" t="s">
        <v>3904</v>
      </c>
      <c r="G1257" s="650" t="s">
        <v>3941</v>
      </c>
      <c r="H1257" s="650" t="s">
        <v>583</v>
      </c>
      <c r="I1257" s="650" t="s">
        <v>4403</v>
      </c>
      <c r="J1257" s="650" t="s">
        <v>773</v>
      </c>
      <c r="K1257" s="650" t="s">
        <v>4006</v>
      </c>
      <c r="L1257" s="651">
        <v>57.65</v>
      </c>
      <c r="M1257" s="651">
        <v>57.65</v>
      </c>
      <c r="N1257" s="650">
        <v>1</v>
      </c>
      <c r="O1257" s="731">
        <v>1</v>
      </c>
      <c r="P1257" s="651"/>
      <c r="Q1257" s="666">
        <v>0</v>
      </c>
      <c r="R1257" s="650"/>
      <c r="S1257" s="666">
        <v>0</v>
      </c>
      <c r="T1257" s="731"/>
      <c r="U1257" s="689">
        <v>0</v>
      </c>
    </row>
    <row r="1258" spans="1:21" ht="14.4" customHeight="1" x14ac:dyDescent="0.3">
      <c r="A1258" s="649">
        <v>21</v>
      </c>
      <c r="B1258" s="650" t="s">
        <v>582</v>
      </c>
      <c r="C1258" s="650">
        <v>89301212</v>
      </c>
      <c r="D1258" s="729" t="s">
        <v>5949</v>
      </c>
      <c r="E1258" s="730" t="s">
        <v>3922</v>
      </c>
      <c r="F1258" s="650" t="s">
        <v>3904</v>
      </c>
      <c r="G1258" s="650" t="s">
        <v>3941</v>
      </c>
      <c r="H1258" s="650" t="s">
        <v>583</v>
      </c>
      <c r="I1258" s="650" t="s">
        <v>4005</v>
      </c>
      <c r="J1258" s="650" t="s">
        <v>773</v>
      </c>
      <c r="K1258" s="650" t="s">
        <v>3694</v>
      </c>
      <c r="L1258" s="651">
        <v>115.3</v>
      </c>
      <c r="M1258" s="651">
        <v>345.9</v>
      </c>
      <c r="N1258" s="650">
        <v>3</v>
      </c>
      <c r="O1258" s="731">
        <v>3</v>
      </c>
      <c r="P1258" s="651"/>
      <c r="Q1258" s="666">
        <v>0</v>
      </c>
      <c r="R1258" s="650"/>
      <c r="S1258" s="666">
        <v>0</v>
      </c>
      <c r="T1258" s="731"/>
      <c r="U1258" s="689">
        <v>0</v>
      </c>
    </row>
    <row r="1259" spans="1:21" ht="14.4" customHeight="1" x14ac:dyDescent="0.3">
      <c r="A1259" s="649">
        <v>21</v>
      </c>
      <c r="B1259" s="650" t="s">
        <v>582</v>
      </c>
      <c r="C1259" s="650">
        <v>89301212</v>
      </c>
      <c r="D1259" s="729" t="s">
        <v>5949</v>
      </c>
      <c r="E1259" s="730" t="s">
        <v>3922</v>
      </c>
      <c r="F1259" s="650" t="s">
        <v>3904</v>
      </c>
      <c r="G1259" s="650" t="s">
        <v>3941</v>
      </c>
      <c r="H1259" s="650" t="s">
        <v>583</v>
      </c>
      <c r="I1259" s="650" t="s">
        <v>772</v>
      </c>
      <c r="J1259" s="650" t="s">
        <v>773</v>
      </c>
      <c r="K1259" s="650" t="s">
        <v>3694</v>
      </c>
      <c r="L1259" s="651">
        <v>115.3</v>
      </c>
      <c r="M1259" s="651">
        <v>1037.6999999999998</v>
      </c>
      <c r="N1259" s="650">
        <v>9</v>
      </c>
      <c r="O1259" s="731">
        <v>7</v>
      </c>
      <c r="P1259" s="651">
        <v>345.9</v>
      </c>
      <c r="Q1259" s="666">
        <v>0.33333333333333337</v>
      </c>
      <c r="R1259" s="650">
        <v>3</v>
      </c>
      <c r="S1259" s="666">
        <v>0.33333333333333331</v>
      </c>
      <c r="T1259" s="731">
        <v>3</v>
      </c>
      <c r="U1259" s="689">
        <v>0.42857142857142855</v>
      </c>
    </row>
    <row r="1260" spans="1:21" ht="14.4" customHeight="1" x14ac:dyDescent="0.3">
      <c r="A1260" s="649">
        <v>21</v>
      </c>
      <c r="B1260" s="650" t="s">
        <v>582</v>
      </c>
      <c r="C1260" s="650">
        <v>89301212</v>
      </c>
      <c r="D1260" s="729" t="s">
        <v>5949</v>
      </c>
      <c r="E1260" s="730" t="s">
        <v>3922</v>
      </c>
      <c r="F1260" s="650" t="s">
        <v>3904</v>
      </c>
      <c r="G1260" s="650" t="s">
        <v>3941</v>
      </c>
      <c r="H1260" s="650" t="s">
        <v>583</v>
      </c>
      <c r="I1260" s="650" t="s">
        <v>4371</v>
      </c>
      <c r="J1260" s="650" t="s">
        <v>773</v>
      </c>
      <c r="K1260" s="650" t="s">
        <v>3694</v>
      </c>
      <c r="L1260" s="651">
        <v>115.3</v>
      </c>
      <c r="M1260" s="651">
        <v>230.6</v>
      </c>
      <c r="N1260" s="650">
        <v>2</v>
      </c>
      <c r="O1260" s="731">
        <v>1.5</v>
      </c>
      <c r="P1260" s="651"/>
      <c r="Q1260" s="666">
        <v>0</v>
      </c>
      <c r="R1260" s="650"/>
      <c r="S1260" s="666">
        <v>0</v>
      </c>
      <c r="T1260" s="731"/>
      <c r="U1260" s="689">
        <v>0</v>
      </c>
    </row>
    <row r="1261" spans="1:21" ht="14.4" customHeight="1" x14ac:dyDescent="0.3">
      <c r="A1261" s="649">
        <v>21</v>
      </c>
      <c r="B1261" s="650" t="s">
        <v>582</v>
      </c>
      <c r="C1261" s="650">
        <v>89301212</v>
      </c>
      <c r="D1261" s="729" t="s">
        <v>5949</v>
      </c>
      <c r="E1261" s="730" t="s">
        <v>3922</v>
      </c>
      <c r="F1261" s="650" t="s">
        <v>3904</v>
      </c>
      <c r="G1261" s="650" t="s">
        <v>3941</v>
      </c>
      <c r="H1261" s="650" t="s">
        <v>583</v>
      </c>
      <c r="I1261" s="650" t="s">
        <v>5092</v>
      </c>
      <c r="J1261" s="650" t="s">
        <v>773</v>
      </c>
      <c r="K1261" s="650" t="s">
        <v>3694</v>
      </c>
      <c r="L1261" s="651">
        <v>115.3</v>
      </c>
      <c r="M1261" s="651">
        <v>230.6</v>
      </c>
      <c r="N1261" s="650">
        <v>2</v>
      </c>
      <c r="O1261" s="731">
        <v>1</v>
      </c>
      <c r="P1261" s="651">
        <v>230.6</v>
      </c>
      <c r="Q1261" s="666">
        <v>1</v>
      </c>
      <c r="R1261" s="650">
        <v>2</v>
      </c>
      <c r="S1261" s="666">
        <v>1</v>
      </c>
      <c r="T1261" s="731">
        <v>1</v>
      </c>
      <c r="U1261" s="689">
        <v>1</v>
      </c>
    </row>
    <row r="1262" spans="1:21" ht="14.4" customHeight="1" x14ac:dyDescent="0.3">
      <c r="A1262" s="649">
        <v>21</v>
      </c>
      <c r="B1262" s="650" t="s">
        <v>582</v>
      </c>
      <c r="C1262" s="650">
        <v>89301212</v>
      </c>
      <c r="D1262" s="729" t="s">
        <v>5949</v>
      </c>
      <c r="E1262" s="730" t="s">
        <v>3922</v>
      </c>
      <c r="F1262" s="650" t="s">
        <v>3904</v>
      </c>
      <c r="G1262" s="650" t="s">
        <v>3941</v>
      </c>
      <c r="H1262" s="650" t="s">
        <v>583</v>
      </c>
      <c r="I1262" s="650" t="s">
        <v>5093</v>
      </c>
      <c r="J1262" s="650" t="s">
        <v>773</v>
      </c>
      <c r="K1262" s="650" t="s">
        <v>3694</v>
      </c>
      <c r="L1262" s="651">
        <v>115.3</v>
      </c>
      <c r="M1262" s="651">
        <v>461.2</v>
      </c>
      <c r="N1262" s="650">
        <v>4</v>
      </c>
      <c r="O1262" s="731">
        <v>2</v>
      </c>
      <c r="P1262" s="651">
        <v>115.3</v>
      </c>
      <c r="Q1262" s="666">
        <v>0.25</v>
      </c>
      <c r="R1262" s="650">
        <v>1</v>
      </c>
      <c r="S1262" s="666">
        <v>0.25</v>
      </c>
      <c r="T1262" s="731">
        <v>1</v>
      </c>
      <c r="U1262" s="689">
        <v>0.5</v>
      </c>
    </row>
    <row r="1263" spans="1:21" ht="14.4" customHeight="1" x14ac:dyDescent="0.3">
      <c r="A1263" s="649">
        <v>21</v>
      </c>
      <c r="B1263" s="650" t="s">
        <v>582</v>
      </c>
      <c r="C1263" s="650">
        <v>89301212</v>
      </c>
      <c r="D1263" s="729" t="s">
        <v>5949</v>
      </c>
      <c r="E1263" s="730" t="s">
        <v>3922</v>
      </c>
      <c r="F1263" s="650" t="s">
        <v>3904</v>
      </c>
      <c r="G1263" s="650" t="s">
        <v>4007</v>
      </c>
      <c r="H1263" s="650" t="s">
        <v>583</v>
      </c>
      <c r="I1263" s="650" t="s">
        <v>1362</v>
      </c>
      <c r="J1263" s="650" t="s">
        <v>4008</v>
      </c>
      <c r="K1263" s="650" t="s">
        <v>4009</v>
      </c>
      <c r="L1263" s="651">
        <v>25.8</v>
      </c>
      <c r="M1263" s="651">
        <v>51.6</v>
      </c>
      <c r="N1263" s="650">
        <v>2</v>
      </c>
      <c r="O1263" s="731">
        <v>1</v>
      </c>
      <c r="P1263" s="651"/>
      <c r="Q1263" s="666">
        <v>0</v>
      </c>
      <c r="R1263" s="650"/>
      <c r="S1263" s="666">
        <v>0</v>
      </c>
      <c r="T1263" s="731"/>
      <c r="U1263" s="689">
        <v>0</v>
      </c>
    </row>
    <row r="1264" spans="1:21" ht="14.4" customHeight="1" x14ac:dyDescent="0.3">
      <c r="A1264" s="649">
        <v>21</v>
      </c>
      <c r="B1264" s="650" t="s">
        <v>582</v>
      </c>
      <c r="C1264" s="650">
        <v>89301212</v>
      </c>
      <c r="D1264" s="729" t="s">
        <v>5949</v>
      </c>
      <c r="E1264" s="730" t="s">
        <v>3922</v>
      </c>
      <c r="F1264" s="650" t="s">
        <v>3904</v>
      </c>
      <c r="G1264" s="650" t="s">
        <v>4874</v>
      </c>
      <c r="H1264" s="650" t="s">
        <v>1959</v>
      </c>
      <c r="I1264" s="650" t="s">
        <v>4875</v>
      </c>
      <c r="J1264" s="650" t="s">
        <v>4876</v>
      </c>
      <c r="K1264" s="650" t="s">
        <v>2170</v>
      </c>
      <c r="L1264" s="651">
        <v>804.58</v>
      </c>
      <c r="M1264" s="651">
        <v>2413.7400000000002</v>
      </c>
      <c r="N1264" s="650">
        <v>3</v>
      </c>
      <c r="O1264" s="731">
        <v>1</v>
      </c>
      <c r="P1264" s="651">
        <v>2413.7400000000002</v>
      </c>
      <c r="Q1264" s="666">
        <v>1</v>
      </c>
      <c r="R1264" s="650">
        <v>3</v>
      </c>
      <c r="S1264" s="666">
        <v>1</v>
      </c>
      <c r="T1264" s="731">
        <v>1</v>
      </c>
      <c r="U1264" s="689">
        <v>1</v>
      </c>
    </row>
    <row r="1265" spans="1:21" ht="14.4" customHeight="1" x14ac:dyDescent="0.3">
      <c r="A1265" s="649">
        <v>21</v>
      </c>
      <c r="B1265" s="650" t="s">
        <v>582</v>
      </c>
      <c r="C1265" s="650">
        <v>89301212</v>
      </c>
      <c r="D1265" s="729" t="s">
        <v>5949</v>
      </c>
      <c r="E1265" s="730" t="s">
        <v>3922</v>
      </c>
      <c r="F1265" s="650" t="s">
        <v>3904</v>
      </c>
      <c r="G1265" s="650" t="s">
        <v>4874</v>
      </c>
      <c r="H1265" s="650" t="s">
        <v>1959</v>
      </c>
      <c r="I1265" s="650" t="s">
        <v>5094</v>
      </c>
      <c r="J1265" s="650" t="s">
        <v>4876</v>
      </c>
      <c r="K1265" s="650" t="s">
        <v>5095</v>
      </c>
      <c r="L1265" s="651">
        <v>2413.7600000000002</v>
      </c>
      <c r="M1265" s="651">
        <v>9655.0400000000009</v>
      </c>
      <c r="N1265" s="650">
        <v>4</v>
      </c>
      <c r="O1265" s="731">
        <v>3.5</v>
      </c>
      <c r="P1265" s="651">
        <v>9655.0400000000009</v>
      </c>
      <c r="Q1265" s="666">
        <v>1</v>
      </c>
      <c r="R1265" s="650">
        <v>4</v>
      </c>
      <c r="S1265" s="666">
        <v>1</v>
      </c>
      <c r="T1265" s="731">
        <v>3.5</v>
      </c>
      <c r="U1265" s="689">
        <v>1</v>
      </c>
    </row>
    <row r="1266" spans="1:21" ht="14.4" customHeight="1" x14ac:dyDescent="0.3">
      <c r="A1266" s="649">
        <v>21</v>
      </c>
      <c r="B1266" s="650" t="s">
        <v>582</v>
      </c>
      <c r="C1266" s="650">
        <v>89301212</v>
      </c>
      <c r="D1266" s="729" t="s">
        <v>5949</v>
      </c>
      <c r="E1266" s="730" t="s">
        <v>3922</v>
      </c>
      <c r="F1266" s="650" t="s">
        <v>3904</v>
      </c>
      <c r="G1266" s="650" t="s">
        <v>4011</v>
      </c>
      <c r="H1266" s="650" t="s">
        <v>583</v>
      </c>
      <c r="I1266" s="650" t="s">
        <v>1196</v>
      </c>
      <c r="J1266" s="650" t="s">
        <v>4014</v>
      </c>
      <c r="K1266" s="650" t="s">
        <v>4015</v>
      </c>
      <c r="L1266" s="651">
        <v>880.88</v>
      </c>
      <c r="M1266" s="651">
        <v>5285.28</v>
      </c>
      <c r="N1266" s="650">
        <v>6</v>
      </c>
      <c r="O1266" s="731">
        <v>2</v>
      </c>
      <c r="P1266" s="651">
        <v>5285.28</v>
      </c>
      <c r="Q1266" s="666">
        <v>1</v>
      </c>
      <c r="R1266" s="650">
        <v>6</v>
      </c>
      <c r="S1266" s="666">
        <v>1</v>
      </c>
      <c r="T1266" s="731">
        <v>2</v>
      </c>
      <c r="U1266" s="689">
        <v>1</v>
      </c>
    </row>
    <row r="1267" spans="1:21" ht="14.4" customHeight="1" x14ac:dyDescent="0.3">
      <c r="A1267" s="649">
        <v>21</v>
      </c>
      <c r="B1267" s="650" t="s">
        <v>582</v>
      </c>
      <c r="C1267" s="650">
        <v>89301212</v>
      </c>
      <c r="D1267" s="729" t="s">
        <v>5949</v>
      </c>
      <c r="E1267" s="730" t="s">
        <v>3922</v>
      </c>
      <c r="F1267" s="650" t="s">
        <v>3904</v>
      </c>
      <c r="G1267" s="650" t="s">
        <v>4011</v>
      </c>
      <c r="H1267" s="650" t="s">
        <v>583</v>
      </c>
      <c r="I1267" s="650" t="s">
        <v>1196</v>
      </c>
      <c r="J1267" s="650" t="s">
        <v>4014</v>
      </c>
      <c r="K1267" s="650" t="s">
        <v>4015</v>
      </c>
      <c r="L1267" s="651">
        <v>515.07000000000005</v>
      </c>
      <c r="M1267" s="651">
        <v>1545.21</v>
      </c>
      <c r="N1267" s="650">
        <v>3</v>
      </c>
      <c r="O1267" s="731">
        <v>1</v>
      </c>
      <c r="P1267" s="651">
        <v>1545.21</v>
      </c>
      <c r="Q1267" s="666">
        <v>1</v>
      </c>
      <c r="R1267" s="650">
        <v>3</v>
      </c>
      <c r="S1267" s="666">
        <v>1</v>
      </c>
      <c r="T1267" s="731">
        <v>1</v>
      </c>
      <c r="U1267" s="689">
        <v>1</v>
      </c>
    </row>
    <row r="1268" spans="1:21" ht="14.4" customHeight="1" x14ac:dyDescent="0.3">
      <c r="A1268" s="649">
        <v>21</v>
      </c>
      <c r="B1268" s="650" t="s">
        <v>582</v>
      </c>
      <c r="C1268" s="650">
        <v>89301212</v>
      </c>
      <c r="D1268" s="729" t="s">
        <v>5949</v>
      </c>
      <c r="E1268" s="730" t="s">
        <v>3922</v>
      </c>
      <c r="F1268" s="650" t="s">
        <v>3904</v>
      </c>
      <c r="G1268" s="650" t="s">
        <v>4011</v>
      </c>
      <c r="H1268" s="650" t="s">
        <v>583</v>
      </c>
      <c r="I1268" s="650" t="s">
        <v>4404</v>
      </c>
      <c r="J1268" s="650" t="s">
        <v>4405</v>
      </c>
      <c r="K1268" s="650" t="s">
        <v>4406</v>
      </c>
      <c r="L1268" s="651">
        <v>515.07000000000005</v>
      </c>
      <c r="M1268" s="651">
        <v>1545.21</v>
      </c>
      <c r="N1268" s="650">
        <v>3</v>
      </c>
      <c r="O1268" s="731">
        <v>1</v>
      </c>
      <c r="P1268" s="651">
        <v>1545.21</v>
      </c>
      <c r="Q1268" s="666">
        <v>1</v>
      </c>
      <c r="R1268" s="650">
        <v>3</v>
      </c>
      <c r="S1268" s="666">
        <v>1</v>
      </c>
      <c r="T1268" s="731">
        <v>1</v>
      </c>
      <c r="U1268" s="689">
        <v>1</v>
      </c>
    </row>
    <row r="1269" spans="1:21" ht="14.4" customHeight="1" x14ac:dyDescent="0.3">
      <c r="A1269" s="649">
        <v>21</v>
      </c>
      <c r="B1269" s="650" t="s">
        <v>582</v>
      </c>
      <c r="C1269" s="650">
        <v>89301212</v>
      </c>
      <c r="D1269" s="729" t="s">
        <v>5949</v>
      </c>
      <c r="E1269" s="730" t="s">
        <v>3922</v>
      </c>
      <c r="F1269" s="650" t="s">
        <v>3904</v>
      </c>
      <c r="G1269" s="650" t="s">
        <v>4011</v>
      </c>
      <c r="H1269" s="650" t="s">
        <v>583</v>
      </c>
      <c r="I1269" s="650" t="s">
        <v>4404</v>
      </c>
      <c r="J1269" s="650" t="s">
        <v>4405</v>
      </c>
      <c r="K1269" s="650" t="s">
        <v>4406</v>
      </c>
      <c r="L1269" s="651">
        <v>506.78</v>
      </c>
      <c r="M1269" s="651">
        <v>1520.34</v>
      </c>
      <c r="N1269" s="650">
        <v>3</v>
      </c>
      <c r="O1269" s="731">
        <v>1</v>
      </c>
      <c r="P1269" s="651">
        <v>1520.34</v>
      </c>
      <c r="Q1269" s="666">
        <v>1</v>
      </c>
      <c r="R1269" s="650">
        <v>3</v>
      </c>
      <c r="S1269" s="666">
        <v>1</v>
      </c>
      <c r="T1269" s="731">
        <v>1</v>
      </c>
      <c r="U1269" s="689">
        <v>1</v>
      </c>
    </row>
    <row r="1270" spans="1:21" ht="14.4" customHeight="1" x14ac:dyDescent="0.3">
      <c r="A1270" s="649">
        <v>21</v>
      </c>
      <c r="B1270" s="650" t="s">
        <v>582</v>
      </c>
      <c r="C1270" s="650">
        <v>89301212</v>
      </c>
      <c r="D1270" s="729" t="s">
        <v>5949</v>
      </c>
      <c r="E1270" s="730" t="s">
        <v>3922</v>
      </c>
      <c r="F1270" s="650" t="s">
        <v>3904</v>
      </c>
      <c r="G1270" s="650" t="s">
        <v>4011</v>
      </c>
      <c r="H1270" s="650" t="s">
        <v>583</v>
      </c>
      <c r="I1270" s="650" t="s">
        <v>5096</v>
      </c>
      <c r="J1270" s="650" t="s">
        <v>4244</v>
      </c>
      <c r="K1270" s="650" t="s">
        <v>5097</v>
      </c>
      <c r="L1270" s="651">
        <v>0</v>
      </c>
      <c r="M1270" s="651">
        <v>0</v>
      </c>
      <c r="N1270" s="650">
        <v>1</v>
      </c>
      <c r="O1270" s="731">
        <v>1</v>
      </c>
      <c r="P1270" s="651"/>
      <c r="Q1270" s="666"/>
      <c r="R1270" s="650"/>
      <c r="S1270" s="666">
        <v>0</v>
      </c>
      <c r="T1270" s="731"/>
      <c r="U1270" s="689">
        <v>0</v>
      </c>
    </row>
    <row r="1271" spans="1:21" ht="14.4" customHeight="1" x14ac:dyDescent="0.3">
      <c r="A1271" s="649">
        <v>21</v>
      </c>
      <c r="B1271" s="650" t="s">
        <v>582</v>
      </c>
      <c r="C1271" s="650">
        <v>89301212</v>
      </c>
      <c r="D1271" s="729" t="s">
        <v>5949</v>
      </c>
      <c r="E1271" s="730" t="s">
        <v>3922</v>
      </c>
      <c r="F1271" s="650" t="s">
        <v>3904</v>
      </c>
      <c r="G1271" s="650" t="s">
        <v>4018</v>
      </c>
      <c r="H1271" s="650" t="s">
        <v>1959</v>
      </c>
      <c r="I1271" s="650" t="s">
        <v>3320</v>
      </c>
      <c r="J1271" s="650" t="s">
        <v>3321</v>
      </c>
      <c r="K1271" s="650" t="s">
        <v>3848</v>
      </c>
      <c r="L1271" s="651">
        <v>3127.19</v>
      </c>
      <c r="M1271" s="651">
        <v>3127.19</v>
      </c>
      <c r="N1271" s="650">
        <v>1</v>
      </c>
      <c r="O1271" s="731">
        <v>1</v>
      </c>
      <c r="P1271" s="651">
        <v>3127.19</v>
      </c>
      <c r="Q1271" s="666">
        <v>1</v>
      </c>
      <c r="R1271" s="650">
        <v>1</v>
      </c>
      <c r="S1271" s="666">
        <v>1</v>
      </c>
      <c r="T1271" s="731">
        <v>1</v>
      </c>
      <c r="U1271" s="689">
        <v>1</v>
      </c>
    </row>
    <row r="1272" spans="1:21" ht="14.4" customHeight="1" x14ac:dyDescent="0.3">
      <c r="A1272" s="649">
        <v>21</v>
      </c>
      <c r="B1272" s="650" t="s">
        <v>582</v>
      </c>
      <c r="C1272" s="650">
        <v>89301212</v>
      </c>
      <c r="D1272" s="729" t="s">
        <v>5949</v>
      </c>
      <c r="E1272" s="730" t="s">
        <v>3922</v>
      </c>
      <c r="F1272" s="650" t="s">
        <v>3904</v>
      </c>
      <c r="G1272" s="650" t="s">
        <v>4019</v>
      </c>
      <c r="H1272" s="650" t="s">
        <v>583</v>
      </c>
      <c r="I1272" s="650" t="s">
        <v>1035</v>
      </c>
      <c r="J1272" s="650" t="s">
        <v>4024</v>
      </c>
      <c r="K1272" s="650" t="s">
        <v>4025</v>
      </c>
      <c r="L1272" s="651">
        <v>66.599999999999994</v>
      </c>
      <c r="M1272" s="651">
        <v>66.599999999999994</v>
      </c>
      <c r="N1272" s="650">
        <v>1</v>
      </c>
      <c r="O1272" s="731">
        <v>0.5</v>
      </c>
      <c r="P1272" s="651"/>
      <c r="Q1272" s="666">
        <v>0</v>
      </c>
      <c r="R1272" s="650"/>
      <c r="S1272" s="666">
        <v>0</v>
      </c>
      <c r="T1272" s="731"/>
      <c r="U1272" s="689">
        <v>0</v>
      </c>
    </row>
    <row r="1273" spans="1:21" ht="14.4" customHeight="1" x14ac:dyDescent="0.3">
      <c r="A1273" s="649">
        <v>21</v>
      </c>
      <c r="B1273" s="650" t="s">
        <v>582</v>
      </c>
      <c r="C1273" s="650">
        <v>89301212</v>
      </c>
      <c r="D1273" s="729" t="s">
        <v>5949</v>
      </c>
      <c r="E1273" s="730" t="s">
        <v>3922</v>
      </c>
      <c r="F1273" s="650" t="s">
        <v>3904</v>
      </c>
      <c r="G1273" s="650" t="s">
        <v>4681</v>
      </c>
      <c r="H1273" s="650" t="s">
        <v>1959</v>
      </c>
      <c r="I1273" s="650" t="s">
        <v>4682</v>
      </c>
      <c r="J1273" s="650" t="s">
        <v>4683</v>
      </c>
      <c r="K1273" s="650" t="s">
        <v>4684</v>
      </c>
      <c r="L1273" s="651">
        <v>1359.61</v>
      </c>
      <c r="M1273" s="651">
        <v>17674.93</v>
      </c>
      <c r="N1273" s="650">
        <v>13</v>
      </c>
      <c r="O1273" s="731">
        <v>5.5</v>
      </c>
      <c r="P1273" s="651">
        <v>9517.2699999999986</v>
      </c>
      <c r="Q1273" s="666">
        <v>0.53846153846153832</v>
      </c>
      <c r="R1273" s="650">
        <v>7</v>
      </c>
      <c r="S1273" s="666">
        <v>0.53846153846153844</v>
      </c>
      <c r="T1273" s="731">
        <v>2.5</v>
      </c>
      <c r="U1273" s="689">
        <v>0.45454545454545453</v>
      </c>
    </row>
    <row r="1274" spans="1:21" ht="14.4" customHeight="1" x14ac:dyDescent="0.3">
      <c r="A1274" s="649">
        <v>21</v>
      </c>
      <c r="B1274" s="650" t="s">
        <v>582</v>
      </c>
      <c r="C1274" s="650">
        <v>89301212</v>
      </c>
      <c r="D1274" s="729" t="s">
        <v>5949</v>
      </c>
      <c r="E1274" s="730" t="s">
        <v>3922</v>
      </c>
      <c r="F1274" s="650" t="s">
        <v>3904</v>
      </c>
      <c r="G1274" s="650" t="s">
        <v>4355</v>
      </c>
      <c r="H1274" s="650" t="s">
        <v>583</v>
      </c>
      <c r="I1274" s="650" t="s">
        <v>917</v>
      </c>
      <c r="J1274" s="650" t="s">
        <v>918</v>
      </c>
      <c r="K1274" s="650" t="s">
        <v>4356</v>
      </c>
      <c r="L1274" s="651">
        <v>163.9</v>
      </c>
      <c r="M1274" s="651">
        <v>2130.7000000000003</v>
      </c>
      <c r="N1274" s="650">
        <v>13</v>
      </c>
      <c r="O1274" s="731">
        <v>6</v>
      </c>
      <c r="P1274" s="651">
        <v>983.40000000000009</v>
      </c>
      <c r="Q1274" s="666">
        <v>0.46153846153846151</v>
      </c>
      <c r="R1274" s="650">
        <v>6</v>
      </c>
      <c r="S1274" s="666">
        <v>0.46153846153846156</v>
      </c>
      <c r="T1274" s="731">
        <v>3.5</v>
      </c>
      <c r="U1274" s="689">
        <v>0.58333333333333337</v>
      </c>
    </row>
    <row r="1275" spans="1:21" ht="14.4" customHeight="1" x14ac:dyDescent="0.3">
      <c r="A1275" s="649">
        <v>21</v>
      </c>
      <c r="B1275" s="650" t="s">
        <v>582</v>
      </c>
      <c r="C1275" s="650">
        <v>89301212</v>
      </c>
      <c r="D1275" s="729" t="s">
        <v>5949</v>
      </c>
      <c r="E1275" s="730" t="s">
        <v>3922</v>
      </c>
      <c r="F1275" s="650" t="s">
        <v>3904</v>
      </c>
      <c r="G1275" s="650" t="s">
        <v>5098</v>
      </c>
      <c r="H1275" s="650" t="s">
        <v>583</v>
      </c>
      <c r="I1275" s="650" t="s">
        <v>5099</v>
      </c>
      <c r="J1275" s="650" t="s">
        <v>5100</v>
      </c>
      <c r="K1275" s="650" t="s">
        <v>870</v>
      </c>
      <c r="L1275" s="651">
        <v>33.36</v>
      </c>
      <c r="M1275" s="651">
        <v>66.72</v>
      </c>
      <c r="N1275" s="650">
        <v>2</v>
      </c>
      <c r="O1275" s="731">
        <v>1</v>
      </c>
      <c r="P1275" s="651"/>
      <c r="Q1275" s="666">
        <v>0</v>
      </c>
      <c r="R1275" s="650"/>
      <c r="S1275" s="666">
        <v>0</v>
      </c>
      <c r="T1275" s="731"/>
      <c r="U1275" s="689">
        <v>0</v>
      </c>
    </row>
    <row r="1276" spans="1:21" ht="14.4" customHeight="1" x14ac:dyDescent="0.3">
      <c r="A1276" s="649">
        <v>21</v>
      </c>
      <c r="B1276" s="650" t="s">
        <v>582</v>
      </c>
      <c r="C1276" s="650">
        <v>89301212</v>
      </c>
      <c r="D1276" s="729" t="s">
        <v>5949</v>
      </c>
      <c r="E1276" s="730" t="s">
        <v>3922</v>
      </c>
      <c r="F1276" s="650" t="s">
        <v>3904</v>
      </c>
      <c r="G1276" s="650" t="s">
        <v>5101</v>
      </c>
      <c r="H1276" s="650" t="s">
        <v>583</v>
      </c>
      <c r="I1276" s="650" t="s">
        <v>1350</v>
      </c>
      <c r="J1276" s="650" t="s">
        <v>5102</v>
      </c>
      <c r="K1276" s="650" t="s">
        <v>5103</v>
      </c>
      <c r="L1276" s="651">
        <v>0</v>
      </c>
      <c r="M1276" s="651">
        <v>0</v>
      </c>
      <c r="N1276" s="650">
        <v>2</v>
      </c>
      <c r="O1276" s="731">
        <v>1.5</v>
      </c>
      <c r="P1276" s="651">
        <v>0</v>
      </c>
      <c r="Q1276" s="666"/>
      <c r="R1276" s="650">
        <v>1</v>
      </c>
      <c r="S1276" s="666">
        <v>0.5</v>
      </c>
      <c r="T1276" s="731">
        <v>0.5</v>
      </c>
      <c r="U1276" s="689">
        <v>0.33333333333333331</v>
      </c>
    </row>
    <row r="1277" spans="1:21" ht="14.4" customHeight="1" x14ac:dyDescent="0.3">
      <c r="A1277" s="649">
        <v>21</v>
      </c>
      <c r="B1277" s="650" t="s">
        <v>582</v>
      </c>
      <c r="C1277" s="650">
        <v>89301212</v>
      </c>
      <c r="D1277" s="729" t="s">
        <v>5949</v>
      </c>
      <c r="E1277" s="730" t="s">
        <v>3922</v>
      </c>
      <c r="F1277" s="650" t="s">
        <v>3904</v>
      </c>
      <c r="G1277" s="650" t="s">
        <v>4028</v>
      </c>
      <c r="H1277" s="650" t="s">
        <v>583</v>
      </c>
      <c r="I1277" s="650" t="s">
        <v>5104</v>
      </c>
      <c r="J1277" s="650" t="s">
        <v>5105</v>
      </c>
      <c r="K1277" s="650" t="s">
        <v>5106</v>
      </c>
      <c r="L1277" s="651">
        <v>305.12</v>
      </c>
      <c r="M1277" s="651">
        <v>610.24</v>
      </c>
      <c r="N1277" s="650">
        <v>2</v>
      </c>
      <c r="O1277" s="731">
        <v>1</v>
      </c>
      <c r="P1277" s="651"/>
      <c r="Q1277" s="666">
        <v>0</v>
      </c>
      <c r="R1277" s="650"/>
      <c r="S1277" s="666">
        <v>0</v>
      </c>
      <c r="T1277" s="731"/>
      <c r="U1277" s="689">
        <v>0</v>
      </c>
    </row>
    <row r="1278" spans="1:21" ht="14.4" customHeight="1" x14ac:dyDescent="0.3">
      <c r="A1278" s="649">
        <v>21</v>
      </c>
      <c r="B1278" s="650" t="s">
        <v>582</v>
      </c>
      <c r="C1278" s="650">
        <v>89301212</v>
      </c>
      <c r="D1278" s="729" t="s">
        <v>5949</v>
      </c>
      <c r="E1278" s="730" t="s">
        <v>3922</v>
      </c>
      <c r="F1278" s="650" t="s">
        <v>3904</v>
      </c>
      <c r="G1278" s="650" t="s">
        <v>4028</v>
      </c>
      <c r="H1278" s="650" t="s">
        <v>583</v>
      </c>
      <c r="I1278" s="650" t="s">
        <v>5107</v>
      </c>
      <c r="J1278" s="650" t="s">
        <v>5105</v>
      </c>
      <c r="K1278" s="650" t="s">
        <v>5108</v>
      </c>
      <c r="L1278" s="651">
        <v>610.23</v>
      </c>
      <c r="M1278" s="651">
        <v>3051.15</v>
      </c>
      <c r="N1278" s="650">
        <v>5</v>
      </c>
      <c r="O1278" s="731">
        <v>2</v>
      </c>
      <c r="P1278" s="651">
        <v>1220.46</v>
      </c>
      <c r="Q1278" s="666">
        <v>0.4</v>
      </c>
      <c r="R1278" s="650">
        <v>2</v>
      </c>
      <c r="S1278" s="666">
        <v>0.4</v>
      </c>
      <c r="T1278" s="731">
        <v>1</v>
      </c>
      <c r="U1278" s="689">
        <v>0.5</v>
      </c>
    </row>
    <row r="1279" spans="1:21" ht="14.4" customHeight="1" x14ac:dyDescent="0.3">
      <c r="A1279" s="649">
        <v>21</v>
      </c>
      <c r="B1279" s="650" t="s">
        <v>582</v>
      </c>
      <c r="C1279" s="650">
        <v>89301212</v>
      </c>
      <c r="D1279" s="729" t="s">
        <v>5949</v>
      </c>
      <c r="E1279" s="730" t="s">
        <v>3922</v>
      </c>
      <c r="F1279" s="650" t="s">
        <v>3904</v>
      </c>
      <c r="G1279" s="650" t="s">
        <v>4028</v>
      </c>
      <c r="H1279" s="650" t="s">
        <v>583</v>
      </c>
      <c r="I1279" s="650" t="s">
        <v>4258</v>
      </c>
      <c r="J1279" s="650" t="s">
        <v>1722</v>
      </c>
      <c r="K1279" s="650" t="s">
        <v>4259</v>
      </c>
      <c r="L1279" s="651">
        <v>949.83</v>
      </c>
      <c r="M1279" s="651">
        <v>3799.32</v>
      </c>
      <c r="N1279" s="650">
        <v>4</v>
      </c>
      <c r="O1279" s="731">
        <v>2</v>
      </c>
      <c r="P1279" s="651">
        <v>3799.32</v>
      </c>
      <c r="Q1279" s="666">
        <v>1</v>
      </c>
      <c r="R1279" s="650">
        <v>4</v>
      </c>
      <c r="S1279" s="666">
        <v>1</v>
      </c>
      <c r="T1279" s="731">
        <v>2</v>
      </c>
      <c r="U1279" s="689">
        <v>1</v>
      </c>
    </row>
    <row r="1280" spans="1:21" ht="14.4" customHeight="1" x14ac:dyDescent="0.3">
      <c r="A1280" s="649">
        <v>21</v>
      </c>
      <c r="B1280" s="650" t="s">
        <v>582</v>
      </c>
      <c r="C1280" s="650">
        <v>89301212</v>
      </c>
      <c r="D1280" s="729" t="s">
        <v>5949</v>
      </c>
      <c r="E1280" s="730" t="s">
        <v>3922</v>
      </c>
      <c r="F1280" s="650" t="s">
        <v>3904</v>
      </c>
      <c r="G1280" s="650" t="s">
        <v>4028</v>
      </c>
      <c r="H1280" s="650" t="s">
        <v>583</v>
      </c>
      <c r="I1280" s="650" t="s">
        <v>1721</v>
      </c>
      <c r="J1280" s="650" t="s">
        <v>1722</v>
      </c>
      <c r="K1280" s="650" t="s">
        <v>1723</v>
      </c>
      <c r="L1280" s="651">
        <v>474.91</v>
      </c>
      <c r="M1280" s="651">
        <v>1424.73</v>
      </c>
      <c r="N1280" s="650">
        <v>3</v>
      </c>
      <c r="O1280" s="731">
        <v>1</v>
      </c>
      <c r="P1280" s="651">
        <v>1424.73</v>
      </c>
      <c r="Q1280" s="666">
        <v>1</v>
      </c>
      <c r="R1280" s="650">
        <v>3</v>
      </c>
      <c r="S1280" s="666">
        <v>1</v>
      </c>
      <c r="T1280" s="731">
        <v>1</v>
      </c>
      <c r="U1280" s="689">
        <v>1</v>
      </c>
    </row>
    <row r="1281" spans="1:21" ht="14.4" customHeight="1" x14ac:dyDescent="0.3">
      <c r="A1281" s="649">
        <v>21</v>
      </c>
      <c r="B1281" s="650" t="s">
        <v>582</v>
      </c>
      <c r="C1281" s="650">
        <v>89301212</v>
      </c>
      <c r="D1281" s="729" t="s">
        <v>5949</v>
      </c>
      <c r="E1281" s="730" t="s">
        <v>3922</v>
      </c>
      <c r="F1281" s="650" t="s">
        <v>3904</v>
      </c>
      <c r="G1281" s="650" t="s">
        <v>4028</v>
      </c>
      <c r="H1281" s="650" t="s">
        <v>583</v>
      </c>
      <c r="I1281" s="650" t="s">
        <v>5109</v>
      </c>
      <c r="J1281" s="650" t="s">
        <v>5110</v>
      </c>
      <c r="K1281" s="650" t="s">
        <v>5111</v>
      </c>
      <c r="L1281" s="651">
        <v>2464.46</v>
      </c>
      <c r="M1281" s="651">
        <v>7393.38</v>
      </c>
      <c r="N1281" s="650">
        <v>3</v>
      </c>
      <c r="O1281" s="731">
        <v>1</v>
      </c>
      <c r="P1281" s="651">
        <v>7393.38</v>
      </c>
      <c r="Q1281" s="666">
        <v>1</v>
      </c>
      <c r="R1281" s="650">
        <v>3</v>
      </c>
      <c r="S1281" s="666">
        <v>1</v>
      </c>
      <c r="T1281" s="731">
        <v>1</v>
      </c>
      <c r="U1281" s="689">
        <v>1</v>
      </c>
    </row>
    <row r="1282" spans="1:21" ht="14.4" customHeight="1" x14ac:dyDescent="0.3">
      <c r="A1282" s="649">
        <v>21</v>
      </c>
      <c r="B1282" s="650" t="s">
        <v>582</v>
      </c>
      <c r="C1282" s="650">
        <v>89301212</v>
      </c>
      <c r="D1282" s="729" t="s">
        <v>5949</v>
      </c>
      <c r="E1282" s="730" t="s">
        <v>3922</v>
      </c>
      <c r="F1282" s="650" t="s">
        <v>3904</v>
      </c>
      <c r="G1282" s="650" t="s">
        <v>4028</v>
      </c>
      <c r="H1282" s="650" t="s">
        <v>583</v>
      </c>
      <c r="I1282" s="650" t="s">
        <v>5112</v>
      </c>
      <c r="J1282" s="650" t="s">
        <v>5110</v>
      </c>
      <c r="K1282" s="650" t="s">
        <v>5113</v>
      </c>
      <c r="L1282" s="651">
        <v>4928.92</v>
      </c>
      <c r="M1282" s="651">
        <v>29573.52</v>
      </c>
      <c r="N1282" s="650">
        <v>6</v>
      </c>
      <c r="O1282" s="731">
        <v>3</v>
      </c>
      <c r="P1282" s="651">
        <v>29573.52</v>
      </c>
      <c r="Q1282" s="666">
        <v>1</v>
      </c>
      <c r="R1282" s="650">
        <v>6</v>
      </c>
      <c r="S1282" s="666">
        <v>1</v>
      </c>
      <c r="T1282" s="731">
        <v>3</v>
      </c>
      <c r="U1282" s="689">
        <v>1</v>
      </c>
    </row>
    <row r="1283" spans="1:21" ht="14.4" customHeight="1" x14ac:dyDescent="0.3">
      <c r="A1283" s="649">
        <v>21</v>
      </c>
      <c r="B1283" s="650" t="s">
        <v>582</v>
      </c>
      <c r="C1283" s="650">
        <v>89301212</v>
      </c>
      <c r="D1283" s="729" t="s">
        <v>5949</v>
      </c>
      <c r="E1283" s="730" t="s">
        <v>3922</v>
      </c>
      <c r="F1283" s="650" t="s">
        <v>3904</v>
      </c>
      <c r="G1283" s="650" t="s">
        <v>3958</v>
      </c>
      <c r="H1283" s="650" t="s">
        <v>583</v>
      </c>
      <c r="I1283" s="650" t="s">
        <v>3959</v>
      </c>
      <c r="J1283" s="650" t="s">
        <v>789</v>
      </c>
      <c r="K1283" s="650" t="s">
        <v>3227</v>
      </c>
      <c r="L1283" s="651">
        <v>0</v>
      </c>
      <c r="M1283" s="651">
        <v>0</v>
      </c>
      <c r="N1283" s="650">
        <v>3</v>
      </c>
      <c r="O1283" s="731">
        <v>2</v>
      </c>
      <c r="P1283" s="651">
        <v>0</v>
      </c>
      <c r="Q1283" s="666"/>
      <c r="R1283" s="650">
        <v>2</v>
      </c>
      <c r="S1283" s="666">
        <v>0.66666666666666663</v>
      </c>
      <c r="T1283" s="731">
        <v>1</v>
      </c>
      <c r="U1283" s="689">
        <v>0.5</v>
      </c>
    </row>
    <row r="1284" spans="1:21" ht="14.4" customHeight="1" x14ac:dyDescent="0.3">
      <c r="A1284" s="649">
        <v>21</v>
      </c>
      <c r="B1284" s="650" t="s">
        <v>582</v>
      </c>
      <c r="C1284" s="650">
        <v>89301212</v>
      </c>
      <c r="D1284" s="729" t="s">
        <v>5949</v>
      </c>
      <c r="E1284" s="730" t="s">
        <v>3922</v>
      </c>
      <c r="F1284" s="650" t="s">
        <v>3904</v>
      </c>
      <c r="G1284" s="650" t="s">
        <v>3958</v>
      </c>
      <c r="H1284" s="650" t="s">
        <v>583</v>
      </c>
      <c r="I1284" s="650" t="s">
        <v>788</v>
      </c>
      <c r="J1284" s="650" t="s">
        <v>789</v>
      </c>
      <c r="K1284" s="650" t="s">
        <v>2249</v>
      </c>
      <c r="L1284" s="651">
        <v>40.36</v>
      </c>
      <c r="M1284" s="651">
        <v>40.36</v>
      </c>
      <c r="N1284" s="650">
        <v>1</v>
      </c>
      <c r="O1284" s="731">
        <v>1</v>
      </c>
      <c r="P1284" s="651">
        <v>40.36</v>
      </c>
      <c r="Q1284" s="666">
        <v>1</v>
      </c>
      <c r="R1284" s="650">
        <v>1</v>
      </c>
      <c r="S1284" s="666">
        <v>1</v>
      </c>
      <c r="T1284" s="731">
        <v>1</v>
      </c>
      <c r="U1284" s="689">
        <v>1</v>
      </c>
    </row>
    <row r="1285" spans="1:21" ht="14.4" customHeight="1" x14ac:dyDescent="0.3">
      <c r="A1285" s="649">
        <v>21</v>
      </c>
      <c r="B1285" s="650" t="s">
        <v>582</v>
      </c>
      <c r="C1285" s="650">
        <v>89301212</v>
      </c>
      <c r="D1285" s="729" t="s">
        <v>5949</v>
      </c>
      <c r="E1285" s="730" t="s">
        <v>3922</v>
      </c>
      <c r="F1285" s="650" t="s">
        <v>3904</v>
      </c>
      <c r="G1285" s="650" t="s">
        <v>4153</v>
      </c>
      <c r="H1285" s="650" t="s">
        <v>583</v>
      </c>
      <c r="I1285" s="650" t="s">
        <v>4157</v>
      </c>
      <c r="J1285" s="650" t="s">
        <v>4155</v>
      </c>
      <c r="K1285" s="650" t="s">
        <v>1107</v>
      </c>
      <c r="L1285" s="651">
        <v>0</v>
      </c>
      <c r="M1285" s="651">
        <v>0</v>
      </c>
      <c r="N1285" s="650">
        <v>1</v>
      </c>
      <c r="O1285" s="731">
        <v>1</v>
      </c>
      <c r="P1285" s="651"/>
      <c r="Q1285" s="666"/>
      <c r="R1285" s="650"/>
      <c r="S1285" s="666">
        <v>0</v>
      </c>
      <c r="T1285" s="731"/>
      <c r="U1285" s="689">
        <v>0</v>
      </c>
    </row>
    <row r="1286" spans="1:21" ht="14.4" customHeight="1" x14ac:dyDescent="0.3">
      <c r="A1286" s="649">
        <v>21</v>
      </c>
      <c r="B1286" s="650" t="s">
        <v>582</v>
      </c>
      <c r="C1286" s="650">
        <v>89301212</v>
      </c>
      <c r="D1286" s="729" t="s">
        <v>5949</v>
      </c>
      <c r="E1286" s="730" t="s">
        <v>3922</v>
      </c>
      <c r="F1286" s="650" t="s">
        <v>3904</v>
      </c>
      <c r="G1286" s="650" t="s">
        <v>4357</v>
      </c>
      <c r="H1286" s="650" t="s">
        <v>583</v>
      </c>
      <c r="I1286" s="650" t="s">
        <v>1222</v>
      </c>
      <c r="J1286" s="650" t="s">
        <v>1223</v>
      </c>
      <c r="K1286" s="650" t="s">
        <v>4358</v>
      </c>
      <c r="L1286" s="651">
        <v>63.67</v>
      </c>
      <c r="M1286" s="651">
        <v>127.34</v>
      </c>
      <c r="N1286" s="650">
        <v>2</v>
      </c>
      <c r="O1286" s="731">
        <v>1</v>
      </c>
      <c r="P1286" s="651">
        <v>127.34</v>
      </c>
      <c r="Q1286" s="666">
        <v>1</v>
      </c>
      <c r="R1286" s="650">
        <v>2</v>
      </c>
      <c r="S1286" s="666">
        <v>1</v>
      </c>
      <c r="T1286" s="731">
        <v>1</v>
      </c>
      <c r="U1286" s="689">
        <v>1</v>
      </c>
    </row>
    <row r="1287" spans="1:21" ht="14.4" customHeight="1" x14ac:dyDescent="0.3">
      <c r="A1287" s="649">
        <v>21</v>
      </c>
      <c r="B1287" s="650" t="s">
        <v>582</v>
      </c>
      <c r="C1287" s="650">
        <v>89301212</v>
      </c>
      <c r="D1287" s="729" t="s">
        <v>5949</v>
      </c>
      <c r="E1287" s="730" t="s">
        <v>3922</v>
      </c>
      <c r="F1287" s="650" t="s">
        <v>3904</v>
      </c>
      <c r="G1287" s="650" t="s">
        <v>4133</v>
      </c>
      <c r="H1287" s="650" t="s">
        <v>583</v>
      </c>
      <c r="I1287" s="650" t="s">
        <v>5114</v>
      </c>
      <c r="J1287" s="650" t="s">
        <v>3919</v>
      </c>
      <c r="K1287" s="650"/>
      <c r="L1287" s="651">
        <v>0</v>
      </c>
      <c r="M1287" s="651">
        <v>0</v>
      </c>
      <c r="N1287" s="650">
        <v>1</v>
      </c>
      <c r="O1287" s="731">
        <v>0.5</v>
      </c>
      <c r="P1287" s="651"/>
      <c r="Q1287" s="666"/>
      <c r="R1287" s="650"/>
      <c r="S1287" s="666">
        <v>0</v>
      </c>
      <c r="T1287" s="731"/>
      <c r="U1287" s="689">
        <v>0</v>
      </c>
    </row>
    <row r="1288" spans="1:21" ht="14.4" customHeight="1" x14ac:dyDescent="0.3">
      <c r="A1288" s="649">
        <v>21</v>
      </c>
      <c r="B1288" s="650" t="s">
        <v>582</v>
      </c>
      <c r="C1288" s="650">
        <v>89301212</v>
      </c>
      <c r="D1288" s="729" t="s">
        <v>5949</v>
      </c>
      <c r="E1288" s="730" t="s">
        <v>3922</v>
      </c>
      <c r="F1288" s="650" t="s">
        <v>3904</v>
      </c>
      <c r="G1288" s="650" t="s">
        <v>3954</v>
      </c>
      <c r="H1288" s="650" t="s">
        <v>583</v>
      </c>
      <c r="I1288" s="650" t="s">
        <v>2324</v>
      </c>
      <c r="J1288" s="650" t="s">
        <v>2325</v>
      </c>
      <c r="K1288" s="650" t="s">
        <v>3955</v>
      </c>
      <c r="L1288" s="651">
        <v>50.27</v>
      </c>
      <c r="M1288" s="651">
        <v>150.81</v>
      </c>
      <c r="N1288" s="650">
        <v>3</v>
      </c>
      <c r="O1288" s="731">
        <v>3</v>
      </c>
      <c r="P1288" s="651">
        <v>50.27</v>
      </c>
      <c r="Q1288" s="666">
        <v>0.33333333333333337</v>
      </c>
      <c r="R1288" s="650">
        <v>1</v>
      </c>
      <c r="S1288" s="666">
        <v>0.33333333333333331</v>
      </c>
      <c r="T1288" s="731">
        <v>1</v>
      </c>
      <c r="U1288" s="689">
        <v>0.33333333333333331</v>
      </c>
    </row>
    <row r="1289" spans="1:21" ht="14.4" customHeight="1" x14ac:dyDescent="0.3">
      <c r="A1289" s="649">
        <v>21</v>
      </c>
      <c r="B1289" s="650" t="s">
        <v>582</v>
      </c>
      <c r="C1289" s="650">
        <v>89301212</v>
      </c>
      <c r="D1289" s="729" t="s">
        <v>5949</v>
      </c>
      <c r="E1289" s="730" t="s">
        <v>3922</v>
      </c>
      <c r="F1289" s="650" t="s">
        <v>3904</v>
      </c>
      <c r="G1289" s="650" t="s">
        <v>4685</v>
      </c>
      <c r="H1289" s="650" t="s">
        <v>583</v>
      </c>
      <c r="I1289" s="650" t="s">
        <v>714</v>
      </c>
      <c r="J1289" s="650" t="s">
        <v>715</v>
      </c>
      <c r="K1289" s="650" t="s">
        <v>4686</v>
      </c>
      <c r="L1289" s="651">
        <v>26.17</v>
      </c>
      <c r="M1289" s="651">
        <v>26.17</v>
      </c>
      <c r="N1289" s="650">
        <v>1</v>
      </c>
      <c r="O1289" s="731">
        <v>0.5</v>
      </c>
      <c r="P1289" s="651"/>
      <c r="Q1289" s="666">
        <v>0</v>
      </c>
      <c r="R1289" s="650"/>
      <c r="S1289" s="666">
        <v>0</v>
      </c>
      <c r="T1289" s="731"/>
      <c r="U1289" s="689">
        <v>0</v>
      </c>
    </row>
    <row r="1290" spans="1:21" ht="14.4" customHeight="1" x14ac:dyDescent="0.3">
      <c r="A1290" s="649">
        <v>21</v>
      </c>
      <c r="B1290" s="650" t="s">
        <v>582</v>
      </c>
      <c r="C1290" s="650">
        <v>89301212</v>
      </c>
      <c r="D1290" s="729" t="s">
        <v>5949</v>
      </c>
      <c r="E1290" s="730" t="s">
        <v>3922</v>
      </c>
      <c r="F1290" s="650" t="s">
        <v>3904</v>
      </c>
      <c r="G1290" s="650" t="s">
        <v>4271</v>
      </c>
      <c r="H1290" s="650" t="s">
        <v>583</v>
      </c>
      <c r="I1290" s="650" t="s">
        <v>4272</v>
      </c>
      <c r="J1290" s="650" t="s">
        <v>4273</v>
      </c>
      <c r="K1290" s="650" t="s">
        <v>3077</v>
      </c>
      <c r="L1290" s="651">
        <v>10256.77</v>
      </c>
      <c r="M1290" s="651">
        <v>61540.62000000001</v>
      </c>
      <c r="N1290" s="650">
        <v>6</v>
      </c>
      <c r="O1290" s="731">
        <v>5</v>
      </c>
      <c r="P1290" s="651">
        <v>61540.62000000001</v>
      </c>
      <c r="Q1290" s="666">
        <v>1</v>
      </c>
      <c r="R1290" s="650">
        <v>6</v>
      </c>
      <c r="S1290" s="666">
        <v>1</v>
      </c>
      <c r="T1290" s="731">
        <v>5</v>
      </c>
      <c r="U1290" s="689">
        <v>1</v>
      </c>
    </row>
    <row r="1291" spans="1:21" ht="14.4" customHeight="1" x14ac:dyDescent="0.3">
      <c r="A1291" s="649">
        <v>21</v>
      </c>
      <c r="B1291" s="650" t="s">
        <v>582</v>
      </c>
      <c r="C1291" s="650">
        <v>89301212</v>
      </c>
      <c r="D1291" s="729" t="s">
        <v>5949</v>
      </c>
      <c r="E1291" s="730" t="s">
        <v>3922</v>
      </c>
      <c r="F1291" s="650" t="s">
        <v>3904</v>
      </c>
      <c r="G1291" s="650" t="s">
        <v>4527</v>
      </c>
      <c r="H1291" s="650" t="s">
        <v>1959</v>
      </c>
      <c r="I1291" s="650" t="s">
        <v>2421</v>
      </c>
      <c r="J1291" s="650" t="s">
        <v>2422</v>
      </c>
      <c r="K1291" s="650" t="s">
        <v>3735</v>
      </c>
      <c r="L1291" s="651">
        <v>116.8</v>
      </c>
      <c r="M1291" s="651">
        <v>116.8</v>
      </c>
      <c r="N1291" s="650">
        <v>1</v>
      </c>
      <c r="O1291" s="731">
        <v>1</v>
      </c>
      <c r="P1291" s="651">
        <v>116.8</v>
      </c>
      <c r="Q1291" s="666">
        <v>1</v>
      </c>
      <c r="R1291" s="650">
        <v>1</v>
      </c>
      <c r="S1291" s="666">
        <v>1</v>
      </c>
      <c r="T1291" s="731">
        <v>1</v>
      </c>
      <c r="U1291" s="689">
        <v>1</v>
      </c>
    </row>
    <row r="1292" spans="1:21" ht="14.4" customHeight="1" x14ac:dyDescent="0.3">
      <c r="A1292" s="649">
        <v>21</v>
      </c>
      <c r="B1292" s="650" t="s">
        <v>582</v>
      </c>
      <c r="C1292" s="650">
        <v>89301212</v>
      </c>
      <c r="D1292" s="729" t="s">
        <v>5949</v>
      </c>
      <c r="E1292" s="730" t="s">
        <v>3922</v>
      </c>
      <c r="F1292" s="650" t="s">
        <v>3904</v>
      </c>
      <c r="G1292" s="650" t="s">
        <v>4527</v>
      </c>
      <c r="H1292" s="650" t="s">
        <v>1959</v>
      </c>
      <c r="I1292" s="650" t="s">
        <v>5115</v>
      </c>
      <c r="J1292" s="650" t="s">
        <v>2422</v>
      </c>
      <c r="K1292" s="650" t="s">
        <v>5116</v>
      </c>
      <c r="L1292" s="651">
        <v>0</v>
      </c>
      <c r="M1292" s="651">
        <v>0</v>
      </c>
      <c r="N1292" s="650">
        <v>1</v>
      </c>
      <c r="O1292" s="731">
        <v>0.5</v>
      </c>
      <c r="P1292" s="651">
        <v>0</v>
      </c>
      <c r="Q1292" s="666"/>
      <c r="R1292" s="650">
        <v>1</v>
      </c>
      <c r="S1292" s="666">
        <v>1</v>
      </c>
      <c r="T1292" s="731">
        <v>0.5</v>
      </c>
      <c r="U1292" s="689">
        <v>1</v>
      </c>
    </row>
    <row r="1293" spans="1:21" ht="14.4" customHeight="1" x14ac:dyDescent="0.3">
      <c r="A1293" s="649">
        <v>21</v>
      </c>
      <c r="B1293" s="650" t="s">
        <v>582</v>
      </c>
      <c r="C1293" s="650">
        <v>89301212</v>
      </c>
      <c r="D1293" s="729" t="s">
        <v>5949</v>
      </c>
      <c r="E1293" s="730" t="s">
        <v>3922</v>
      </c>
      <c r="F1293" s="650" t="s">
        <v>3904</v>
      </c>
      <c r="G1293" s="650" t="s">
        <v>4041</v>
      </c>
      <c r="H1293" s="650" t="s">
        <v>583</v>
      </c>
      <c r="I1293" s="650" t="s">
        <v>886</v>
      </c>
      <c r="J1293" s="650" t="s">
        <v>4414</v>
      </c>
      <c r="K1293" s="650" t="s">
        <v>4415</v>
      </c>
      <c r="L1293" s="651">
        <v>40.25</v>
      </c>
      <c r="M1293" s="651">
        <v>40.25</v>
      </c>
      <c r="N1293" s="650">
        <v>1</v>
      </c>
      <c r="O1293" s="731">
        <v>0.5</v>
      </c>
      <c r="P1293" s="651"/>
      <c r="Q1293" s="666">
        <v>0</v>
      </c>
      <c r="R1293" s="650"/>
      <c r="S1293" s="666">
        <v>0</v>
      </c>
      <c r="T1293" s="731"/>
      <c r="U1293" s="689">
        <v>0</v>
      </c>
    </row>
    <row r="1294" spans="1:21" ht="14.4" customHeight="1" x14ac:dyDescent="0.3">
      <c r="A1294" s="649">
        <v>21</v>
      </c>
      <c r="B1294" s="650" t="s">
        <v>582</v>
      </c>
      <c r="C1294" s="650">
        <v>89301212</v>
      </c>
      <c r="D1294" s="729" t="s">
        <v>5949</v>
      </c>
      <c r="E1294" s="730" t="s">
        <v>3922</v>
      </c>
      <c r="F1294" s="650" t="s">
        <v>3904</v>
      </c>
      <c r="G1294" s="650" t="s">
        <v>4041</v>
      </c>
      <c r="H1294" s="650" t="s">
        <v>583</v>
      </c>
      <c r="I1294" s="650" t="s">
        <v>890</v>
      </c>
      <c r="J1294" s="650" t="s">
        <v>4042</v>
      </c>
      <c r="K1294" s="650" t="s">
        <v>4043</v>
      </c>
      <c r="L1294" s="651">
        <v>72.05</v>
      </c>
      <c r="M1294" s="651">
        <v>72.05</v>
      </c>
      <c r="N1294" s="650">
        <v>1</v>
      </c>
      <c r="O1294" s="731">
        <v>0.5</v>
      </c>
      <c r="P1294" s="651"/>
      <c r="Q1294" s="666">
        <v>0</v>
      </c>
      <c r="R1294" s="650"/>
      <c r="S1294" s="666">
        <v>0</v>
      </c>
      <c r="T1294" s="731"/>
      <c r="U1294" s="689">
        <v>0</v>
      </c>
    </row>
    <row r="1295" spans="1:21" ht="14.4" customHeight="1" x14ac:dyDescent="0.3">
      <c r="A1295" s="649">
        <v>21</v>
      </c>
      <c r="B1295" s="650" t="s">
        <v>582</v>
      </c>
      <c r="C1295" s="650">
        <v>89301212</v>
      </c>
      <c r="D1295" s="729" t="s">
        <v>5949</v>
      </c>
      <c r="E1295" s="730" t="s">
        <v>3922</v>
      </c>
      <c r="F1295" s="650" t="s">
        <v>3904</v>
      </c>
      <c r="G1295" s="650" t="s">
        <v>4041</v>
      </c>
      <c r="H1295" s="650" t="s">
        <v>583</v>
      </c>
      <c r="I1295" s="650" t="s">
        <v>4795</v>
      </c>
      <c r="J1295" s="650" t="s">
        <v>4414</v>
      </c>
      <c r="K1295" s="650" t="s">
        <v>4415</v>
      </c>
      <c r="L1295" s="651">
        <v>0</v>
      </c>
      <c r="M1295" s="651">
        <v>0</v>
      </c>
      <c r="N1295" s="650">
        <v>2</v>
      </c>
      <c r="O1295" s="731">
        <v>1.5</v>
      </c>
      <c r="P1295" s="651">
        <v>0</v>
      </c>
      <c r="Q1295" s="666"/>
      <c r="R1295" s="650">
        <v>2</v>
      </c>
      <c r="S1295" s="666">
        <v>1</v>
      </c>
      <c r="T1295" s="731">
        <v>1.5</v>
      </c>
      <c r="U1295" s="689">
        <v>1</v>
      </c>
    </row>
    <row r="1296" spans="1:21" ht="14.4" customHeight="1" x14ac:dyDescent="0.3">
      <c r="A1296" s="649">
        <v>21</v>
      </c>
      <c r="B1296" s="650" t="s">
        <v>582</v>
      </c>
      <c r="C1296" s="650">
        <v>89301212</v>
      </c>
      <c r="D1296" s="729" t="s">
        <v>5949</v>
      </c>
      <c r="E1296" s="730" t="s">
        <v>3922</v>
      </c>
      <c r="F1296" s="650" t="s">
        <v>3904</v>
      </c>
      <c r="G1296" s="650" t="s">
        <v>4041</v>
      </c>
      <c r="H1296" s="650" t="s">
        <v>583</v>
      </c>
      <c r="I1296" s="650" t="s">
        <v>4044</v>
      </c>
      <c r="J1296" s="650" t="s">
        <v>4042</v>
      </c>
      <c r="K1296" s="650" t="s">
        <v>4043</v>
      </c>
      <c r="L1296" s="651">
        <v>0</v>
      </c>
      <c r="M1296" s="651">
        <v>0</v>
      </c>
      <c r="N1296" s="650">
        <v>3</v>
      </c>
      <c r="O1296" s="731">
        <v>1</v>
      </c>
      <c r="P1296" s="651">
        <v>0</v>
      </c>
      <c r="Q1296" s="666"/>
      <c r="R1296" s="650">
        <v>1</v>
      </c>
      <c r="S1296" s="666">
        <v>0.33333333333333331</v>
      </c>
      <c r="T1296" s="731">
        <v>0.5</v>
      </c>
      <c r="U1296" s="689">
        <v>0.5</v>
      </c>
    </row>
    <row r="1297" spans="1:21" ht="14.4" customHeight="1" x14ac:dyDescent="0.3">
      <c r="A1297" s="649">
        <v>21</v>
      </c>
      <c r="B1297" s="650" t="s">
        <v>582</v>
      </c>
      <c r="C1297" s="650">
        <v>89301212</v>
      </c>
      <c r="D1297" s="729" t="s">
        <v>5949</v>
      </c>
      <c r="E1297" s="730" t="s">
        <v>3922</v>
      </c>
      <c r="F1297" s="650" t="s">
        <v>3904</v>
      </c>
      <c r="G1297" s="650" t="s">
        <v>4929</v>
      </c>
      <c r="H1297" s="650" t="s">
        <v>583</v>
      </c>
      <c r="I1297" s="650" t="s">
        <v>5117</v>
      </c>
      <c r="J1297" s="650" t="s">
        <v>4930</v>
      </c>
      <c r="K1297" s="650" t="s">
        <v>5118</v>
      </c>
      <c r="L1297" s="651">
        <v>0</v>
      </c>
      <c r="M1297" s="651">
        <v>0</v>
      </c>
      <c r="N1297" s="650">
        <v>1</v>
      </c>
      <c r="O1297" s="731">
        <v>1</v>
      </c>
      <c r="P1297" s="651"/>
      <c r="Q1297" s="666"/>
      <c r="R1297" s="650"/>
      <c r="S1297" s="666">
        <v>0</v>
      </c>
      <c r="T1297" s="731"/>
      <c r="U1297" s="689">
        <v>0</v>
      </c>
    </row>
    <row r="1298" spans="1:21" ht="14.4" customHeight="1" x14ac:dyDescent="0.3">
      <c r="A1298" s="649">
        <v>21</v>
      </c>
      <c r="B1298" s="650" t="s">
        <v>582</v>
      </c>
      <c r="C1298" s="650">
        <v>89301212</v>
      </c>
      <c r="D1298" s="729" t="s">
        <v>5949</v>
      </c>
      <c r="E1298" s="730" t="s">
        <v>3922</v>
      </c>
      <c r="F1298" s="650" t="s">
        <v>3904</v>
      </c>
      <c r="G1298" s="650" t="s">
        <v>5119</v>
      </c>
      <c r="H1298" s="650" t="s">
        <v>583</v>
      </c>
      <c r="I1298" s="650" t="s">
        <v>2328</v>
      </c>
      <c r="J1298" s="650" t="s">
        <v>2329</v>
      </c>
      <c r="K1298" s="650" t="s">
        <v>5120</v>
      </c>
      <c r="L1298" s="651">
        <v>38.65</v>
      </c>
      <c r="M1298" s="651">
        <v>38.65</v>
      </c>
      <c r="N1298" s="650">
        <v>1</v>
      </c>
      <c r="O1298" s="731">
        <v>0.5</v>
      </c>
      <c r="P1298" s="651">
        <v>38.65</v>
      </c>
      <c r="Q1298" s="666">
        <v>1</v>
      </c>
      <c r="R1298" s="650">
        <v>1</v>
      </c>
      <c r="S1298" s="666">
        <v>1</v>
      </c>
      <c r="T1298" s="731">
        <v>0.5</v>
      </c>
      <c r="U1298" s="689">
        <v>1</v>
      </c>
    </row>
    <row r="1299" spans="1:21" ht="14.4" customHeight="1" x14ac:dyDescent="0.3">
      <c r="A1299" s="649">
        <v>21</v>
      </c>
      <c r="B1299" s="650" t="s">
        <v>582</v>
      </c>
      <c r="C1299" s="650">
        <v>89301212</v>
      </c>
      <c r="D1299" s="729" t="s">
        <v>5949</v>
      </c>
      <c r="E1299" s="730" t="s">
        <v>3922</v>
      </c>
      <c r="F1299" s="650" t="s">
        <v>3904</v>
      </c>
      <c r="G1299" s="650" t="s">
        <v>4274</v>
      </c>
      <c r="H1299" s="650" t="s">
        <v>583</v>
      </c>
      <c r="I1299" s="650" t="s">
        <v>5121</v>
      </c>
      <c r="J1299" s="650" t="s">
        <v>5122</v>
      </c>
      <c r="K1299" s="650" t="s">
        <v>5123</v>
      </c>
      <c r="L1299" s="651">
        <v>72.7</v>
      </c>
      <c r="M1299" s="651">
        <v>145.4</v>
      </c>
      <c r="N1299" s="650">
        <v>2</v>
      </c>
      <c r="O1299" s="731">
        <v>1</v>
      </c>
      <c r="P1299" s="651"/>
      <c r="Q1299" s="666">
        <v>0</v>
      </c>
      <c r="R1299" s="650"/>
      <c r="S1299" s="666">
        <v>0</v>
      </c>
      <c r="T1299" s="731"/>
      <c r="U1299" s="689">
        <v>0</v>
      </c>
    </row>
    <row r="1300" spans="1:21" ht="14.4" customHeight="1" x14ac:dyDescent="0.3">
      <c r="A1300" s="649">
        <v>21</v>
      </c>
      <c r="B1300" s="650" t="s">
        <v>582</v>
      </c>
      <c r="C1300" s="650">
        <v>89301212</v>
      </c>
      <c r="D1300" s="729" t="s">
        <v>5949</v>
      </c>
      <c r="E1300" s="730" t="s">
        <v>3922</v>
      </c>
      <c r="F1300" s="650" t="s">
        <v>3904</v>
      </c>
      <c r="G1300" s="650" t="s">
        <v>4274</v>
      </c>
      <c r="H1300" s="650" t="s">
        <v>583</v>
      </c>
      <c r="I1300" s="650" t="s">
        <v>5121</v>
      </c>
      <c r="J1300" s="650" t="s">
        <v>5122</v>
      </c>
      <c r="K1300" s="650" t="s">
        <v>5123</v>
      </c>
      <c r="L1300" s="651">
        <v>40.32</v>
      </c>
      <c r="M1300" s="651">
        <v>40.32</v>
      </c>
      <c r="N1300" s="650">
        <v>1</v>
      </c>
      <c r="O1300" s="731">
        <v>1</v>
      </c>
      <c r="P1300" s="651">
        <v>40.32</v>
      </c>
      <c r="Q1300" s="666">
        <v>1</v>
      </c>
      <c r="R1300" s="650">
        <v>1</v>
      </c>
      <c r="S1300" s="666">
        <v>1</v>
      </c>
      <c r="T1300" s="731">
        <v>1</v>
      </c>
      <c r="U1300" s="689">
        <v>1</v>
      </c>
    </row>
    <row r="1301" spans="1:21" ht="14.4" customHeight="1" x14ac:dyDescent="0.3">
      <c r="A1301" s="649">
        <v>21</v>
      </c>
      <c r="B1301" s="650" t="s">
        <v>582</v>
      </c>
      <c r="C1301" s="650">
        <v>89301212</v>
      </c>
      <c r="D1301" s="729" t="s">
        <v>5949</v>
      </c>
      <c r="E1301" s="730" t="s">
        <v>3922</v>
      </c>
      <c r="F1301" s="650" t="s">
        <v>3904</v>
      </c>
      <c r="G1301" s="650" t="s">
        <v>5124</v>
      </c>
      <c r="H1301" s="650" t="s">
        <v>1959</v>
      </c>
      <c r="I1301" s="650" t="s">
        <v>5125</v>
      </c>
      <c r="J1301" s="650" t="s">
        <v>5126</v>
      </c>
      <c r="K1301" s="650" t="s">
        <v>5127</v>
      </c>
      <c r="L1301" s="651">
        <v>215.92</v>
      </c>
      <c r="M1301" s="651">
        <v>647.76</v>
      </c>
      <c r="N1301" s="650">
        <v>3</v>
      </c>
      <c r="O1301" s="731">
        <v>2</v>
      </c>
      <c r="P1301" s="651">
        <v>215.92</v>
      </c>
      <c r="Q1301" s="666">
        <v>0.33333333333333331</v>
      </c>
      <c r="R1301" s="650">
        <v>1</v>
      </c>
      <c r="S1301" s="666">
        <v>0.33333333333333331</v>
      </c>
      <c r="T1301" s="731">
        <v>1</v>
      </c>
      <c r="U1301" s="689">
        <v>0.5</v>
      </c>
    </row>
    <row r="1302" spans="1:21" ht="14.4" customHeight="1" x14ac:dyDescent="0.3">
      <c r="A1302" s="649">
        <v>21</v>
      </c>
      <c r="B1302" s="650" t="s">
        <v>582</v>
      </c>
      <c r="C1302" s="650">
        <v>89301212</v>
      </c>
      <c r="D1302" s="729" t="s">
        <v>5949</v>
      </c>
      <c r="E1302" s="730" t="s">
        <v>3922</v>
      </c>
      <c r="F1302" s="650" t="s">
        <v>3904</v>
      </c>
      <c r="G1302" s="650" t="s">
        <v>4694</v>
      </c>
      <c r="H1302" s="650" t="s">
        <v>583</v>
      </c>
      <c r="I1302" s="650" t="s">
        <v>4695</v>
      </c>
      <c r="J1302" s="650" t="s">
        <v>4696</v>
      </c>
      <c r="K1302" s="650" t="s">
        <v>3806</v>
      </c>
      <c r="L1302" s="651">
        <v>8264.7900000000009</v>
      </c>
      <c r="M1302" s="651">
        <v>24794.370000000003</v>
      </c>
      <c r="N1302" s="650">
        <v>3</v>
      </c>
      <c r="O1302" s="731">
        <v>2</v>
      </c>
      <c r="P1302" s="651">
        <v>24794.370000000003</v>
      </c>
      <c r="Q1302" s="666">
        <v>1</v>
      </c>
      <c r="R1302" s="650">
        <v>3</v>
      </c>
      <c r="S1302" s="666">
        <v>1</v>
      </c>
      <c r="T1302" s="731">
        <v>2</v>
      </c>
      <c r="U1302" s="689">
        <v>1</v>
      </c>
    </row>
    <row r="1303" spans="1:21" ht="14.4" customHeight="1" x14ac:dyDescent="0.3">
      <c r="A1303" s="649">
        <v>21</v>
      </c>
      <c r="B1303" s="650" t="s">
        <v>582</v>
      </c>
      <c r="C1303" s="650">
        <v>89301212</v>
      </c>
      <c r="D1303" s="729" t="s">
        <v>5949</v>
      </c>
      <c r="E1303" s="730" t="s">
        <v>3922</v>
      </c>
      <c r="F1303" s="650" t="s">
        <v>3904</v>
      </c>
      <c r="G1303" s="650" t="s">
        <v>4283</v>
      </c>
      <c r="H1303" s="650" t="s">
        <v>583</v>
      </c>
      <c r="I1303" s="650" t="s">
        <v>4284</v>
      </c>
      <c r="J1303" s="650" t="s">
        <v>4285</v>
      </c>
      <c r="K1303" s="650" t="s">
        <v>4286</v>
      </c>
      <c r="L1303" s="651">
        <v>3586.04</v>
      </c>
      <c r="M1303" s="651">
        <v>10758.119999999999</v>
      </c>
      <c r="N1303" s="650">
        <v>3</v>
      </c>
      <c r="O1303" s="731">
        <v>1</v>
      </c>
      <c r="P1303" s="651">
        <v>7172.08</v>
      </c>
      <c r="Q1303" s="666">
        <v>0.66666666666666674</v>
      </c>
      <c r="R1303" s="650">
        <v>2</v>
      </c>
      <c r="S1303" s="666">
        <v>0.66666666666666663</v>
      </c>
      <c r="T1303" s="731">
        <v>0.5</v>
      </c>
      <c r="U1303" s="689">
        <v>0.5</v>
      </c>
    </row>
    <row r="1304" spans="1:21" ht="14.4" customHeight="1" x14ac:dyDescent="0.3">
      <c r="A1304" s="649">
        <v>21</v>
      </c>
      <c r="B1304" s="650" t="s">
        <v>582</v>
      </c>
      <c r="C1304" s="650">
        <v>89301212</v>
      </c>
      <c r="D1304" s="729" t="s">
        <v>5949</v>
      </c>
      <c r="E1304" s="730" t="s">
        <v>3922</v>
      </c>
      <c r="F1304" s="650" t="s">
        <v>3904</v>
      </c>
      <c r="G1304" s="650" t="s">
        <v>4283</v>
      </c>
      <c r="H1304" s="650" t="s">
        <v>583</v>
      </c>
      <c r="I1304" s="650" t="s">
        <v>5128</v>
      </c>
      <c r="J1304" s="650" t="s">
        <v>4285</v>
      </c>
      <c r="K1304" s="650" t="s">
        <v>4801</v>
      </c>
      <c r="L1304" s="651">
        <v>0</v>
      </c>
      <c r="M1304" s="651">
        <v>0</v>
      </c>
      <c r="N1304" s="650">
        <v>1</v>
      </c>
      <c r="O1304" s="731">
        <v>0.5</v>
      </c>
      <c r="P1304" s="651">
        <v>0</v>
      </c>
      <c r="Q1304" s="666"/>
      <c r="R1304" s="650">
        <v>1</v>
      </c>
      <c r="S1304" s="666">
        <v>1</v>
      </c>
      <c r="T1304" s="731">
        <v>0.5</v>
      </c>
      <c r="U1304" s="689">
        <v>1</v>
      </c>
    </row>
    <row r="1305" spans="1:21" ht="14.4" customHeight="1" x14ac:dyDescent="0.3">
      <c r="A1305" s="649">
        <v>21</v>
      </c>
      <c r="B1305" s="650" t="s">
        <v>582</v>
      </c>
      <c r="C1305" s="650">
        <v>89301212</v>
      </c>
      <c r="D1305" s="729" t="s">
        <v>5949</v>
      </c>
      <c r="E1305" s="730" t="s">
        <v>3922</v>
      </c>
      <c r="F1305" s="650" t="s">
        <v>3904</v>
      </c>
      <c r="G1305" s="650" t="s">
        <v>4283</v>
      </c>
      <c r="H1305" s="650" t="s">
        <v>583</v>
      </c>
      <c r="I1305" s="650" t="s">
        <v>4800</v>
      </c>
      <c r="J1305" s="650" t="s">
        <v>4285</v>
      </c>
      <c r="K1305" s="650" t="s">
        <v>4801</v>
      </c>
      <c r="L1305" s="651">
        <v>0</v>
      </c>
      <c r="M1305" s="651">
        <v>0</v>
      </c>
      <c r="N1305" s="650">
        <v>1</v>
      </c>
      <c r="O1305" s="731">
        <v>1</v>
      </c>
      <c r="P1305" s="651">
        <v>0</v>
      </c>
      <c r="Q1305" s="666"/>
      <c r="R1305" s="650">
        <v>1</v>
      </c>
      <c r="S1305" s="666">
        <v>1</v>
      </c>
      <c r="T1305" s="731">
        <v>1</v>
      </c>
      <c r="U1305" s="689">
        <v>1</v>
      </c>
    </row>
    <row r="1306" spans="1:21" ht="14.4" customHeight="1" x14ac:dyDescent="0.3">
      <c r="A1306" s="649">
        <v>21</v>
      </c>
      <c r="B1306" s="650" t="s">
        <v>582</v>
      </c>
      <c r="C1306" s="650">
        <v>89301212</v>
      </c>
      <c r="D1306" s="729" t="s">
        <v>5949</v>
      </c>
      <c r="E1306" s="730" t="s">
        <v>3922</v>
      </c>
      <c r="F1306" s="650" t="s">
        <v>3904</v>
      </c>
      <c r="G1306" s="650" t="s">
        <v>4283</v>
      </c>
      <c r="H1306" s="650" t="s">
        <v>583</v>
      </c>
      <c r="I1306" s="650" t="s">
        <v>5129</v>
      </c>
      <c r="J1306" s="650" t="s">
        <v>4285</v>
      </c>
      <c r="K1306" s="650" t="s">
        <v>4801</v>
      </c>
      <c r="L1306" s="651">
        <v>0</v>
      </c>
      <c r="M1306" s="651">
        <v>0</v>
      </c>
      <c r="N1306" s="650">
        <v>2</v>
      </c>
      <c r="O1306" s="731">
        <v>2</v>
      </c>
      <c r="P1306" s="651">
        <v>0</v>
      </c>
      <c r="Q1306" s="666"/>
      <c r="R1306" s="650">
        <v>1</v>
      </c>
      <c r="S1306" s="666">
        <v>0.5</v>
      </c>
      <c r="T1306" s="731">
        <v>1</v>
      </c>
      <c r="U1306" s="689">
        <v>0.5</v>
      </c>
    </row>
    <row r="1307" spans="1:21" ht="14.4" customHeight="1" x14ac:dyDescent="0.3">
      <c r="A1307" s="649">
        <v>21</v>
      </c>
      <c r="B1307" s="650" t="s">
        <v>582</v>
      </c>
      <c r="C1307" s="650">
        <v>89301212</v>
      </c>
      <c r="D1307" s="729" t="s">
        <v>5949</v>
      </c>
      <c r="E1307" s="730" t="s">
        <v>3922</v>
      </c>
      <c r="F1307" s="650" t="s">
        <v>3904</v>
      </c>
      <c r="G1307" s="650" t="s">
        <v>4054</v>
      </c>
      <c r="H1307" s="650" t="s">
        <v>1959</v>
      </c>
      <c r="I1307" s="650" t="s">
        <v>2021</v>
      </c>
      <c r="J1307" s="650" t="s">
        <v>2022</v>
      </c>
      <c r="K1307" s="650" t="s">
        <v>2023</v>
      </c>
      <c r="L1307" s="651">
        <v>0</v>
      </c>
      <c r="M1307" s="651">
        <v>0</v>
      </c>
      <c r="N1307" s="650">
        <v>2</v>
      </c>
      <c r="O1307" s="731">
        <v>2</v>
      </c>
      <c r="P1307" s="651">
        <v>0</v>
      </c>
      <c r="Q1307" s="666"/>
      <c r="R1307" s="650">
        <v>1</v>
      </c>
      <c r="S1307" s="666">
        <v>0.5</v>
      </c>
      <c r="T1307" s="731">
        <v>1</v>
      </c>
      <c r="U1307" s="689">
        <v>0.5</v>
      </c>
    </row>
    <row r="1308" spans="1:21" ht="14.4" customHeight="1" x14ac:dyDescent="0.3">
      <c r="A1308" s="649">
        <v>21</v>
      </c>
      <c r="B1308" s="650" t="s">
        <v>582</v>
      </c>
      <c r="C1308" s="650">
        <v>89301212</v>
      </c>
      <c r="D1308" s="729" t="s">
        <v>5949</v>
      </c>
      <c r="E1308" s="730" t="s">
        <v>3922</v>
      </c>
      <c r="F1308" s="650" t="s">
        <v>3904</v>
      </c>
      <c r="G1308" s="650" t="s">
        <v>4055</v>
      </c>
      <c r="H1308" s="650" t="s">
        <v>1959</v>
      </c>
      <c r="I1308" s="650" t="s">
        <v>2273</v>
      </c>
      <c r="J1308" s="650" t="s">
        <v>2274</v>
      </c>
      <c r="K1308" s="650" t="s">
        <v>3770</v>
      </c>
      <c r="L1308" s="651">
        <v>804.58</v>
      </c>
      <c r="M1308" s="651">
        <v>1272040.9799999965</v>
      </c>
      <c r="N1308" s="650">
        <v>1581</v>
      </c>
      <c r="O1308" s="731">
        <v>519.5</v>
      </c>
      <c r="P1308" s="651">
        <v>745845.65999999782</v>
      </c>
      <c r="Q1308" s="666">
        <v>0.5863377609108158</v>
      </c>
      <c r="R1308" s="650">
        <v>927</v>
      </c>
      <c r="S1308" s="666">
        <v>0.58633776091081591</v>
      </c>
      <c r="T1308" s="731">
        <v>306.5</v>
      </c>
      <c r="U1308" s="689">
        <v>0.58999037536092391</v>
      </c>
    </row>
    <row r="1309" spans="1:21" ht="14.4" customHeight="1" x14ac:dyDescent="0.3">
      <c r="A1309" s="649">
        <v>21</v>
      </c>
      <c r="B1309" s="650" t="s">
        <v>582</v>
      </c>
      <c r="C1309" s="650">
        <v>89301212</v>
      </c>
      <c r="D1309" s="729" t="s">
        <v>5949</v>
      </c>
      <c r="E1309" s="730" t="s">
        <v>3922</v>
      </c>
      <c r="F1309" s="650" t="s">
        <v>3904</v>
      </c>
      <c r="G1309" s="650" t="s">
        <v>4419</v>
      </c>
      <c r="H1309" s="650" t="s">
        <v>1959</v>
      </c>
      <c r="I1309" s="650" t="s">
        <v>5130</v>
      </c>
      <c r="J1309" s="650" t="s">
        <v>5131</v>
      </c>
      <c r="K1309" s="650" t="s">
        <v>5132</v>
      </c>
      <c r="L1309" s="651">
        <v>86.76</v>
      </c>
      <c r="M1309" s="651">
        <v>86.76</v>
      </c>
      <c r="N1309" s="650">
        <v>1</v>
      </c>
      <c r="O1309" s="731">
        <v>1</v>
      </c>
      <c r="P1309" s="651">
        <v>86.76</v>
      </c>
      <c r="Q1309" s="666">
        <v>1</v>
      </c>
      <c r="R1309" s="650">
        <v>1</v>
      </c>
      <c r="S1309" s="666">
        <v>1</v>
      </c>
      <c r="T1309" s="731">
        <v>1</v>
      </c>
      <c r="U1309" s="689">
        <v>1</v>
      </c>
    </row>
    <row r="1310" spans="1:21" ht="14.4" customHeight="1" x14ac:dyDescent="0.3">
      <c r="A1310" s="649">
        <v>21</v>
      </c>
      <c r="B1310" s="650" t="s">
        <v>582</v>
      </c>
      <c r="C1310" s="650">
        <v>89301212</v>
      </c>
      <c r="D1310" s="729" t="s">
        <v>5949</v>
      </c>
      <c r="E1310" s="730" t="s">
        <v>3922</v>
      </c>
      <c r="F1310" s="650" t="s">
        <v>3904</v>
      </c>
      <c r="G1310" s="650" t="s">
        <v>3949</v>
      </c>
      <c r="H1310" s="650" t="s">
        <v>583</v>
      </c>
      <c r="I1310" s="650" t="s">
        <v>5133</v>
      </c>
      <c r="J1310" s="650" t="s">
        <v>4540</v>
      </c>
      <c r="K1310" s="650" t="s">
        <v>987</v>
      </c>
      <c r="L1310" s="651">
        <v>0</v>
      </c>
      <c r="M1310" s="651">
        <v>0</v>
      </c>
      <c r="N1310" s="650">
        <v>1</v>
      </c>
      <c r="O1310" s="731">
        <v>0.5</v>
      </c>
      <c r="P1310" s="651"/>
      <c r="Q1310" s="666"/>
      <c r="R1310" s="650"/>
      <c r="S1310" s="666">
        <v>0</v>
      </c>
      <c r="T1310" s="731"/>
      <c r="U1310" s="689">
        <v>0</v>
      </c>
    </row>
    <row r="1311" spans="1:21" ht="14.4" customHeight="1" x14ac:dyDescent="0.3">
      <c r="A1311" s="649">
        <v>21</v>
      </c>
      <c r="B1311" s="650" t="s">
        <v>582</v>
      </c>
      <c r="C1311" s="650">
        <v>89301212</v>
      </c>
      <c r="D1311" s="729" t="s">
        <v>5949</v>
      </c>
      <c r="E1311" s="730" t="s">
        <v>3922</v>
      </c>
      <c r="F1311" s="650" t="s">
        <v>3904</v>
      </c>
      <c r="G1311" s="650" t="s">
        <v>4163</v>
      </c>
      <c r="H1311" s="650" t="s">
        <v>583</v>
      </c>
      <c r="I1311" s="650" t="s">
        <v>913</v>
      </c>
      <c r="J1311" s="650" t="s">
        <v>914</v>
      </c>
      <c r="K1311" s="650" t="s">
        <v>4164</v>
      </c>
      <c r="L1311" s="651">
        <v>242.93</v>
      </c>
      <c r="M1311" s="651">
        <v>1457.58</v>
      </c>
      <c r="N1311" s="650">
        <v>6</v>
      </c>
      <c r="O1311" s="731">
        <v>6</v>
      </c>
      <c r="P1311" s="651">
        <v>728.79</v>
      </c>
      <c r="Q1311" s="666">
        <v>0.5</v>
      </c>
      <c r="R1311" s="650">
        <v>3</v>
      </c>
      <c r="S1311" s="666">
        <v>0.5</v>
      </c>
      <c r="T1311" s="731">
        <v>3</v>
      </c>
      <c r="U1311" s="689">
        <v>0.5</v>
      </c>
    </row>
    <row r="1312" spans="1:21" ht="14.4" customHeight="1" x14ac:dyDescent="0.3">
      <c r="A1312" s="649">
        <v>21</v>
      </c>
      <c r="B1312" s="650" t="s">
        <v>582</v>
      </c>
      <c r="C1312" s="650">
        <v>89301212</v>
      </c>
      <c r="D1312" s="729" t="s">
        <v>5949</v>
      </c>
      <c r="E1312" s="730" t="s">
        <v>3922</v>
      </c>
      <c r="F1312" s="650" t="s">
        <v>3904</v>
      </c>
      <c r="G1312" s="650" t="s">
        <v>5134</v>
      </c>
      <c r="H1312" s="650" t="s">
        <v>583</v>
      </c>
      <c r="I1312" s="650" t="s">
        <v>5135</v>
      </c>
      <c r="J1312" s="650" t="s">
        <v>5136</v>
      </c>
      <c r="K1312" s="650" t="s">
        <v>5137</v>
      </c>
      <c r="L1312" s="651">
        <v>108.98</v>
      </c>
      <c r="M1312" s="651">
        <v>108.98</v>
      </c>
      <c r="N1312" s="650">
        <v>1</v>
      </c>
      <c r="O1312" s="731">
        <v>1</v>
      </c>
      <c r="P1312" s="651">
        <v>108.98</v>
      </c>
      <c r="Q1312" s="666">
        <v>1</v>
      </c>
      <c r="R1312" s="650">
        <v>1</v>
      </c>
      <c r="S1312" s="666">
        <v>1</v>
      </c>
      <c r="T1312" s="731">
        <v>1</v>
      </c>
      <c r="U1312" s="689">
        <v>1</v>
      </c>
    </row>
    <row r="1313" spans="1:21" ht="14.4" customHeight="1" x14ac:dyDescent="0.3">
      <c r="A1313" s="649">
        <v>21</v>
      </c>
      <c r="B1313" s="650" t="s">
        <v>582</v>
      </c>
      <c r="C1313" s="650">
        <v>89301212</v>
      </c>
      <c r="D1313" s="729" t="s">
        <v>5949</v>
      </c>
      <c r="E1313" s="730" t="s">
        <v>3922</v>
      </c>
      <c r="F1313" s="650" t="s">
        <v>3904</v>
      </c>
      <c r="G1313" s="650" t="s">
        <v>4060</v>
      </c>
      <c r="H1313" s="650" t="s">
        <v>583</v>
      </c>
      <c r="I1313" s="650" t="s">
        <v>2978</v>
      </c>
      <c r="J1313" s="650" t="s">
        <v>2979</v>
      </c>
      <c r="K1313" s="650" t="s">
        <v>2980</v>
      </c>
      <c r="L1313" s="651">
        <v>1172.22</v>
      </c>
      <c r="M1313" s="651">
        <v>3516.66</v>
      </c>
      <c r="N1313" s="650">
        <v>3</v>
      </c>
      <c r="O1313" s="731">
        <v>1</v>
      </c>
      <c r="P1313" s="651">
        <v>3516.66</v>
      </c>
      <c r="Q1313" s="666">
        <v>1</v>
      </c>
      <c r="R1313" s="650">
        <v>3</v>
      </c>
      <c r="S1313" s="666">
        <v>1</v>
      </c>
      <c r="T1313" s="731">
        <v>1</v>
      </c>
      <c r="U1313" s="689">
        <v>1</v>
      </c>
    </row>
    <row r="1314" spans="1:21" ht="14.4" customHeight="1" x14ac:dyDescent="0.3">
      <c r="A1314" s="649">
        <v>21</v>
      </c>
      <c r="B1314" s="650" t="s">
        <v>582</v>
      </c>
      <c r="C1314" s="650">
        <v>89301212</v>
      </c>
      <c r="D1314" s="729" t="s">
        <v>5949</v>
      </c>
      <c r="E1314" s="730" t="s">
        <v>3922</v>
      </c>
      <c r="F1314" s="650" t="s">
        <v>3904</v>
      </c>
      <c r="G1314" s="650" t="s">
        <v>4957</v>
      </c>
      <c r="H1314" s="650" t="s">
        <v>583</v>
      </c>
      <c r="I1314" s="650" t="s">
        <v>4960</v>
      </c>
      <c r="J1314" s="650" t="s">
        <v>4961</v>
      </c>
      <c r="K1314" s="650" t="s">
        <v>4927</v>
      </c>
      <c r="L1314" s="651">
        <v>47.71</v>
      </c>
      <c r="M1314" s="651">
        <v>95.42</v>
      </c>
      <c r="N1314" s="650">
        <v>2</v>
      </c>
      <c r="O1314" s="731">
        <v>2</v>
      </c>
      <c r="P1314" s="651">
        <v>95.42</v>
      </c>
      <c r="Q1314" s="666">
        <v>1</v>
      </c>
      <c r="R1314" s="650">
        <v>2</v>
      </c>
      <c r="S1314" s="666">
        <v>1</v>
      </c>
      <c r="T1314" s="731">
        <v>2</v>
      </c>
      <c r="U1314" s="689">
        <v>1</v>
      </c>
    </row>
    <row r="1315" spans="1:21" ht="14.4" customHeight="1" x14ac:dyDescent="0.3">
      <c r="A1315" s="649">
        <v>21</v>
      </c>
      <c r="B1315" s="650" t="s">
        <v>582</v>
      </c>
      <c r="C1315" s="650">
        <v>89301212</v>
      </c>
      <c r="D1315" s="729" t="s">
        <v>5949</v>
      </c>
      <c r="E1315" s="730" t="s">
        <v>3922</v>
      </c>
      <c r="F1315" s="650" t="s">
        <v>3904</v>
      </c>
      <c r="G1315" s="650" t="s">
        <v>4957</v>
      </c>
      <c r="H1315" s="650" t="s">
        <v>583</v>
      </c>
      <c r="I1315" s="650" t="s">
        <v>5138</v>
      </c>
      <c r="J1315" s="650" t="s">
        <v>5139</v>
      </c>
      <c r="K1315" s="650" t="s">
        <v>1111</v>
      </c>
      <c r="L1315" s="651">
        <v>47.71</v>
      </c>
      <c r="M1315" s="651">
        <v>47.71</v>
      </c>
      <c r="N1315" s="650">
        <v>1</v>
      </c>
      <c r="O1315" s="731">
        <v>1</v>
      </c>
      <c r="P1315" s="651"/>
      <c r="Q1315" s="666">
        <v>0</v>
      </c>
      <c r="R1315" s="650"/>
      <c r="S1315" s="666">
        <v>0</v>
      </c>
      <c r="T1315" s="731"/>
      <c r="U1315" s="689">
        <v>0</v>
      </c>
    </row>
    <row r="1316" spans="1:21" ht="14.4" customHeight="1" x14ac:dyDescent="0.3">
      <c r="A1316" s="649">
        <v>21</v>
      </c>
      <c r="B1316" s="650" t="s">
        <v>582</v>
      </c>
      <c r="C1316" s="650">
        <v>89301212</v>
      </c>
      <c r="D1316" s="729" t="s">
        <v>5949</v>
      </c>
      <c r="E1316" s="730" t="s">
        <v>3922</v>
      </c>
      <c r="F1316" s="650" t="s">
        <v>3904</v>
      </c>
      <c r="G1316" s="650" t="s">
        <v>4064</v>
      </c>
      <c r="H1316" s="650" t="s">
        <v>583</v>
      </c>
      <c r="I1316" s="650" t="s">
        <v>989</v>
      </c>
      <c r="J1316" s="650" t="s">
        <v>4065</v>
      </c>
      <c r="K1316" s="650" t="s">
        <v>4066</v>
      </c>
      <c r="L1316" s="651">
        <v>56.01</v>
      </c>
      <c r="M1316" s="651">
        <v>56.01</v>
      </c>
      <c r="N1316" s="650">
        <v>1</v>
      </c>
      <c r="O1316" s="731">
        <v>1</v>
      </c>
      <c r="P1316" s="651"/>
      <c r="Q1316" s="666">
        <v>0</v>
      </c>
      <c r="R1316" s="650"/>
      <c r="S1316" s="666">
        <v>0</v>
      </c>
      <c r="T1316" s="731"/>
      <c r="U1316" s="689">
        <v>0</v>
      </c>
    </row>
    <row r="1317" spans="1:21" ht="14.4" customHeight="1" x14ac:dyDescent="0.3">
      <c r="A1317" s="649">
        <v>21</v>
      </c>
      <c r="B1317" s="650" t="s">
        <v>582</v>
      </c>
      <c r="C1317" s="650">
        <v>89301212</v>
      </c>
      <c r="D1317" s="729" t="s">
        <v>5949</v>
      </c>
      <c r="E1317" s="730" t="s">
        <v>3922</v>
      </c>
      <c r="F1317" s="650" t="s">
        <v>3904</v>
      </c>
      <c r="G1317" s="650" t="s">
        <v>4303</v>
      </c>
      <c r="H1317" s="650" t="s">
        <v>583</v>
      </c>
      <c r="I1317" s="650" t="s">
        <v>5140</v>
      </c>
      <c r="J1317" s="650" t="s">
        <v>5141</v>
      </c>
      <c r="K1317" s="650" t="s">
        <v>4499</v>
      </c>
      <c r="L1317" s="651">
        <v>0</v>
      </c>
      <c r="M1317" s="651">
        <v>0</v>
      </c>
      <c r="N1317" s="650">
        <v>1</v>
      </c>
      <c r="O1317" s="731">
        <v>1</v>
      </c>
      <c r="P1317" s="651">
        <v>0</v>
      </c>
      <c r="Q1317" s="666"/>
      <c r="R1317" s="650">
        <v>1</v>
      </c>
      <c r="S1317" s="666">
        <v>1</v>
      </c>
      <c r="T1317" s="731">
        <v>1</v>
      </c>
      <c r="U1317" s="689">
        <v>1</v>
      </c>
    </row>
    <row r="1318" spans="1:21" ht="14.4" customHeight="1" x14ac:dyDescent="0.3">
      <c r="A1318" s="649">
        <v>21</v>
      </c>
      <c r="B1318" s="650" t="s">
        <v>582</v>
      </c>
      <c r="C1318" s="650">
        <v>89301212</v>
      </c>
      <c r="D1318" s="729" t="s">
        <v>5949</v>
      </c>
      <c r="E1318" s="730" t="s">
        <v>3922</v>
      </c>
      <c r="F1318" s="650" t="s">
        <v>3904</v>
      </c>
      <c r="G1318" s="650" t="s">
        <v>4307</v>
      </c>
      <c r="H1318" s="650" t="s">
        <v>583</v>
      </c>
      <c r="I1318" s="650" t="s">
        <v>2362</v>
      </c>
      <c r="J1318" s="650" t="s">
        <v>2363</v>
      </c>
      <c r="K1318" s="650" t="s">
        <v>2364</v>
      </c>
      <c r="L1318" s="651">
        <v>120.37</v>
      </c>
      <c r="M1318" s="651">
        <v>240.74</v>
      </c>
      <c r="N1318" s="650">
        <v>2</v>
      </c>
      <c r="O1318" s="731">
        <v>2</v>
      </c>
      <c r="P1318" s="651">
        <v>120.37</v>
      </c>
      <c r="Q1318" s="666">
        <v>0.5</v>
      </c>
      <c r="R1318" s="650">
        <v>1</v>
      </c>
      <c r="S1318" s="666">
        <v>0.5</v>
      </c>
      <c r="T1318" s="731">
        <v>1</v>
      </c>
      <c r="U1318" s="689">
        <v>0.5</v>
      </c>
    </row>
    <row r="1319" spans="1:21" ht="14.4" customHeight="1" x14ac:dyDescent="0.3">
      <c r="A1319" s="649">
        <v>21</v>
      </c>
      <c r="B1319" s="650" t="s">
        <v>582</v>
      </c>
      <c r="C1319" s="650">
        <v>89301212</v>
      </c>
      <c r="D1319" s="729" t="s">
        <v>5949</v>
      </c>
      <c r="E1319" s="730" t="s">
        <v>3922</v>
      </c>
      <c r="F1319" s="650" t="s">
        <v>3904</v>
      </c>
      <c r="G1319" s="650" t="s">
        <v>4441</v>
      </c>
      <c r="H1319" s="650" t="s">
        <v>1959</v>
      </c>
      <c r="I1319" s="650" t="s">
        <v>5142</v>
      </c>
      <c r="J1319" s="650" t="s">
        <v>1969</v>
      </c>
      <c r="K1319" s="650" t="s">
        <v>5143</v>
      </c>
      <c r="L1319" s="651">
        <v>193.26</v>
      </c>
      <c r="M1319" s="651">
        <v>386.52</v>
      </c>
      <c r="N1319" s="650">
        <v>2</v>
      </c>
      <c r="O1319" s="731">
        <v>1.5</v>
      </c>
      <c r="P1319" s="651">
        <v>386.52</v>
      </c>
      <c r="Q1319" s="666">
        <v>1</v>
      </c>
      <c r="R1319" s="650">
        <v>2</v>
      </c>
      <c r="S1319" s="666">
        <v>1</v>
      </c>
      <c r="T1319" s="731">
        <v>1.5</v>
      </c>
      <c r="U1319" s="689">
        <v>1</v>
      </c>
    </row>
    <row r="1320" spans="1:21" ht="14.4" customHeight="1" x14ac:dyDescent="0.3">
      <c r="A1320" s="649">
        <v>21</v>
      </c>
      <c r="B1320" s="650" t="s">
        <v>582</v>
      </c>
      <c r="C1320" s="650">
        <v>89301212</v>
      </c>
      <c r="D1320" s="729" t="s">
        <v>5949</v>
      </c>
      <c r="E1320" s="730" t="s">
        <v>3922</v>
      </c>
      <c r="F1320" s="650" t="s">
        <v>3904</v>
      </c>
      <c r="G1320" s="650" t="s">
        <v>4073</v>
      </c>
      <c r="H1320" s="650" t="s">
        <v>1959</v>
      </c>
      <c r="I1320" s="650" t="s">
        <v>2429</v>
      </c>
      <c r="J1320" s="650" t="s">
        <v>2430</v>
      </c>
      <c r="K1320" s="650" t="s">
        <v>3738</v>
      </c>
      <c r="L1320" s="651">
        <v>69.86</v>
      </c>
      <c r="M1320" s="651">
        <v>419.16</v>
      </c>
      <c r="N1320" s="650">
        <v>6</v>
      </c>
      <c r="O1320" s="731">
        <v>6</v>
      </c>
      <c r="P1320" s="651">
        <v>419.16</v>
      </c>
      <c r="Q1320" s="666">
        <v>1</v>
      </c>
      <c r="R1320" s="650">
        <v>6</v>
      </c>
      <c r="S1320" s="666">
        <v>1</v>
      </c>
      <c r="T1320" s="731">
        <v>6</v>
      </c>
      <c r="U1320" s="689">
        <v>1</v>
      </c>
    </row>
    <row r="1321" spans="1:21" ht="14.4" customHeight="1" x14ac:dyDescent="0.3">
      <c r="A1321" s="649">
        <v>21</v>
      </c>
      <c r="B1321" s="650" t="s">
        <v>582</v>
      </c>
      <c r="C1321" s="650">
        <v>89301212</v>
      </c>
      <c r="D1321" s="729" t="s">
        <v>5949</v>
      </c>
      <c r="E1321" s="730" t="s">
        <v>3922</v>
      </c>
      <c r="F1321" s="650" t="s">
        <v>3904</v>
      </c>
      <c r="G1321" s="650" t="s">
        <v>3951</v>
      </c>
      <c r="H1321" s="650" t="s">
        <v>583</v>
      </c>
      <c r="I1321" s="650" t="s">
        <v>5144</v>
      </c>
      <c r="J1321" s="650" t="s">
        <v>808</v>
      </c>
      <c r="K1321" s="650" t="s">
        <v>5145</v>
      </c>
      <c r="L1321" s="651">
        <v>0</v>
      </c>
      <c r="M1321" s="651">
        <v>0</v>
      </c>
      <c r="N1321" s="650">
        <v>3</v>
      </c>
      <c r="O1321" s="731">
        <v>2.5</v>
      </c>
      <c r="P1321" s="651">
        <v>0</v>
      </c>
      <c r="Q1321" s="666"/>
      <c r="R1321" s="650">
        <v>1</v>
      </c>
      <c r="S1321" s="666">
        <v>0.33333333333333331</v>
      </c>
      <c r="T1321" s="731">
        <v>1</v>
      </c>
      <c r="U1321" s="689">
        <v>0.4</v>
      </c>
    </row>
    <row r="1322" spans="1:21" ht="14.4" customHeight="1" x14ac:dyDescent="0.3">
      <c r="A1322" s="649">
        <v>21</v>
      </c>
      <c r="B1322" s="650" t="s">
        <v>582</v>
      </c>
      <c r="C1322" s="650">
        <v>89301212</v>
      </c>
      <c r="D1322" s="729" t="s">
        <v>5949</v>
      </c>
      <c r="E1322" s="730" t="s">
        <v>3922</v>
      </c>
      <c r="F1322" s="650" t="s">
        <v>3904</v>
      </c>
      <c r="G1322" s="650" t="s">
        <v>3951</v>
      </c>
      <c r="H1322" s="650" t="s">
        <v>583</v>
      </c>
      <c r="I1322" s="650" t="s">
        <v>4080</v>
      </c>
      <c r="J1322" s="650" t="s">
        <v>3953</v>
      </c>
      <c r="K1322" s="650" t="s">
        <v>809</v>
      </c>
      <c r="L1322" s="651">
        <v>97.97</v>
      </c>
      <c r="M1322" s="651">
        <v>97.97</v>
      </c>
      <c r="N1322" s="650">
        <v>1</v>
      </c>
      <c r="O1322" s="731">
        <v>1</v>
      </c>
      <c r="P1322" s="651">
        <v>97.97</v>
      </c>
      <c r="Q1322" s="666">
        <v>1</v>
      </c>
      <c r="R1322" s="650">
        <v>1</v>
      </c>
      <c r="S1322" s="666">
        <v>1</v>
      </c>
      <c r="T1322" s="731">
        <v>1</v>
      </c>
      <c r="U1322" s="689">
        <v>1</v>
      </c>
    </row>
    <row r="1323" spans="1:21" ht="14.4" customHeight="1" x14ac:dyDescent="0.3">
      <c r="A1323" s="649">
        <v>21</v>
      </c>
      <c r="B1323" s="650" t="s">
        <v>582</v>
      </c>
      <c r="C1323" s="650">
        <v>89301212</v>
      </c>
      <c r="D1323" s="729" t="s">
        <v>5949</v>
      </c>
      <c r="E1323" s="730" t="s">
        <v>3922</v>
      </c>
      <c r="F1323" s="650" t="s">
        <v>3904</v>
      </c>
      <c r="G1323" s="650" t="s">
        <v>3951</v>
      </c>
      <c r="H1323" s="650" t="s">
        <v>583</v>
      </c>
      <c r="I1323" s="650" t="s">
        <v>3952</v>
      </c>
      <c r="J1323" s="650" t="s">
        <v>3953</v>
      </c>
      <c r="K1323" s="650" t="s">
        <v>812</v>
      </c>
      <c r="L1323" s="651">
        <v>314.89999999999998</v>
      </c>
      <c r="M1323" s="651">
        <v>314.89999999999998</v>
      </c>
      <c r="N1323" s="650">
        <v>1</v>
      </c>
      <c r="O1323" s="731">
        <v>1</v>
      </c>
      <c r="P1323" s="651"/>
      <c r="Q1323" s="666">
        <v>0</v>
      </c>
      <c r="R1323" s="650"/>
      <c r="S1323" s="666">
        <v>0</v>
      </c>
      <c r="T1323" s="731"/>
      <c r="U1323" s="689">
        <v>0</v>
      </c>
    </row>
    <row r="1324" spans="1:21" ht="14.4" customHeight="1" x14ac:dyDescent="0.3">
      <c r="A1324" s="649">
        <v>21</v>
      </c>
      <c r="B1324" s="650" t="s">
        <v>582</v>
      </c>
      <c r="C1324" s="650">
        <v>89301212</v>
      </c>
      <c r="D1324" s="729" t="s">
        <v>5949</v>
      </c>
      <c r="E1324" s="730" t="s">
        <v>3922</v>
      </c>
      <c r="F1324" s="650" t="s">
        <v>3904</v>
      </c>
      <c r="G1324" s="650" t="s">
        <v>3951</v>
      </c>
      <c r="H1324" s="650" t="s">
        <v>583</v>
      </c>
      <c r="I1324" s="650" t="s">
        <v>807</v>
      </c>
      <c r="J1324" s="650" t="s">
        <v>808</v>
      </c>
      <c r="K1324" s="650" t="s">
        <v>4308</v>
      </c>
      <c r="L1324" s="651">
        <v>97.97</v>
      </c>
      <c r="M1324" s="651">
        <v>293.90999999999997</v>
      </c>
      <c r="N1324" s="650">
        <v>3</v>
      </c>
      <c r="O1324" s="731">
        <v>2.5</v>
      </c>
      <c r="P1324" s="651">
        <v>97.97</v>
      </c>
      <c r="Q1324" s="666">
        <v>0.33333333333333337</v>
      </c>
      <c r="R1324" s="650">
        <v>1</v>
      </c>
      <c r="S1324" s="666">
        <v>0.33333333333333331</v>
      </c>
      <c r="T1324" s="731">
        <v>0.5</v>
      </c>
      <c r="U1324" s="689">
        <v>0.2</v>
      </c>
    </row>
    <row r="1325" spans="1:21" ht="14.4" customHeight="1" x14ac:dyDescent="0.3">
      <c r="A1325" s="649">
        <v>21</v>
      </c>
      <c r="B1325" s="650" t="s">
        <v>582</v>
      </c>
      <c r="C1325" s="650">
        <v>89301212</v>
      </c>
      <c r="D1325" s="729" t="s">
        <v>5949</v>
      </c>
      <c r="E1325" s="730" t="s">
        <v>3922</v>
      </c>
      <c r="F1325" s="650" t="s">
        <v>3904</v>
      </c>
      <c r="G1325" s="650" t="s">
        <v>3951</v>
      </c>
      <c r="H1325" s="650" t="s">
        <v>583</v>
      </c>
      <c r="I1325" s="650" t="s">
        <v>811</v>
      </c>
      <c r="J1325" s="650" t="s">
        <v>808</v>
      </c>
      <c r="K1325" s="650" t="s">
        <v>4309</v>
      </c>
      <c r="L1325" s="651">
        <v>314.89999999999998</v>
      </c>
      <c r="M1325" s="651">
        <v>2204.3000000000002</v>
      </c>
      <c r="N1325" s="650">
        <v>7</v>
      </c>
      <c r="O1325" s="731">
        <v>4.5</v>
      </c>
      <c r="P1325" s="651">
        <v>629.79999999999995</v>
      </c>
      <c r="Q1325" s="666">
        <v>0.28571428571428564</v>
      </c>
      <c r="R1325" s="650">
        <v>2</v>
      </c>
      <c r="S1325" s="666">
        <v>0.2857142857142857</v>
      </c>
      <c r="T1325" s="731">
        <v>1.5</v>
      </c>
      <c r="U1325" s="689">
        <v>0.33333333333333331</v>
      </c>
    </row>
    <row r="1326" spans="1:21" ht="14.4" customHeight="1" x14ac:dyDescent="0.3">
      <c r="A1326" s="649">
        <v>21</v>
      </c>
      <c r="B1326" s="650" t="s">
        <v>582</v>
      </c>
      <c r="C1326" s="650">
        <v>89301212</v>
      </c>
      <c r="D1326" s="729" t="s">
        <v>5949</v>
      </c>
      <c r="E1326" s="730" t="s">
        <v>3922</v>
      </c>
      <c r="F1326" s="650" t="s">
        <v>3904</v>
      </c>
      <c r="G1326" s="650" t="s">
        <v>3948</v>
      </c>
      <c r="H1326" s="650" t="s">
        <v>1959</v>
      </c>
      <c r="I1326" s="650" t="s">
        <v>2182</v>
      </c>
      <c r="J1326" s="650" t="s">
        <v>2183</v>
      </c>
      <c r="K1326" s="650" t="s">
        <v>2184</v>
      </c>
      <c r="L1326" s="651">
        <v>497.4</v>
      </c>
      <c r="M1326" s="651">
        <v>50237.400000000038</v>
      </c>
      <c r="N1326" s="650">
        <v>101</v>
      </c>
      <c r="O1326" s="731">
        <v>39</v>
      </c>
      <c r="P1326" s="651">
        <v>37802.400000000038</v>
      </c>
      <c r="Q1326" s="666">
        <v>0.7524752475247527</v>
      </c>
      <c r="R1326" s="650">
        <v>76</v>
      </c>
      <c r="S1326" s="666">
        <v>0.75247524752475248</v>
      </c>
      <c r="T1326" s="731">
        <v>30.5</v>
      </c>
      <c r="U1326" s="689">
        <v>0.78205128205128205</v>
      </c>
    </row>
    <row r="1327" spans="1:21" ht="14.4" customHeight="1" x14ac:dyDescent="0.3">
      <c r="A1327" s="649">
        <v>21</v>
      </c>
      <c r="B1327" s="650" t="s">
        <v>582</v>
      </c>
      <c r="C1327" s="650">
        <v>89301212</v>
      </c>
      <c r="D1327" s="729" t="s">
        <v>5949</v>
      </c>
      <c r="E1327" s="730" t="s">
        <v>3922</v>
      </c>
      <c r="F1327" s="650" t="s">
        <v>3904</v>
      </c>
      <c r="G1327" s="650" t="s">
        <v>3948</v>
      </c>
      <c r="H1327" s="650" t="s">
        <v>1959</v>
      </c>
      <c r="I1327" s="650" t="s">
        <v>2200</v>
      </c>
      <c r="J1327" s="650" t="s">
        <v>2201</v>
      </c>
      <c r="K1327" s="650" t="s">
        <v>3686</v>
      </c>
      <c r="L1327" s="651">
        <v>1359.61</v>
      </c>
      <c r="M1327" s="651">
        <v>110128.41000000003</v>
      </c>
      <c r="N1327" s="650">
        <v>81</v>
      </c>
      <c r="O1327" s="731">
        <v>24.5</v>
      </c>
      <c r="P1327" s="651">
        <v>89734.260000000024</v>
      </c>
      <c r="Q1327" s="666">
        <v>0.81481481481481477</v>
      </c>
      <c r="R1327" s="650">
        <v>66</v>
      </c>
      <c r="S1327" s="666">
        <v>0.81481481481481477</v>
      </c>
      <c r="T1327" s="731">
        <v>21</v>
      </c>
      <c r="U1327" s="689">
        <v>0.8571428571428571</v>
      </c>
    </row>
    <row r="1328" spans="1:21" ht="14.4" customHeight="1" x14ac:dyDescent="0.3">
      <c r="A1328" s="649">
        <v>21</v>
      </c>
      <c r="B1328" s="650" t="s">
        <v>582</v>
      </c>
      <c r="C1328" s="650">
        <v>89301212</v>
      </c>
      <c r="D1328" s="729" t="s">
        <v>5949</v>
      </c>
      <c r="E1328" s="730" t="s">
        <v>3922</v>
      </c>
      <c r="F1328" s="650" t="s">
        <v>3904</v>
      </c>
      <c r="G1328" s="650" t="s">
        <v>3948</v>
      </c>
      <c r="H1328" s="650" t="s">
        <v>1959</v>
      </c>
      <c r="I1328" s="650" t="s">
        <v>3964</v>
      </c>
      <c r="J1328" s="650" t="s">
        <v>3965</v>
      </c>
      <c r="K1328" s="650" t="s">
        <v>3966</v>
      </c>
      <c r="L1328" s="651">
        <v>1359.61</v>
      </c>
      <c r="M1328" s="651">
        <v>12236.489999999998</v>
      </c>
      <c r="N1328" s="650">
        <v>9</v>
      </c>
      <c r="O1328" s="731">
        <v>2.5</v>
      </c>
      <c r="P1328" s="651">
        <v>12236.489999999998</v>
      </c>
      <c r="Q1328" s="666">
        <v>1</v>
      </c>
      <c r="R1328" s="650">
        <v>9</v>
      </c>
      <c r="S1328" s="666">
        <v>1</v>
      </c>
      <c r="T1328" s="731">
        <v>2.5</v>
      </c>
      <c r="U1328" s="689">
        <v>1</v>
      </c>
    </row>
    <row r="1329" spans="1:21" ht="14.4" customHeight="1" x14ac:dyDescent="0.3">
      <c r="A1329" s="649">
        <v>21</v>
      </c>
      <c r="B1329" s="650" t="s">
        <v>582</v>
      </c>
      <c r="C1329" s="650">
        <v>89301212</v>
      </c>
      <c r="D1329" s="729" t="s">
        <v>5949</v>
      </c>
      <c r="E1329" s="730" t="s">
        <v>3922</v>
      </c>
      <c r="F1329" s="650" t="s">
        <v>3904</v>
      </c>
      <c r="G1329" s="650" t="s">
        <v>4083</v>
      </c>
      <c r="H1329" s="650" t="s">
        <v>583</v>
      </c>
      <c r="I1329" s="650" t="s">
        <v>737</v>
      </c>
      <c r="J1329" s="650" t="s">
        <v>4084</v>
      </c>
      <c r="K1329" s="650" t="s">
        <v>2456</v>
      </c>
      <c r="L1329" s="651">
        <v>0</v>
      </c>
      <c r="M1329" s="651">
        <v>0</v>
      </c>
      <c r="N1329" s="650">
        <v>1</v>
      </c>
      <c r="O1329" s="731">
        <v>1</v>
      </c>
      <c r="P1329" s="651"/>
      <c r="Q1329" s="666"/>
      <c r="R1329" s="650"/>
      <c r="S1329" s="666">
        <v>0</v>
      </c>
      <c r="T1329" s="731"/>
      <c r="U1329" s="689">
        <v>0</v>
      </c>
    </row>
    <row r="1330" spans="1:21" ht="14.4" customHeight="1" x14ac:dyDescent="0.3">
      <c r="A1330" s="649">
        <v>21</v>
      </c>
      <c r="B1330" s="650" t="s">
        <v>582</v>
      </c>
      <c r="C1330" s="650">
        <v>89301212</v>
      </c>
      <c r="D1330" s="729" t="s">
        <v>5949</v>
      </c>
      <c r="E1330" s="730" t="s">
        <v>3922</v>
      </c>
      <c r="F1330" s="650" t="s">
        <v>3904</v>
      </c>
      <c r="G1330" s="650" t="s">
        <v>4559</v>
      </c>
      <c r="H1330" s="650" t="s">
        <v>583</v>
      </c>
      <c r="I1330" s="650" t="s">
        <v>4560</v>
      </c>
      <c r="J1330" s="650" t="s">
        <v>4561</v>
      </c>
      <c r="K1330" s="650" t="s">
        <v>4562</v>
      </c>
      <c r="L1330" s="651">
        <v>1044.3599999999999</v>
      </c>
      <c r="M1330" s="651">
        <v>4177.4399999999996</v>
      </c>
      <c r="N1330" s="650">
        <v>4</v>
      </c>
      <c r="O1330" s="731">
        <v>0.5</v>
      </c>
      <c r="P1330" s="651">
        <v>4177.4399999999996</v>
      </c>
      <c r="Q1330" s="666">
        <v>1</v>
      </c>
      <c r="R1330" s="650">
        <v>4</v>
      </c>
      <c r="S1330" s="666">
        <v>1</v>
      </c>
      <c r="T1330" s="731">
        <v>0.5</v>
      </c>
      <c r="U1330" s="689">
        <v>1</v>
      </c>
    </row>
    <row r="1331" spans="1:21" ht="14.4" customHeight="1" x14ac:dyDescent="0.3">
      <c r="A1331" s="649">
        <v>21</v>
      </c>
      <c r="B1331" s="650" t="s">
        <v>582</v>
      </c>
      <c r="C1331" s="650">
        <v>89301212</v>
      </c>
      <c r="D1331" s="729" t="s">
        <v>5949</v>
      </c>
      <c r="E1331" s="730" t="s">
        <v>3922</v>
      </c>
      <c r="F1331" s="650" t="s">
        <v>3904</v>
      </c>
      <c r="G1331" s="650" t="s">
        <v>4559</v>
      </c>
      <c r="H1331" s="650" t="s">
        <v>583</v>
      </c>
      <c r="I1331" s="650" t="s">
        <v>1744</v>
      </c>
      <c r="J1331" s="650" t="s">
        <v>4561</v>
      </c>
      <c r="K1331" s="650" t="s">
        <v>4562</v>
      </c>
      <c r="L1331" s="651">
        <v>1044.3599999999999</v>
      </c>
      <c r="M1331" s="651">
        <v>2088.7199999999998</v>
      </c>
      <c r="N1331" s="650">
        <v>2</v>
      </c>
      <c r="O1331" s="731">
        <v>0.5</v>
      </c>
      <c r="P1331" s="651">
        <v>2088.7199999999998</v>
      </c>
      <c r="Q1331" s="666">
        <v>1</v>
      </c>
      <c r="R1331" s="650">
        <v>2</v>
      </c>
      <c r="S1331" s="666">
        <v>1</v>
      </c>
      <c r="T1331" s="731">
        <v>0.5</v>
      </c>
      <c r="U1331" s="689">
        <v>1</v>
      </c>
    </row>
    <row r="1332" spans="1:21" ht="14.4" customHeight="1" x14ac:dyDescent="0.3">
      <c r="A1332" s="649">
        <v>21</v>
      </c>
      <c r="B1332" s="650" t="s">
        <v>582</v>
      </c>
      <c r="C1332" s="650">
        <v>89301212</v>
      </c>
      <c r="D1332" s="729" t="s">
        <v>5949</v>
      </c>
      <c r="E1332" s="730" t="s">
        <v>3922</v>
      </c>
      <c r="F1332" s="650" t="s">
        <v>3904</v>
      </c>
      <c r="G1332" s="650" t="s">
        <v>4559</v>
      </c>
      <c r="H1332" s="650" t="s">
        <v>583</v>
      </c>
      <c r="I1332" s="650" t="s">
        <v>4998</v>
      </c>
      <c r="J1332" s="650" t="s">
        <v>4999</v>
      </c>
      <c r="K1332" s="650" t="s">
        <v>5000</v>
      </c>
      <c r="L1332" s="651">
        <v>1359.61</v>
      </c>
      <c r="M1332" s="651">
        <v>5438.44</v>
      </c>
      <c r="N1332" s="650">
        <v>4</v>
      </c>
      <c r="O1332" s="731">
        <v>1.5</v>
      </c>
      <c r="P1332" s="651">
        <v>5438.44</v>
      </c>
      <c r="Q1332" s="666">
        <v>1</v>
      </c>
      <c r="R1332" s="650">
        <v>4</v>
      </c>
      <c r="S1332" s="666">
        <v>1</v>
      </c>
      <c r="T1332" s="731">
        <v>1.5</v>
      </c>
      <c r="U1332" s="689">
        <v>1</v>
      </c>
    </row>
    <row r="1333" spans="1:21" ht="14.4" customHeight="1" x14ac:dyDescent="0.3">
      <c r="A1333" s="649">
        <v>21</v>
      </c>
      <c r="B1333" s="650" t="s">
        <v>582</v>
      </c>
      <c r="C1333" s="650">
        <v>89301212</v>
      </c>
      <c r="D1333" s="729" t="s">
        <v>5949</v>
      </c>
      <c r="E1333" s="730" t="s">
        <v>3922</v>
      </c>
      <c r="F1333" s="650" t="s">
        <v>3904</v>
      </c>
      <c r="G1333" s="650" t="s">
        <v>4094</v>
      </c>
      <c r="H1333" s="650" t="s">
        <v>583</v>
      </c>
      <c r="I1333" s="650" t="s">
        <v>1884</v>
      </c>
      <c r="J1333" s="650" t="s">
        <v>869</v>
      </c>
      <c r="K1333" s="650" t="s">
        <v>1217</v>
      </c>
      <c r="L1333" s="651">
        <v>113.37</v>
      </c>
      <c r="M1333" s="651">
        <v>340.11</v>
      </c>
      <c r="N1333" s="650">
        <v>3</v>
      </c>
      <c r="O1333" s="731">
        <v>2.5</v>
      </c>
      <c r="P1333" s="651"/>
      <c r="Q1333" s="666">
        <v>0</v>
      </c>
      <c r="R1333" s="650"/>
      <c r="S1333" s="666">
        <v>0</v>
      </c>
      <c r="T1333" s="731"/>
      <c r="U1333" s="689">
        <v>0</v>
      </c>
    </row>
    <row r="1334" spans="1:21" ht="14.4" customHeight="1" x14ac:dyDescent="0.3">
      <c r="A1334" s="649">
        <v>21</v>
      </c>
      <c r="B1334" s="650" t="s">
        <v>582</v>
      </c>
      <c r="C1334" s="650">
        <v>89301212</v>
      </c>
      <c r="D1334" s="729" t="s">
        <v>5949</v>
      </c>
      <c r="E1334" s="730" t="s">
        <v>3922</v>
      </c>
      <c r="F1334" s="650" t="s">
        <v>3904</v>
      </c>
      <c r="G1334" s="650" t="s">
        <v>4095</v>
      </c>
      <c r="H1334" s="650" t="s">
        <v>583</v>
      </c>
      <c r="I1334" s="650" t="s">
        <v>1346</v>
      </c>
      <c r="J1334" s="650" t="s">
        <v>4098</v>
      </c>
      <c r="K1334" s="650" t="s">
        <v>4099</v>
      </c>
      <c r="L1334" s="651">
        <v>91.52</v>
      </c>
      <c r="M1334" s="651">
        <v>1006.72</v>
      </c>
      <c r="N1334" s="650">
        <v>11</v>
      </c>
      <c r="O1334" s="731">
        <v>2.5</v>
      </c>
      <c r="P1334" s="651">
        <v>732.16</v>
      </c>
      <c r="Q1334" s="666">
        <v>0.72727272727272718</v>
      </c>
      <c r="R1334" s="650">
        <v>8</v>
      </c>
      <c r="S1334" s="666">
        <v>0.72727272727272729</v>
      </c>
      <c r="T1334" s="731">
        <v>2</v>
      </c>
      <c r="U1334" s="689">
        <v>0.8</v>
      </c>
    </row>
    <row r="1335" spans="1:21" ht="14.4" customHeight="1" x14ac:dyDescent="0.3">
      <c r="A1335" s="649">
        <v>21</v>
      </c>
      <c r="B1335" s="650" t="s">
        <v>582</v>
      </c>
      <c r="C1335" s="650">
        <v>89301212</v>
      </c>
      <c r="D1335" s="729" t="s">
        <v>5949</v>
      </c>
      <c r="E1335" s="730" t="s">
        <v>3922</v>
      </c>
      <c r="F1335" s="650" t="s">
        <v>3904</v>
      </c>
      <c r="G1335" s="650" t="s">
        <v>4432</v>
      </c>
      <c r="H1335" s="650" t="s">
        <v>1959</v>
      </c>
      <c r="I1335" s="650" t="s">
        <v>4621</v>
      </c>
      <c r="J1335" s="650" t="s">
        <v>3111</v>
      </c>
      <c r="K1335" s="650" t="s">
        <v>4622</v>
      </c>
      <c r="L1335" s="651">
        <v>1793.46</v>
      </c>
      <c r="M1335" s="651">
        <v>19728.060000000001</v>
      </c>
      <c r="N1335" s="650">
        <v>11</v>
      </c>
      <c r="O1335" s="731">
        <v>8.5</v>
      </c>
      <c r="P1335" s="651">
        <v>14347.68</v>
      </c>
      <c r="Q1335" s="666">
        <v>0.72727272727272729</v>
      </c>
      <c r="R1335" s="650">
        <v>8</v>
      </c>
      <c r="S1335" s="666">
        <v>0.72727272727272729</v>
      </c>
      <c r="T1335" s="731">
        <v>5.5</v>
      </c>
      <c r="U1335" s="689">
        <v>0.6470588235294118</v>
      </c>
    </row>
    <row r="1336" spans="1:21" ht="14.4" customHeight="1" x14ac:dyDescent="0.3">
      <c r="A1336" s="649">
        <v>21</v>
      </c>
      <c r="B1336" s="650" t="s">
        <v>582</v>
      </c>
      <c r="C1336" s="650">
        <v>89301212</v>
      </c>
      <c r="D1336" s="729" t="s">
        <v>5949</v>
      </c>
      <c r="E1336" s="730" t="s">
        <v>3922</v>
      </c>
      <c r="F1336" s="650" t="s">
        <v>3904</v>
      </c>
      <c r="G1336" s="650" t="s">
        <v>4362</v>
      </c>
      <c r="H1336" s="650" t="s">
        <v>1959</v>
      </c>
      <c r="I1336" s="650" t="s">
        <v>2050</v>
      </c>
      <c r="J1336" s="650" t="s">
        <v>3707</v>
      </c>
      <c r="K1336" s="650" t="s">
        <v>1129</v>
      </c>
      <c r="L1336" s="651">
        <v>67.42</v>
      </c>
      <c r="M1336" s="651">
        <v>67.42</v>
      </c>
      <c r="N1336" s="650">
        <v>1</v>
      </c>
      <c r="O1336" s="731">
        <v>1</v>
      </c>
      <c r="P1336" s="651">
        <v>67.42</v>
      </c>
      <c r="Q1336" s="666">
        <v>1</v>
      </c>
      <c r="R1336" s="650">
        <v>1</v>
      </c>
      <c r="S1336" s="666">
        <v>1</v>
      </c>
      <c r="T1336" s="731">
        <v>1</v>
      </c>
      <c r="U1336" s="689">
        <v>1</v>
      </c>
    </row>
    <row r="1337" spans="1:21" ht="14.4" customHeight="1" x14ac:dyDescent="0.3">
      <c r="A1337" s="649">
        <v>21</v>
      </c>
      <c r="B1337" s="650" t="s">
        <v>582</v>
      </c>
      <c r="C1337" s="650">
        <v>89301212</v>
      </c>
      <c r="D1337" s="729" t="s">
        <v>5949</v>
      </c>
      <c r="E1337" s="730" t="s">
        <v>3922</v>
      </c>
      <c r="F1337" s="650" t="s">
        <v>3904</v>
      </c>
      <c r="G1337" s="650" t="s">
        <v>4101</v>
      </c>
      <c r="H1337" s="650" t="s">
        <v>1959</v>
      </c>
      <c r="I1337" s="650" t="s">
        <v>2087</v>
      </c>
      <c r="J1337" s="650" t="s">
        <v>3673</v>
      </c>
      <c r="K1337" s="650" t="s">
        <v>3674</v>
      </c>
      <c r="L1337" s="651">
        <v>32.630000000000003</v>
      </c>
      <c r="M1337" s="651">
        <v>65.260000000000005</v>
      </c>
      <c r="N1337" s="650">
        <v>2</v>
      </c>
      <c r="O1337" s="731">
        <v>0.5</v>
      </c>
      <c r="P1337" s="651">
        <v>65.260000000000005</v>
      </c>
      <c r="Q1337" s="666">
        <v>1</v>
      </c>
      <c r="R1337" s="650">
        <v>2</v>
      </c>
      <c r="S1337" s="666">
        <v>1</v>
      </c>
      <c r="T1337" s="731">
        <v>0.5</v>
      </c>
      <c r="U1337" s="689">
        <v>1</v>
      </c>
    </row>
    <row r="1338" spans="1:21" ht="14.4" customHeight="1" x14ac:dyDescent="0.3">
      <c r="A1338" s="649">
        <v>21</v>
      </c>
      <c r="B1338" s="650" t="s">
        <v>582</v>
      </c>
      <c r="C1338" s="650">
        <v>89301212</v>
      </c>
      <c r="D1338" s="729" t="s">
        <v>5949</v>
      </c>
      <c r="E1338" s="730" t="s">
        <v>3922</v>
      </c>
      <c r="F1338" s="650" t="s">
        <v>3904</v>
      </c>
      <c r="G1338" s="650" t="s">
        <v>5146</v>
      </c>
      <c r="H1338" s="650" t="s">
        <v>583</v>
      </c>
      <c r="I1338" s="650" t="s">
        <v>5147</v>
      </c>
      <c r="J1338" s="650" t="s">
        <v>2611</v>
      </c>
      <c r="K1338" s="650" t="s">
        <v>5074</v>
      </c>
      <c r="L1338" s="651">
        <v>0</v>
      </c>
      <c r="M1338" s="651">
        <v>0</v>
      </c>
      <c r="N1338" s="650">
        <v>11</v>
      </c>
      <c r="O1338" s="731">
        <v>10</v>
      </c>
      <c r="P1338" s="651">
        <v>0</v>
      </c>
      <c r="Q1338" s="666"/>
      <c r="R1338" s="650">
        <v>7</v>
      </c>
      <c r="S1338" s="666">
        <v>0.63636363636363635</v>
      </c>
      <c r="T1338" s="731">
        <v>6</v>
      </c>
      <c r="U1338" s="689">
        <v>0.6</v>
      </c>
    </row>
    <row r="1339" spans="1:21" ht="14.4" customHeight="1" x14ac:dyDescent="0.3">
      <c r="A1339" s="649">
        <v>21</v>
      </c>
      <c r="B1339" s="650" t="s">
        <v>582</v>
      </c>
      <c r="C1339" s="650">
        <v>89301212</v>
      </c>
      <c r="D1339" s="729" t="s">
        <v>5949</v>
      </c>
      <c r="E1339" s="730" t="s">
        <v>3922</v>
      </c>
      <c r="F1339" s="650" t="s">
        <v>3904</v>
      </c>
      <c r="G1339" s="650" t="s">
        <v>5146</v>
      </c>
      <c r="H1339" s="650" t="s">
        <v>583</v>
      </c>
      <c r="I1339" s="650" t="s">
        <v>2610</v>
      </c>
      <c r="J1339" s="650" t="s">
        <v>2611</v>
      </c>
      <c r="K1339" s="650" t="s">
        <v>4175</v>
      </c>
      <c r="L1339" s="651">
        <v>112.13</v>
      </c>
      <c r="M1339" s="651">
        <v>224.26</v>
      </c>
      <c r="N1339" s="650">
        <v>2</v>
      </c>
      <c r="O1339" s="731">
        <v>1</v>
      </c>
      <c r="P1339" s="651"/>
      <c r="Q1339" s="666">
        <v>0</v>
      </c>
      <c r="R1339" s="650"/>
      <c r="S1339" s="666">
        <v>0</v>
      </c>
      <c r="T1339" s="731"/>
      <c r="U1339" s="689">
        <v>0</v>
      </c>
    </row>
    <row r="1340" spans="1:21" ht="14.4" customHeight="1" x14ac:dyDescent="0.3">
      <c r="A1340" s="649">
        <v>21</v>
      </c>
      <c r="B1340" s="650" t="s">
        <v>582</v>
      </c>
      <c r="C1340" s="650">
        <v>89301212</v>
      </c>
      <c r="D1340" s="729" t="s">
        <v>5949</v>
      </c>
      <c r="E1340" s="730" t="s">
        <v>3922</v>
      </c>
      <c r="F1340" s="650" t="s">
        <v>3904</v>
      </c>
      <c r="G1340" s="650" t="s">
        <v>4107</v>
      </c>
      <c r="H1340" s="650" t="s">
        <v>583</v>
      </c>
      <c r="I1340" s="650" t="s">
        <v>4108</v>
      </c>
      <c r="J1340" s="650" t="s">
        <v>906</v>
      </c>
      <c r="K1340" s="650" t="s">
        <v>4109</v>
      </c>
      <c r="L1340" s="651">
        <v>0</v>
      </c>
      <c r="M1340" s="651">
        <v>0</v>
      </c>
      <c r="N1340" s="650">
        <v>1</v>
      </c>
      <c r="O1340" s="731">
        <v>1</v>
      </c>
      <c r="P1340" s="651"/>
      <c r="Q1340" s="666"/>
      <c r="R1340" s="650"/>
      <c r="S1340" s="666">
        <v>0</v>
      </c>
      <c r="T1340" s="731"/>
      <c r="U1340" s="689">
        <v>0</v>
      </c>
    </row>
    <row r="1341" spans="1:21" ht="14.4" customHeight="1" x14ac:dyDescent="0.3">
      <c r="A1341" s="649">
        <v>21</v>
      </c>
      <c r="B1341" s="650" t="s">
        <v>582</v>
      </c>
      <c r="C1341" s="650">
        <v>89301212</v>
      </c>
      <c r="D1341" s="729" t="s">
        <v>5949</v>
      </c>
      <c r="E1341" s="730" t="s">
        <v>3922</v>
      </c>
      <c r="F1341" s="650" t="s">
        <v>3904</v>
      </c>
      <c r="G1341" s="650" t="s">
        <v>4196</v>
      </c>
      <c r="H1341" s="650" t="s">
        <v>583</v>
      </c>
      <c r="I1341" s="650" t="s">
        <v>5148</v>
      </c>
      <c r="J1341" s="650" t="s">
        <v>2944</v>
      </c>
      <c r="K1341" s="650" t="s">
        <v>5149</v>
      </c>
      <c r="L1341" s="651">
        <v>116.52</v>
      </c>
      <c r="M1341" s="651">
        <v>349.56</v>
      </c>
      <c r="N1341" s="650">
        <v>3</v>
      </c>
      <c r="O1341" s="731">
        <v>3</v>
      </c>
      <c r="P1341" s="651">
        <v>116.52</v>
      </c>
      <c r="Q1341" s="666">
        <v>0.33333333333333331</v>
      </c>
      <c r="R1341" s="650">
        <v>1</v>
      </c>
      <c r="S1341" s="666">
        <v>0.33333333333333331</v>
      </c>
      <c r="T1341" s="731">
        <v>1</v>
      </c>
      <c r="U1341" s="689">
        <v>0.33333333333333331</v>
      </c>
    </row>
    <row r="1342" spans="1:21" ht="14.4" customHeight="1" x14ac:dyDescent="0.3">
      <c r="A1342" s="649">
        <v>21</v>
      </c>
      <c r="B1342" s="650" t="s">
        <v>582</v>
      </c>
      <c r="C1342" s="650">
        <v>89301212</v>
      </c>
      <c r="D1342" s="729" t="s">
        <v>5949</v>
      </c>
      <c r="E1342" s="730" t="s">
        <v>3922</v>
      </c>
      <c r="F1342" s="650" t="s">
        <v>3904</v>
      </c>
      <c r="G1342" s="650" t="s">
        <v>4110</v>
      </c>
      <c r="H1342" s="650" t="s">
        <v>583</v>
      </c>
      <c r="I1342" s="650" t="s">
        <v>876</v>
      </c>
      <c r="J1342" s="650" t="s">
        <v>4111</v>
      </c>
      <c r="K1342" s="650" t="s">
        <v>4112</v>
      </c>
      <c r="L1342" s="651">
        <v>0</v>
      </c>
      <c r="M1342" s="651">
        <v>0</v>
      </c>
      <c r="N1342" s="650">
        <v>15</v>
      </c>
      <c r="O1342" s="731">
        <v>8</v>
      </c>
      <c r="P1342" s="651">
        <v>0</v>
      </c>
      <c r="Q1342" s="666"/>
      <c r="R1342" s="650">
        <v>11</v>
      </c>
      <c r="S1342" s="666">
        <v>0.73333333333333328</v>
      </c>
      <c r="T1342" s="731">
        <v>5.5</v>
      </c>
      <c r="U1342" s="689">
        <v>0.6875</v>
      </c>
    </row>
    <row r="1343" spans="1:21" ht="14.4" customHeight="1" x14ac:dyDescent="0.3">
      <c r="A1343" s="649">
        <v>21</v>
      </c>
      <c r="B1343" s="650" t="s">
        <v>582</v>
      </c>
      <c r="C1343" s="650">
        <v>89301212</v>
      </c>
      <c r="D1343" s="729" t="s">
        <v>5949</v>
      </c>
      <c r="E1343" s="730" t="s">
        <v>3922</v>
      </c>
      <c r="F1343" s="650" t="s">
        <v>3904</v>
      </c>
      <c r="G1343" s="650" t="s">
        <v>4113</v>
      </c>
      <c r="H1343" s="650" t="s">
        <v>583</v>
      </c>
      <c r="I1343" s="650" t="s">
        <v>822</v>
      </c>
      <c r="J1343" s="650" t="s">
        <v>735</v>
      </c>
      <c r="K1343" s="650" t="s">
        <v>4330</v>
      </c>
      <c r="L1343" s="651">
        <v>219.94</v>
      </c>
      <c r="M1343" s="651">
        <v>439.88</v>
      </c>
      <c r="N1343" s="650">
        <v>2</v>
      </c>
      <c r="O1343" s="731">
        <v>2</v>
      </c>
      <c r="P1343" s="651">
        <v>219.94</v>
      </c>
      <c r="Q1343" s="666">
        <v>0.5</v>
      </c>
      <c r="R1343" s="650">
        <v>1</v>
      </c>
      <c r="S1343" s="666">
        <v>0.5</v>
      </c>
      <c r="T1343" s="731">
        <v>1</v>
      </c>
      <c r="U1343" s="689">
        <v>0.5</v>
      </c>
    </row>
    <row r="1344" spans="1:21" ht="14.4" customHeight="1" x14ac:dyDescent="0.3">
      <c r="A1344" s="649">
        <v>21</v>
      </c>
      <c r="B1344" s="650" t="s">
        <v>582</v>
      </c>
      <c r="C1344" s="650">
        <v>89301212</v>
      </c>
      <c r="D1344" s="729" t="s">
        <v>5949</v>
      </c>
      <c r="E1344" s="730" t="s">
        <v>3922</v>
      </c>
      <c r="F1344" s="650" t="s">
        <v>3904</v>
      </c>
      <c r="G1344" s="650" t="s">
        <v>4113</v>
      </c>
      <c r="H1344" s="650" t="s">
        <v>583</v>
      </c>
      <c r="I1344" s="650" t="s">
        <v>734</v>
      </c>
      <c r="J1344" s="650" t="s">
        <v>735</v>
      </c>
      <c r="K1344" s="650" t="s">
        <v>4114</v>
      </c>
      <c r="L1344" s="651">
        <v>43.99</v>
      </c>
      <c r="M1344" s="651">
        <v>175.96</v>
      </c>
      <c r="N1344" s="650">
        <v>4</v>
      </c>
      <c r="O1344" s="731">
        <v>2</v>
      </c>
      <c r="P1344" s="651"/>
      <c r="Q1344" s="666">
        <v>0</v>
      </c>
      <c r="R1344" s="650"/>
      <c r="S1344" s="666">
        <v>0</v>
      </c>
      <c r="T1344" s="731"/>
      <c r="U1344" s="689">
        <v>0</v>
      </c>
    </row>
    <row r="1345" spans="1:21" ht="14.4" customHeight="1" x14ac:dyDescent="0.3">
      <c r="A1345" s="649">
        <v>21</v>
      </c>
      <c r="B1345" s="650" t="s">
        <v>582</v>
      </c>
      <c r="C1345" s="650">
        <v>89301212</v>
      </c>
      <c r="D1345" s="729" t="s">
        <v>5949</v>
      </c>
      <c r="E1345" s="730" t="s">
        <v>3922</v>
      </c>
      <c r="F1345" s="650" t="s">
        <v>3904</v>
      </c>
      <c r="G1345" s="650" t="s">
        <v>4115</v>
      </c>
      <c r="H1345" s="650" t="s">
        <v>583</v>
      </c>
      <c r="I1345" s="650" t="s">
        <v>4116</v>
      </c>
      <c r="J1345" s="650" t="s">
        <v>2391</v>
      </c>
      <c r="K1345" s="650" t="s">
        <v>4117</v>
      </c>
      <c r="L1345" s="651">
        <v>23.46</v>
      </c>
      <c r="M1345" s="651">
        <v>23.46</v>
      </c>
      <c r="N1345" s="650">
        <v>1</v>
      </c>
      <c r="O1345" s="731">
        <v>1</v>
      </c>
      <c r="P1345" s="651"/>
      <c r="Q1345" s="666">
        <v>0</v>
      </c>
      <c r="R1345" s="650"/>
      <c r="S1345" s="666">
        <v>0</v>
      </c>
      <c r="T1345" s="731"/>
      <c r="U1345" s="689">
        <v>0</v>
      </c>
    </row>
    <row r="1346" spans="1:21" ht="14.4" customHeight="1" x14ac:dyDescent="0.3">
      <c r="A1346" s="649">
        <v>21</v>
      </c>
      <c r="B1346" s="650" t="s">
        <v>582</v>
      </c>
      <c r="C1346" s="650">
        <v>89301212</v>
      </c>
      <c r="D1346" s="729" t="s">
        <v>5949</v>
      </c>
      <c r="E1346" s="730" t="s">
        <v>3922</v>
      </c>
      <c r="F1346" s="650" t="s">
        <v>3904</v>
      </c>
      <c r="G1346" s="650" t="s">
        <v>5150</v>
      </c>
      <c r="H1346" s="650" t="s">
        <v>583</v>
      </c>
      <c r="I1346" s="650" t="s">
        <v>5151</v>
      </c>
      <c r="J1346" s="650" t="s">
        <v>5152</v>
      </c>
      <c r="K1346" s="650" t="s">
        <v>2782</v>
      </c>
      <c r="L1346" s="651">
        <v>0</v>
      </c>
      <c r="M1346" s="651">
        <v>0</v>
      </c>
      <c r="N1346" s="650">
        <v>1</v>
      </c>
      <c r="O1346" s="731">
        <v>0.5</v>
      </c>
      <c r="P1346" s="651">
        <v>0</v>
      </c>
      <c r="Q1346" s="666"/>
      <c r="R1346" s="650">
        <v>1</v>
      </c>
      <c r="S1346" s="666">
        <v>1</v>
      </c>
      <c r="T1346" s="731">
        <v>0.5</v>
      </c>
      <c r="U1346" s="689">
        <v>1</v>
      </c>
    </row>
    <row r="1347" spans="1:21" ht="14.4" customHeight="1" x14ac:dyDescent="0.3">
      <c r="A1347" s="649">
        <v>21</v>
      </c>
      <c r="B1347" s="650" t="s">
        <v>582</v>
      </c>
      <c r="C1347" s="650">
        <v>89301212</v>
      </c>
      <c r="D1347" s="729" t="s">
        <v>5949</v>
      </c>
      <c r="E1347" s="730" t="s">
        <v>3922</v>
      </c>
      <c r="F1347" s="650" t="s">
        <v>3904</v>
      </c>
      <c r="G1347" s="650" t="s">
        <v>4384</v>
      </c>
      <c r="H1347" s="650" t="s">
        <v>1959</v>
      </c>
      <c r="I1347" s="650" t="s">
        <v>3239</v>
      </c>
      <c r="J1347" s="650" t="s">
        <v>3850</v>
      </c>
      <c r="K1347" s="650" t="s">
        <v>1815</v>
      </c>
      <c r="L1347" s="651">
        <v>257.35000000000002</v>
      </c>
      <c r="M1347" s="651">
        <v>257.35000000000002</v>
      </c>
      <c r="N1347" s="650">
        <v>1</v>
      </c>
      <c r="O1347" s="731">
        <v>1</v>
      </c>
      <c r="P1347" s="651"/>
      <c r="Q1347" s="666">
        <v>0</v>
      </c>
      <c r="R1347" s="650"/>
      <c r="S1347" s="666">
        <v>0</v>
      </c>
      <c r="T1347" s="731"/>
      <c r="U1347" s="689">
        <v>0</v>
      </c>
    </row>
    <row r="1348" spans="1:21" ht="14.4" customHeight="1" x14ac:dyDescent="0.3">
      <c r="A1348" s="649">
        <v>21</v>
      </c>
      <c r="B1348" s="650" t="s">
        <v>582</v>
      </c>
      <c r="C1348" s="650">
        <v>89301212</v>
      </c>
      <c r="D1348" s="729" t="s">
        <v>5949</v>
      </c>
      <c r="E1348" s="730" t="s">
        <v>3922</v>
      </c>
      <c r="F1348" s="650" t="s">
        <v>3904</v>
      </c>
      <c r="G1348" s="650" t="s">
        <v>4384</v>
      </c>
      <c r="H1348" s="650" t="s">
        <v>1959</v>
      </c>
      <c r="I1348" s="650" t="s">
        <v>3236</v>
      </c>
      <c r="J1348" s="650" t="s">
        <v>3851</v>
      </c>
      <c r="K1348" s="650" t="s">
        <v>3852</v>
      </c>
      <c r="L1348" s="651">
        <v>514.67999999999995</v>
      </c>
      <c r="M1348" s="651">
        <v>120435.12000000005</v>
      </c>
      <c r="N1348" s="650">
        <v>234</v>
      </c>
      <c r="O1348" s="731">
        <v>231.5</v>
      </c>
      <c r="P1348" s="651">
        <v>65364.36000000003</v>
      </c>
      <c r="Q1348" s="666">
        <v>0.54273504273504269</v>
      </c>
      <c r="R1348" s="650">
        <v>127</v>
      </c>
      <c r="S1348" s="666">
        <v>0.54273504273504269</v>
      </c>
      <c r="T1348" s="731">
        <v>126</v>
      </c>
      <c r="U1348" s="689">
        <v>0.54427645788336931</v>
      </c>
    </row>
    <row r="1349" spans="1:21" ht="14.4" customHeight="1" x14ac:dyDescent="0.3">
      <c r="A1349" s="649">
        <v>21</v>
      </c>
      <c r="B1349" s="650" t="s">
        <v>582</v>
      </c>
      <c r="C1349" s="650">
        <v>89301212</v>
      </c>
      <c r="D1349" s="729" t="s">
        <v>5949</v>
      </c>
      <c r="E1349" s="730" t="s">
        <v>3922</v>
      </c>
      <c r="F1349" s="650" t="s">
        <v>3904</v>
      </c>
      <c r="G1349" s="650" t="s">
        <v>4118</v>
      </c>
      <c r="H1349" s="650" t="s">
        <v>583</v>
      </c>
      <c r="I1349" s="650" t="s">
        <v>1160</v>
      </c>
      <c r="J1349" s="650" t="s">
        <v>975</v>
      </c>
      <c r="K1349" s="650" t="s">
        <v>4119</v>
      </c>
      <c r="L1349" s="651">
        <v>96.72</v>
      </c>
      <c r="M1349" s="651">
        <v>96.72</v>
      </c>
      <c r="N1349" s="650">
        <v>1</v>
      </c>
      <c r="O1349" s="731">
        <v>1</v>
      </c>
      <c r="P1349" s="651"/>
      <c r="Q1349" s="666">
        <v>0</v>
      </c>
      <c r="R1349" s="650"/>
      <c r="S1349" s="666">
        <v>0</v>
      </c>
      <c r="T1349" s="731"/>
      <c r="U1349" s="689">
        <v>0</v>
      </c>
    </row>
    <row r="1350" spans="1:21" ht="14.4" customHeight="1" x14ac:dyDescent="0.3">
      <c r="A1350" s="649">
        <v>21</v>
      </c>
      <c r="B1350" s="650" t="s">
        <v>582</v>
      </c>
      <c r="C1350" s="650">
        <v>89301212</v>
      </c>
      <c r="D1350" s="729" t="s">
        <v>5949</v>
      </c>
      <c r="E1350" s="730" t="s">
        <v>3922</v>
      </c>
      <c r="F1350" s="650" t="s">
        <v>3904</v>
      </c>
      <c r="G1350" s="650" t="s">
        <v>4118</v>
      </c>
      <c r="H1350" s="650" t="s">
        <v>583</v>
      </c>
      <c r="I1350" s="650" t="s">
        <v>1160</v>
      </c>
      <c r="J1350" s="650" t="s">
        <v>975</v>
      </c>
      <c r="K1350" s="650" t="s">
        <v>4119</v>
      </c>
      <c r="L1350" s="651">
        <v>89.66</v>
      </c>
      <c r="M1350" s="651">
        <v>268.98</v>
      </c>
      <c r="N1350" s="650">
        <v>3</v>
      </c>
      <c r="O1350" s="731">
        <v>1.5</v>
      </c>
      <c r="P1350" s="651">
        <v>179.32</v>
      </c>
      <c r="Q1350" s="666">
        <v>0.66666666666666663</v>
      </c>
      <c r="R1350" s="650">
        <v>2</v>
      </c>
      <c r="S1350" s="666">
        <v>0.66666666666666663</v>
      </c>
      <c r="T1350" s="731">
        <v>1</v>
      </c>
      <c r="U1350" s="689">
        <v>0.66666666666666663</v>
      </c>
    </row>
    <row r="1351" spans="1:21" ht="14.4" customHeight="1" x14ac:dyDescent="0.3">
      <c r="A1351" s="649">
        <v>21</v>
      </c>
      <c r="B1351" s="650" t="s">
        <v>582</v>
      </c>
      <c r="C1351" s="650">
        <v>89301212</v>
      </c>
      <c r="D1351" s="729" t="s">
        <v>5949</v>
      </c>
      <c r="E1351" s="730" t="s">
        <v>3922</v>
      </c>
      <c r="F1351" s="650" t="s">
        <v>3904</v>
      </c>
      <c r="G1351" s="650" t="s">
        <v>4118</v>
      </c>
      <c r="H1351" s="650" t="s">
        <v>583</v>
      </c>
      <c r="I1351" s="650" t="s">
        <v>2529</v>
      </c>
      <c r="J1351" s="650" t="s">
        <v>975</v>
      </c>
      <c r="K1351" s="650" t="s">
        <v>4171</v>
      </c>
      <c r="L1351" s="651">
        <v>57.85</v>
      </c>
      <c r="M1351" s="651">
        <v>636.35</v>
      </c>
      <c r="N1351" s="650">
        <v>11</v>
      </c>
      <c r="O1351" s="731">
        <v>5</v>
      </c>
      <c r="P1351" s="651">
        <v>347.1</v>
      </c>
      <c r="Q1351" s="666">
        <v>0.54545454545454553</v>
      </c>
      <c r="R1351" s="650">
        <v>6</v>
      </c>
      <c r="S1351" s="666">
        <v>0.54545454545454541</v>
      </c>
      <c r="T1351" s="731">
        <v>2.5</v>
      </c>
      <c r="U1351" s="689">
        <v>0.5</v>
      </c>
    </row>
    <row r="1352" spans="1:21" ht="14.4" customHeight="1" x14ac:dyDescent="0.3">
      <c r="A1352" s="649">
        <v>21</v>
      </c>
      <c r="B1352" s="650" t="s">
        <v>582</v>
      </c>
      <c r="C1352" s="650">
        <v>89301212</v>
      </c>
      <c r="D1352" s="729" t="s">
        <v>5949</v>
      </c>
      <c r="E1352" s="730" t="s">
        <v>3922</v>
      </c>
      <c r="F1352" s="650" t="s">
        <v>3904</v>
      </c>
      <c r="G1352" s="650" t="s">
        <v>4120</v>
      </c>
      <c r="H1352" s="650" t="s">
        <v>1959</v>
      </c>
      <c r="I1352" s="650" t="s">
        <v>2193</v>
      </c>
      <c r="J1352" s="650" t="s">
        <v>2194</v>
      </c>
      <c r="K1352" s="650" t="s">
        <v>3778</v>
      </c>
      <c r="L1352" s="651">
        <v>32.74</v>
      </c>
      <c r="M1352" s="651">
        <v>32.74</v>
      </c>
      <c r="N1352" s="650">
        <v>1</v>
      </c>
      <c r="O1352" s="731">
        <v>1</v>
      </c>
      <c r="P1352" s="651">
        <v>32.74</v>
      </c>
      <c r="Q1352" s="666">
        <v>1</v>
      </c>
      <c r="R1352" s="650">
        <v>1</v>
      </c>
      <c r="S1352" s="666">
        <v>1</v>
      </c>
      <c r="T1352" s="731">
        <v>1</v>
      </c>
      <c r="U1352" s="689">
        <v>1</v>
      </c>
    </row>
    <row r="1353" spans="1:21" ht="14.4" customHeight="1" x14ac:dyDescent="0.3">
      <c r="A1353" s="649">
        <v>21</v>
      </c>
      <c r="B1353" s="650" t="s">
        <v>582</v>
      </c>
      <c r="C1353" s="650">
        <v>89301212</v>
      </c>
      <c r="D1353" s="729" t="s">
        <v>5949</v>
      </c>
      <c r="E1353" s="730" t="s">
        <v>3922</v>
      </c>
      <c r="F1353" s="650" t="s">
        <v>3904</v>
      </c>
      <c r="G1353" s="650" t="s">
        <v>4120</v>
      </c>
      <c r="H1353" s="650" t="s">
        <v>1959</v>
      </c>
      <c r="I1353" s="650" t="s">
        <v>2005</v>
      </c>
      <c r="J1353" s="650" t="s">
        <v>2006</v>
      </c>
      <c r="K1353" s="650" t="s">
        <v>2007</v>
      </c>
      <c r="L1353" s="651">
        <v>32.74</v>
      </c>
      <c r="M1353" s="651">
        <v>32.74</v>
      </c>
      <c r="N1353" s="650">
        <v>1</v>
      </c>
      <c r="O1353" s="731">
        <v>1</v>
      </c>
      <c r="P1353" s="651"/>
      <c r="Q1353" s="666">
        <v>0</v>
      </c>
      <c r="R1353" s="650"/>
      <c r="S1353" s="666">
        <v>0</v>
      </c>
      <c r="T1353" s="731"/>
      <c r="U1353" s="689">
        <v>0</v>
      </c>
    </row>
    <row r="1354" spans="1:21" ht="14.4" customHeight="1" x14ac:dyDescent="0.3">
      <c r="A1354" s="649">
        <v>21</v>
      </c>
      <c r="B1354" s="650" t="s">
        <v>582</v>
      </c>
      <c r="C1354" s="650">
        <v>89301212</v>
      </c>
      <c r="D1354" s="729" t="s">
        <v>5949</v>
      </c>
      <c r="E1354" s="730" t="s">
        <v>3922</v>
      </c>
      <c r="F1354" s="650" t="s">
        <v>3904</v>
      </c>
      <c r="G1354" s="650" t="s">
        <v>4120</v>
      </c>
      <c r="H1354" s="650" t="s">
        <v>1959</v>
      </c>
      <c r="I1354" s="650" t="s">
        <v>4386</v>
      </c>
      <c r="J1354" s="650" t="s">
        <v>2194</v>
      </c>
      <c r="K1354" s="650" t="s">
        <v>4387</v>
      </c>
      <c r="L1354" s="651">
        <v>314.33999999999997</v>
      </c>
      <c r="M1354" s="651">
        <v>628.67999999999995</v>
      </c>
      <c r="N1354" s="650">
        <v>2</v>
      </c>
      <c r="O1354" s="731">
        <v>0.5</v>
      </c>
      <c r="P1354" s="651"/>
      <c r="Q1354" s="666">
        <v>0</v>
      </c>
      <c r="R1354" s="650"/>
      <c r="S1354" s="666">
        <v>0</v>
      </c>
      <c r="T1354" s="731"/>
      <c r="U1354" s="689">
        <v>0</v>
      </c>
    </row>
    <row r="1355" spans="1:21" ht="14.4" customHeight="1" x14ac:dyDescent="0.3">
      <c r="A1355" s="649">
        <v>21</v>
      </c>
      <c r="B1355" s="650" t="s">
        <v>582</v>
      </c>
      <c r="C1355" s="650">
        <v>89301212</v>
      </c>
      <c r="D1355" s="729" t="s">
        <v>5949</v>
      </c>
      <c r="E1355" s="730" t="s">
        <v>3922</v>
      </c>
      <c r="F1355" s="650" t="s">
        <v>3904</v>
      </c>
      <c r="G1355" s="650" t="s">
        <v>4121</v>
      </c>
      <c r="H1355" s="650" t="s">
        <v>583</v>
      </c>
      <c r="I1355" s="650" t="s">
        <v>4202</v>
      </c>
      <c r="J1355" s="650" t="s">
        <v>4123</v>
      </c>
      <c r="K1355" s="650" t="s">
        <v>1276</v>
      </c>
      <c r="L1355" s="651">
        <v>154.33000000000001</v>
      </c>
      <c r="M1355" s="651">
        <v>462.99</v>
      </c>
      <c r="N1355" s="650">
        <v>3</v>
      </c>
      <c r="O1355" s="731">
        <v>0.5</v>
      </c>
      <c r="P1355" s="651"/>
      <c r="Q1355" s="666">
        <v>0</v>
      </c>
      <c r="R1355" s="650"/>
      <c r="S1355" s="666">
        <v>0</v>
      </c>
      <c r="T1355" s="731"/>
      <c r="U1355" s="689">
        <v>0</v>
      </c>
    </row>
    <row r="1356" spans="1:21" ht="14.4" customHeight="1" x14ac:dyDescent="0.3">
      <c r="A1356" s="649">
        <v>21</v>
      </c>
      <c r="B1356" s="650" t="s">
        <v>582</v>
      </c>
      <c r="C1356" s="650">
        <v>89301212</v>
      </c>
      <c r="D1356" s="729" t="s">
        <v>5949</v>
      </c>
      <c r="E1356" s="730" t="s">
        <v>3922</v>
      </c>
      <c r="F1356" s="650" t="s">
        <v>3904</v>
      </c>
      <c r="G1356" s="650" t="s">
        <v>4121</v>
      </c>
      <c r="H1356" s="650" t="s">
        <v>583</v>
      </c>
      <c r="I1356" s="650" t="s">
        <v>5043</v>
      </c>
      <c r="J1356" s="650" t="s">
        <v>4123</v>
      </c>
      <c r="K1356" s="650" t="s">
        <v>774</v>
      </c>
      <c r="L1356" s="651">
        <v>0</v>
      </c>
      <c r="M1356" s="651">
        <v>0</v>
      </c>
      <c r="N1356" s="650">
        <v>3</v>
      </c>
      <c r="O1356" s="731">
        <v>1</v>
      </c>
      <c r="P1356" s="651">
        <v>0</v>
      </c>
      <c r="Q1356" s="666"/>
      <c r="R1356" s="650">
        <v>1</v>
      </c>
      <c r="S1356" s="666">
        <v>0.33333333333333331</v>
      </c>
      <c r="T1356" s="731">
        <v>0.5</v>
      </c>
      <c r="U1356" s="689">
        <v>0.5</v>
      </c>
    </row>
    <row r="1357" spans="1:21" ht="14.4" customHeight="1" x14ac:dyDescent="0.3">
      <c r="A1357" s="649">
        <v>21</v>
      </c>
      <c r="B1357" s="650" t="s">
        <v>582</v>
      </c>
      <c r="C1357" s="650">
        <v>89301212</v>
      </c>
      <c r="D1357" s="729" t="s">
        <v>5949</v>
      </c>
      <c r="E1357" s="730" t="s">
        <v>3922</v>
      </c>
      <c r="F1357" s="650" t="s">
        <v>3904</v>
      </c>
      <c r="G1357" s="650" t="s">
        <v>5153</v>
      </c>
      <c r="H1357" s="650" t="s">
        <v>583</v>
      </c>
      <c r="I1357" s="650" t="s">
        <v>5154</v>
      </c>
      <c r="J1357" s="650" t="s">
        <v>5155</v>
      </c>
      <c r="K1357" s="650" t="s">
        <v>5156</v>
      </c>
      <c r="L1357" s="651">
        <v>0</v>
      </c>
      <c r="M1357" s="651">
        <v>0</v>
      </c>
      <c r="N1357" s="650">
        <v>1</v>
      </c>
      <c r="O1357" s="731">
        <v>1</v>
      </c>
      <c r="P1357" s="651"/>
      <c r="Q1357" s="666"/>
      <c r="R1357" s="650"/>
      <c r="S1357" s="666">
        <v>0</v>
      </c>
      <c r="T1357" s="731"/>
      <c r="U1357" s="689">
        <v>0</v>
      </c>
    </row>
    <row r="1358" spans="1:21" ht="14.4" customHeight="1" x14ac:dyDescent="0.3">
      <c r="A1358" s="649">
        <v>21</v>
      </c>
      <c r="B1358" s="650" t="s">
        <v>582</v>
      </c>
      <c r="C1358" s="650">
        <v>89301212</v>
      </c>
      <c r="D1358" s="729" t="s">
        <v>5949</v>
      </c>
      <c r="E1358" s="730" t="s">
        <v>3922</v>
      </c>
      <c r="F1358" s="650" t="s">
        <v>3904</v>
      </c>
      <c r="G1358" s="650" t="s">
        <v>5050</v>
      </c>
      <c r="H1358" s="650" t="s">
        <v>583</v>
      </c>
      <c r="I1358" s="650" t="s">
        <v>5051</v>
      </c>
      <c r="J1358" s="650" t="s">
        <v>5052</v>
      </c>
      <c r="K1358" s="650" t="s">
        <v>5053</v>
      </c>
      <c r="L1358" s="651">
        <v>82.67</v>
      </c>
      <c r="M1358" s="651">
        <v>82.67</v>
      </c>
      <c r="N1358" s="650">
        <v>1</v>
      </c>
      <c r="O1358" s="731">
        <v>1</v>
      </c>
      <c r="P1358" s="651"/>
      <c r="Q1358" s="666">
        <v>0</v>
      </c>
      <c r="R1358" s="650"/>
      <c r="S1358" s="666">
        <v>0</v>
      </c>
      <c r="T1358" s="731"/>
      <c r="U1358" s="689">
        <v>0</v>
      </c>
    </row>
    <row r="1359" spans="1:21" ht="14.4" customHeight="1" x14ac:dyDescent="0.3">
      <c r="A1359" s="649">
        <v>21</v>
      </c>
      <c r="B1359" s="650" t="s">
        <v>582</v>
      </c>
      <c r="C1359" s="650">
        <v>89301212</v>
      </c>
      <c r="D1359" s="729" t="s">
        <v>5949</v>
      </c>
      <c r="E1359" s="730" t="s">
        <v>3922</v>
      </c>
      <c r="F1359" s="650" t="s">
        <v>3904</v>
      </c>
      <c r="G1359" s="650" t="s">
        <v>4641</v>
      </c>
      <c r="H1359" s="650" t="s">
        <v>583</v>
      </c>
      <c r="I1359" s="650" t="s">
        <v>2681</v>
      </c>
      <c r="J1359" s="650" t="s">
        <v>2682</v>
      </c>
      <c r="K1359" s="650" t="s">
        <v>1263</v>
      </c>
      <c r="L1359" s="651">
        <v>286.63</v>
      </c>
      <c r="M1359" s="651">
        <v>573.26</v>
      </c>
      <c r="N1359" s="650">
        <v>2</v>
      </c>
      <c r="O1359" s="731">
        <v>1</v>
      </c>
      <c r="P1359" s="651">
        <v>573.26</v>
      </c>
      <c r="Q1359" s="666">
        <v>1</v>
      </c>
      <c r="R1359" s="650">
        <v>2</v>
      </c>
      <c r="S1359" s="666">
        <v>1</v>
      </c>
      <c r="T1359" s="731">
        <v>1</v>
      </c>
      <c r="U1359" s="689">
        <v>1</v>
      </c>
    </row>
    <row r="1360" spans="1:21" ht="14.4" customHeight="1" x14ac:dyDescent="0.3">
      <c r="A1360" s="649">
        <v>21</v>
      </c>
      <c r="B1360" s="650" t="s">
        <v>582</v>
      </c>
      <c r="C1360" s="650">
        <v>89301212</v>
      </c>
      <c r="D1360" s="729" t="s">
        <v>5949</v>
      </c>
      <c r="E1360" s="730" t="s">
        <v>3922</v>
      </c>
      <c r="F1360" s="650" t="s">
        <v>3904</v>
      </c>
      <c r="G1360" s="650" t="s">
        <v>4641</v>
      </c>
      <c r="H1360" s="650" t="s">
        <v>583</v>
      </c>
      <c r="I1360" s="650" t="s">
        <v>4642</v>
      </c>
      <c r="J1360" s="650" t="s">
        <v>4643</v>
      </c>
      <c r="K1360" s="650" t="s">
        <v>4644</v>
      </c>
      <c r="L1360" s="651">
        <v>167.42</v>
      </c>
      <c r="M1360" s="651">
        <v>5190.0200000000004</v>
      </c>
      <c r="N1360" s="650">
        <v>31</v>
      </c>
      <c r="O1360" s="731">
        <v>16.5</v>
      </c>
      <c r="P1360" s="651">
        <v>2343.88</v>
      </c>
      <c r="Q1360" s="666">
        <v>0.45161290322580644</v>
      </c>
      <c r="R1360" s="650">
        <v>14</v>
      </c>
      <c r="S1360" s="666">
        <v>0.45161290322580644</v>
      </c>
      <c r="T1360" s="731">
        <v>7.5</v>
      </c>
      <c r="U1360" s="689">
        <v>0.45454545454545453</v>
      </c>
    </row>
    <row r="1361" spans="1:21" ht="14.4" customHeight="1" x14ac:dyDescent="0.3">
      <c r="A1361" s="649">
        <v>21</v>
      </c>
      <c r="B1361" s="650" t="s">
        <v>582</v>
      </c>
      <c r="C1361" s="650">
        <v>89301212</v>
      </c>
      <c r="D1361" s="729" t="s">
        <v>5949</v>
      </c>
      <c r="E1361" s="730" t="s">
        <v>3922</v>
      </c>
      <c r="F1361" s="650" t="s">
        <v>3904</v>
      </c>
      <c r="G1361" s="650" t="s">
        <v>4641</v>
      </c>
      <c r="H1361" s="650" t="s">
        <v>583</v>
      </c>
      <c r="I1361" s="650" t="s">
        <v>5055</v>
      </c>
      <c r="J1361" s="650" t="s">
        <v>4643</v>
      </c>
      <c r="K1361" s="650" t="s">
        <v>5056</v>
      </c>
      <c r="L1361" s="651">
        <v>0</v>
      </c>
      <c r="M1361" s="651">
        <v>0</v>
      </c>
      <c r="N1361" s="650">
        <v>32</v>
      </c>
      <c r="O1361" s="731">
        <v>22</v>
      </c>
      <c r="P1361" s="651">
        <v>0</v>
      </c>
      <c r="Q1361" s="666"/>
      <c r="R1361" s="650">
        <v>10</v>
      </c>
      <c r="S1361" s="666">
        <v>0.3125</v>
      </c>
      <c r="T1361" s="731">
        <v>9.5</v>
      </c>
      <c r="U1361" s="689">
        <v>0.43181818181818182</v>
      </c>
    </row>
    <row r="1362" spans="1:21" ht="14.4" customHeight="1" x14ac:dyDescent="0.3">
      <c r="A1362" s="649">
        <v>21</v>
      </c>
      <c r="B1362" s="650" t="s">
        <v>582</v>
      </c>
      <c r="C1362" s="650">
        <v>89301212</v>
      </c>
      <c r="D1362" s="729" t="s">
        <v>5949</v>
      </c>
      <c r="E1362" s="730" t="s">
        <v>3922</v>
      </c>
      <c r="F1362" s="650" t="s">
        <v>3904</v>
      </c>
      <c r="G1362" s="650" t="s">
        <v>4641</v>
      </c>
      <c r="H1362" s="650" t="s">
        <v>583</v>
      </c>
      <c r="I1362" s="650" t="s">
        <v>5157</v>
      </c>
      <c r="J1362" s="650" t="s">
        <v>4643</v>
      </c>
      <c r="K1362" s="650" t="s">
        <v>5056</v>
      </c>
      <c r="L1362" s="651">
        <v>0</v>
      </c>
      <c r="M1362" s="651">
        <v>0</v>
      </c>
      <c r="N1362" s="650">
        <v>3</v>
      </c>
      <c r="O1362" s="731">
        <v>2</v>
      </c>
      <c r="P1362" s="651"/>
      <c r="Q1362" s="666"/>
      <c r="R1362" s="650"/>
      <c r="S1362" s="666">
        <v>0</v>
      </c>
      <c r="T1362" s="731"/>
      <c r="U1362" s="689">
        <v>0</v>
      </c>
    </row>
    <row r="1363" spans="1:21" ht="14.4" customHeight="1" x14ac:dyDescent="0.3">
      <c r="A1363" s="649">
        <v>21</v>
      </c>
      <c r="B1363" s="650" t="s">
        <v>582</v>
      </c>
      <c r="C1363" s="650">
        <v>89301212</v>
      </c>
      <c r="D1363" s="729" t="s">
        <v>5949</v>
      </c>
      <c r="E1363" s="730" t="s">
        <v>3922</v>
      </c>
      <c r="F1363" s="650" t="s">
        <v>3904</v>
      </c>
      <c r="G1363" s="650" t="s">
        <v>4641</v>
      </c>
      <c r="H1363" s="650" t="s">
        <v>583</v>
      </c>
      <c r="I1363" s="650" t="s">
        <v>5158</v>
      </c>
      <c r="J1363" s="650" t="s">
        <v>4643</v>
      </c>
      <c r="K1363" s="650" t="s">
        <v>5159</v>
      </c>
      <c r="L1363" s="651">
        <v>0</v>
      </c>
      <c r="M1363" s="651">
        <v>0</v>
      </c>
      <c r="N1363" s="650">
        <v>1</v>
      </c>
      <c r="O1363" s="731">
        <v>1</v>
      </c>
      <c r="P1363" s="651"/>
      <c r="Q1363" s="666"/>
      <c r="R1363" s="650"/>
      <c r="S1363" s="666">
        <v>0</v>
      </c>
      <c r="T1363" s="731"/>
      <c r="U1363" s="689">
        <v>0</v>
      </c>
    </row>
    <row r="1364" spans="1:21" ht="14.4" customHeight="1" x14ac:dyDescent="0.3">
      <c r="A1364" s="649">
        <v>21</v>
      </c>
      <c r="B1364" s="650" t="s">
        <v>582</v>
      </c>
      <c r="C1364" s="650">
        <v>89301212</v>
      </c>
      <c r="D1364" s="729" t="s">
        <v>5949</v>
      </c>
      <c r="E1364" s="730" t="s">
        <v>3922</v>
      </c>
      <c r="F1364" s="650" t="s">
        <v>3904</v>
      </c>
      <c r="G1364" s="650" t="s">
        <v>5160</v>
      </c>
      <c r="H1364" s="650" t="s">
        <v>1959</v>
      </c>
      <c r="I1364" s="650" t="s">
        <v>5161</v>
      </c>
      <c r="J1364" s="650" t="s">
        <v>5162</v>
      </c>
      <c r="K1364" s="650" t="s">
        <v>3234</v>
      </c>
      <c r="L1364" s="651">
        <v>0</v>
      </c>
      <c r="M1364" s="651">
        <v>0</v>
      </c>
      <c r="N1364" s="650">
        <v>13</v>
      </c>
      <c r="O1364" s="731">
        <v>11</v>
      </c>
      <c r="P1364" s="651">
        <v>0</v>
      </c>
      <c r="Q1364" s="666"/>
      <c r="R1364" s="650">
        <v>6</v>
      </c>
      <c r="S1364" s="666">
        <v>0.46153846153846156</v>
      </c>
      <c r="T1364" s="731">
        <v>5</v>
      </c>
      <c r="U1364" s="689">
        <v>0.45454545454545453</v>
      </c>
    </row>
    <row r="1365" spans="1:21" ht="14.4" customHeight="1" x14ac:dyDescent="0.3">
      <c r="A1365" s="649">
        <v>21</v>
      </c>
      <c r="B1365" s="650" t="s">
        <v>582</v>
      </c>
      <c r="C1365" s="650">
        <v>89301212</v>
      </c>
      <c r="D1365" s="729" t="s">
        <v>5949</v>
      </c>
      <c r="E1365" s="730" t="s">
        <v>3922</v>
      </c>
      <c r="F1365" s="650" t="s">
        <v>3904</v>
      </c>
      <c r="G1365" s="650" t="s">
        <v>4125</v>
      </c>
      <c r="H1365" s="650" t="s">
        <v>583</v>
      </c>
      <c r="I1365" s="650" t="s">
        <v>5163</v>
      </c>
      <c r="J1365" s="650" t="s">
        <v>1827</v>
      </c>
      <c r="K1365" s="650" t="s">
        <v>922</v>
      </c>
      <c r="L1365" s="651">
        <v>0</v>
      </c>
      <c r="M1365" s="651">
        <v>0</v>
      </c>
      <c r="N1365" s="650">
        <v>1</v>
      </c>
      <c r="O1365" s="731">
        <v>0.5</v>
      </c>
      <c r="P1365" s="651"/>
      <c r="Q1365" s="666"/>
      <c r="R1365" s="650"/>
      <c r="S1365" s="666">
        <v>0</v>
      </c>
      <c r="T1365" s="731"/>
      <c r="U1365" s="689">
        <v>0</v>
      </c>
    </row>
    <row r="1366" spans="1:21" ht="14.4" customHeight="1" x14ac:dyDescent="0.3">
      <c r="A1366" s="649">
        <v>21</v>
      </c>
      <c r="B1366" s="650" t="s">
        <v>582</v>
      </c>
      <c r="C1366" s="650">
        <v>89301212</v>
      </c>
      <c r="D1366" s="729" t="s">
        <v>5949</v>
      </c>
      <c r="E1366" s="730" t="s">
        <v>3922</v>
      </c>
      <c r="F1366" s="650" t="s">
        <v>3904</v>
      </c>
      <c r="G1366" s="650" t="s">
        <v>4125</v>
      </c>
      <c r="H1366" s="650" t="s">
        <v>583</v>
      </c>
      <c r="I1366" s="650" t="s">
        <v>4645</v>
      </c>
      <c r="J1366" s="650" t="s">
        <v>4646</v>
      </c>
      <c r="K1366" s="650" t="s">
        <v>1010</v>
      </c>
      <c r="L1366" s="651">
        <v>0</v>
      </c>
      <c r="M1366" s="651">
        <v>0</v>
      </c>
      <c r="N1366" s="650">
        <v>2</v>
      </c>
      <c r="O1366" s="731">
        <v>1.5</v>
      </c>
      <c r="P1366" s="651">
        <v>0</v>
      </c>
      <c r="Q1366" s="666"/>
      <c r="R1366" s="650">
        <v>2</v>
      </c>
      <c r="S1366" s="666">
        <v>1</v>
      </c>
      <c r="T1366" s="731">
        <v>1.5</v>
      </c>
      <c r="U1366" s="689">
        <v>1</v>
      </c>
    </row>
    <row r="1367" spans="1:21" ht="14.4" customHeight="1" x14ac:dyDescent="0.3">
      <c r="A1367" s="649">
        <v>21</v>
      </c>
      <c r="B1367" s="650" t="s">
        <v>582</v>
      </c>
      <c r="C1367" s="650">
        <v>89301212</v>
      </c>
      <c r="D1367" s="729" t="s">
        <v>5949</v>
      </c>
      <c r="E1367" s="730" t="s">
        <v>3922</v>
      </c>
      <c r="F1367" s="650" t="s">
        <v>3904</v>
      </c>
      <c r="G1367" s="650" t="s">
        <v>4125</v>
      </c>
      <c r="H1367" s="650" t="s">
        <v>583</v>
      </c>
      <c r="I1367" s="650" t="s">
        <v>4647</v>
      </c>
      <c r="J1367" s="650" t="s">
        <v>4646</v>
      </c>
      <c r="K1367" s="650" t="s">
        <v>1013</v>
      </c>
      <c r="L1367" s="651">
        <v>0</v>
      </c>
      <c r="M1367" s="651">
        <v>0</v>
      </c>
      <c r="N1367" s="650">
        <v>8</v>
      </c>
      <c r="O1367" s="731">
        <v>6</v>
      </c>
      <c r="P1367" s="651">
        <v>0</v>
      </c>
      <c r="Q1367" s="666"/>
      <c r="R1367" s="650">
        <v>5</v>
      </c>
      <c r="S1367" s="666">
        <v>0.625</v>
      </c>
      <c r="T1367" s="731">
        <v>3</v>
      </c>
      <c r="U1367" s="689">
        <v>0.5</v>
      </c>
    </row>
    <row r="1368" spans="1:21" ht="14.4" customHeight="1" x14ac:dyDescent="0.3">
      <c r="A1368" s="649">
        <v>21</v>
      </c>
      <c r="B1368" s="650" t="s">
        <v>582</v>
      </c>
      <c r="C1368" s="650">
        <v>89301212</v>
      </c>
      <c r="D1368" s="729" t="s">
        <v>5949</v>
      </c>
      <c r="E1368" s="730" t="s">
        <v>3922</v>
      </c>
      <c r="F1368" s="650" t="s">
        <v>3904</v>
      </c>
      <c r="G1368" s="650" t="s">
        <v>4125</v>
      </c>
      <c r="H1368" s="650" t="s">
        <v>583</v>
      </c>
      <c r="I1368" s="650" t="s">
        <v>5164</v>
      </c>
      <c r="J1368" s="650" t="s">
        <v>4646</v>
      </c>
      <c r="K1368" s="650" t="s">
        <v>1013</v>
      </c>
      <c r="L1368" s="651">
        <v>0</v>
      </c>
      <c r="M1368" s="651">
        <v>0</v>
      </c>
      <c r="N1368" s="650">
        <v>3</v>
      </c>
      <c r="O1368" s="731">
        <v>2</v>
      </c>
      <c r="P1368" s="651">
        <v>0</v>
      </c>
      <c r="Q1368" s="666"/>
      <c r="R1368" s="650">
        <v>1</v>
      </c>
      <c r="S1368" s="666">
        <v>0.33333333333333331</v>
      </c>
      <c r="T1368" s="731">
        <v>1</v>
      </c>
      <c r="U1368" s="689">
        <v>0.5</v>
      </c>
    </row>
    <row r="1369" spans="1:21" ht="14.4" customHeight="1" x14ac:dyDescent="0.3">
      <c r="A1369" s="649">
        <v>21</v>
      </c>
      <c r="B1369" s="650" t="s">
        <v>582</v>
      </c>
      <c r="C1369" s="650">
        <v>89301212</v>
      </c>
      <c r="D1369" s="729" t="s">
        <v>5949</v>
      </c>
      <c r="E1369" s="730" t="s">
        <v>3922</v>
      </c>
      <c r="F1369" s="650" t="s">
        <v>3904</v>
      </c>
      <c r="G1369" s="650" t="s">
        <v>4125</v>
      </c>
      <c r="H1369" s="650" t="s">
        <v>583</v>
      </c>
      <c r="I1369" s="650" t="s">
        <v>4726</v>
      </c>
      <c r="J1369" s="650" t="s">
        <v>4646</v>
      </c>
      <c r="K1369" s="650" t="s">
        <v>1013</v>
      </c>
      <c r="L1369" s="651">
        <v>0</v>
      </c>
      <c r="M1369" s="651">
        <v>0</v>
      </c>
      <c r="N1369" s="650">
        <v>2</v>
      </c>
      <c r="O1369" s="731">
        <v>1</v>
      </c>
      <c r="P1369" s="651">
        <v>0</v>
      </c>
      <c r="Q1369" s="666"/>
      <c r="R1369" s="650">
        <v>2</v>
      </c>
      <c r="S1369" s="666">
        <v>1</v>
      </c>
      <c r="T1369" s="731">
        <v>1</v>
      </c>
      <c r="U1369" s="689">
        <v>1</v>
      </c>
    </row>
    <row r="1370" spans="1:21" ht="14.4" customHeight="1" x14ac:dyDescent="0.3">
      <c r="A1370" s="649">
        <v>21</v>
      </c>
      <c r="B1370" s="650" t="s">
        <v>582</v>
      </c>
      <c r="C1370" s="650">
        <v>89301212</v>
      </c>
      <c r="D1370" s="729" t="s">
        <v>5949</v>
      </c>
      <c r="E1370" s="730" t="s">
        <v>3922</v>
      </c>
      <c r="F1370" s="650" t="s">
        <v>3904</v>
      </c>
      <c r="G1370" s="650" t="s">
        <v>4125</v>
      </c>
      <c r="H1370" s="650" t="s">
        <v>583</v>
      </c>
      <c r="I1370" s="650" t="s">
        <v>5165</v>
      </c>
      <c r="J1370" s="650" t="s">
        <v>4646</v>
      </c>
      <c r="K1370" s="650" t="s">
        <v>1013</v>
      </c>
      <c r="L1370" s="651">
        <v>0</v>
      </c>
      <c r="M1370" s="651">
        <v>0</v>
      </c>
      <c r="N1370" s="650">
        <v>1</v>
      </c>
      <c r="O1370" s="731">
        <v>0.5</v>
      </c>
      <c r="P1370" s="651">
        <v>0</v>
      </c>
      <c r="Q1370" s="666"/>
      <c r="R1370" s="650">
        <v>1</v>
      </c>
      <c r="S1370" s="666">
        <v>1</v>
      </c>
      <c r="T1370" s="731">
        <v>0.5</v>
      </c>
      <c r="U1370" s="689">
        <v>1</v>
      </c>
    </row>
    <row r="1371" spans="1:21" ht="14.4" customHeight="1" x14ac:dyDescent="0.3">
      <c r="A1371" s="649">
        <v>21</v>
      </c>
      <c r="B1371" s="650" t="s">
        <v>582</v>
      </c>
      <c r="C1371" s="650">
        <v>89301212</v>
      </c>
      <c r="D1371" s="729" t="s">
        <v>5949</v>
      </c>
      <c r="E1371" s="730" t="s">
        <v>3922</v>
      </c>
      <c r="F1371" s="650" t="s">
        <v>3906</v>
      </c>
      <c r="G1371" s="650" t="s">
        <v>4133</v>
      </c>
      <c r="H1371" s="650" t="s">
        <v>583</v>
      </c>
      <c r="I1371" s="650" t="s">
        <v>5166</v>
      </c>
      <c r="J1371" s="650" t="s">
        <v>3919</v>
      </c>
      <c r="K1371" s="650"/>
      <c r="L1371" s="651">
        <v>0</v>
      </c>
      <c r="M1371" s="651">
        <v>0</v>
      </c>
      <c r="N1371" s="650">
        <v>4</v>
      </c>
      <c r="O1371" s="731">
        <v>3</v>
      </c>
      <c r="P1371" s="651">
        <v>0</v>
      </c>
      <c r="Q1371" s="666"/>
      <c r="R1371" s="650">
        <v>4</v>
      </c>
      <c r="S1371" s="666">
        <v>1</v>
      </c>
      <c r="T1371" s="731">
        <v>3</v>
      </c>
      <c r="U1371" s="689">
        <v>1</v>
      </c>
    </row>
    <row r="1372" spans="1:21" ht="14.4" customHeight="1" x14ac:dyDescent="0.3">
      <c r="A1372" s="649">
        <v>21</v>
      </c>
      <c r="B1372" s="650" t="s">
        <v>582</v>
      </c>
      <c r="C1372" s="650">
        <v>89301212</v>
      </c>
      <c r="D1372" s="729" t="s">
        <v>5949</v>
      </c>
      <c r="E1372" s="730" t="s">
        <v>3922</v>
      </c>
      <c r="F1372" s="650" t="s">
        <v>3906</v>
      </c>
      <c r="G1372" s="650" t="s">
        <v>4136</v>
      </c>
      <c r="H1372" s="650" t="s">
        <v>583</v>
      </c>
      <c r="I1372" s="650" t="s">
        <v>4184</v>
      </c>
      <c r="J1372" s="650" t="s">
        <v>4185</v>
      </c>
      <c r="K1372" s="650" t="s">
        <v>4186</v>
      </c>
      <c r="L1372" s="651">
        <v>1000</v>
      </c>
      <c r="M1372" s="651">
        <v>24000</v>
      </c>
      <c r="N1372" s="650">
        <v>24</v>
      </c>
      <c r="O1372" s="731">
        <v>24</v>
      </c>
      <c r="P1372" s="651"/>
      <c r="Q1372" s="666">
        <v>0</v>
      </c>
      <c r="R1372" s="650"/>
      <c r="S1372" s="666">
        <v>0</v>
      </c>
      <c r="T1372" s="731"/>
      <c r="U1372" s="689">
        <v>0</v>
      </c>
    </row>
    <row r="1373" spans="1:21" ht="14.4" customHeight="1" x14ac:dyDescent="0.3">
      <c r="A1373" s="649">
        <v>21</v>
      </c>
      <c r="B1373" s="650" t="s">
        <v>582</v>
      </c>
      <c r="C1373" s="650">
        <v>89301212</v>
      </c>
      <c r="D1373" s="729" t="s">
        <v>5949</v>
      </c>
      <c r="E1373" s="730" t="s">
        <v>3922</v>
      </c>
      <c r="F1373" s="650" t="s">
        <v>3906</v>
      </c>
      <c r="G1373" s="650" t="s">
        <v>4654</v>
      </c>
      <c r="H1373" s="650" t="s">
        <v>583</v>
      </c>
      <c r="I1373" s="650" t="s">
        <v>5167</v>
      </c>
      <c r="J1373" s="650" t="s">
        <v>5168</v>
      </c>
      <c r="K1373" s="650" t="s">
        <v>5169</v>
      </c>
      <c r="L1373" s="651">
        <v>1300</v>
      </c>
      <c r="M1373" s="651">
        <v>1300</v>
      </c>
      <c r="N1373" s="650">
        <v>1</v>
      </c>
      <c r="O1373" s="731">
        <v>1</v>
      </c>
      <c r="P1373" s="651"/>
      <c r="Q1373" s="666">
        <v>0</v>
      </c>
      <c r="R1373" s="650"/>
      <c r="S1373" s="666">
        <v>0</v>
      </c>
      <c r="T1373" s="731"/>
      <c r="U1373" s="689">
        <v>0</v>
      </c>
    </row>
    <row r="1374" spans="1:21" ht="14.4" customHeight="1" x14ac:dyDescent="0.3">
      <c r="A1374" s="649">
        <v>21</v>
      </c>
      <c r="B1374" s="650" t="s">
        <v>582</v>
      </c>
      <c r="C1374" s="650">
        <v>89301212</v>
      </c>
      <c r="D1374" s="729" t="s">
        <v>5949</v>
      </c>
      <c r="E1374" s="730" t="s">
        <v>3922</v>
      </c>
      <c r="F1374" s="650" t="s">
        <v>3906</v>
      </c>
      <c r="G1374" s="650" t="s">
        <v>4654</v>
      </c>
      <c r="H1374" s="650" t="s">
        <v>583</v>
      </c>
      <c r="I1374" s="650" t="s">
        <v>4655</v>
      </c>
      <c r="J1374" s="650" t="s">
        <v>4656</v>
      </c>
      <c r="K1374" s="650" t="s">
        <v>4657</v>
      </c>
      <c r="L1374" s="651">
        <v>1800</v>
      </c>
      <c r="M1374" s="651">
        <v>109800</v>
      </c>
      <c r="N1374" s="650">
        <v>61</v>
      </c>
      <c r="O1374" s="731">
        <v>58</v>
      </c>
      <c r="P1374" s="651">
        <v>48600</v>
      </c>
      <c r="Q1374" s="666">
        <v>0.44262295081967212</v>
      </c>
      <c r="R1374" s="650">
        <v>27</v>
      </c>
      <c r="S1374" s="666">
        <v>0.44262295081967212</v>
      </c>
      <c r="T1374" s="731">
        <v>26</v>
      </c>
      <c r="U1374" s="689">
        <v>0.44827586206896552</v>
      </c>
    </row>
    <row r="1375" spans="1:21" ht="14.4" customHeight="1" x14ac:dyDescent="0.3">
      <c r="A1375" s="649">
        <v>21</v>
      </c>
      <c r="B1375" s="650" t="s">
        <v>582</v>
      </c>
      <c r="C1375" s="650">
        <v>89301212</v>
      </c>
      <c r="D1375" s="729" t="s">
        <v>5949</v>
      </c>
      <c r="E1375" s="730" t="s">
        <v>3922</v>
      </c>
      <c r="F1375" s="650" t="s">
        <v>3906</v>
      </c>
      <c r="G1375" s="650" t="s">
        <v>4654</v>
      </c>
      <c r="H1375" s="650" t="s">
        <v>583</v>
      </c>
      <c r="I1375" s="650" t="s">
        <v>4658</v>
      </c>
      <c r="J1375" s="650" t="s">
        <v>4659</v>
      </c>
      <c r="K1375" s="650" t="s">
        <v>4660</v>
      </c>
      <c r="L1375" s="651">
        <v>1800</v>
      </c>
      <c r="M1375" s="651">
        <v>7200</v>
      </c>
      <c r="N1375" s="650">
        <v>4</v>
      </c>
      <c r="O1375" s="731">
        <v>4</v>
      </c>
      <c r="P1375" s="651">
        <v>3600</v>
      </c>
      <c r="Q1375" s="666">
        <v>0.5</v>
      </c>
      <c r="R1375" s="650">
        <v>2</v>
      </c>
      <c r="S1375" s="666">
        <v>0.5</v>
      </c>
      <c r="T1375" s="731">
        <v>2</v>
      </c>
      <c r="U1375" s="689">
        <v>0.5</v>
      </c>
    </row>
    <row r="1376" spans="1:21" ht="14.4" customHeight="1" x14ac:dyDescent="0.3">
      <c r="A1376" s="649">
        <v>21</v>
      </c>
      <c r="B1376" s="650" t="s">
        <v>582</v>
      </c>
      <c r="C1376" s="650">
        <v>89301212</v>
      </c>
      <c r="D1376" s="729" t="s">
        <v>5949</v>
      </c>
      <c r="E1376" s="730" t="s">
        <v>3922</v>
      </c>
      <c r="F1376" s="650" t="s">
        <v>3906</v>
      </c>
      <c r="G1376" s="650" t="s">
        <v>4654</v>
      </c>
      <c r="H1376" s="650" t="s">
        <v>583</v>
      </c>
      <c r="I1376" s="650" t="s">
        <v>5170</v>
      </c>
      <c r="J1376" s="650" t="s">
        <v>5171</v>
      </c>
      <c r="K1376" s="650" t="s">
        <v>5172</v>
      </c>
      <c r="L1376" s="651">
        <v>3000</v>
      </c>
      <c r="M1376" s="651">
        <v>3000</v>
      </c>
      <c r="N1376" s="650">
        <v>1</v>
      </c>
      <c r="O1376" s="731">
        <v>1</v>
      </c>
      <c r="P1376" s="651">
        <v>3000</v>
      </c>
      <c r="Q1376" s="666">
        <v>1</v>
      </c>
      <c r="R1376" s="650">
        <v>1</v>
      </c>
      <c r="S1376" s="666">
        <v>1</v>
      </c>
      <c r="T1376" s="731">
        <v>1</v>
      </c>
      <c r="U1376" s="689">
        <v>1</v>
      </c>
    </row>
    <row r="1377" spans="1:21" ht="14.4" customHeight="1" x14ac:dyDescent="0.3">
      <c r="A1377" s="649">
        <v>21</v>
      </c>
      <c r="B1377" s="650" t="s">
        <v>582</v>
      </c>
      <c r="C1377" s="650">
        <v>89301212</v>
      </c>
      <c r="D1377" s="729" t="s">
        <v>5949</v>
      </c>
      <c r="E1377" s="730" t="s">
        <v>3923</v>
      </c>
      <c r="F1377" s="650" t="s">
        <v>3904</v>
      </c>
      <c r="G1377" s="650" t="s">
        <v>4392</v>
      </c>
      <c r="H1377" s="650" t="s">
        <v>583</v>
      </c>
      <c r="I1377" s="650" t="s">
        <v>898</v>
      </c>
      <c r="J1377" s="650" t="s">
        <v>895</v>
      </c>
      <c r="K1377" s="650" t="s">
        <v>5173</v>
      </c>
      <c r="L1377" s="651">
        <v>0</v>
      </c>
      <c r="M1377" s="651">
        <v>0</v>
      </c>
      <c r="N1377" s="650">
        <v>1</v>
      </c>
      <c r="O1377" s="731">
        <v>1</v>
      </c>
      <c r="P1377" s="651"/>
      <c r="Q1377" s="666"/>
      <c r="R1377" s="650"/>
      <c r="S1377" s="666">
        <v>0</v>
      </c>
      <c r="T1377" s="731"/>
      <c r="U1377" s="689">
        <v>0</v>
      </c>
    </row>
    <row r="1378" spans="1:21" ht="14.4" customHeight="1" x14ac:dyDescent="0.3">
      <c r="A1378" s="649">
        <v>21</v>
      </c>
      <c r="B1378" s="650" t="s">
        <v>582</v>
      </c>
      <c r="C1378" s="650">
        <v>89301212</v>
      </c>
      <c r="D1378" s="729" t="s">
        <v>5949</v>
      </c>
      <c r="E1378" s="730" t="s">
        <v>3923</v>
      </c>
      <c r="F1378" s="650" t="s">
        <v>3904</v>
      </c>
      <c r="G1378" s="650" t="s">
        <v>3956</v>
      </c>
      <c r="H1378" s="650" t="s">
        <v>583</v>
      </c>
      <c r="I1378" s="650" t="s">
        <v>1097</v>
      </c>
      <c r="J1378" s="650" t="s">
        <v>1098</v>
      </c>
      <c r="K1378" s="650" t="s">
        <v>1099</v>
      </c>
      <c r="L1378" s="651">
        <v>95.25</v>
      </c>
      <c r="M1378" s="651">
        <v>381</v>
      </c>
      <c r="N1378" s="650">
        <v>4</v>
      </c>
      <c r="O1378" s="731">
        <v>1.5</v>
      </c>
      <c r="P1378" s="651">
        <v>190.5</v>
      </c>
      <c r="Q1378" s="666">
        <v>0.5</v>
      </c>
      <c r="R1378" s="650">
        <v>2</v>
      </c>
      <c r="S1378" s="666">
        <v>0.5</v>
      </c>
      <c r="T1378" s="731">
        <v>1</v>
      </c>
      <c r="U1378" s="689">
        <v>0.66666666666666663</v>
      </c>
    </row>
    <row r="1379" spans="1:21" ht="14.4" customHeight="1" x14ac:dyDescent="0.3">
      <c r="A1379" s="649">
        <v>21</v>
      </c>
      <c r="B1379" s="650" t="s">
        <v>582</v>
      </c>
      <c r="C1379" s="650">
        <v>89301212</v>
      </c>
      <c r="D1379" s="729" t="s">
        <v>5949</v>
      </c>
      <c r="E1379" s="730" t="s">
        <v>3923</v>
      </c>
      <c r="F1379" s="650" t="s">
        <v>3904</v>
      </c>
      <c r="G1379" s="650" t="s">
        <v>3956</v>
      </c>
      <c r="H1379" s="650" t="s">
        <v>583</v>
      </c>
      <c r="I1379" s="650" t="s">
        <v>699</v>
      </c>
      <c r="J1379" s="650" t="s">
        <v>700</v>
      </c>
      <c r="K1379" s="650" t="s">
        <v>3957</v>
      </c>
      <c r="L1379" s="651">
        <v>85.72</v>
      </c>
      <c r="M1379" s="651">
        <v>171.44</v>
      </c>
      <c r="N1379" s="650">
        <v>2</v>
      </c>
      <c r="O1379" s="731">
        <v>0.5</v>
      </c>
      <c r="P1379" s="651"/>
      <c r="Q1379" s="666">
        <v>0</v>
      </c>
      <c r="R1379" s="650"/>
      <c r="S1379" s="666">
        <v>0</v>
      </c>
      <c r="T1379" s="731"/>
      <c r="U1379" s="689">
        <v>0</v>
      </c>
    </row>
    <row r="1380" spans="1:21" ht="14.4" customHeight="1" x14ac:dyDescent="0.3">
      <c r="A1380" s="649">
        <v>21</v>
      </c>
      <c r="B1380" s="650" t="s">
        <v>582</v>
      </c>
      <c r="C1380" s="650">
        <v>89301212</v>
      </c>
      <c r="D1380" s="729" t="s">
        <v>5949</v>
      </c>
      <c r="E1380" s="730" t="s">
        <v>3923</v>
      </c>
      <c r="F1380" s="650" t="s">
        <v>3904</v>
      </c>
      <c r="G1380" s="650" t="s">
        <v>3971</v>
      </c>
      <c r="H1380" s="650" t="s">
        <v>1959</v>
      </c>
      <c r="I1380" s="650" t="s">
        <v>2084</v>
      </c>
      <c r="J1380" s="650" t="s">
        <v>3794</v>
      </c>
      <c r="K1380" s="650" t="s">
        <v>3795</v>
      </c>
      <c r="L1380" s="651">
        <v>6.98</v>
      </c>
      <c r="M1380" s="651">
        <v>27.92</v>
      </c>
      <c r="N1380" s="650">
        <v>4</v>
      </c>
      <c r="O1380" s="731">
        <v>3</v>
      </c>
      <c r="P1380" s="651">
        <v>13.96</v>
      </c>
      <c r="Q1380" s="666">
        <v>0.5</v>
      </c>
      <c r="R1380" s="650">
        <v>2</v>
      </c>
      <c r="S1380" s="666">
        <v>0.5</v>
      </c>
      <c r="T1380" s="731">
        <v>1.5</v>
      </c>
      <c r="U1380" s="689">
        <v>0.5</v>
      </c>
    </row>
    <row r="1381" spans="1:21" ht="14.4" customHeight="1" x14ac:dyDescent="0.3">
      <c r="A1381" s="649">
        <v>21</v>
      </c>
      <c r="B1381" s="650" t="s">
        <v>582</v>
      </c>
      <c r="C1381" s="650">
        <v>89301212</v>
      </c>
      <c r="D1381" s="729" t="s">
        <v>5949</v>
      </c>
      <c r="E1381" s="730" t="s">
        <v>3923</v>
      </c>
      <c r="F1381" s="650" t="s">
        <v>3904</v>
      </c>
      <c r="G1381" s="650" t="s">
        <v>4208</v>
      </c>
      <c r="H1381" s="650" t="s">
        <v>583</v>
      </c>
      <c r="I1381" s="650" t="s">
        <v>5174</v>
      </c>
      <c r="J1381" s="650" t="s">
        <v>1060</v>
      </c>
      <c r="K1381" s="650" t="s">
        <v>5175</v>
      </c>
      <c r="L1381" s="651">
        <v>0</v>
      </c>
      <c r="M1381" s="651">
        <v>0</v>
      </c>
      <c r="N1381" s="650">
        <v>1</v>
      </c>
      <c r="O1381" s="731">
        <v>0.5</v>
      </c>
      <c r="P1381" s="651"/>
      <c r="Q1381" s="666"/>
      <c r="R1381" s="650"/>
      <c r="S1381" s="666">
        <v>0</v>
      </c>
      <c r="T1381" s="731"/>
      <c r="U1381" s="689">
        <v>0</v>
      </c>
    </row>
    <row r="1382" spans="1:21" ht="14.4" customHeight="1" x14ac:dyDescent="0.3">
      <c r="A1382" s="649">
        <v>21</v>
      </c>
      <c r="B1382" s="650" t="s">
        <v>582</v>
      </c>
      <c r="C1382" s="650">
        <v>89301212</v>
      </c>
      <c r="D1382" s="729" t="s">
        <v>5949</v>
      </c>
      <c r="E1382" s="730" t="s">
        <v>3923</v>
      </c>
      <c r="F1382" s="650" t="s">
        <v>3904</v>
      </c>
      <c r="G1382" s="650" t="s">
        <v>3972</v>
      </c>
      <c r="H1382" s="650" t="s">
        <v>583</v>
      </c>
      <c r="I1382" s="650" t="s">
        <v>3973</v>
      </c>
      <c r="J1382" s="650" t="s">
        <v>1128</v>
      </c>
      <c r="K1382" s="650" t="s">
        <v>1129</v>
      </c>
      <c r="L1382" s="651">
        <v>0</v>
      </c>
      <c r="M1382" s="651">
        <v>0</v>
      </c>
      <c r="N1382" s="650">
        <v>9</v>
      </c>
      <c r="O1382" s="731">
        <v>2</v>
      </c>
      <c r="P1382" s="651">
        <v>0</v>
      </c>
      <c r="Q1382" s="666"/>
      <c r="R1382" s="650">
        <v>4</v>
      </c>
      <c r="S1382" s="666">
        <v>0.44444444444444442</v>
      </c>
      <c r="T1382" s="731">
        <v>1</v>
      </c>
      <c r="U1382" s="689">
        <v>0.5</v>
      </c>
    </row>
    <row r="1383" spans="1:21" ht="14.4" customHeight="1" x14ac:dyDescent="0.3">
      <c r="A1383" s="649">
        <v>21</v>
      </c>
      <c r="B1383" s="650" t="s">
        <v>582</v>
      </c>
      <c r="C1383" s="650">
        <v>89301212</v>
      </c>
      <c r="D1383" s="729" t="s">
        <v>5949</v>
      </c>
      <c r="E1383" s="730" t="s">
        <v>3923</v>
      </c>
      <c r="F1383" s="650" t="s">
        <v>3904</v>
      </c>
      <c r="G1383" s="650" t="s">
        <v>3972</v>
      </c>
      <c r="H1383" s="650" t="s">
        <v>583</v>
      </c>
      <c r="I1383" s="650" t="s">
        <v>5176</v>
      </c>
      <c r="J1383" s="650" t="s">
        <v>5177</v>
      </c>
      <c r="K1383" s="650" t="s">
        <v>1129</v>
      </c>
      <c r="L1383" s="651">
        <v>60.92</v>
      </c>
      <c r="M1383" s="651">
        <v>60.92</v>
      </c>
      <c r="N1383" s="650">
        <v>1</v>
      </c>
      <c r="O1383" s="731">
        <v>0.5</v>
      </c>
      <c r="P1383" s="651"/>
      <c r="Q1383" s="666">
        <v>0</v>
      </c>
      <c r="R1383" s="650"/>
      <c r="S1383" s="666">
        <v>0</v>
      </c>
      <c r="T1383" s="731"/>
      <c r="U1383" s="689">
        <v>0</v>
      </c>
    </row>
    <row r="1384" spans="1:21" ht="14.4" customHeight="1" x14ac:dyDescent="0.3">
      <c r="A1384" s="649">
        <v>21</v>
      </c>
      <c r="B1384" s="650" t="s">
        <v>582</v>
      </c>
      <c r="C1384" s="650">
        <v>89301212</v>
      </c>
      <c r="D1384" s="729" t="s">
        <v>5949</v>
      </c>
      <c r="E1384" s="730" t="s">
        <v>3923</v>
      </c>
      <c r="F1384" s="650" t="s">
        <v>3904</v>
      </c>
      <c r="G1384" s="650" t="s">
        <v>3976</v>
      </c>
      <c r="H1384" s="650" t="s">
        <v>583</v>
      </c>
      <c r="I1384" s="650" t="s">
        <v>2335</v>
      </c>
      <c r="J1384" s="650" t="s">
        <v>3728</v>
      </c>
      <c r="K1384" s="650" t="s">
        <v>3729</v>
      </c>
      <c r="L1384" s="651">
        <v>333.31</v>
      </c>
      <c r="M1384" s="651">
        <v>666.62</v>
      </c>
      <c r="N1384" s="650">
        <v>2</v>
      </c>
      <c r="O1384" s="731">
        <v>0.5</v>
      </c>
      <c r="P1384" s="651">
        <v>666.62</v>
      </c>
      <c r="Q1384" s="666">
        <v>1</v>
      </c>
      <c r="R1384" s="650">
        <v>2</v>
      </c>
      <c r="S1384" s="666">
        <v>1</v>
      </c>
      <c r="T1384" s="731">
        <v>0.5</v>
      </c>
      <c r="U1384" s="689">
        <v>1</v>
      </c>
    </row>
    <row r="1385" spans="1:21" ht="14.4" customHeight="1" x14ac:dyDescent="0.3">
      <c r="A1385" s="649">
        <v>21</v>
      </c>
      <c r="B1385" s="650" t="s">
        <v>582</v>
      </c>
      <c r="C1385" s="650">
        <v>89301212</v>
      </c>
      <c r="D1385" s="729" t="s">
        <v>5949</v>
      </c>
      <c r="E1385" s="730" t="s">
        <v>3923</v>
      </c>
      <c r="F1385" s="650" t="s">
        <v>3904</v>
      </c>
      <c r="G1385" s="650" t="s">
        <v>3976</v>
      </c>
      <c r="H1385" s="650" t="s">
        <v>583</v>
      </c>
      <c r="I1385" s="650" t="s">
        <v>2335</v>
      </c>
      <c r="J1385" s="650" t="s">
        <v>3728</v>
      </c>
      <c r="K1385" s="650" t="s">
        <v>3729</v>
      </c>
      <c r="L1385" s="651">
        <v>156.86000000000001</v>
      </c>
      <c r="M1385" s="651">
        <v>2039.18</v>
      </c>
      <c r="N1385" s="650">
        <v>13</v>
      </c>
      <c r="O1385" s="731">
        <v>6</v>
      </c>
      <c r="P1385" s="651">
        <v>1411.74</v>
      </c>
      <c r="Q1385" s="666">
        <v>0.69230769230769229</v>
      </c>
      <c r="R1385" s="650">
        <v>9</v>
      </c>
      <c r="S1385" s="666">
        <v>0.69230769230769229</v>
      </c>
      <c r="T1385" s="731">
        <v>4.5</v>
      </c>
      <c r="U1385" s="689">
        <v>0.75</v>
      </c>
    </row>
    <row r="1386" spans="1:21" ht="14.4" customHeight="1" x14ac:dyDescent="0.3">
      <c r="A1386" s="649">
        <v>21</v>
      </c>
      <c r="B1386" s="650" t="s">
        <v>582</v>
      </c>
      <c r="C1386" s="650">
        <v>89301212</v>
      </c>
      <c r="D1386" s="729" t="s">
        <v>5949</v>
      </c>
      <c r="E1386" s="730" t="s">
        <v>3923</v>
      </c>
      <c r="F1386" s="650" t="s">
        <v>3904</v>
      </c>
      <c r="G1386" s="650" t="s">
        <v>3976</v>
      </c>
      <c r="H1386" s="650" t="s">
        <v>583</v>
      </c>
      <c r="I1386" s="650" t="s">
        <v>3284</v>
      </c>
      <c r="J1386" s="650" t="s">
        <v>3846</v>
      </c>
      <c r="K1386" s="650" t="s">
        <v>3847</v>
      </c>
      <c r="L1386" s="651">
        <v>333.31</v>
      </c>
      <c r="M1386" s="651">
        <v>666.62</v>
      </c>
      <c r="N1386" s="650">
        <v>2</v>
      </c>
      <c r="O1386" s="731">
        <v>0.5</v>
      </c>
      <c r="P1386" s="651">
        <v>666.62</v>
      </c>
      <c r="Q1386" s="666">
        <v>1</v>
      </c>
      <c r="R1386" s="650">
        <v>2</v>
      </c>
      <c r="S1386" s="666">
        <v>1</v>
      </c>
      <c r="T1386" s="731">
        <v>0.5</v>
      </c>
      <c r="U1386" s="689">
        <v>1</v>
      </c>
    </row>
    <row r="1387" spans="1:21" ht="14.4" customHeight="1" x14ac:dyDescent="0.3">
      <c r="A1387" s="649">
        <v>21</v>
      </c>
      <c r="B1387" s="650" t="s">
        <v>582</v>
      </c>
      <c r="C1387" s="650">
        <v>89301212</v>
      </c>
      <c r="D1387" s="729" t="s">
        <v>5949</v>
      </c>
      <c r="E1387" s="730" t="s">
        <v>3923</v>
      </c>
      <c r="F1387" s="650" t="s">
        <v>3904</v>
      </c>
      <c r="G1387" s="650" t="s">
        <v>3976</v>
      </c>
      <c r="H1387" s="650" t="s">
        <v>583</v>
      </c>
      <c r="I1387" s="650" t="s">
        <v>3284</v>
      </c>
      <c r="J1387" s="650" t="s">
        <v>3846</v>
      </c>
      <c r="K1387" s="650" t="s">
        <v>3847</v>
      </c>
      <c r="L1387" s="651">
        <v>151.61000000000001</v>
      </c>
      <c r="M1387" s="651">
        <v>303.22000000000003</v>
      </c>
      <c r="N1387" s="650">
        <v>2</v>
      </c>
      <c r="O1387" s="731">
        <v>0.5</v>
      </c>
      <c r="P1387" s="651">
        <v>303.22000000000003</v>
      </c>
      <c r="Q1387" s="666">
        <v>1</v>
      </c>
      <c r="R1387" s="650">
        <v>2</v>
      </c>
      <c r="S1387" s="666">
        <v>1</v>
      </c>
      <c r="T1387" s="731">
        <v>0.5</v>
      </c>
      <c r="U1387" s="689">
        <v>1</v>
      </c>
    </row>
    <row r="1388" spans="1:21" ht="14.4" customHeight="1" x14ac:dyDescent="0.3">
      <c r="A1388" s="649">
        <v>21</v>
      </c>
      <c r="B1388" s="650" t="s">
        <v>582</v>
      </c>
      <c r="C1388" s="650">
        <v>89301212</v>
      </c>
      <c r="D1388" s="729" t="s">
        <v>5949</v>
      </c>
      <c r="E1388" s="730" t="s">
        <v>3923</v>
      </c>
      <c r="F1388" s="650" t="s">
        <v>3904</v>
      </c>
      <c r="G1388" s="650" t="s">
        <v>4474</v>
      </c>
      <c r="H1388" s="650" t="s">
        <v>583</v>
      </c>
      <c r="I1388" s="650" t="s">
        <v>4478</v>
      </c>
      <c r="J1388" s="650" t="s">
        <v>4479</v>
      </c>
      <c r="K1388" s="650" t="s">
        <v>4480</v>
      </c>
      <c r="L1388" s="651">
        <v>750.95</v>
      </c>
      <c r="M1388" s="651">
        <v>2252.8500000000004</v>
      </c>
      <c r="N1388" s="650">
        <v>3</v>
      </c>
      <c r="O1388" s="731">
        <v>1</v>
      </c>
      <c r="P1388" s="651">
        <v>2252.8500000000004</v>
      </c>
      <c r="Q1388" s="666">
        <v>1</v>
      </c>
      <c r="R1388" s="650">
        <v>3</v>
      </c>
      <c r="S1388" s="666">
        <v>1</v>
      </c>
      <c r="T1388" s="731">
        <v>1</v>
      </c>
      <c r="U1388" s="689">
        <v>1</v>
      </c>
    </row>
    <row r="1389" spans="1:21" ht="14.4" customHeight="1" x14ac:dyDescent="0.3">
      <c r="A1389" s="649">
        <v>21</v>
      </c>
      <c r="B1389" s="650" t="s">
        <v>582</v>
      </c>
      <c r="C1389" s="650">
        <v>89301212</v>
      </c>
      <c r="D1389" s="729" t="s">
        <v>5949</v>
      </c>
      <c r="E1389" s="730" t="s">
        <v>3923</v>
      </c>
      <c r="F1389" s="650" t="s">
        <v>3904</v>
      </c>
      <c r="G1389" s="650" t="s">
        <v>3960</v>
      </c>
      <c r="H1389" s="650" t="s">
        <v>583</v>
      </c>
      <c r="I1389" s="650" t="s">
        <v>3961</v>
      </c>
      <c r="J1389" s="650" t="s">
        <v>3962</v>
      </c>
      <c r="K1389" s="650" t="s">
        <v>3963</v>
      </c>
      <c r="L1389" s="651">
        <v>1789.73</v>
      </c>
      <c r="M1389" s="651">
        <v>37584.33</v>
      </c>
      <c r="N1389" s="650">
        <v>21</v>
      </c>
      <c r="O1389" s="731">
        <v>3.5</v>
      </c>
      <c r="P1389" s="651">
        <v>35794.6</v>
      </c>
      <c r="Q1389" s="666">
        <v>0.95238095238095233</v>
      </c>
      <c r="R1389" s="650">
        <v>20</v>
      </c>
      <c r="S1389" s="666">
        <v>0.95238095238095233</v>
      </c>
      <c r="T1389" s="731">
        <v>3</v>
      </c>
      <c r="U1389" s="689">
        <v>0.8571428571428571</v>
      </c>
    </row>
    <row r="1390" spans="1:21" ht="14.4" customHeight="1" x14ac:dyDescent="0.3">
      <c r="A1390" s="649">
        <v>21</v>
      </c>
      <c r="B1390" s="650" t="s">
        <v>582</v>
      </c>
      <c r="C1390" s="650">
        <v>89301212</v>
      </c>
      <c r="D1390" s="729" t="s">
        <v>5949</v>
      </c>
      <c r="E1390" s="730" t="s">
        <v>3923</v>
      </c>
      <c r="F1390" s="650" t="s">
        <v>3904</v>
      </c>
      <c r="G1390" s="650" t="s">
        <v>4666</v>
      </c>
      <c r="H1390" s="650" t="s">
        <v>583</v>
      </c>
      <c r="I1390" s="650" t="s">
        <v>5178</v>
      </c>
      <c r="J1390" s="650" t="s">
        <v>1561</v>
      </c>
      <c r="K1390" s="650" t="s">
        <v>2809</v>
      </c>
      <c r="L1390" s="651">
        <v>56.21</v>
      </c>
      <c r="M1390" s="651">
        <v>56.21</v>
      </c>
      <c r="N1390" s="650">
        <v>1</v>
      </c>
      <c r="O1390" s="731">
        <v>0.5</v>
      </c>
      <c r="P1390" s="651"/>
      <c r="Q1390" s="666">
        <v>0</v>
      </c>
      <c r="R1390" s="650"/>
      <c r="S1390" s="666">
        <v>0</v>
      </c>
      <c r="T1390" s="731"/>
      <c r="U1390" s="689">
        <v>0</v>
      </c>
    </row>
    <row r="1391" spans="1:21" ht="14.4" customHeight="1" x14ac:dyDescent="0.3">
      <c r="A1391" s="649">
        <v>21</v>
      </c>
      <c r="B1391" s="650" t="s">
        <v>582</v>
      </c>
      <c r="C1391" s="650">
        <v>89301212</v>
      </c>
      <c r="D1391" s="729" t="s">
        <v>5949</v>
      </c>
      <c r="E1391" s="730" t="s">
        <v>3923</v>
      </c>
      <c r="F1391" s="650" t="s">
        <v>3904</v>
      </c>
      <c r="G1391" s="650" t="s">
        <v>4762</v>
      </c>
      <c r="H1391" s="650" t="s">
        <v>583</v>
      </c>
      <c r="I1391" s="650" t="s">
        <v>5179</v>
      </c>
      <c r="J1391" s="650" t="s">
        <v>5180</v>
      </c>
      <c r="K1391" s="650" t="s">
        <v>3869</v>
      </c>
      <c r="L1391" s="651">
        <v>0</v>
      </c>
      <c r="M1391" s="651">
        <v>0</v>
      </c>
      <c r="N1391" s="650">
        <v>1</v>
      </c>
      <c r="O1391" s="731">
        <v>0.5</v>
      </c>
      <c r="P1391" s="651"/>
      <c r="Q1391" s="666"/>
      <c r="R1391" s="650"/>
      <c r="S1391" s="666">
        <v>0</v>
      </c>
      <c r="T1391" s="731"/>
      <c r="U1391" s="689">
        <v>0</v>
      </c>
    </row>
    <row r="1392" spans="1:21" ht="14.4" customHeight="1" x14ac:dyDescent="0.3">
      <c r="A1392" s="649">
        <v>21</v>
      </c>
      <c r="B1392" s="650" t="s">
        <v>582</v>
      </c>
      <c r="C1392" s="650">
        <v>89301212</v>
      </c>
      <c r="D1392" s="729" t="s">
        <v>5949</v>
      </c>
      <c r="E1392" s="730" t="s">
        <v>3923</v>
      </c>
      <c r="F1392" s="650" t="s">
        <v>3904</v>
      </c>
      <c r="G1392" s="650" t="s">
        <v>4212</v>
      </c>
      <c r="H1392" s="650" t="s">
        <v>583</v>
      </c>
      <c r="I1392" s="650" t="s">
        <v>3012</v>
      </c>
      <c r="J1392" s="650" t="s">
        <v>2936</v>
      </c>
      <c r="K1392" s="650" t="s">
        <v>5181</v>
      </c>
      <c r="L1392" s="651">
        <v>0</v>
      </c>
      <c r="M1392" s="651">
        <v>0</v>
      </c>
      <c r="N1392" s="650">
        <v>1</v>
      </c>
      <c r="O1392" s="731">
        <v>0.5</v>
      </c>
      <c r="P1392" s="651">
        <v>0</v>
      </c>
      <c r="Q1392" s="666"/>
      <c r="R1392" s="650">
        <v>1</v>
      </c>
      <c r="S1392" s="666">
        <v>1</v>
      </c>
      <c r="T1392" s="731">
        <v>0.5</v>
      </c>
      <c r="U1392" s="689">
        <v>1</v>
      </c>
    </row>
    <row r="1393" spans="1:21" ht="14.4" customHeight="1" x14ac:dyDescent="0.3">
      <c r="A1393" s="649">
        <v>21</v>
      </c>
      <c r="B1393" s="650" t="s">
        <v>582</v>
      </c>
      <c r="C1393" s="650">
        <v>89301212</v>
      </c>
      <c r="D1393" s="729" t="s">
        <v>5949</v>
      </c>
      <c r="E1393" s="730" t="s">
        <v>3923</v>
      </c>
      <c r="F1393" s="650" t="s">
        <v>3904</v>
      </c>
      <c r="G1393" s="650" t="s">
        <v>4212</v>
      </c>
      <c r="H1393" s="650" t="s">
        <v>583</v>
      </c>
      <c r="I1393" s="650" t="s">
        <v>5182</v>
      </c>
      <c r="J1393" s="650" t="s">
        <v>1044</v>
      </c>
      <c r="K1393" s="650" t="s">
        <v>5183</v>
      </c>
      <c r="L1393" s="651">
        <v>0</v>
      </c>
      <c r="M1393" s="651">
        <v>0</v>
      </c>
      <c r="N1393" s="650">
        <v>7</v>
      </c>
      <c r="O1393" s="731">
        <v>3.5</v>
      </c>
      <c r="P1393" s="651">
        <v>0</v>
      </c>
      <c r="Q1393" s="666"/>
      <c r="R1393" s="650">
        <v>6</v>
      </c>
      <c r="S1393" s="666">
        <v>0.8571428571428571</v>
      </c>
      <c r="T1393" s="731">
        <v>2.5</v>
      </c>
      <c r="U1393" s="689">
        <v>0.7142857142857143</v>
      </c>
    </row>
    <row r="1394" spans="1:21" ht="14.4" customHeight="1" x14ac:dyDescent="0.3">
      <c r="A1394" s="649">
        <v>21</v>
      </c>
      <c r="B1394" s="650" t="s">
        <v>582</v>
      </c>
      <c r="C1394" s="650">
        <v>89301212</v>
      </c>
      <c r="D1394" s="729" t="s">
        <v>5949</v>
      </c>
      <c r="E1394" s="730" t="s">
        <v>3923</v>
      </c>
      <c r="F1394" s="650" t="s">
        <v>3904</v>
      </c>
      <c r="G1394" s="650" t="s">
        <v>4212</v>
      </c>
      <c r="H1394" s="650" t="s">
        <v>583</v>
      </c>
      <c r="I1394" s="650" t="s">
        <v>5184</v>
      </c>
      <c r="J1394" s="650" t="s">
        <v>1044</v>
      </c>
      <c r="K1394" s="650" t="s">
        <v>5185</v>
      </c>
      <c r="L1394" s="651">
        <v>0</v>
      </c>
      <c r="M1394" s="651">
        <v>0</v>
      </c>
      <c r="N1394" s="650">
        <v>5</v>
      </c>
      <c r="O1394" s="731">
        <v>2</v>
      </c>
      <c r="P1394" s="651">
        <v>0</v>
      </c>
      <c r="Q1394" s="666"/>
      <c r="R1394" s="650">
        <v>1</v>
      </c>
      <c r="S1394" s="666">
        <v>0.2</v>
      </c>
      <c r="T1394" s="731">
        <v>0.5</v>
      </c>
      <c r="U1394" s="689">
        <v>0.25</v>
      </c>
    </row>
    <row r="1395" spans="1:21" ht="14.4" customHeight="1" x14ac:dyDescent="0.3">
      <c r="A1395" s="649">
        <v>21</v>
      </c>
      <c r="B1395" s="650" t="s">
        <v>582</v>
      </c>
      <c r="C1395" s="650">
        <v>89301212</v>
      </c>
      <c r="D1395" s="729" t="s">
        <v>5949</v>
      </c>
      <c r="E1395" s="730" t="s">
        <v>3923</v>
      </c>
      <c r="F1395" s="650" t="s">
        <v>3904</v>
      </c>
      <c r="G1395" s="650" t="s">
        <v>4212</v>
      </c>
      <c r="H1395" s="650" t="s">
        <v>583</v>
      </c>
      <c r="I1395" s="650" t="s">
        <v>1043</v>
      </c>
      <c r="J1395" s="650" t="s">
        <v>1044</v>
      </c>
      <c r="K1395" s="650" t="s">
        <v>5186</v>
      </c>
      <c r="L1395" s="651">
        <v>0</v>
      </c>
      <c r="M1395" s="651">
        <v>0</v>
      </c>
      <c r="N1395" s="650">
        <v>1</v>
      </c>
      <c r="O1395" s="731">
        <v>0.5</v>
      </c>
      <c r="P1395" s="651"/>
      <c r="Q1395" s="666"/>
      <c r="R1395" s="650"/>
      <c r="S1395" s="666">
        <v>0</v>
      </c>
      <c r="T1395" s="731"/>
      <c r="U1395" s="689">
        <v>0</v>
      </c>
    </row>
    <row r="1396" spans="1:21" ht="14.4" customHeight="1" x14ac:dyDescent="0.3">
      <c r="A1396" s="649">
        <v>21</v>
      </c>
      <c r="B1396" s="650" t="s">
        <v>582</v>
      </c>
      <c r="C1396" s="650">
        <v>89301212</v>
      </c>
      <c r="D1396" s="729" t="s">
        <v>5949</v>
      </c>
      <c r="E1396" s="730" t="s">
        <v>3923</v>
      </c>
      <c r="F1396" s="650" t="s">
        <v>3904</v>
      </c>
      <c r="G1396" s="650" t="s">
        <v>4215</v>
      </c>
      <c r="H1396" s="650" t="s">
        <v>1959</v>
      </c>
      <c r="I1396" s="650" t="s">
        <v>4216</v>
      </c>
      <c r="J1396" s="650" t="s">
        <v>4217</v>
      </c>
      <c r="K1396" s="650" t="s">
        <v>3806</v>
      </c>
      <c r="L1396" s="651">
        <v>216.29</v>
      </c>
      <c r="M1396" s="651">
        <v>865.16</v>
      </c>
      <c r="N1396" s="650">
        <v>4</v>
      </c>
      <c r="O1396" s="731">
        <v>2.5</v>
      </c>
      <c r="P1396" s="651"/>
      <c r="Q1396" s="666">
        <v>0</v>
      </c>
      <c r="R1396" s="650"/>
      <c r="S1396" s="666">
        <v>0</v>
      </c>
      <c r="T1396" s="731"/>
      <c r="U1396" s="689">
        <v>0</v>
      </c>
    </row>
    <row r="1397" spans="1:21" ht="14.4" customHeight="1" x14ac:dyDescent="0.3">
      <c r="A1397" s="649">
        <v>21</v>
      </c>
      <c r="B1397" s="650" t="s">
        <v>582</v>
      </c>
      <c r="C1397" s="650">
        <v>89301212</v>
      </c>
      <c r="D1397" s="729" t="s">
        <v>5949</v>
      </c>
      <c r="E1397" s="730" t="s">
        <v>3923</v>
      </c>
      <c r="F1397" s="650" t="s">
        <v>3904</v>
      </c>
      <c r="G1397" s="650" t="s">
        <v>3979</v>
      </c>
      <c r="H1397" s="650" t="s">
        <v>583</v>
      </c>
      <c r="I1397" s="650" t="s">
        <v>959</v>
      </c>
      <c r="J1397" s="650" t="s">
        <v>4394</v>
      </c>
      <c r="K1397" s="650" t="s">
        <v>4395</v>
      </c>
      <c r="L1397" s="651">
        <v>0</v>
      </c>
      <c r="M1397" s="651">
        <v>0</v>
      </c>
      <c r="N1397" s="650">
        <v>14</v>
      </c>
      <c r="O1397" s="731">
        <v>11</v>
      </c>
      <c r="P1397" s="651">
        <v>0</v>
      </c>
      <c r="Q1397" s="666"/>
      <c r="R1397" s="650">
        <v>6</v>
      </c>
      <c r="S1397" s="666">
        <v>0.42857142857142855</v>
      </c>
      <c r="T1397" s="731">
        <v>5</v>
      </c>
      <c r="U1397" s="689">
        <v>0.45454545454545453</v>
      </c>
    </row>
    <row r="1398" spans="1:21" ht="14.4" customHeight="1" x14ac:dyDescent="0.3">
      <c r="A1398" s="649">
        <v>21</v>
      </c>
      <c r="B1398" s="650" t="s">
        <v>582</v>
      </c>
      <c r="C1398" s="650">
        <v>89301212</v>
      </c>
      <c r="D1398" s="729" t="s">
        <v>5949</v>
      </c>
      <c r="E1398" s="730" t="s">
        <v>3923</v>
      </c>
      <c r="F1398" s="650" t="s">
        <v>3904</v>
      </c>
      <c r="G1398" s="650" t="s">
        <v>3979</v>
      </c>
      <c r="H1398" s="650" t="s">
        <v>583</v>
      </c>
      <c r="I1398" s="650" t="s">
        <v>963</v>
      </c>
      <c r="J1398" s="650" t="s">
        <v>3981</v>
      </c>
      <c r="K1398" s="650" t="s">
        <v>2110</v>
      </c>
      <c r="L1398" s="651">
        <v>0</v>
      </c>
      <c r="M1398" s="651">
        <v>0</v>
      </c>
      <c r="N1398" s="650">
        <v>3</v>
      </c>
      <c r="O1398" s="731">
        <v>1</v>
      </c>
      <c r="P1398" s="651">
        <v>0</v>
      </c>
      <c r="Q1398" s="666"/>
      <c r="R1398" s="650">
        <v>2</v>
      </c>
      <c r="S1398" s="666">
        <v>0.66666666666666663</v>
      </c>
      <c r="T1398" s="731">
        <v>0.5</v>
      </c>
      <c r="U1398" s="689">
        <v>0.5</v>
      </c>
    </row>
    <row r="1399" spans="1:21" ht="14.4" customHeight="1" x14ac:dyDescent="0.3">
      <c r="A1399" s="649">
        <v>21</v>
      </c>
      <c r="B1399" s="650" t="s">
        <v>582</v>
      </c>
      <c r="C1399" s="650">
        <v>89301212</v>
      </c>
      <c r="D1399" s="729" t="s">
        <v>5949</v>
      </c>
      <c r="E1399" s="730" t="s">
        <v>3923</v>
      </c>
      <c r="F1399" s="650" t="s">
        <v>3904</v>
      </c>
      <c r="G1399" s="650" t="s">
        <v>3979</v>
      </c>
      <c r="H1399" s="650" t="s">
        <v>583</v>
      </c>
      <c r="I1399" s="650" t="s">
        <v>4766</v>
      </c>
      <c r="J1399" s="650" t="s">
        <v>4394</v>
      </c>
      <c r="K1399" s="650" t="s">
        <v>4395</v>
      </c>
      <c r="L1399" s="651">
        <v>0</v>
      </c>
      <c r="M1399" s="651">
        <v>0</v>
      </c>
      <c r="N1399" s="650">
        <v>1</v>
      </c>
      <c r="O1399" s="731">
        <v>0.5</v>
      </c>
      <c r="P1399" s="651">
        <v>0</v>
      </c>
      <c r="Q1399" s="666"/>
      <c r="R1399" s="650">
        <v>1</v>
      </c>
      <c r="S1399" s="666">
        <v>1</v>
      </c>
      <c r="T1399" s="731">
        <v>0.5</v>
      </c>
      <c r="U1399" s="689">
        <v>1</v>
      </c>
    </row>
    <row r="1400" spans="1:21" ht="14.4" customHeight="1" x14ac:dyDescent="0.3">
      <c r="A1400" s="649">
        <v>21</v>
      </c>
      <c r="B1400" s="650" t="s">
        <v>582</v>
      </c>
      <c r="C1400" s="650">
        <v>89301212</v>
      </c>
      <c r="D1400" s="729" t="s">
        <v>5949</v>
      </c>
      <c r="E1400" s="730" t="s">
        <v>3923</v>
      </c>
      <c r="F1400" s="650" t="s">
        <v>3904</v>
      </c>
      <c r="G1400" s="650" t="s">
        <v>4225</v>
      </c>
      <c r="H1400" s="650" t="s">
        <v>1959</v>
      </c>
      <c r="I1400" s="650" t="s">
        <v>2071</v>
      </c>
      <c r="J1400" s="650" t="s">
        <v>2072</v>
      </c>
      <c r="K1400" s="650" t="s">
        <v>1010</v>
      </c>
      <c r="L1400" s="651">
        <v>0</v>
      </c>
      <c r="M1400" s="651">
        <v>0</v>
      </c>
      <c r="N1400" s="650">
        <v>1</v>
      </c>
      <c r="O1400" s="731">
        <v>1</v>
      </c>
      <c r="P1400" s="651"/>
      <c r="Q1400" s="666"/>
      <c r="R1400" s="650"/>
      <c r="S1400" s="666">
        <v>0</v>
      </c>
      <c r="T1400" s="731"/>
      <c r="U1400" s="689">
        <v>0</v>
      </c>
    </row>
    <row r="1401" spans="1:21" ht="14.4" customHeight="1" x14ac:dyDescent="0.3">
      <c r="A1401" s="649">
        <v>21</v>
      </c>
      <c r="B1401" s="650" t="s">
        <v>582</v>
      </c>
      <c r="C1401" s="650">
        <v>89301212</v>
      </c>
      <c r="D1401" s="729" t="s">
        <v>5949</v>
      </c>
      <c r="E1401" s="730" t="s">
        <v>3923</v>
      </c>
      <c r="F1401" s="650" t="s">
        <v>3904</v>
      </c>
      <c r="G1401" s="650" t="s">
        <v>4225</v>
      </c>
      <c r="H1401" s="650" t="s">
        <v>1959</v>
      </c>
      <c r="I1401" s="650" t="s">
        <v>2075</v>
      </c>
      <c r="J1401" s="650" t="s">
        <v>2072</v>
      </c>
      <c r="K1401" s="650" t="s">
        <v>922</v>
      </c>
      <c r="L1401" s="651">
        <v>137.74</v>
      </c>
      <c r="M1401" s="651">
        <v>275.48</v>
      </c>
      <c r="N1401" s="650">
        <v>2</v>
      </c>
      <c r="O1401" s="731">
        <v>1.5</v>
      </c>
      <c r="P1401" s="651"/>
      <c r="Q1401" s="666">
        <v>0</v>
      </c>
      <c r="R1401" s="650"/>
      <c r="S1401" s="666">
        <v>0</v>
      </c>
      <c r="T1401" s="731"/>
      <c r="U1401" s="689">
        <v>0</v>
      </c>
    </row>
    <row r="1402" spans="1:21" ht="14.4" customHeight="1" x14ac:dyDescent="0.3">
      <c r="A1402" s="649">
        <v>21</v>
      </c>
      <c r="B1402" s="650" t="s">
        <v>582</v>
      </c>
      <c r="C1402" s="650">
        <v>89301212</v>
      </c>
      <c r="D1402" s="729" t="s">
        <v>5949</v>
      </c>
      <c r="E1402" s="730" t="s">
        <v>3923</v>
      </c>
      <c r="F1402" s="650" t="s">
        <v>3904</v>
      </c>
      <c r="G1402" s="650" t="s">
        <v>4225</v>
      </c>
      <c r="H1402" s="650" t="s">
        <v>1959</v>
      </c>
      <c r="I1402" s="650" t="s">
        <v>2075</v>
      </c>
      <c r="J1402" s="650" t="s">
        <v>2072</v>
      </c>
      <c r="K1402" s="650" t="s">
        <v>922</v>
      </c>
      <c r="L1402" s="651">
        <v>118.82</v>
      </c>
      <c r="M1402" s="651">
        <v>356.46</v>
      </c>
      <c r="N1402" s="650">
        <v>3</v>
      </c>
      <c r="O1402" s="731">
        <v>2</v>
      </c>
      <c r="P1402" s="651">
        <v>356.46</v>
      </c>
      <c r="Q1402" s="666">
        <v>1</v>
      </c>
      <c r="R1402" s="650">
        <v>3</v>
      </c>
      <c r="S1402" s="666">
        <v>1</v>
      </c>
      <c r="T1402" s="731">
        <v>2</v>
      </c>
      <c r="U1402" s="689">
        <v>1</v>
      </c>
    </row>
    <row r="1403" spans="1:21" ht="14.4" customHeight="1" x14ac:dyDescent="0.3">
      <c r="A1403" s="649">
        <v>21</v>
      </c>
      <c r="B1403" s="650" t="s">
        <v>582</v>
      </c>
      <c r="C1403" s="650">
        <v>89301212</v>
      </c>
      <c r="D1403" s="729" t="s">
        <v>5949</v>
      </c>
      <c r="E1403" s="730" t="s">
        <v>3923</v>
      </c>
      <c r="F1403" s="650" t="s">
        <v>3904</v>
      </c>
      <c r="G1403" s="650" t="s">
        <v>5187</v>
      </c>
      <c r="H1403" s="650" t="s">
        <v>583</v>
      </c>
      <c r="I1403" s="650" t="s">
        <v>2898</v>
      </c>
      <c r="J1403" s="650" t="s">
        <v>2899</v>
      </c>
      <c r="K1403" s="650" t="s">
        <v>2900</v>
      </c>
      <c r="L1403" s="651">
        <v>7164.65</v>
      </c>
      <c r="M1403" s="651">
        <v>28658.6</v>
      </c>
      <c r="N1403" s="650">
        <v>4</v>
      </c>
      <c r="O1403" s="731">
        <v>2</v>
      </c>
      <c r="P1403" s="651">
        <v>28658.6</v>
      </c>
      <c r="Q1403" s="666">
        <v>1</v>
      </c>
      <c r="R1403" s="650">
        <v>4</v>
      </c>
      <c r="S1403" s="666">
        <v>1</v>
      </c>
      <c r="T1403" s="731">
        <v>2</v>
      </c>
      <c r="U1403" s="689">
        <v>1</v>
      </c>
    </row>
    <row r="1404" spans="1:21" ht="14.4" customHeight="1" x14ac:dyDescent="0.3">
      <c r="A1404" s="649">
        <v>21</v>
      </c>
      <c r="B1404" s="650" t="s">
        <v>582</v>
      </c>
      <c r="C1404" s="650">
        <v>89301212</v>
      </c>
      <c r="D1404" s="729" t="s">
        <v>5949</v>
      </c>
      <c r="E1404" s="730" t="s">
        <v>3923</v>
      </c>
      <c r="F1404" s="650" t="s">
        <v>3904</v>
      </c>
      <c r="G1404" s="650" t="s">
        <v>3985</v>
      </c>
      <c r="H1404" s="650" t="s">
        <v>1959</v>
      </c>
      <c r="I1404" s="650" t="s">
        <v>4353</v>
      </c>
      <c r="J1404" s="650" t="s">
        <v>2190</v>
      </c>
      <c r="K1404" s="650" t="s">
        <v>613</v>
      </c>
      <c r="L1404" s="651">
        <v>216.16</v>
      </c>
      <c r="M1404" s="651">
        <v>216.16</v>
      </c>
      <c r="N1404" s="650">
        <v>1</v>
      </c>
      <c r="O1404" s="731">
        <v>0.5</v>
      </c>
      <c r="P1404" s="651">
        <v>216.16</v>
      </c>
      <c r="Q1404" s="666">
        <v>1</v>
      </c>
      <c r="R1404" s="650">
        <v>1</v>
      </c>
      <c r="S1404" s="666">
        <v>1</v>
      </c>
      <c r="T1404" s="731">
        <v>0.5</v>
      </c>
      <c r="U1404" s="689">
        <v>1</v>
      </c>
    </row>
    <row r="1405" spans="1:21" ht="14.4" customHeight="1" x14ac:dyDescent="0.3">
      <c r="A1405" s="649">
        <v>21</v>
      </c>
      <c r="B1405" s="650" t="s">
        <v>582</v>
      </c>
      <c r="C1405" s="650">
        <v>89301212</v>
      </c>
      <c r="D1405" s="729" t="s">
        <v>5949</v>
      </c>
      <c r="E1405" s="730" t="s">
        <v>3923</v>
      </c>
      <c r="F1405" s="650" t="s">
        <v>3904</v>
      </c>
      <c r="G1405" s="650" t="s">
        <v>3985</v>
      </c>
      <c r="H1405" s="650" t="s">
        <v>1959</v>
      </c>
      <c r="I1405" s="650" t="s">
        <v>2123</v>
      </c>
      <c r="J1405" s="650" t="s">
        <v>2124</v>
      </c>
      <c r="K1405" s="650" t="s">
        <v>3802</v>
      </c>
      <c r="L1405" s="651">
        <v>162.13</v>
      </c>
      <c r="M1405" s="651">
        <v>162.13</v>
      </c>
      <c r="N1405" s="650">
        <v>1</v>
      </c>
      <c r="O1405" s="731">
        <v>1</v>
      </c>
      <c r="P1405" s="651"/>
      <c r="Q1405" s="666">
        <v>0</v>
      </c>
      <c r="R1405" s="650"/>
      <c r="S1405" s="666">
        <v>0</v>
      </c>
      <c r="T1405" s="731"/>
      <c r="U1405" s="689">
        <v>0</v>
      </c>
    </row>
    <row r="1406" spans="1:21" ht="14.4" customHeight="1" x14ac:dyDescent="0.3">
      <c r="A1406" s="649">
        <v>21</v>
      </c>
      <c r="B1406" s="650" t="s">
        <v>582</v>
      </c>
      <c r="C1406" s="650">
        <v>89301212</v>
      </c>
      <c r="D1406" s="729" t="s">
        <v>5949</v>
      </c>
      <c r="E1406" s="730" t="s">
        <v>3923</v>
      </c>
      <c r="F1406" s="650" t="s">
        <v>3904</v>
      </c>
      <c r="G1406" s="650" t="s">
        <v>3985</v>
      </c>
      <c r="H1406" s="650" t="s">
        <v>1959</v>
      </c>
      <c r="I1406" s="650" t="s">
        <v>2189</v>
      </c>
      <c r="J1406" s="650" t="s">
        <v>2190</v>
      </c>
      <c r="K1406" s="650" t="s">
        <v>3803</v>
      </c>
      <c r="L1406" s="651">
        <v>216.16</v>
      </c>
      <c r="M1406" s="651">
        <v>432.32</v>
      </c>
      <c r="N1406" s="650">
        <v>2</v>
      </c>
      <c r="O1406" s="731">
        <v>1</v>
      </c>
      <c r="P1406" s="651">
        <v>216.16</v>
      </c>
      <c r="Q1406" s="666">
        <v>0.5</v>
      </c>
      <c r="R1406" s="650">
        <v>1</v>
      </c>
      <c r="S1406" s="666">
        <v>0.5</v>
      </c>
      <c r="T1406" s="731">
        <v>0.5</v>
      </c>
      <c r="U1406" s="689">
        <v>0.5</v>
      </c>
    </row>
    <row r="1407" spans="1:21" ht="14.4" customHeight="1" x14ac:dyDescent="0.3">
      <c r="A1407" s="649">
        <v>21</v>
      </c>
      <c r="B1407" s="650" t="s">
        <v>582</v>
      </c>
      <c r="C1407" s="650">
        <v>89301212</v>
      </c>
      <c r="D1407" s="729" t="s">
        <v>5949</v>
      </c>
      <c r="E1407" s="730" t="s">
        <v>3923</v>
      </c>
      <c r="F1407" s="650" t="s">
        <v>3904</v>
      </c>
      <c r="G1407" s="650" t="s">
        <v>3985</v>
      </c>
      <c r="H1407" s="650" t="s">
        <v>1959</v>
      </c>
      <c r="I1407" s="650" t="s">
        <v>3107</v>
      </c>
      <c r="J1407" s="650" t="s">
        <v>2190</v>
      </c>
      <c r="K1407" s="650" t="s">
        <v>3861</v>
      </c>
      <c r="L1407" s="651">
        <v>432.32</v>
      </c>
      <c r="M1407" s="651">
        <v>432.32</v>
      </c>
      <c r="N1407" s="650">
        <v>1</v>
      </c>
      <c r="O1407" s="731">
        <v>0.5</v>
      </c>
      <c r="P1407" s="651"/>
      <c r="Q1407" s="666">
        <v>0</v>
      </c>
      <c r="R1407" s="650"/>
      <c r="S1407" s="666">
        <v>0</v>
      </c>
      <c r="T1407" s="731"/>
      <c r="U1407" s="689">
        <v>0</v>
      </c>
    </row>
    <row r="1408" spans="1:21" ht="14.4" customHeight="1" x14ac:dyDescent="0.3">
      <c r="A1408" s="649">
        <v>21</v>
      </c>
      <c r="B1408" s="650" t="s">
        <v>582</v>
      </c>
      <c r="C1408" s="650">
        <v>89301212</v>
      </c>
      <c r="D1408" s="729" t="s">
        <v>5949</v>
      </c>
      <c r="E1408" s="730" t="s">
        <v>3923</v>
      </c>
      <c r="F1408" s="650" t="s">
        <v>3904</v>
      </c>
      <c r="G1408" s="650" t="s">
        <v>3986</v>
      </c>
      <c r="H1408" s="650" t="s">
        <v>583</v>
      </c>
      <c r="I1408" s="650" t="s">
        <v>1175</v>
      </c>
      <c r="J1408" s="650" t="s">
        <v>819</v>
      </c>
      <c r="K1408" s="650" t="s">
        <v>1068</v>
      </c>
      <c r="L1408" s="651">
        <v>118.82</v>
      </c>
      <c r="M1408" s="651">
        <v>118.82</v>
      </c>
      <c r="N1408" s="650">
        <v>1</v>
      </c>
      <c r="O1408" s="731">
        <v>0.5</v>
      </c>
      <c r="P1408" s="651"/>
      <c r="Q1408" s="666">
        <v>0</v>
      </c>
      <c r="R1408" s="650"/>
      <c r="S1408" s="666">
        <v>0</v>
      </c>
      <c r="T1408" s="731"/>
      <c r="U1408" s="689">
        <v>0</v>
      </c>
    </row>
    <row r="1409" spans="1:21" ht="14.4" customHeight="1" x14ac:dyDescent="0.3">
      <c r="A1409" s="649">
        <v>21</v>
      </c>
      <c r="B1409" s="650" t="s">
        <v>582</v>
      </c>
      <c r="C1409" s="650">
        <v>89301212</v>
      </c>
      <c r="D1409" s="729" t="s">
        <v>5949</v>
      </c>
      <c r="E1409" s="730" t="s">
        <v>3923</v>
      </c>
      <c r="F1409" s="650" t="s">
        <v>3904</v>
      </c>
      <c r="G1409" s="650" t="s">
        <v>3986</v>
      </c>
      <c r="H1409" s="650" t="s">
        <v>583</v>
      </c>
      <c r="I1409" s="650" t="s">
        <v>5188</v>
      </c>
      <c r="J1409" s="650" t="s">
        <v>5189</v>
      </c>
      <c r="K1409" s="650" t="s">
        <v>5190</v>
      </c>
      <c r="L1409" s="651">
        <v>0</v>
      </c>
      <c r="M1409" s="651">
        <v>0</v>
      </c>
      <c r="N1409" s="650">
        <v>1</v>
      </c>
      <c r="O1409" s="731">
        <v>1</v>
      </c>
      <c r="P1409" s="651"/>
      <c r="Q1409" s="666"/>
      <c r="R1409" s="650"/>
      <c r="S1409" s="666">
        <v>0</v>
      </c>
      <c r="T1409" s="731"/>
      <c r="U1409" s="689">
        <v>0</v>
      </c>
    </row>
    <row r="1410" spans="1:21" ht="14.4" customHeight="1" x14ac:dyDescent="0.3">
      <c r="A1410" s="649">
        <v>21</v>
      </c>
      <c r="B1410" s="650" t="s">
        <v>582</v>
      </c>
      <c r="C1410" s="650">
        <v>89301212</v>
      </c>
      <c r="D1410" s="729" t="s">
        <v>5949</v>
      </c>
      <c r="E1410" s="730" t="s">
        <v>3923</v>
      </c>
      <c r="F1410" s="650" t="s">
        <v>3904</v>
      </c>
      <c r="G1410" s="650" t="s">
        <v>3991</v>
      </c>
      <c r="H1410" s="650" t="s">
        <v>583</v>
      </c>
      <c r="I1410" s="650" t="s">
        <v>1382</v>
      </c>
      <c r="J1410" s="650" t="s">
        <v>1383</v>
      </c>
      <c r="K1410" s="650" t="s">
        <v>1384</v>
      </c>
      <c r="L1410" s="651">
        <v>400.21</v>
      </c>
      <c r="M1410" s="651">
        <v>400.21</v>
      </c>
      <c r="N1410" s="650">
        <v>1</v>
      </c>
      <c r="O1410" s="731">
        <v>0.5</v>
      </c>
      <c r="P1410" s="651">
        <v>400.21</v>
      </c>
      <c r="Q1410" s="666">
        <v>1</v>
      </c>
      <c r="R1410" s="650">
        <v>1</v>
      </c>
      <c r="S1410" s="666">
        <v>1</v>
      </c>
      <c r="T1410" s="731">
        <v>0.5</v>
      </c>
      <c r="U1410" s="689">
        <v>1</v>
      </c>
    </row>
    <row r="1411" spans="1:21" ht="14.4" customHeight="1" x14ac:dyDescent="0.3">
      <c r="A1411" s="649">
        <v>21</v>
      </c>
      <c r="B1411" s="650" t="s">
        <v>582</v>
      </c>
      <c r="C1411" s="650">
        <v>89301212</v>
      </c>
      <c r="D1411" s="729" t="s">
        <v>5949</v>
      </c>
      <c r="E1411" s="730" t="s">
        <v>3923</v>
      </c>
      <c r="F1411" s="650" t="s">
        <v>3904</v>
      </c>
      <c r="G1411" s="650" t="s">
        <v>3991</v>
      </c>
      <c r="H1411" s="650" t="s">
        <v>583</v>
      </c>
      <c r="I1411" s="650" t="s">
        <v>1382</v>
      </c>
      <c r="J1411" s="650" t="s">
        <v>1383</v>
      </c>
      <c r="K1411" s="650" t="s">
        <v>1384</v>
      </c>
      <c r="L1411" s="651">
        <v>359.63</v>
      </c>
      <c r="M1411" s="651">
        <v>3236.67</v>
      </c>
      <c r="N1411" s="650">
        <v>9</v>
      </c>
      <c r="O1411" s="731">
        <v>6</v>
      </c>
      <c r="P1411" s="651">
        <v>2517.4100000000003</v>
      </c>
      <c r="Q1411" s="666">
        <v>0.7777777777777779</v>
      </c>
      <c r="R1411" s="650">
        <v>7</v>
      </c>
      <c r="S1411" s="666">
        <v>0.77777777777777779</v>
      </c>
      <c r="T1411" s="731">
        <v>4.5</v>
      </c>
      <c r="U1411" s="689">
        <v>0.75</v>
      </c>
    </row>
    <row r="1412" spans="1:21" ht="14.4" customHeight="1" x14ac:dyDescent="0.3">
      <c r="A1412" s="649">
        <v>21</v>
      </c>
      <c r="B1412" s="650" t="s">
        <v>582</v>
      </c>
      <c r="C1412" s="650">
        <v>89301212</v>
      </c>
      <c r="D1412" s="729" t="s">
        <v>5949</v>
      </c>
      <c r="E1412" s="730" t="s">
        <v>3923</v>
      </c>
      <c r="F1412" s="650" t="s">
        <v>3904</v>
      </c>
      <c r="G1412" s="650" t="s">
        <v>3991</v>
      </c>
      <c r="H1412" s="650" t="s">
        <v>583</v>
      </c>
      <c r="I1412" s="650" t="s">
        <v>3992</v>
      </c>
      <c r="J1412" s="650" t="s">
        <v>1383</v>
      </c>
      <c r="K1412" s="650" t="s">
        <v>2118</v>
      </c>
      <c r="L1412" s="651">
        <v>0</v>
      </c>
      <c r="M1412" s="651">
        <v>0</v>
      </c>
      <c r="N1412" s="650">
        <v>3</v>
      </c>
      <c r="O1412" s="731">
        <v>2</v>
      </c>
      <c r="P1412" s="651">
        <v>0</v>
      </c>
      <c r="Q1412" s="666"/>
      <c r="R1412" s="650">
        <v>2</v>
      </c>
      <c r="S1412" s="666">
        <v>0.66666666666666663</v>
      </c>
      <c r="T1412" s="731">
        <v>1.5</v>
      </c>
      <c r="U1412" s="689">
        <v>0.75</v>
      </c>
    </row>
    <row r="1413" spans="1:21" ht="14.4" customHeight="1" x14ac:dyDescent="0.3">
      <c r="A1413" s="649">
        <v>21</v>
      </c>
      <c r="B1413" s="650" t="s">
        <v>582</v>
      </c>
      <c r="C1413" s="650">
        <v>89301212</v>
      </c>
      <c r="D1413" s="729" t="s">
        <v>5949</v>
      </c>
      <c r="E1413" s="730" t="s">
        <v>3923</v>
      </c>
      <c r="F1413" s="650" t="s">
        <v>3904</v>
      </c>
      <c r="G1413" s="650" t="s">
        <v>4735</v>
      </c>
      <c r="H1413" s="650" t="s">
        <v>583</v>
      </c>
      <c r="I1413" s="650" t="s">
        <v>5191</v>
      </c>
      <c r="J1413" s="650" t="s">
        <v>4737</v>
      </c>
      <c r="K1413" s="650" t="s">
        <v>5192</v>
      </c>
      <c r="L1413" s="651">
        <v>45.75</v>
      </c>
      <c r="M1413" s="651">
        <v>45.75</v>
      </c>
      <c r="N1413" s="650">
        <v>1</v>
      </c>
      <c r="O1413" s="731">
        <v>0.5</v>
      </c>
      <c r="P1413" s="651">
        <v>45.75</v>
      </c>
      <c r="Q1413" s="666">
        <v>1</v>
      </c>
      <c r="R1413" s="650">
        <v>1</v>
      </c>
      <c r="S1413" s="666">
        <v>1</v>
      </c>
      <c r="T1413" s="731">
        <v>0.5</v>
      </c>
      <c r="U1413" s="689">
        <v>1</v>
      </c>
    </row>
    <row r="1414" spans="1:21" ht="14.4" customHeight="1" x14ac:dyDescent="0.3">
      <c r="A1414" s="649">
        <v>21</v>
      </c>
      <c r="B1414" s="650" t="s">
        <v>582</v>
      </c>
      <c r="C1414" s="650">
        <v>89301212</v>
      </c>
      <c r="D1414" s="729" t="s">
        <v>5949</v>
      </c>
      <c r="E1414" s="730" t="s">
        <v>3923</v>
      </c>
      <c r="F1414" s="650" t="s">
        <v>3904</v>
      </c>
      <c r="G1414" s="650" t="s">
        <v>3995</v>
      </c>
      <c r="H1414" s="650" t="s">
        <v>583</v>
      </c>
      <c r="I1414" s="650" t="s">
        <v>707</v>
      </c>
      <c r="J1414" s="650" t="s">
        <v>5193</v>
      </c>
      <c r="K1414" s="650" t="s">
        <v>4097</v>
      </c>
      <c r="L1414" s="651">
        <v>14.2</v>
      </c>
      <c r="M1414" s="651">
        <v>28.4</v>
      </c>
      <c r="N1414" s="650">
        <v>2</v>
      </c>
      <c r="O1414" s="731">
        <v>1.5</v>
      </c>
      <c r="P1414" s="651">
        <v>14.2</v>
      </c>
      <c r="Q1414" s="666">
        <v>0.5</v>
      </c>
      <c r="R1414" s="650">
        <v>1</v>
      </c>
      <c r="S1414" s="666">
        <v>0.5</v>
      </c>
      <c r="T1414" s="731">
        <v>1</v>
      </c>
      <c r="U1414" s="689">
        <v>0.66666666666666663</v>
      </c>
    </row>
    <row r="1415" spans="1:21" ht="14.4" customHeight="1" x14ac:dyDescent="0.3">
      <c r="A1415" s="649">
        <v>21</v>
      </c>
      <c r="B1415" s="650" t="s">
        <v>582</v>
      </c>
      <c r="C1415" s="650">
        <v>89301212</v>
      </c>
      <c r="D1415" s="729" t="s">
        <v>5949</v>
      </c>
      <c r="E1415" s="730" t="s">
        <v>3923</v>
      </c>
      <c r="F1415" s="650" t="s">
        <v>3904</v>
      </c>
      <c r="G1415" s="650" t="s">
        <v>4001</v>
      </c>
      <c r="H1415" s="650" t="s">
        <v>583</v>
      </c>
      <c r="I1415" s="650" t="s">
        <v>5194</v>
      </c>
      <c r="J1415" s="650" t="s">
        <v>5195</v>
      </c>
      <c r="K1415" s="650" t="s">
        <v>5196</v>
      </c>
      <c r="L1415" s="651">
        <v>0</v>
      </c>
      <c r="M1415" s="651">
        <v>0</v>
      </c>
      <c r="N1415" s="650">
        <v>2</v>
      </c>
      <c r="O1415" s="731">
        <v>0.5</v>
      </c>
      <c r="P1415" s="651">
        <v>0</v>
      </c>
      <c r="Q1415" s="666"/>
      <c r="R1415" s="650">
        <v>2</v>
      </c>
      <c r="S1415" s="666">
        <v>1</v>
      </c>
      <c r="T1415" s="731">
        <v>0.5</v>
      </c>
      <c r="U1415" s="689">
        <v>1</v>
      </c>
    </row>
    <row r="1416" spans="1:21" ht="14.4" customHeight="1" x14ac:dyDescent="0.3">
      <c r="A1416" s="649">
        <v>21</v>
      </c>
      <c r="B1416" s="650" t="s">
        <v>582</v>
      </c>
      <c r="C1416" s="650">
        <v>89301212</v>
      </c>
      <c r="D1416" s="729" t="s">
        <v>5949</v>
      </c>
      <c r="E1416" s="730" t="s">
        <v>3923</v>
      </c>
      <c r="F1416" s="650" t="s">
        <v>3904</v>
      </c>
      <c r="G1416" s="650" t="s">
        <v>4001</v>
      </c>
      <c r="H1416" s="650" t="s">
        <v>583</v>
      </c>
      <c r="I1416" s="650" t="s">
        <v>5197</v>
      </c>
      <c r="J1416" s="650" t="s">
        <v>5198</v>
      </c>
      <c r="K1416" s="650" t="s">
        <v>1854</v>
      </c>
      <c r="L1416" s="651">
        <v>0</v>
      </c>
      <c r="M1416" s="651">
        <v>0</v>
      </c>
      <c r="N1416" s="650">
        <v>2</v>
      </c>
      <c r="O1416" s="731">
        <v>0.5</v>
      </c>
      <c r="P1416" s="651">
        <v>0</v>
      </c>
      <c r="Q1416" s="666"/>
      <c r="R1416" s="650">
        <v>2</v>
      </c>
      <c r="S1416" s="666">
        <v>1</v>
      </c>
      <c r="T1416" s="731">
        <v>0.5</v>
      </c>
      <c r="U1416" s="689">
        <v>1</v>
      </c>
    </row>
    <row r="1417" spans="1:21" ht="14.4" customHeight="1" x14ac:dyDescent="0.3">
      <c r="A1417" s="649">
        <v>21</v>
      </c>
      <c r="B1417" s="650" t="s">
        <v>582</v>
      </c>
      <c r="C1417" s="650">
        <v>89301212</v>
      </c>
      <c r="D1417" s="729" t="s">
        <v>5949</v>
      </c>
      <c r="E1417" s="730" t="s">
        <v>3923</v>
      </c>
      <c r="F1417" s="650" t="s">
        <v>3904</v>
      </c>
      <c r="G1417" s="650" t="s">
        <v>4001</v>
      </c>
      <c r="H1417" s="650" t="s">
        <v>583</v>
      </c>
      <c r="I1417" s="650" t="s">
        <v>909</v>
      </c>
      <c r="J1417" s="650" t="s">
        <v>910</v>
      </c>
      <c r="K1417" s="650" t="s">
        <v>1854</v>
      </c>
      <c r="L1417" s="651">
        <v>56.52</v>
      </c>
      <c r="M1417" s="651">
        <v>113.04</v>
      </c>
      <c r="N1417" s="650">
        <v>2</v>
      </c>
      <c r="O1417" s="731">
        <v>0.5</v>
      </c>
      <c r="P1417" s="651"/>
      <c r="Q1417" s="666">
        <v>0</v>
      </c>
      <c r="R1417" s="650"/>
      <c r="S1417" s="666">
        <v>0</v>
      </c>
      <c r="T1417" s="731"/>
      <c r="U1417" s="689">
        <v>0</v>
      </c>
    </row>
    <row r="1418" spans="1:21" ht="14.4" customHeight="1" x14ac:dyDescent="0.3">
      <c r="A1418" s="649">
        <v>21</v>
      </c>
      <c r="B1418" s="650" t="s">
        <v>582</v>
      </c>
      <c r="C1418" s="650">
        <v>89301212</v>
      </c>
      <c r="D1418" s="729" t="s">
        <v>5949</v>
      </c>
      <c r="E1418" s="730" t="s">
        <v>3923</v>
      </c>
      <c r="F1418" s="650" t="s">
        <v>3904</v>
      </c>
      <c r="G1418" s="650" t="s">
        <v>4001</v>
      </c>
      <c r="H1418" s="650" t="s">
        <v>583</v>
      </c>
      <c r="I1418" s="650" t="s">
        <v>5199</v>
      </c>
      <c r="J1418" s="650" t="s">
        <v>5198</v>
      </c>
      <c r="K1418" s="650" t="s">
        <v>4807</v>
      </c>
      <c r="L1418" s="651">
        <v>188.41</v>
      </c>
      <c r="M1418" s="651">
        <v>376.82</v>
      </c>
      <c r="N1418" s="650">
        <v>2</v>
      </c>
      <c r="O1418" s="731">
        <v>0.5</v>
      </c>
      <c r="P1418" s="651">
        <v>376.82</v>
      </c>
      <c r="Q1418" s="666">
        <v>1</v>
      </c>
      <c r="R1418" s="650">
        <v>2</v>
      </c>
      <c r="S1418" s="666">
        <v>1</v>
      </c>
      <c r="T1418" s="731">
        <v>0.5</v>
      </c>
      <c r="U1418" s="689">
        <v>1</v>
      </c>
    </row>
    <row r="1419" spans="1:21" ht="14.4" customHeight="1" x14ac:dyDescent="0.3">
      <c r="A1419" s="649">
        <v>21</v>
      </c>
      <c r="B1419" s="650" t="s">
        <v>582</v>
      </c>
      <c r="C1419" s="650">
        <v>89301212</v>
      </c>
      <c r="D1419" s="729" t="s">
        <v>5949</v>
      </c>
      <c r="E1419" s="730" t="s">
        <v>3923</v>
      </c>
      <c r="F1419" s="650" t="s">
        <v>3904</v>
      </c>
      <c r="G1419" s="650" t="s">
        <v>5200</v>
      </c>
      <c r="H1419" s="650" t="s">
        <v>583</v>
      </c>
      <c r="I1419" s="650" t="s">
        <v>5201</v>
      </c>
      <c r="J1419" s="650" t="s">
        <v>1612</v>
      </c>
      <c r="K1419" s="650" t="s">
        <v>5202</v>
      </c>
      <c r="L1419" s="651">
        <v>0</v>
      </c>
      <c r="M1419" s="651">
        <v>0</v>
      </c>
      <c r="N1419" s="650">
        <v>3</v>
      </c>
      <c r="O1419" s="731">
        <v>2</v>
      </c>
      <c r="P1419" s="651"/>
      <c r="Q1419" s="666"/>
      <c r="R1419" s="650"/>
      <c r="S1419" s="666">
        <v>0</v>
      </c>
      <c r="T1419" s="731"/>
      <c r="U1419" s="689">
        <v>0</v>
      </c>
    </row>
    <row r="1420" spans="1:21" ht="14.4" customHeight="1" x14ac:dyDescent="0.3">
      <c r="A1420" s="649">
        <v>21</v>
      </c>
      <c r="B1420" s="650" t="s">
        <v>582</v>
      </c>
      <c r="C1420" s="650">
        <v>89301212</v>
      </c>
      <c r="D1420" s="729" t="s">
        <v>5949</v>
      </c>
      <c r="E1420" s="730" t="s">
        <v>3923</v>
      </c>
      <c r="F1420" s="650" t="s">
        <v>3904</v>
      </c>
      <c r="G1420" s="650" t="s">
        <v>3941</v>
      </c>
      <c r="H1420" s="650" t="s">
        <v>583</v>
      </c>
      <c r="I1420" s="650" t="s">
        <v>772</v>
      </c>
      <c r="J1420" s="650" t="s">
        <v>773</v>
      </c>
      <c r="K1420" s="650" t="s">
        <v>3694</v>
      </c>
      <c r="L1420" s="651">
        <v>115.3</v>
      </c>
      <c r="M1420" s="651">
        <v>576.5</v>
      </c>
      <c r="N1420" s="650">
        <v>5</v>
      </c>
      <c r="O1420" s="731">
        <v>1</v>
      </c>
      <c r="P1420" s="651">
        <v>345.9</v>
      </c>
      <c r="Q1420" s="666">
        <v>0.6</v>
      </c>
      <c r="R1420" s="650">
        <v>3</v>
      </c>
      <c r="S1420" s="666">
        <v>0.6</v>
      </c>
      <c r="T1420" s="731">
        <v>0.5</v>
      </c>
      <c r="U1420" s="689">
        <v>0.5</v>
      </c>
    </row>
    <row r="1421" spans="1:21" ht="14.4" customHeight="1" x14ac:dyDescent="0.3">
      <c r="A1421" s="649">
        <v>21</v>
      </c>
      <c r="B1421" s="650" t="s">
        <v>582</v>
      </c>
      <c r="C1421" s="650">
        <v>89301212</v>
      </c>
      <c r="D1421" s="729" t="s">
        <v>5949</v>
      </c>
      <c r="E1421" s="730" t="s">
        <v>3923</v>
      </c>
      <c r="F1421" s="650" t="s">
        <v>3904</v>
      </c>
      <c r="G1421" s="650" t="s">
        <v>5203</v>
      </c>
      <c r="H1421" s="650" t="s">
        <v>583</v>
      </c>
      <c r="I1421" s="650" t="s">
        <v>2831</v>
      </c>
      <c r="J1421" s="650" t="s">
        <v>2832</v>
      </c>
      <c r="K1421" s="650" t="s">
        <v>5204</v>
      </c>
      <c r="L1421" s="651">
        <v>120.46</v>
      </c>
      <c r="M1421" s="651">
        <v>240.92</v>
      </c>
      <c r="N1421" s="650">
        <v>2</v>
      </c>
      <c r="O1421" s="731">
        <v>2</v>
      </c>
      <c r="P1421" s="651"/>
      <c r="Q1421" s="666">
        <v>0</v>
      </c>
      <c r="R1421" s="650"/>
      <c r="S1421" s="666">
        <v>0</v>
      </c>
      <c r="T1421" s="731"/>
      <c r="U1421" s="689">
        <v>0</v>
      </c>
    </row>
    <row r="1422" spans="1:21" ht="14.4" customHeight="1" x14ac:dyDescent="0.3">
      <c r="A1422" s="649">
        <v>21</v>
      </c>
      <c r="B1422" s="650" t="s">
        <v>582</v>
      </c>
      <c r="C1422" s="650">
        <v>89301212</v>
      </c>
      <c r="D1422" s="729" t="s">
        <v>5949</v>
      </c>
      <c r="E1422" s="730" t="s">
        <v>3923</v>
      </c>
      <c r="F1422" s="650" t="s">
        <v>3904</v>
      </c>
      <c r="G1422" s="650" t="s">
        <v>4010</v>
      </c>
      <c r="H1422" s="650" t="s">
        <v>583</v>
      </c>
      <c r="I1422" s="650" t="s">
        <v>4871</v>
      </c>
      <c r="J1422" s="650" t="s">
        <v>4872</v>
      </c>
      <c r="K1422" s="650" t="s">
        <v>4873</v>
      </c>
      <c r="L1422" s="651">
        <v>201.75</v>
      </c>
      <c r="M1422" s="651">
        <v>605.25</v>
      </c>
      <c r="N1422" s="650">
        <v>3</v>
      </c>
      <c r="O1422" s="731">
        <v>0.5</v>
      </c>
      <c r="P1422" s="651"/>
      <c r="Q1422" s="666">
        <v>0</v>
      </c>
      <c r="R1422" s="650"/>
      <c r="S1422" s="666">
        <v>0</v>
      </c>
      <c r="T1422" s="731"/>
      <c r="U1422" s="689">
        <v>0</v>
      </c>
    </row>
    <row r="1423" spans="1:21" ht="14.4" customHeight="1" x14ac:dyDescent="0.3">
      <c r="A1423" s="649">
        <v>21</v>
      </c>
      <c r="B1423" s="650" t="s">
        <v>582</v>
      </c>
      <c r="C1423" s="650">
        <v>89301212</v>
      </c>
      <c r="D1423" s="729" t="s">
        <v>5949</v>
      </c>
      <c r="E1423" s="730" t="s">
        <v>3923</v>
      </c>
      <c r="F1423" s="650" t="s">
        <v>3904</v>
      </c>
      <c r="G1423" s="650" t="s">
        <v>4874</v>
      </c>
      <c r="H1423" s="650" t="s">
        <v>1959</v>
      </c>
      <c r="I1423" s="650" t="s">
        <v>4875</v>
      </c>
      <c r="J1423" s="650" t="s">
        <v>4876</v>
      </c>
      <c r="K1423" s="650" t="s">
        <v>2170</v>
      </c>
      <c r="L1423" s="651">
        <v>804.58</v>
      </c>
      <c r="M1423" s="651">
        <v>2413.7400000000002</v>
      </c>
      <c r="N1423" s="650">
        <v>3</v>
      </c>
      <c r="O1423" s="731">
        <v>1</v>
      </c>
      <c r="P1423" s="651">
        <v>2413.7400000000002</v>
      </c>
      <c r="Q1423" s="666">
        <v>1</v>
      </c>
      <c r="R1423" s="650">
        <v>3</v>
      </c>
      <c r="S1423" s="666">
        <v>1</v>
      </c>
      <c r="T1423" s="731">
        <v>1</v>
      </c>
      <c r="U1423" s="689">
        <v>1</v>
      </c>
    </row>
    <row r="1424" spans="1:21" ht="14.4" customHeight="1" x14ac:dyDescent="0.3">
      <c r="A1424" s="649">
        <v>21</v>
      </c>
      <c r="B1424" s="650" t="s">
        <v>582</v>
      </c>
      <c r="C1424" s="650">
        <v>89301212</v>
      </c>
      <c r="D1424" s="729" t="s">
        <v>5949</v>
      </c>
      <c r="E1424" s="730" t="s">
        <v>3923</v>
      </c>
      <c r="F1424" s="650" t="s">
        <v>3904</v>
      </c>
      <c r="G1424" s="650" t="s">
        <v>4874</v>
      </c>
      <c r="H1424" s="650" t="s">
        <v>1959</v>
      </c>
      <c r="I1424" s="650" t="s">
        <v>5094</v>
      </c>
      <c r="J1424" s="650" t="s">
        <v>4876</v>
      </c>
      <c r="K1424" s="650" t="s">
        <v>5095</v>
      </c>
      <c r="L1424" s="651">
        <v>2413.7600000000002</v>
      </c>
      <c r="M1424" s="651">
        <v>4827.5200000000004</v>
      </c>
      <c r="N1424" s="650">
        <v>2</v>
      </c>
      <c r="O1424" s="731">
        <v>1</v>
      </c>
      <c r="P1424" s="651">
        <v>2413.7600000000002</v>
      </c>
      <c r="Q1424" s="666">
        <v>0.5</v>
      </c>
      <c r="R1424" s="650">
        <v>1</v>
      </c>
      <c r="S1424" s="666">
        <v>0.5</v>
      </c>
      <c r="T1424" s="731">
        <v>0.5</v>
      </c>
      <c r="U1424" s="689">
        <v>0.5</v>
      </c>
    </row>
    <row r="1425" spans="1:21" ht="14.4" customHeight="1" x14ac:dyDescent="0.3">
      <c r="A1425" s="649">
        <v>21</v>
      </c>
      <c r="B1425" s="650" t="s">
        <v>582</v>
      </c>
      <c r="C1425" s="650">
        <v>89301212</v>
      </c>
      <c r="D1425" s="729" t="s">
        <v>5949</v>
      </c>
      <c r="E1425" s="730" t="s">
        <v>3923</v>
      </c>
      <c r="F1425" s="650" t="s">
        <v>3904</v>
      </c>
      <c r="G1425" s="650" t="s">
        <v>4019</v>
      </c>
      <c r="H1425" s="650" t="s">
        <v>583</v>
      </c>
      <c r="I1425" s="650" t="s">
        <v>4023</v>
      </c>
      <c r="J1425" s="650" t="s">
        <v>4024</v>
      </c>
      <c r="K1425" s="650" t="s">
        <v>4022</v>
      </c>
      <c r="L1425" s="651">
        <v>0</v>
      </c>
      <c r="M1425" s="651">
        <v>0</v>
      </c>
      <c r="N1425" s="650">
        <v>3</v>
      </c>
      <c r="O1425" s="731">
        <v>1.5</v>
      </c>
      <c r="P1425" s="651">
        <v>0</v>
      </c>
      <c r="Q1425" s="666"/>
      <c r="R1425" s="650">
        <v>2</v>
      </c>
      <c r="S1425" s="666">
        <v>0.66666666666666663</v>
      </c>
      <c r="T1425" s="731">
        <v>0.5</v>
      </c>
      <c r="U1425" s="689">
        <v>0.33333333333333331</v>
      </c>
    </row>
    <row r="1426" spans="1:21" ht="14.4" customHeight="1" x14ac:dyDescent="0.3">
      <c r="A1426" s="649">
        <v>21</v>
      </c>
      <c r="B1426" s="650" t="s">
        <v>582</v>
      </c>
      <c r="C1426" s="650">
        <v>89301212</v>
      </c>
      <c r="D1426" s="729" t="s">
        <v>5949</v>
      </c>
      <c r="E1426" s="730" t="s">
        <v>3923</v>
      </c>
      <c r="F1426" s="650" t="s">
        <v>3904</v>
      </c>
      <c r="G1426" s="650" t="s">
        <v>4019</v>
      </c>
      <c r="H1426" s="650" t="s">
        <v>583</v>
      </c>
      <c r="I1426" s="650" t="s">
        <v>1035</v>
      </c>
      <c r="J1426" s="650" t="s">
        <v>4024</v>
      </c>
      <c r="K1426" s="650" t="s">
        <v>4025</v>
      </c>
      <c r="L1426" s="651">
        <v>66.599999999999994</v>
      </c>
      <c r="M1426" s="651">
        <v>133.19999999999999</v>
      </c>
      <c r="N1426" s="650">
        <v>2</v>
      </c>
      <c r="O1426" s="731">
        <v>1.5</v>
      </c>
      <c r="P1426" s="651">
        <v>133.19999999999999</v>
      </c>
      <c r="Q1426" s="666">
        <v>1</v>
      </c>
      <c r="R1426" s="650">
        <v>2</v>
      </c>
      <c r="S1426" s="666">
        <v>1</v>
      </c>
      <c r="T1426" s="731">
        <v>1.5</v>
      </c>
      <c r="U1426" s="689">
        <v>1</v>
      </c>
    </row>
    <row r="1427" spans="1:21" ht="14.4" customHeight="1" x14ac:dyDescent="0.3">
      <c r="A1427" s="649">
        <v>21</v>
      </c>
      <c r="B1427" s="650" t="s">
        <v>582</v>
      </c>
      <c r="C1427" s="650">
        <v>89301212</v>
      </c>
      <c r="D1427" s="729" t="s">
        <v>5949</v>
      </c>
      <c r="E1427" s="730" t="s">
        <v>3923</v>
      </c>
      <c r="F1427" s="650" t="s">
        <v>3904</v>
      </c>
      <c r="G1427" s="650" t="s">
        <v>4355</v>
      </c>
      <c r="H1427" s="650" t="s">
        <v>583</v>
      </c>
      <c r="I1427" s="650" t="s">
        <v>917</v>
      </c>
      <c r="J1427" s="650" t="s">
        <v>918</v>
      </c>
      <c r="K1427" s="650" t="s">
        <v>4356</v>
      </c>
      <c r="L1427" s="651">
        <v>163.9</v>
      </c>
      <c r="M1427" s="651">
        <v>327.8</v>
      </c>
      <c r="N1427" s="650">
        <v>2</v>
      </c>
      <c r="O1427" s="731">
        <v>1</v>
      </c>
      <c r="P1427" s="651"/>
      <c r="Q1427" s="666">
        <v>0</v>
      </c>
      <c r="R1427" s="650"/>
      <c r="S1427" s="666">
        <v>0</v>
      </c>
      <c r="T1427" s="731"/>
      <c r="U1427" s="689">
        <v>0</v>
      </c>
    </row>
    <row r="1428" spans="1:21" ht="14.4" customHeight="1" x14ac:dyDescent="0.3">
      <c r="A1428" s="649">
        <v>21</v>
      </c>
      <c r="B1428" s="650" t="s">
        <v>582</v>
      </c>
      <c r="C1428" s="650">
        <v>89301212</v>
      </c>
      <c r="D1428" s="729" t="s">
        <v>5949</v>
      </c>
      <c r="E1428" s="730" t="s">
        <v>3923</v>
      </c>
      <c r="F1428" s="650" t="s">
        <v>3904</v>
      </c>
      <c r="G1428" s="650" t="s">
        <v>5101</v>
      </c>
      <c r="H1428" s="650" t="s">
        <v>583</v>
      </c>
      <c r="I1428" s="650" t="s">
        <v>1350</v>
      </c>
      <c r="J1428" s="650" t="s">
        <v>5102</v>
      </c>
      <c r="K1428" s="650" t="s">
        <v>5103</v>
      </c>
      <c r="L1428" s="651">
        <v>0</v>
      </c>
      <c r="M1428" s="651">
        <v>0</v>
      </c>
      <c r="N1428" s="650">
        <v>2</v>
      </c>
      <c r="O1428" s="731">
        <v>1.5</v>
      </c>
      <c r="P1428" s="651">
        <v>0</v>
      </c>
      <c r="Q1428" s="666"/>
      <c r="R1428" s="650">
        <v>2</v>
      </c>
      <c r="S1428" s="666">
        <v>1</v>
      </c>
      <c r="T1428" s="731">
        <v>1.5</v>
      </c>
      <c r="U1428" s="689">
        <v>1</v>
      </c>
    </row>
    <row r="1429" spans="1:21" ht="14.4" customHeight="1" x14ac:dyDescent="0.3">
      <c r="A1429" s="649">
        <v>21</v>
      </c>
      <c r="B1429" s="650" t="s">
        <v>582</v>
      </c>
      <c r="C1429" s="650">
        <v>89301212</v>
      </c>
      <c r="D1429" s="729" t="s">
        <v>5949</v>
      </c>
      <c r="E1429" s="730" t="s">
        <v>3923</v>
      </c>
      <c r="F1429" s="650" t="s">
        <v>3904</v>
      </c>
      <c r="G1429" s="650" t="s">
        <v>3958</v>
      </c>
      <c r="H1429" s="650" t="s">
        <v>583</v>
      </c>
      <c r="I1429" s="650" t="s">
        <v>788</v>
      </c>
      <c r="J1429" s="650" t="s">
        <v>789</v>
      </c>
      <c r="K1429" s="650" t="s">
        <v>2249</v>
      </c>
      <c r="L1429" s="651">
        <v>40.36</v>
      </c>
      <c r="M1429" s="651">
        <v>40.36</v>
      </c>
      <c r="N1429" s="650">
        <v>1</v>
      </c>
      <c r="O1429" s="731">
        <v>0.5</v>
      </c>
      <c r="P1429" s="651"/>
      <c r="Q1429" s="666">
        <v>0</v>
      </c>
      <c r="R1429" s="650"/>
      <c r="S1429" s="666">
        <v>0</v>
      </c>
      <c r="T1429" s="731"/>
      <c r="U1429" s="689">
        <v>0</v>
      </c>
    </row>
    <row r="1430" spans="1:21" ht="14.4" customHeight="1" x14ac:dyDescent="0.3">
      <c r="A1430" s="649">
        <v>21</v>
      </c>
      <c r="B1430" s="650" t="s">
        <v>582</v>
      </c>
      <c r="C1430" s="650">
        <v>89301212</v>
      </c>
      <c r="D1430" s="729" t="s">
        <v>5949</v>
      </c>
      <c r="E1430" s="730" t="s">
        <v>3923</v>
      </c>
      <c r="F1430" s="650" t="s">
        <v>3904</v>
      </c>
      <c r="G1430" s="650" t="s">
        <v>4357</v>
      </c>
      <c r="H1430" s="650" t="s">
        <v>583</v>
      </c>
      <c r="I1430" s="650" t="s">
        <v>1222</v>
      </c>
      <c r="J1430" s="650" t="s">
        <v>1223</v>
      </c>
      <c r="K1430" s="650" t="s">
        <v>4358</v>
      </c>
      <c r="L1430" s="651">
        <v>63.67</v>
      </c>
      <c r="M1430" s="651">
        <v>127.34</v>
      </c>
      <c r="N1430" s="650">
        <v>2</v>
      </c>
      <c r="O1430" s="731">
        <v>0.5</v>
      </c>
      <c r="P1430" s="651">
        <v>127.34</v>
      </c>
      <c r="Q1430" s="666">
        <v>1</v>
      </c>
      <c r="R1430" s="650">
        <v>2</v>
      </c>
      <c r="S1430" s="666">
        <v>1</v>
      </c>
      <c r="T1430" s="731">
        <v>0.5</v>
      </c>
      <c r="U1430" s="689">
        <v>1</v>
      </c>
    </row>
    <row r="1431" spans="1:21" ht="14.4" customHeight="1" x14ac:dyDescent="0.3">
      <c r="A1431" s="649">
        <v>21</v>
      </c>
      <c r="B1431" s="650" t="s">
        <v>582</v>
      </c>
      <c r="C1431" s="650">
        <v>89301212</v>
      </c>
      <c r="D1431" s="729" t="s">
        <v>5949</v>
      </c>
      <c r="E1431" s="730" t="s">
        <v>3923</v>
      </c>
      <c r="F1431" s="650" t="s">
        <v>3904</v>
      </c>
      <c r="G1431" s="650" t="s">
        <v>3954</v>
      </c>
      <c r="H1431" s="650" t="s">
        <v>583</v>
      </c>
      <c r="I1431" s="650" t="s">
        <v>2324</v>
      </c>
      <c r="J1431" s="650" t="s">
        <v>2325</v>
      </c>
      <c r="K1431" s="650" t="s">
        <v>3955</v>
      </c>
      <c r="L1431" s="651">
        <v>50.27</v>
      </c>
      <c r="M1431" s="651">
        <v>150.81</v>
      </c>
      <c r="N1431" s="650">
        <v>3</v>
      </c>
      <c r="O1431" s="731">
        <v>0.5</v>
      </c>
      <c r="P1431" s="651"/>
      <c r="Q1431" s="666">
        <v>0</v>
      </c>
      <c r="R1431" s="650"/>
      <c r="S1431" s="666">
        <v>0</v>
      </c>
      <c r="T1431" s="731"/>
      <c r="U1431" s="689">
        <v>0</v>
      </c>
    </row>
    <row r="1432" spans="1:21" ht="14.4" customHeight="1" x14ac:dyDescent="0.3">
      <c r="A1432" s="649">
        <v>21</v>
      </c>
      <c r="B1432" s="650" t="s">
        <v>582</v>
      </c>
      <c r="C1432" s="650">
        <v>89301212</v>
      </c>
      <c r="D1432" s="729" t="s">
        <v>5949</v>
      </c>
      <c r="E1432" s="730" t="s">
        <v>3923</v>
      </c>
      <c r="F1432" s="650" t="s">
        <v>3904</v>
      </c>
      <c r="G1432" s="650" t="s">
        <v>4685</v>
      </c>
      <c r="H1432" s="650" t="s">
        <v>583</v>
      </c>
      <c r="I1432" s="650" t="s">
        <v>714</v>
      </c>
      <c r="J1432" s="650" t="s">
        <v>715</v>
      </c>
      <c r="K1432" s="650" t="s">
        <v>4686</v>
      </c>
      <c r="L1432" s="651">
        <v>28.52</v>
      </c>
      <c r="M1432" s="651">
        <v>28.52</v>
      </c>
      <c r="N1432" s="650">
        <v>1</v>
      </c>
      <c r="O1432" s="731">
        <v>1</v>
      </c>
      <c r="P1432" s="651">
        <v>28.52</v>
      </c>
      <c r="Q1432" s="666">
        <v>1</v>
      </c>
      <c r="R1432" s="650">
        <v>1</v>
      </c>
      <c r="S1432" s="666">
        <v>1</v>
      </c>
      <c r="T1432" s="731">
        <v>1</v>
      </c>
      <c r="U1432" s="689">
        <v>1</v>
      </c>
    </row>
    <row r="1433" spans="1:21" ht="14.4" customHeight="1" x14ac:dyDescent="0.3">
      <c r="A1433" s="649">
        <v>21</v>
      </c>
      <c r="B1433" s="650" t="s">
        <v>582</v>
      </c>
      <c r="C1433" s="650">
        <v>89301212</v>
      </c>
      <c r="D1433" s="729" t="s">
        <v>5949</v>
      </c>
      <c r="E1433" s="730" t="s">
        <v>3923</v>
      </c>
      <c r="F1433" s="650" t="s">
        <v>3904</v>
      </c>
      <c r="G1433" s="650" t="s">
        <v>4271</v>
      </c>
      <c r="H1433" s="650" t="s">
        <v>583</v>
      </c>
      <c r="I1433" s="650" t="s">
        <v>4272</v>
      </c>
      <c r="J1433" s="650" t="s">
        <v>4273</v>
      </c>
      <c r="K1433" s="650" t="s">
        <v>3077</v>
      </c>
      <c r="L1433" s="651">
        <v>10256.77</v>
      </c>
      <c r="M1433" s="651">
        <v>61540.62000000001</v>
      </c>
      <c r="N1433" s="650">
        <v>6</v>
      </c>
      <c r="O1433" s="731">
        <v>5</v>
      </c>
      <c r="P1433" s="651">
        <v>61540.62000000001</v>
      </c>
      <c r="Q1433" s="666">
        <v>1</v>
      </c>
      <c r="R1433" s="650">
        <v>6</v>
      </c>
      <c r="S1433" s="666">
        <v>1</v>
      </c>
      <c r="T1433" s="731">
        <v>5</v>
      </c>
      <c r="U1433" s="689">
        <v>1</v>
      </c>
    </row>
    <row r="1434" spans="1:21" ht="14.4" customHeight="1" x14ac:dyDescent="0.3">
      <c r="A1434" s="649">
        <v>21</v>
      </c>
      <c r="B1434" s="650" t="s">
        <v>582</v>
      </c>
      <c r="C1434" s="650">
        <v>89301212</v>
      </c>
      <c r="D1434" s="729" t="s">
        <v>5949</v>
      </c>
      <c r="E1434" s="730" t="s">
        <v>3923</v>
      </c>
      <c r="F1434" s="650" t="s">
        <v>3904</v>
      </c>
      <c r="G1434" s="650" t="s">
        <v>4041</v>
      </c>
      <c r="H1434" s="650" t="s">
        <v>583</v>
      </c>
      <c r="I1434" s="650" t="s">
        <v>890</v>
      </c>
      <c r="J1434" s="650" t="s">
        <v>4042</v>
      </c>
      <c r="K1434" s="650" t="s">
        <v>4043</v>
      </c>
      <c r="L1434" s="651">
        <v>77.36</v>
      </c>
      <c r="M1434" s="651">
        <v>77.36</v>
      </c>
      <c r="N1434" s="650">
        <v>1</v>
      </c>
      <c r="O1434" s="731">
        <v>0.5</v>
      </c>
      <c r="P1434" s="651">
        <v>77.36</v>
      </c>
      <c r="Q1434" s="666">
        <v>1</v>
      </c>
      <c r="R1434" s="650">
        <v>1</v>
      </c>
      <c r="S1434" s="666">
        <v>1</v>
      </c>
      <c r="T1434" s="731">
        <v>0.5</v>
      </c>
      <c r="U1434" s="689">
        <v>1</v>
      </c>
    </row>
    <row r="1435" spans="1:21" ht="14.4" customHeight="1" x14ac:dyDescent="0.3">
      <c r="A1435" s="649">
        <v>21</v>
      </c>
      <c r="B1435" s="650" t="s">
        <v>582</v>
      </c>
      <c r="C1435" s="650">
        <v>89301212</v>
      </c>
      <c r="D1435" s="729" t="s">
        <v>5949</v>
      </c>
      <c r="E1435" s="730" t="s">
        <v>3923</v>
      </c>
      <c r="F1435" s="650" t="s">
        <v>3904</v>
      </c>
      <c r="G1435" s="650" t="s">
        <v>4045</v>
      </c>
      <c r="H1435" s="650" t="s">
        <v>583</v>
      </c>
      <c r="I1435" s="650" t="s">
        <v>5205</v>
      </c>
      <c r="J1435" s="650" t="s">
        <v>4416</v>
      </c>
      <c r="K1435" s="650" t="s">
        <v>1872</v>
      </c>
      <c r="L1435" s="651">
        <v>0</v>
      </c>
      <c r="M1435" s="651">
        <v>0</v>
      </c>
      <c r="N1435" s="650">
        <v>3</v>
      </c>
      <c r="O1435" s="731">
        <v>0.5</v>
      </c>
      <c r="P1435" s="651">
        <v>0</v>
      </c>
      <c r="Q1435" s="666"/>
      <c r="R1435" s="650">
        <v>3</v>
      </c>
      <c r="S1435" s="666">
        <v>1</v>
      </c>
      <c r="T1435" s="731">
        <v>0.5</v>
      </c>
      <c r="U1435" s="689">
        <v>1</v>
      </c>
    </row>
    <row r="1436" spans="1:21" ht="14.4" customHeight="1" x14ac:dyDescent="0.3">
      <c r="A1436" s="649">
        <v>21</v>
      </c>
      <c r="B1436" s="650" t="s">
        <v>582</v>
      </c>
      <c r="C1436" s="650">
        <v>89301212</v>
      </c>
      <c r="D1436" s="729" t="s">
        <v>5949</v>
      </c>
      <c r="E1436" s="730" t="s">
        <v>3923</v>
      </c>
      <c r="F1436" s="650" t="s">
        <v>3904</v>
      </c>
      <c r="G1436" s="650" t="s">
        <v>4283</v>
      </c>
      <c r="H1436" s="650" t="s">
        <v>583</v>
      </c>
      <c r="I1436" s="650" t="s">
        <v>4284</v>
      </c>
      <c r="J1436" s="650" t="s">
        <v>4285</v>
      </c>
      <c r="K1436" s="650" t="s">
        <v>4286</v>
      </c>
      <c r="L1436" s="651">
        <v>3586.04</v>
      </c>
      <c r="M1436" s="651">
        <v>10758.119999999999</v>
      </c>
      <c r="N1436" s="650">
        <v>3</v>
      </c>
      <c r="O1436" s="731">
        <v>0.5</v>
      </c>
      <c r="P1436" s="651">
        <v>10758.119999999999</v>
      </c>
      <c r="Q1436" s="666">
        <v>1</v>
      </c>
      <c r="R1436" s="650">
        <v>3</v>
      </c>
      <c r="S1436" s="666">
        <v>1</v>
      </c>
      <c r="T1436" s="731">
        <v>0.5</v>
      </c>
      <c r="U1436" s="689">
        <v>1</v>
      </c>
    </row>
    <row r="1437" spans="1:21" ht="14.4" customHeight="1" x14ac:dyDescent="0.3">
      <c r="A1437" s="649">
        <v>21</v>
      </c>
      <c r="B1437" s="650" t="s">
        <v>582</v>
      </c>
      <c r="C1437" s="650">
        <v>89301212</v>
      </c>
      <c r="D1437" s="729" t="s">
        <v>5949</v>
      </c>
      <c r="E1437" s="730" t="s">
        <v>3923</v>
      </c>
      <c r="F1437" s="650" t="s">
        <v>3904</v>
      </c>
      <c r="G1437" s="650" t="s">
        <v>4283</v>
      </c>
      <c r="H1437" s="650" t="s">
        <v>583</v>
      </c>
      <c r="I1437" s="650" t="s">
        <v>4800</v>
      </c>
      <c r="J1437" s="650" t="s">
        <v>4285</v>
      </c>
      <c r="K1437" s="650" t="s">
        <v>4801</v>
      </c>
      <c r="L1437" s="651">
        <v>0</v>
      </c>
      <c r="M1437" s="651">
        <v>0</v>
      </c>
      <c r="N1437" s="650">
        <v>2</v>
      </c>
      <c r="O1437" s="731">
        <v>1.5</v>
      </c>
      <c r="P1437" s="651">
        <v>0</v>
      </c>
      <c r="Q1437" s="666"/>
      <c r="R1437" s="650">
        <v>1</v>
      </c>
      <c r="S1437" s="666">
        <v>0.5</v>
      </c>
      <c r="T1437" s="731">
        <v>0.5</v>
      </c>
      <c r="U1437" s="689">
        <v>0.33333333333333331</v>
      </c>
    </row>
    <row r="1438" spans="1:21" ht="14.4" customHeight="1" x14ac:dyDescent="0.3">
      <c r="A1438" s="649">
        <v>21</v>
      </c>
      <c r="B1438" s="650" t="s">
        <v>582</v>
      </c>
      <c r="C1438" s="650">
        <v>89301212</v>
      </c>
      <c r="D1438" s="729" t="s">
        <v>5949</v>
      </c>
      <c r="E1438" s="730" t="s">
        <v>3923</v>
      </c>
      <c r="F1438" s="650" t="s">
        <v>3904</v>
      </c>
      <c r="G1438" s="650" t="s">
        <v>4158</v>
      </c>
      <c r="H1438" s="650" t="s">
        <v>583</v>
      </c>
      <c r="I1438" s="650" t="s">
        <v>4159</v>
      </c>
      <c r="J1438" s="650" t="s">
        <v>2536</v>
      </c>
      <c r="K1438" s="650" t="s">
        <v>4160</v>
      </c>
      <c r="L1438" s="651">
        <v>0</v>
      </c>
      <c r="M1438" s="651">
        <v>0</v>
      </c>
      <c r="N1438" s="650">
        <v>1</v>
      </c>
      <c r="O1438" s="731">
        <v>0.5</v>
      </c>
      <c r="P1438" s="651">
        <v>0</v>
      </c>
      <c r="Q1438" s="666"/>
      <c r="R1438" s="650">
        <v>1</v>
      </c>
      <c r="S1438" s="666">
        <v>1</v>
      </c>
      <c r="T1438" s="731">
        <v>0.5</v>
      </c>
      <c r="U1438" s="689">
        <v>1</v>
      </c>
    </row>
    <row r="1439" spans="1:21" ht="14.4" customHeight="1" x14ac:dyDescent="0.3">
      <c r="A1439" s="649">
        <v>21</v>
      </c>
      <c r="B1439" s="650" t="s">
        <v>582</v>
      </c>
      <c r="C1439" s="650">
        <v>89301212</v>
      </c>
      <c r="D1439" s="729" t="s">
        <v>5949</v>
      </c>
      <c r="E1439" s="730" t="s">
        <v>3923</v>
      </c>
      <c r="F1439" s="650" t="s">
        <v>3904</v>
      </c>
      <c r="G1439" s="650" t="s">
        <v>4054</v>
      </c>
      <c r="H1439" s="650" t="s">
        <v>1959</v>
      </c>
      <c r="I1439" s="650" t="s">
        <v>2134</v>
      </c>
      <c r="J1439" s="650" t="s">
        <v>2022</v>
      </c>
      <c r="K1439" s="650" t="s">
        <v>2135</v>
      </c>
      <c r="L1439" s="651">
        <v>0</v>
      </c>
      <c r="M1439" s="651">
        <v>0</v>
      </c>
      <c r="N1439" s="650">
        <v>10</v>
      </c>
      <c r="O1439" s="731">
        <v>7.5</v>
      </c>
      <c r="P1439" s="651">
        <v>0</v>
      </c>
      <c r="Q1439" s="666"/>
      <c r="R1439" s="650">
        <v>5</v>
      </c>
      <c r="S1439" s="666">
        <v>0.5</v>
      </c>
      <c r="T1439" s="731">
        <v>3.5</v>
      </c>
      <c r="U1439" s="689">
        <v>0.46666666666666667</v>
      </c>
    </row>
    <row r="1440" spans="1:21" ht="14.4" customHeight="1" x14ac:dyDescent="0.3">
      <c r="A1440" s="649">
        <v>21</v>
      </c>
      <c r="B1440" s="650" t="s">
        <v>582</v>
      </c>
      <c r="C1440" s="650">
        <v>89301212</v>
      </c>
      <c r="D1440" s="729" t="s">
        <v>5949</v>
      </c>
      <c r="E1440" s="730" t="s">
        <v>3923</v>
      </c>
      <c r="F1440" s="650" t="s">
        <v>3904</v>
      </c>
      <c r="G1440" s="650" t="s">
        <v>4054</v>
      </c>
      <c r="H1440" s="650" t="s">
        <v>1959</v>
      </c>
      <c r="I1440" s="650" t="s">
        <v>2021</v>
      </c>
      <c r="J1440" s="650" t="s">
        <v>2022</v>
      </c>
      <c r="K1440" s="650" t="s">
        <v>2023</v>
      </c>
      <c r="L1440" s="651">
        <v>0</v>
      </c>
      <c r="M1440" s="651">
        <v>0</v>
      </c>
      <c r="N1440" s="650">
        <v>7</v>
      </c>
      <c r="O1440" s="731">
        <v>4</v>
      </c>
      <c r="P1440" s="651">
        <v>0</v>
      </c>
      <c r="Q1440" s="666"/>
      <c r="R1440" s="650">
        <v>6</v>
      </c>
      <c r="S1440" s="666">
        <v>0.8571428571428571</v>
      </c>
      <c r="T1440" s="731">
        <v>3.5</v>
      </c>
      <c r="U1440" s="689">
        <v>0.875</v>
      </c>
    </row>
    <row r="1441" spans="1:21" ht="14.4" customHeight="1" x14ac:dyDescent="0.3">
      <c r="A1441" s="649">
        <v>21</v>
      </c>
      <c r="B1441" s="650" t="s">
        <v>582</v>
      </c>
      <c r="C1441" s="650">
        <v>89301212</v>
      </c>
      <c r="D1441" s="729" t="s">
        <v>5949</v>
      </c>
      <c r="E1441" s="730" t="s">
        <v>3923</v>
      </c>
      <c r="F1441" s="650" t="s">
        <v>3904</v>
      </c>
      <c r="G1441" s="650" t="s">
        <v>4191</v>
      </c>
      <c r="H1441" s="650" t="s">
        <v>583</v>
      </c>
      <c r="I1441" s="650" t="s">
        <v>4697</v>
      </c>
      <c r="J1441" s="650" t="s">
        <v>1273</v>
      </c>
      <c r="K1441" s="650" t="s">
        <v>4698</v>
      </c>
      <c r="L1441" s="651">
        <v>0</v>
      </c>
      <c r="M1441" s="651">
        <v>0</v>
      </c>
      <c r="N1441" s="650">
        <v>3</v>
      </c>
      <c r="O1441" s="731">
        <v>1.5</v>
      </c>
      <c r="P1441" s="651"/>
      <c r="Q1441" s="666"/>
      <c r="R1441" s="650"/>
      <c r="S1441" s="666">
        <v>0</v>
      </c>
      <c r="T1441" s="731"/>
      <c r="U1441" s="689">
        <v>0</v>
      </c>
    </row>
    <row r="1442" spans="1:21" ht="14.4" customHeight="1" x14ac:dyDescent="0.3">
      <c r="A1442" s="649">
        <v>21</v>
      </c>
      <c r="B1442" s="650" t="s">
        <v>582</v>
      </c>
      <c r="C1442" s="650">
        <v>89301212</v>
      </c>
      <c r="D1442" s="729" t="s">
        <v>5949</v>
      </c>
      <c r="E1442" s="730" t="s">
        <v>3923</v>
      </c>
      <c r="F1442" s="650" t="s">
        <v>3904</v>
      </c>
      <c r="G1442" s="650" t="s">
        <v>4055</v>
      </c>
      <c r="H1442" s="650" t="s">
        <v>1959</v>
      </c>
      <c r="I1442" s="650" t="s">
        <v>2273</v>
      </c>
      <c r="J1442" s="650" t="s">
        <v>2274</v>
      </c>
      <c r="K1442" s="650" t="s">
        <v>3770</v>
      </c>
      <c r="L1442" s="651">
        <v>804.58</v>
      </c>
      <c r="M1442" s="651">
        <v>80458</v>
      </c>
      <c r="N1442" s="650">
        <v>100</v>
      </c>
      <c r="O1442" s="731">
        <v>34.5</v>
      </c>
      <c r="P1442" s="651">
        <v>37815.26</v>
      </c>
      <c r="Q1442" s="666">
        <v>0.47000000000000003</v>
      </c>
      <c r="R1442" s="650">
        <v>47</v>
      </c>
      <c r="S1442" s="666">
        <v>0.47</v>
      </c>
      <c r="T1442" s="731">
        <v>15</v>
      </c>
      <c r="U1442" s="689">
        <v>0.43478260869565216</v>
      </c>
    </row>
    <row r="1443" spans="1:21" ht="14.4" customHeight="1" x14ac:dyDescent="0.3">
      <c r="A1443" s="649">
        <v>21</v>
      </c>
      <c r="B1443" s="650" t="s">
        <v>582</v>
      </c>
      <c r="C1443" s="650">
        <v>89301212</v>
      </c>
      <c r="D1443" s="729" t="s">
        <v>5949</v>
      </c>
      <c r="E1443" s="730" t="s">
        <v>3923</v>
      </c>
      <c r="F1443" s="650" t="s">
        <v>3904</v>
      </c>
      <c r="G1443" s="650" t="s">
        <v>4419</v>
      </c>
      <c r="H1443" s="650" t="s">
        <v>1959</v>
      </c>
      <c r="I1443" s="650" t="s">
        <v>4699</v>
      </c>
      <c r="J1443" s="650" t="s">
        <v>619</v>
      </c>
      <c r="K1443" s="650" t="s">
        <v>4700</v>
      </c>
      <c r="L1443" s="651">
        <v>65.069999999999993</v>
      </c>
      <c r="M1443" s="651">
        <v>65.069999999999993</v>
      </c>
      <c r="N1443" s="650">
        <v>1</v>
      </c>
      <c r="O1443" s="731">
        <v>0.5</v>
      </c>
      <c r="P1443" s="651"/>
      <c r="Q1443" s="666">
        <v>0</v>
      </c>
      <c r="R1443" s="650"/>
      <c r="S1443" s="666">
        <v>0</v>
      </c>
      <c r="T1443" s="731"/>
      <c r="U1443" s="689">
        <v>0</v>
      </c>
    </row>
    <row r="1444" spans="1:21" ht="14.4" customHeight="1" x14ac:dyDescent="0.3">
      <c r="A1444" s="649">
        <v>21</v>
      </c>
      <c r="B1444" s="650" t="s">
        <v>582</v>
      </c>
      <c r="C1444" s="650">
        <v>89301212</v>
      </c>
      <c r="D1444" s="729" t="s">
        <v>5949</v>
      </c>
      <c r="E1444" s="730" t="s">
        <v>3923</v>
      </c>
      <c r="F1444" s="650" t="s">
        <v>3904</v>
      </c>
      <c r="G1444" s="650" t="s">
        <v>5206</v>
      </c>
      <c r="H1444" s="650" t="s">
        <v>1959</v>
      </c>
      <c r="I1444" s="650" t="s">
        <v>2245</v>
      </c>
      <c r="J1444" s="650" t="s">
        <v>2246</v>
      </c>
      <c r="K1444" s="650" t="s">
        <v>945</v>
      </c>
      <c r="L1444" s="651">
        <v>219.05</v>
      </c>
      <c r="M1444" s="651">
        <v>219.05</v>
      </c>
      <c r="N1444" s="650">
        <v>1</v>
      </c>
      <c r="O1444" s="731">
        <v>1</v>
      </c>
      <c r="P1444" s="651"/>
      <c r="Q1444" s="666">
        <v>0</v>
      </c>
      <c r="R1444" s="650"/>
      <c r="S1444" s="666">
        <v>0</v>
      </c>
      <c r="T1444" s="731"/>
      <c r="U1444" s="689">
        <v>0</v>
      </c>
    </row>
    <row r="1445" spans="1:21" ht="14.4" customHeight="1" x14ac:dyDescent="0.3">
      <c r="A1445" s="649">
        <v>21</v>
      </c>
      <c r="B1445" s="650" t="s">
        <v>582</v>
      </c>
      <c r="C1445" s="650">
        <v>89301212</v>
      </c>
      <c r="D1445" s="729" t="s">
        <v>5949</v>
      </c>
      <c r="E1445" s="730" t="s">
        <v>3923</v>
      </c>
      <c r="F1445" s="650" t="s">
        <v>3904</v>
      </c>
      <c r="G1445" s="650" t="s">
        <v>3949</v>
      </c>
      <c r="H1445" s="650" t="s">
        <v>583</v>
      </c>
      <c r="I1445" s="650" t="s">
        <v>2532</v>
      </c>
      <c r="J1445" s="650" t="s">
        <v>986</v>
      </c>
      <c r="K1445" s="650" t="s">
        <v>2533</v>
      </c>
      <c r="L1445" s="651">
        <v>0</v>
      </c>
      <c r="M1445" s="651">
        <v>0</v>
      </c>
      <c r="N1445" s="650">
        <v>10</v>
      </c>
      <c r="O1445" s="731">
        <v>4.5</v>
      </c>
      <c r="P1445" s="651">
        <v>0</v>
      </c>
      <c r="Q1445" s="666"/>
      <c r="R1445" s="650">
        <v>4</v>
      </c>
      <c r="S1445" s="666">
        <v>0.4</v>
      </c>
      <c r="T1445" s="731">
        <v>2</v>
      </c>
      <c r="U1445" s="689">
        <v>0.44444444444444442</v>
      </c>
    </row>
    <row r="1446" spans="1:21" ht="14.4" customHeight="1" x14ac:dyDescent="0.3">
      <c r="A1446" s="649">
        <v>21</v>
      </c>
      <c r="B1446" s="650" t="s">
        <v>582</v>
      </c>
      <c r="C1446" s="650">
        <v>89301212</v>
      </c>
      <c r="D1446" s="729" t="s">
        <v>5949</v>
      </c>
      <c r="E1446" s="730" t="s">
        <v>3923</v>
      </c>
      <c r="F1446" s="650" t="s">
        <v>3904</v>
      </c>
      <c r="G1446" s="650" t="s">
        <v>3949</v>
      </c>
      <c r="H1446" s="650" t="s">
        <v>583</v>
      </c>
      <c r="I1446" s="650" t="s">
        <v>985</v>
      </c>
      <c r="J1446" s="650" t="s">
        <v>986</v>
      </c>
      <c r="K1446" s="650" t="s">
        <v>987</v>
      </c>
      <c r="L1446" s="651">
        <v>0</v>
      </c>
      <c r="M1446" s="651">
        <v>0</v>
      </c>
      <c r="N1446" s="650">
        <v>4</v>
      </c>
      <c r="O1446" s="731">
        <v>2.5</v>
      </c>
      <c r="P1446" s="651">
        <v>0</v>
      </c>
      <c r="Q1446" s="666"/>
      <c r="R1446" s="650">
        <v>3</v>
      </c>
      <c r="S1446" s="666">
        <v>0.75</v>
      </c>
      <c r="T1446" s="731">
        <v>1.5</v>
      </c>
      <c r="U1446" s="689">
        <v>0.6</v>
      </c>
    </row>
    <row r="1447" spans="1:21" ht="14.4" customHeight="1" x14ac:dyDescent="0.3">
      <c r="A1447" s="649">
        <v>21</v>
      </c>
      <c r="B1447" s="650" t="s">
        <v>582</v>
      </c>
      <c r="C1447" s="650">
        <v>89301212</v>
      </c>
      <c r="D1447" s="729" t="s">
        <v>5949</v>
      </c>
      <c r="E1447" s="730" t="s">
        <v>3923</v>
      </c>
      <c r="F1447" s="650" t="s">
        <v>3904</v>
      </c>
      <c r="G1447" s="650" t="s">
        <v>4163</v>
      </c>
      <c r="H1447" s="650" t="s">
        <v>583</v>
      </c>
      <c r="I1447" s="650" t="s">
        <v>913</v>
      </c>
      <c r="J1447" s="650" t="s">
        <v>914</v>
      </c>
      <c r="K1447" s="650" t="s">
        <v>4164</v>
      </c>
      <c r="L1447" s="651">
        <v>242.93</v>
      </c>
      <c r="M1447" s="651">
        <v>1457.58</v>
      </c>
      <c r="N1447" s="650">
        <v>6</v>
      </c>
      <c r="O1447" s="731">
        <v>5.5</v>
      </c>
      <c r="P1447" s="651">
        <v>485.86</v>
      </c>
      <c r="Q1447" s="666">
        <v>0.33333333333333337</v>
      </c>
      <c r="R1447" s="650">
        <v>2</v>
      </c>
      <c r="S1447" s="666">
        <v>0.33333333333333331</v>
      </c>
      <c r="T1447" s="731">
        <v>2</v>
      </c>
      <c r="U1447" s="689">
        <v>0.36363636363636365</v>
      </c>
    </row>
    <row r="1448" spans="1:21" ht="14.4" customHeight="1" x14ac:dyDescent="0.3">
      <c r="A1448" s="649">
        <v>21</v>
      </c>
      <c r="B1448" s="650" t="s">
        <v>582</v>
      </c>
      <c r="C1448" s="650">
        <v>89301212</v>
      </c>
      <c r="D1448" s="729" t="s">
        <v>5949</v>
      </c>
      <c r="E1448" s="730" t="s">
        <v>3923</v>
      </c>
      <c r="F1448" s="650" t="s">
        <v>3904</v>
      </c>
      <c r="G1448" s="650" t="s">
        <v>5207</v>
      </c>
      <c r="H1448" s="650" t="s">
        <v>583</v>
      </c>
      <c r="I1448" s="650" t="s">
        <v>5208</v>
      </c>
      <c r="J1448" s="650" t="s">
        <v>5209</v>
      </c>
      <c r="K1448" s="650" t="s">
        <v>5210</v>
      </c>
      <c r="L1448" s="651">
        <v>224.9</v>
      </c>
      <c r="M1448" s="651">
        <v>224.9</v>
      </c>
      <c r="N1448" s="650">
        <v>1</v>
      </c>
      <c r="O1448" s="731">
        <v>1</v>
      </c>
      <c r="P1448" s="651"/>
      <c r="Q1448" s="666">
        <v>0</v>
      </c>
      <c r="R1448" s="650"/>
      <c r="S1448" s="666">
        <v>0</v>
      </c>
      <c r="T1448" s="731"/>
      <c r="U1448" s="689">
        <v>0</v>
      </c>
    </row>
    <row r="1449" spans="1:21" ht="14.4" customHeight="1" x14ac:dyDescent="0.3">
      <c r="A1449" s="649">
        <v>21</v>
      </c>
      <c r="B1449" s="650" t="s">
        <v>582</v>
      </c>
      <c r="C1449" s="650">
        <v>89301212</v>
      </c>
      <c r="D1449" s="729" t="s">
        <v>5949</v>
      </c>
      <c r="E1449" s="730" t="s">
        <v>3923</v>
      </c>
      <c r="F1449" s="650" t="s">
        <v>3904</v>
      </c>
      <c r="G1449" s="650" t="s">
        <v>4060</v>
      </c>
      <c r="H1449" s="650" t="s">
        <v>583</v>
      </c>
      <c r="I1449" s="650" t="s">
        <v>2978</v>
      </c>
      <c r="J1449" s="650" t="s">
        <v>2979</v>
      </c>
      <c r="K1449" s="650" t="s">
        <v>2980</v>
      </c>
      <c r="L1449" s="651">
        <v>1172.22</v>
      </c>
      <c r="M1449" s="651">
        <v>39855.479999999996</v>
      </c>
      <c r="N1449" s="650">
        <v>34</v>
      </c>
      <c r="O1449" s="731">
        <v>11</v>
      </c>
      <c r="P1449" s="651">
        <v>28133.279999999999</v>
      </c>
      <c r="Q1449" s="666">
        <v>0.70588235294117652</v>
      </c>
      <c r="R1449" s="650">
        <v>24</v>
      </c>
      <c r="S1449" s="666">
        <v>0.70588235294117652</v>
      </c>
      <c r="T1449" s="731">
        <v>7.5</v>
      </c>
      <c r="U1449" s="689">
        <v>0.68181818181818177</v>
      </c>
    </row>
    <row r="1450" spans="1:21" ht="14.4" customHeight="1" x14ac:dyDescent="0.3">
      <c r="A1450" s="649">
        <v>21</v>
      </c>
      <c r="B1450" s="650" t="s">
        <v>582</v>
      </c>
      <c r="C1450" s="650">
        <v>89301212</v>
      </c>
      <c r="D1450" s="729" t="s">
        <v>5949</v>
      </c>
      <c r="E1450" s="730" t="s">
        <v>3923</v>
      </c>
      <c r="F1450" s="650" t="s">
        <v>3904</v>
      </c>
      <c r="G1450" s="650" t="s">
        <v>4060</v>
      </c>
      <c r="H1450" s="650" t="s">
        <v>583</v>
      </c>
      <c r="I1450" s="650" t="s">
        <v>4705</v>
      </c>
      <c r="J1450" s="650" t="s">
        <v>2979</v>
      </c>
      <c r="K1450" s="650" t="s">
        <v>2980</v>
      </c>
      <c r="L1450" s="651">
        <v>1172.22</v>
      </c>
      <c r="M1450" s="651">
        <v>2344.44</v>
      </c>
      <c r="N1450" s="650">
        <v>2</v>
      </c>
      <c r="O1450" s="731">
        <v>0.5</v>
      </c>
      <c r="P1450" s="651">
        <v>2344.44</v>
      </c>
      <c r="Q1450" s="666">
        <v>1</v>
      </c>
      <c r="R1450" s="650">
        <v>2</v>
      </c>
      <c r="S1450" s="666">
        <v>1</v>
      </c>
      <c r="T1450" s="731">
        <v>0.5</v>
      </c>
      <c r="U1450" s="689">
        <v>1</v>
      </c>
    </row>
    <row r="1451" spans="1:21" ht="14.4" customHeight="1" x14ac:dyDescent="0.3">
      <c r="A1451" s="649">
        <v>21</v>
      </c>
      <c r="B1451" s="650" t="s">
        <v>582</v>
      </c>
      <c r="C1451" s="650">
        <v>89301212</v>
      </c>
      <c r="D1451" s="729" t="s">
        <v>5949</v>
      </c>
      <c r="E1451" s="730" t="s">
        <v>3923</v>
      </c>
      <c r="F1451" s="650" t="s">
        <v>3904</v>
      </c>
      <c r="G1451" s="650" t="s">
        <v>4064</v>
      </c>
      <c r="H1451" s="650" t="s">
        <v>583</v>
      </c>
      <c r="I1451" s="650" t="s">
        <v>989</v>
      </c>
      <c r="J1451" s="650" t="s">
        <v>4065</v>
      </c>
      <c r="K1451" s="650" t="s">
        <v>4066</v>
      </c>
      <c r="L1451" s="651">
        <v>56.01</v>
      </c>
      <c r="M1451" s="651">
        <v>5993.0700000000043</v>
      </c>
      <c r="N1451" s="650">
        <v>107</v>
      </c>
      <c r="O1451" s="731">
        <v>38.5</v>
      </c>
      <c r="P1451" s="651">
        <v>4592.8200000000043</v>
      </c>
      <c r="Q1451" s="666">
        <v>0.76635514018691608</v>
      </c>
      <c r="R1451" s="650">
        <v>82</v>
      </c>
      <c r="S1451" s="666">
        <v>0.76635514018691586</v>
      </c>
      <c r="T1451" s="731">
        <v>31</v>
      </c>
      <c r="U1451" s="689">
        <v>0.80519480519480524</v>
      </c>
    </row>
    <row r="1452" spans="1:21" ht="14.4" customHeight="1" x14ac:dyDescent="0.3">
      <c r="A1452" s="649">
        <v>21</v>
      </c>
      <c r="B1452" s="650" t="s">
        <v>582</v>
      </c>
      <c r="C1452" s="650">
        <v>89301212</v>
      </c>
      <c r="D1452" s="729" t="s">
        <v>5949</v>
      </c>
      <c r="E1452" s="730" t="s">
        <v>3923</v>
      </c>
      <c r="F1452" s="650" t="s">
        <v>3904</v>
      </c>
      <c r="G1452" s="650" t="s">
        <v>4064</v>
      </c>
      <c r="H1452" s="650" t="s">
        <v>583</v>
      </c>
      <c r="I1452" s="650" t="s">
        <v>2838</v>
      </c>
      <c r="J1452" s="650" t="s">
        <v>2839</v>
      </c>
      <c r="K1452" s="650" t="s">
        <v>2840</v>
      </c>
      <c r="L1452" s="651">
        <v>70.02</v>
      </c>
      <c r="M1452" s="651">
        <v>70.02</v>
      </c>
      <c r="N1452" s="650">
        <v>1</v>
      </c>
      <c r="O1452" s="731">
        <v>0.5</v>
      </c>
      <c r="P1452" s="651"/>
      <c r="Q1452" s="666">
        <v>0</v>
      </c>
      <c r="R1452" s="650"/>
      <c r="S1452" s="666">
        <v>0</v>
      </c>
      <c r="T1452" s="731"/>
      <c r="U1452" s="689">
        <v>0</v>
      </c>
    </row>
    <row r="1453" spans="1:21" ht="14.4" customHeight="1" x14ac:dyDescent="0.3">
      <c r="A1453" s="649">
        <v>21</v>
      </c>
      <c r="B1453" s="650" t="s">
        <v>582</v>
      </c>
      <c r="C1453" s="650">
        <v>89301212</v>
      </c>
      <c r="D1453" s="729" t="s">
        <v>5949</v>
      </c>
      <c r="E1453" s="730" t="s">
        <v>3923</v>
      </c>
      <c r="F1453" s="650" t="s">
        <v>3904</v>
      </c>
      <c r="G1453" s="650" t="s">
        <v>4195</v>
      </c>
      <c r="H1453" s="650" t="s">
        <v>1959</v>
      </c>
      <c r="I1453" s="650" t="s">
        <v>3205</v>
      </c>
      <c r="J1453" s="650" t="s">
        <v>2499</v>
      </c>
      <c r="K1453" s="650" t="s">
        <v>3206</v>
      </c>
      <c r="L1453" s="651">
        <v>418.37</v>
      </c>
      <c r="M1453" s="651">
        <v>2510.2199999999998</v>
      </c>
      <c r="N1453" s="650">
        <v>6</v>
      </c>
      <c r="O1453" s="731">
        <v>5.5</v>
      </c>
      <c r="P1453" s="651">
        <v>2091.85</v>
      </c>
      <c r="Q1453" s="666">
        <v>0.83333333333333337</v>
      </c>
      <c r="R1453" s="650">
        <v>5</v>
      </c>
      <c r="S1453" s="666">
        <v>0.83333333333333337</v>
      </c>
      <c r="T1453" s="731">
        <v>4.5</v>
      </c>
      <c r="U1453" s="689">
        <v>0.81818181818181823</v>
      </c>
    </row>
    <row r="1454" spans="1:21" ht="14.4" customHeight="1" x14ac:dyDescent="0.3">
      <c r="A1454" s="649">
        <v>21</v>
      </c>
      <c r="B1454" s="650" t="s">
        <v>582</v>
      </c>
      <c r="C1454" s="650">
        <v>89301212</v>
      </c>
      <c r="D1454" s="729" t="s">
        <v>5949</v>
      </c>
      <c r="E1454" s="730" t="s">
        <v>3923</v>
      </c>
      <c r="F1454" s="650" t="s">
        <v>3904</v>
      </c>
      <c r="G1454" s="650" t="s">
        <v>4195</v>
      </c>
      <c r="H1454" s="650" t="s">
        <v>1959</v>
      </c>
      <c r="I1454" s="650" t="s">
        <v>4300</v>
      </c>
      <c r="J1454" s="650" t="s">
        <v>4301</v>
      </c>
      <c r="K1454" s="650" t="s">
        <v>4302</v>
      </c>
      <c r="L1454" s="651">
        <v>185.9</v>
      </c>
      <c r="M1454" s="651">
        <v>743.6</v>
      </c>
      <c r="N1454" s="650">
        <v>4</v>
      </c>
      <c r="O1454" s="731">
        <v>1.5</v>
      </c>
      <c r="P1454" s="651">
        <v>185.9</v>
      </c>
      <c r="Q1454" s="666">
        <v>0.25</v>
      </c>
      <c r="R1454" s="650">
        <v>1</v>
      </c>
      <c r="S1454" s="666">
        <v>0.25</v>
      </c>
      <c r="T1454" s="731">
        <v>0.5</v>
      </c>
      <c r="U1454" s="689">
        <v>0.33333333333333331</v>
      </c>
    </row>
    <row r="1455" spans="1:21" ht="14.4" customHeight="1" x14ac:dyDescent="0.3">
      <c r="A1455" s="649">
        <v>21</v>
      </c>
      <c r="B1455" s="650" t="s">
        <v>582</v>
      </c>
      <c r="C1455" s="650">
        <v>89301212</v>
      </c>
      <c r="D1455" s="729" t="s">
        <v>5949</v>
      </c>
      <c r="E1455" s="730" t="s">
        <v>3923</v>
      </c>
      <c r="F1455" s="650" t="s">
        <v>3904</v>
      </c>
      <c r="G1455" s="650" t="s">
        <v>3945</v>
      </c>
      <c r="H1455" s="650" t="s">
        <v>583</v>
      </c>
      <c r="I1455" s="650" t="s">
        <v>776</v>
      </c>
      <c r="J1455" s="650" t="s">
        <v>777</v>
      </c>
      <c r="K1455" s="650" t="s">
        <v>4071</v>
      </c>
      <c r="L1455" s="651">
        <v>391.83</v>
      </c>
      <c r="M1455" s="651">
        <v>3526.4700000000003</v>
      </c>
      <c r="N1455" s="650">
        <v>9</v>
      </c>
      <c r="O1455" s="731">
        <v>2</v>
      </c>
      <c r="P1455" s="651">
        <v>2350.98</v>
      </c>
      <c r="Q1455" s="666">
        <v>0.66666666666666663</v>
      </c>
      <c r="R1455" s="650">
        <v>6</v>
      </c>
      <c r="S1455" s="666">
        <v>0.66666666666666663</v>
      </c>
      <c r="T1455" s="731">
        <v>1</v>
      </c>
      <c r="U1455" s="689">
        <v>0.5</v>
      </c>
    </row>
    <row r="1456" spans="1:21" ht="14.4" customHeight="1" x14ac:dyDescent="0.3">
      <c r="A1456" s="649">
        <v>21</v>
      </c>
      <c r="B1456" s="650" t="s">
        <v>582</v>
      </c>
      <c r="C1456" s="650">
        <v>89301212</v>
      </c>
      <c r="D1456" s="729" t="s">
        <v>5949</v>
      </c>
      <c r="E1456" s="730" t="s">
        <v>3923</v>
      </c>
      <c r="F1456" s="650" t="s">
        <v>3904</v>
      </c>
      <c r="G1456" s="650" t="s">
        <v>3945</v>
      </c>
      <c r="H1456" s="650" t="s">
        <v>583</v>
      </c>
      <c r="I1456" s="650" t="s">
        <v>4972</v>
      </c>
      <c r="J1456" s="650" t="s">
        <v>777</v>
      </c>
      <c r="K1456" s="650" t="s">
        <v>4306</v>
      </c>
      <c r="L1456" s="651">
        <v>0</v>
      </c>
      <c r="M1456" s="651">
        <v>0</v>
      </c>
      <c r="N1456" s="650">
        <v>4</v>
      </c>
      <c r="O1456" s="731">
        <v>1.5</v>
      </c>
      <c r="P1456" s="651">
        <v>0</v>
      </c>
      <c r="Q1456" s="666"/>
      <c r="R1456" s="650">
        <v>4</v>
      </c>
      <c r="S1456" s="666">
        <v>1</v>
      </c>
      <c r="T1456" s="731">
        <v>1.5</v>
      </c>
      <c r="U1456" s="689">
        <v>1</v>
      </c>
    </row>
    <row r="1457" spans="1:21" ht="14.4" customHeight="1" x14ac:dyDescent="0.3">
      <c r="A1457" s="649">
        <v>21</v>
      </c>
      <c r="B1457" s="650" t="s">
        <v>582</v>
      </c>
      <c r="C1457" s="650">
        <v>89301212</v>
      </c>
      <c r="D1457" s="729" t="s">
        <v>5949</v>
      </c>
      <c r="E1457" s="730" t="s">
        <v>3923</v>
      </c>
      <c r="F1457" s="650" t="s">
        <v>3904</v>
      </c>
      <c r="G1457" s="650" t="s">
        <v>3950</v>
      </c>
      <c r="H1457" s="650" t="s">
        <v>1959</v>
      </c>
      <c r="I1457" s="650" t="s">
        <v>1998</v>
      </c>
      <c r="J1457" s="650" t="s">
        <v>1999</v>
      </c>
      <c r="K1457" s="650" t="s">
        <v>2000</v>
      </c>
      <c r="L1457" s="651">
        <v>937.93</v>
      </c>
      <c r="M1457" s="651">
        <v>2813.79</v>
      </c>
      <c r="N1457" s="650">
        <v>3</v>
      </c>
      <c r="O1457" s="731">
        <v>0.5</v>
      </c>
      <c r="P1457" s="651">
        <v>2813.79</v>
      </c>
      <c r="Q1457" s="666">
        <v>1</v>
      </c>
      <c r="R1457" s="650">
        <v>3</v>
      </c>
      <c r="S1457" s="666">
        <v>1</v>
      </c>
      <c r="T1457" s="731">
        <v>0.5</v>
      </c>
      <c r="U1457" s="689">
        <v>1</v>
      </c>
    </row>
    <row r="1458" spans="1:21" ht="14.4" customHeight="1" x14ac:dyDescent="0.3">
      <c r="A1458" s="649">
        <v>21</v>
      </c>
      <c r="B1458" s="650" t="s">
        <v>582</v>
      </c>
      <c r="C1458" s="650">
        <v>89301212</v>
      </c>
      <c r="D1458" s="729" t="s">
        <v>5949</v>
      </c>
      <c r="E1458" s="730" t="s">
        <v>3923</v>
      </c>
      <c r="F1458" s="650" t="s">
        <v>3904</v>
      </c>
      <c r="G1458" s="650" t="s">
        <v>3950</v>
      </c>
      <c r="H1458" s="650" t="s">
        <v>1959</v>
      </c>
      <c r="I1458" s="650" t="s">
        <v>2061</v>
      </c>
      <c r="J1458" s="650" t="s">
        <v>2062</v>
      </c>
      <c r="K1458" s="650" t="s">
        <v>2000</v>
      </c>
      <c r="L1458" s="651">
        <v>1749.69</v>
      </c>
      <c r="M1458" s="651">
        <v>64738.530000000006</v>
      </c>
      <c r="N1458" s="650">
        <v>37</v>
      </c>
      <c r="O1458" s="731">
        <v>10.5</v>
      </c>
      <c r="P1458" s="651">
        <v>59489.460000000006</v>
      </c>
      <c r="Q1458" s="666">
        <v>0.91891891891891897</v>
      </c>
      <c r="R1458" s="650">
        <v>34</v>
      </c>
      <c r="S1458" s="666">
        <v>0.91891891891891897</v>
      </c>
      <c r="T1458" s="731">
        <v>9.5</v>
      </c>
      <c r="U1458" s="689">
        <v>0.90476190476190477</v>
      </c>
    </row>
    <row r="1459" spans="1:21" ht="14.4" customHeight="1" x14ac:dyDescent="0.3">
      <c r="A1459" s="649">
        <v>21</v>
      </c>
      <c r="B1459" s="650" t="s">
        <v>582</v>
      </c>
      <c r="C1459" s="650">
        <v>89301212</v>
      </c>
      <c r="D1459" s="729" t="s">
        <v>5949</v>
      </c>
      <c r="E1459" s="730" t="s">
        <v>3923</v>
      </c>
      <c r="F1459" s="650" t="s">
        <v>3904</v>
      </c>
      <c r="G1459" s="650" t="s">
        <v>3950</v>
      </c>
      <c r="H1459" s="650" t="s">
        <v>1959</v>
      </c>
      <c r="I1459" s="650" t="s">
        <v>2065</v>
      </c>
      <c r="J1459" s="650" t="s">
        <v>2062</v>
      </c>
      <c r="K1459" s="650" t="s">
        <v>2003</v>
      </c>
      <c r="L1459" s="651">
        <v>2332.92</v>
      </c>
      <c r="M1459" s="651">
        <v>27995.040000000001</v>
      </c>
      <c r="N1459" s="650">
        <v>12</v>
      </c>
      <c r="O1459" s="731">
        <v>5</v>
      </c>
      <c r="P1459" s="651">
        <v>18663.36</v>
      </c>
      <c r="Q1459" s="666">
        <v>0.66666666666666663</v>
      </c>
      <c r="R1459" s="650">
        <v>8</v>
      </c>
      <c r="S1459" s="666">
        <v>0.66666666666666663</v>
      </c>
      <c r="T1459" s="731">
        <v>3</v>
      </c>
      <c r="U1459" s="689">
        <v>0.6</v>
      </c>
    </row>
    <row r="1460" spans="1:21" ht="14.4" customHeight="1" x14ac:dyDescent="0.3">
      <c r="A1460" s="649">
        <v>21</v>
      </c>
      <c r="B1460" s="650" t="s">
        <v>582</v>
      </c>
      <c r="C1460" s="650">
        <v>89301212</v>
      </c>
      <c r="D1460" s="729" t="s">
        <v>5949</v>
      </c>
      <c r="E1460" s="730" t="s">
        <v>3923</v>
      </c>
      <c r="F1460" s="650" t="s">
        <v>3904</v>
      </c>
      <c r="G1460" s="650" t="s">
        <v>3950</v>
      </c>
      <c r="H1460" s="650" t="s">
        <v>1959</v>
      </c>
      <c r="I1460" s="650" t="s">
        <v>2068</v>
      </c>
      <c r="J1460" s="650" t="s">
        <v>2062</v>
      </c>
      <c r="K1460" s="650" t="s">
        <v>3115</v>
      </c>
      <c r="L1460" s="651">
        <v>2916.16</v>
      </c>
      <c r="M1460" s="651">
        <v>49574.720000000001</v>
      </c>
      <c r="N1460" s="650">
        <v>17</v>
      </c>
      <c r="O1460" s="731">
        <v>5.5</v>
      </c>
      <c r="P1460" s="651">
        <v>32077.759999999998</v>
      </c>
      <c r="Q1460" s="666">
        <v>0.64705882352941169</v>
      </c>
      <c r="R1460" s="650">
        <v>11</v>
      </c>
      <c r="S1460" s="666">
        <v>0.6470588235294118</v>
      </c>
      <c r="T1460" s="731">
        <v>3</v>
      </c>
      <c r="U1460" s="689">
        <v>0.54545454545454541</v>
      </c>
    </row>
    <row r="1461" spans="1:21" ht="14.4" customHeight="1" x14ac:dyDescent="0.3">
      <c r="A1461" s="649">
        <v>21</v>
      </c>
      <c r="B1461" s="650" t="s">
        <v>582</v>
      </c>
      <c r="C1461" s="650">
        <v>89301212</v>
      </c>
      <c r="D1461" s="729" t="s">
        <v>5949</v>
      </c>
      <c r="E1461" s="730" t="s">
        <v>3923</v>
      </c>
      <c r="F1461" s="650" t="s">
        <v>3904</v>
      </c>
      <c r="G1461" s="650" t="s">
        <v>4441</v>
      </c>
      <c r="H1461" s="650" t="s">
        <v>1959</v>
      </c>
      <c r="I1461" s="650" t="s">
        <v>5142</v>
      </c>
      <c r="J1461" s="650" t="s">
        <v>1969</v>
      </c>
      <c r="K1461" s="650" t="s">
        <v>5143</v>
      </c>
      <c r="L1461" s="651">
        <v>193.26</v>
      </c>
      <c r="M1461" s="651">
        <v>193.26</v>
      </c>
      <c r="N1461" s="650">
        <v>1</v>
      </c>
      <c r="O1461" s="731">
        <v>1</v>
      </c>
      <c r="P1461" s="651"/>
      <c r="Q1461" s="666">
        <v>0</v>
      </c>
      <c r="R1461" s="650"/>
      <c r="S1461" s="666">
        <v>0</v>
      </c>
      <c r="T1461" s="731"/>
      <c r="U1461" s="689">
        <v>0</v>
      </c>
    </row>
    <row r="1462" spans="1:21" ht="14.4" customHeight="1" x14ac:dyDescent="0.3">
      <c r="A1462" s="649">
        <v>21</v>
      </c>
      <c r="B1462" s="650" t="s">
        <v>582</v>
      </c>
      <c r="C1462" s="650">
        <v>89301212</v>
      </c>
      <c r="D1462" s="729" t="s">
        <v>5949</v>
      </c>
      <c r="E1462" s="730" t="s">
        <v>3923</v>
      </c>
      <c r="F1462" s="650" t="s">
        <v>3904</v>
      </c>
      <c r="G1462" s="650" t="s">
        <v>4072</v>
      </c>
      <c r="H1462" s="650" t="s">
        <v>583</v>
      </c>
      <c r="I1462" s="650" t="s">
        <v>2382</v>
      </c>
      <c r="J1462" s="650" t="s">
        <v>2383</v>
      </c>
      <c r="K1462" s="650" t="s">
        <v>2384</v>
      </c>
      <c r="L1462" s="651">
        <v>153.52000000000001</v>
      </c>
      <c r="M1462" s="651">
        <v>307.04000000000002</v>
      </c>
      <c r="N1462" s="650">
        <v>2</v>
      </c>
      <c r="O1462" s="731">
        <v>2</v>
      </c>
      <c r="P1462" s="651">
        <v>153.52000000000001</v>
      </c>
      <c r="Q1462" s="666">
        <v>0.5</v>
      </c>
      <c r="R1462" s="650">
        <v>1</v>
      </c>
      <c r="S1462" s="666">
        <v>0.5</v>
      </c>
      <c r="T1462" s="731">
        <v>1</v>
      </c>
      <c r="U1462" s="689">
        <v>0.5</v>
      </c>
    </row>
    <row r="1463" spans="1:21" ht="14.4" customHeight="1" x14ac:dyDescent="0.3">
      <c r="A1463" s="649">
        <v>21</v>
      </c>
      <c r="B1463" s="650" t="s">
        <v>582</v>
      </c>
      <c r="C1463" s="650">
        <v>89301212</v>
      </c>
      <c r="D1463" s="729" t="s">
        <v>5949</v>
      </c>
      <c r="E1463" s="730" t="s">
        <v>3923</v>
      </c>
      <c r="F1463" s="650" t="s">
        <v>3904</v>
      </c>
      <c r="G1463" s="650" t="s">
        <v>4073</v>
      </c>
      <c r="H1463" s="650" t="s">
        <v>1959</v>
      </c>
      <c r="I1463" s="650" t="s">
        <v>2429</v>
      </c>
      <c r="J1463" s="650" t="s">
        <v>2430</v>
      </c>
      <c r="K1463" s="650" t="s">
        <v>3738</v>
      </c>
      <c r="L1463" s="651">
        <v>69.86</v>
      </c>
      <c r="M1463" s="651">
        <v>489.02000000000004</v>
      </c>
      <c r="N1463" s="650">
        <v>7</v>
      </c>
      <c r="O1463" s="731">
        <v>7</v>
      </c>
      <c r="P1463" s="651">
        <v>419.16</v>
      </c>
      <c r="Q1463" s="666">
        <v>0.8571428571428571</v>
      </c>
      <c r="R1463" s="650">
        <v>6</v>
      </c>
      <c r="S1463" s="666">
        <v>0.8571428571428571</v>
      </c>
      <c r="T1463" s="731">
        <v>6</v>
      </c>
      <c r="U1463" s="689">
        <v>0.8571428571428571</v>
      </c>
    </row>
    <row r="1464" spans="1:21" ht="14.4" customHeight="1" x14ac:dyDescent="0.3">
      <c r="A1464" s="649">
        <v>21</v>
      </c>
      <c r="B1464" s="650" t="s">
        <v>582</v>
      </c>
      <c r="C1464" s="650">
        <v>89301212</v>
      </c>
      <c r="D1464" s="729" t="s">
        <v>5949</v>
      </c>
      <c r="E1464" s="730" t="s">
        <v>3923</v>
      </c>
      <c r="F1464" s="650" t="s">
        <v>3904</v>
      </c>
      <c r="G1464" s="650" t="s">
        <v>3951</v>
      </c>
      <c r="H1464" s="650" t="s">
        <v>583</v>
      </c>
      <c r="I1464" s="650" t="s">
        <v>811</v>
      </c>
      <c r="J1464" s="650" t="s">
        <v>808</v>
      </c>
      <c r="K1464" s="650" t="s">
        <v>4309</v>
      </c>
      <c r="L1464" s="651">
        <v>314.89999999999998</v>
      </c>
      <c r="M1464" s="651">
        <v>314.89999999999998</v>
      </c>
      <c r="N1464" s="650">
        <v>1</v>
      </c>
      <c r="O1464" s="731">
        <v>0.5</v>
      </c>
      <c r="P1464" s="651">
        <v>314.89999999999998</v>
      </c>
      <c r="Q1464" s="666">
        <v>1</v>
      </c>
      <c r="R1464" s="650">
        <v>1</v>
      </c>
      <c r="S1464" s="666">
        <v>1</v>
      </c>
      <c r="T1464" s="731">
        <v>0.5</v>
      </c>
      <c r="U1464" s="689">
        <v>1</v>
      </c>
    </row>
    <row r="1465" spans="1:21" ht="14.4" customHeight="1" x14ac:dyDescent="0.3">
      <c r="A1465" s="649">
        <v>21</v>
      </c>
      <c r="B1465" s="650" t="s">
        <v>582</v>
      </c>
      <c r="C1465" s="650">
        <v>89301212</v>
      </c>
      <c r="D1465" s="729" t="s">
        <v>5949</v>
      </c>
      <c r="E1465" s="730" t="s">
        <v>3923</v>
      </c>
      <c r="F1465" s="650" t="s">
        <v>3904</v>
      </c>
      <c r="G1465" s="650" t="s">
        <v>3948</v>
      </c>
      <c r="H1465" s="650" t="s">
        <v>1959</v>
      </c>
      <c r="I1465" s="650" t="s">
        <v>4081</v>
      </c>
      <c r="J1465" s="650" t="s">
        <v>2183</v>
      </c>
      <c r="K1465" s="650" t="s">
        <v>4082</v>
      </c>
      <c r="L1465" s="651">
        <v>248.7</v>
      </c>
      <c r="M1465" s="651">
        <v>746.09999999999991</v>
      </c>
      <c r="N1465" s="650">
        <v>3</v>
      </c>
      <c r="O1465" s="731">
        <v>2</v>
      </c>
      <c r="P1465" s="651">
        <v>746.09999999999991</v>
      </c>
      <c r="Q1465" s="666">
        <v>1</v>
      </c>
      <c r="R1465" s="650">
        <v>3</v>
      </c>
      <c r="S1465" s="666">
        <v>1</v>
      </c>
      <c r="T1465" s="731">
        <v>2</v>
      </c>
      <c r="U1465" s="689">
        <v>1</v>
      </c>
    </row>
    <row r="1466" spans="1:21" ht="14.4" customHeight="1" x14ac:dyDescent="0.3">
      <c r="A1466" s="649">
        <v>21</v>
      </c>
      <c r="B1466" s="650" t="s">
        <v>582</v>
      </c>
      <c r="C1466" s="650">
        <v>89301212</v>
      </c>
      <c r="D1466" s="729" t="s">
        <v>5949</v>
      </c>
      <c r="E1466" s="730" t="s">
        <v>3923</v>
      </c>
      <c r="F1466" s="650" t="s">
        <v>3904</v>
      </c>
      <c r="G1466" s="650" t="s">
        <v>3948</v>
      </c>
      <c r="H1466" s="650" t="s">
        <v>1959</v>
      </c>
      <c r="I1466" s="650" t="s">
        <v>2182</v>
      </c>
      <c r="J1466" s="650" t="s">
        <v>2183</v>
      </c>
      <c r="K1466" s="650" t="s">
        <v>2184</v>
      </c>
      <c r="L1466" s="651">
        <v>497.4</v>
      </c>
      <c r="M1466" s="651">
        <v>31336.200000000019</v>
      </c>
      <c r="N1466" s="650">
        <v>63</v>
      </c>
      <c r="O1466" s="731">
        <v>43</v>
      </c>
      <c r="P1466" s="651">
        <v>25367.40000000002</v>
      </c>
      <c r="Q1466" s="666">
        <v>0.80952380952380965</v>
      </c>
      <c r="R1466" s="650">
        <v>51</v>
      </c>
      <c r="S1466" s="666">
        <v>0.80952380952380953</v>
      </c>
      <c r="T1466" s="731">
        <v>34.5</v>
      </c>
      <c r="U1466" s="689">
        <v>0.80232558139534882</v>
      </c>
    </row>
    <row r="1467" spans="1:21" ht="14.4" customHeight="1" x14ac:dyDescent="0.3">
      <c r="A1467" s="649">
        <v>21</v>
      </c>
      <c r="B1467" s="650" t="s">
        <v>582</v>
      </c>
      <c r="C1467" s="650">
        <v>89301212</v>
      </c>
      <c r="D1467" s="729" t="s">
        <v>5949</v>
      </c>
      <c r="E1467" s="730" t="s">
        <v>3923</v>
      </c>
      <c r="F1467" s="650" t="s">
        <v>3904</v>
      </c>
      <c r="G1467" s="650" t="s">
        <v>3948</v>
      </c>
      <c r="H1467" s="650" t="s">
        <v>1959</v>
      </c>
      <c r="I1467" s="650" t="s">
        <v>2200</v>
      </c>
      <c r="J1467" s="650" t="s">
        <v>2201</v>
      </c>
      <c r="K1467" s="650" t="s">
        <v>3686</v>
      </c>
      <c r="L1467" s="651">
        <v>1359.61</v>
      </c>
      <c r="M1467" s="651">
        <v>6798.0499999999993</v>
      </c>
      <c r="N1467" s="650">
        <v>5</v>
      </c>
      <c r="O1467" s="731">
        <v>3.5</v>
      </c>
      <c r="P1467" s="651">
        <v>5438.44</v>
      </c>
      <c r="Q1467" s="666">
        <v>0.8</v>
      </c>
      <c r="R1467" s="650">
        <v>4</v>
      </c>
      <c r="S1467" s="666">
        <v>0.8</v>
      </c>
      <c r="T1467" s="731">
        <v>3</v>
      </c>
      <c r="U1467" s="689">
        <v>0.8571428571428571</v>
      </c>
    </row>
    <row r="1468" spans="1:21" ht="14.4" customHeight="1" x14ac:dyDescent="0.3">
      <c r="A1468" s="649">
        <v>21</v>
      </c>
      <c r="B1468" s="650" t="s">
        <v>582</v>
      </c>
      <c r="C1468" s="650">
        <v>89301212</v>
      </c>
      <c r="D1468" s="729" t="s">
        <v>5949</v>
      </c>
      <c r="E1468" s="730" t="s">
        <v>3923</v>
      </c>
      <c r="F1468" s="650" t="s">
        <v>3904</v>
      </c>
      <c r="G1468" s="650" t="s">
        <v>3948</v>
      </c>
      <c r="H1468" s="650" t="s">
        <v>1959</v>
      </c>
      <c r="I1468" s="650" t="s">
        <v>3964</v>
      </c>
      <c r="J1468" s="650" t="s">
        <v>3965</v>
      </c>
      <c r="K1468" s="650" t="s">
        <v>3966</v>
      </c>
      <c r="L1468" s="651">
        <v>1359.61</v>
      </c>
      <c r="M1468" s="651">
        <v>50305.570000000014</v>
      </c>
      <c r="N1468" s="650">
        <v>37</v>
      </c>
      <c r="O1468" s="731">
        <v>21.5</v>
      </c>
      <c r="P1468" s="651">
        <v>44867.130000000012</v>
      </c>
      <c r="Q1468" s="666">
        <v>0.89189189189189189</v>
      </c>
      <c r="R1468" s="650">
        <v>33</v>
      </c>
      <c r="S1468" s="666">
        <v>0.89189189189189189</v>
      </c>
      <c r="T1468" s="731">
        <v>19.5</v>
      </c>
      <c r="U1468" s="689">
        <v>0.90697674418604646</v>
      </c>
    </row>
    <row r="1469" spans="1:21" ht="14.4" customHeight="1" x14ac:dyDescent="0.3">
      <c r="A1469" s="649">
        <v>21</v>
      </c>
      <c r="B1469" s="650" t="s">
        <v>582</v>
      </c>
      <c r="C1469" s="650">
        <v>89301212</v>
      </c>
      <c r="D1469" s="729" t="s">
        <v>5949</v>
      </c>
      <c r="E1469" s="730" t="s">
        <v>3923</v>
      </c>
      <c r="F1469" s="650" t="s">
        <v>3904</v>
      </c>
      <c r="G1469" s="650" t="s">
        <v>4559</v>
      </c>
      <c r="H1469" s="650" t="s">
        <v>583</v>
      </c>
      <c r="I1469" s="650" t="s">
        <v>1744</v>
      </c>
      <c r="J1469" s="650" t="s">
        <v>4561</v>
      </c>
      <c r="K1469" s="650" t="s">
        <v>4562</v>
      </c>
      <c r="L1469" s="651">
        <v>1044.3599999999999</v>
      </c>
      <c r="M1469" s="651">
        <v>51173.640000000007</v>
      </c>
      <c r="N1469" s="650">
        <v>49</v>
      </c>
      <c r="O1469" s="731">
        <v>9.5</v>
      </c>
      <c r="P1469" s="651">
        <v>51173.640000000007</v>
      </c>
      <c r="Q1469" s="666">
        <v>1</v>
      </c>
      <c r="R1469" s="650">
        <v>49</v>
      </c>
      <c r="S1469" s="666">
        <v>1</v>
      </c>
      <c r="T1469" s="731">
        <v>9.5</v>
      </c>
      <c r="U1469" s="689">
        <v>1</v>
      </c>
    </row>
    <row r="1470" spans="1:21" ht="14.4" customHeight="1" x14ac:dyDescent="0.3">
      <c r="A1470" s="649">
        <v>21</v>
      </c>
      <c r="B1470" s="650" t="s">
        <v>582</v>
      </c>
      <c r="C1470" s="650">
        <v>89301212</v>
      </c>
      <c r="D1470" s="729" t="s">
        <v>5949</v>
      </c>
      <c r="E1470" s="730" t="s">
        <v>3923</v>
      </c>
      <c r="F1470" s="650" t="s">
        <v>3904</v>
      </c>
      <c r="G1470" s="650" t="s">
        <v>4559</v>
      </c>
      <c r="H1470" s="650" t="s">
        <v>583</v>
      </c>
      <c r="I1470" s="650" t="s">
        <v>4998</v>
      </c>
      <c r="J1470" s="650" t="s">
        <v>4999</v>
      </c>
      <c r="K1470" s="650" t="s">
        <v>5000</v>
      </c>
      <c r="L1470" s="651">
        <v>1359.61</v>
      </c>
      <c r="M1470" s="651">
        <v>8157.66</v>
      </c>
      <c r="N1470" s="650">
        <v>6</v>
      </c>
      <c r="O1470" s="731">
        <v>1</v>
      </c>
      <c r="P1470" s="651">
        <v>2719.22</v>
      </c>
      <c r="Q1470" s="666">
        <v>0.33333333333333331</v>
      </c>
      <c r="R1470" s="650">
        <v>2</v>
      </c>
      <c r="S1470" s="666">
        <v>0.33333333333333331</v>
      </c>
      <c r="T1470" s="731">
        <v>0.5</v>
      </c>
      <c r="U1470" s="689">
        <v>0.5</v>
      </c>
    </row>
    <row r="1471" spans="1:21" ht="14.4" customHeight="1" x14ac:dyDescent="0.3">
      <c r="A1471" s="649">
        <v>21</v>
      </c>
      <c r="B1471" s="650" t="s">
        <v>582</v>
      </c>
      <c r="C1471" s="650">
        <v>89301212</v>
      </c>
      <c r="D1471" s="729" t="s">
        <v>5949</v>
      </c>
      <c r="E1471" s="730" t="s">
        <v>3923</v>
      </c>
      <c r="F1471" s="650" t="s">
        <v>3904</v>
      </c>
      <c r="G1471" s="650" t="s">
        <v>4093</v>
      </c>
      <c r="H1471" s="650" t="s">
        <v>583</v>
      </c>
      <c r="I1471" s="650" t="s">
        <v>1066</v>
      </c>
      <c r="J1471" s="650" t="s">
        <v>1067</v>
      </c>
      <c r="K1471" s="650" t="s">
        <v>1068</v>
      </c>
      <c r="L1471" s="651">
        <v>67.42</v>
      </c>
      <c r="M1471" s="651">
        <v>134.84</v>
      </c>
      <c r="N1471" s="650">
        <v>2</v>
      </c>
      <c r="O1471" s="731">
        <v>2</v>
      </c>
      <c r="P1471" s="651">
        <v>134.84</v>
      </c>
      <c r="Q1471" s="666">
        <v>1</v>
      </c>
      <c r="R1471" s="650">
        <v>2</v>
      </c>
      <c r="S1471" s="666">
        <v>1</v>
      </c>
      <c r="T1471" s="731">
        <v>2</v>
      </c>
      <c r="U1471" s="689">
        <v>1</v>
      </c>
    </row>
    <row r="1472" spans="1:21" ht="14.4" customHeight="1" x14ac:dyDescent="0.3">
      <c r="A1472" s="649">
        <v>21</v>
      </c>
      <c r="B1472" s="650" t="s">
        <v>582</v>
      </c>
      <c r="C1472" s="650">
        <v>89301212</v>
      </c>
      <c r="D1472" s="729" t="s">
        <v>5949</v>
      </c>
      <c r="E1472" s="730" t="s">
        <v>3923</v>
      </c>
      <c r="F1472" s="650" t="s">
        <v>3904</v>
      </c>
      <c r="G1472" s="650" t="s">
        <v>4093</v>
      </c>
      <c r="H1472" s="650" t="s">
        <v>583</v>
      </c>
      <c r="I1472" s="650" t="s">
        <v>5211</v>
      </c>
      <c r="J1472" s="650" t="s">
        <v>1067</v>
      </c>
      <c r="K1472" s="650" t="s">
        <v>2758</v>
      </c>
      <c r="L1472" s="651">
        <v>202.25</v>
      </c>
      <c r="M1472" s="651">
        <v>404.5</v>
      </c>
      <c r="N1472" s="650">
        <v>2</v>
      </c>
      <c r="O1472" s="731">
        <v>1.5</v>
      </c>
      <c r="P1472" s="651"/>
      <c r="Q1472" s="666">
        <v>0</v>
      </c>
      <c r="R1472" s="650"/>
      <c r="S1472" s="666">
        <v>0</v>
      </c>
      <c r="T1472" s="731"/>
      <c r="U1472" s="689">
        <v>0</v>
      </c>
    </row>
    <row r="1473" spans="1:21" ht="14.4" customHeight="1" x14ac:dyDescent="0.3">
      <c r="A1473" s="649">
        <v>21</v>
      </c>
      <c r="B1473" s="650" t="s">
        <v>582</v>
      </c>
      <c r="C1473" s="650">
        <v>89301212</v>
      </c>
      <c r="D1473" s="729" t="s">
        <v>5949</v>
      </c>
      <c r="E1473" s="730" t="s">
        <v>3923</v>
      </c>
      <c r="F1473" s="650" t="s">
        <v>3904</v>
      </c>
      <c r="G1473" s="650" t="s">
        <v>4094</v>
      </c>
      <c r="H1473" s="650" t="s">
        <v>583</v>
      </c>
      <c r="I1473" s="650" t="s">
        <v>1884</v>
      </c>
      <c r="J1473" s="650" t="s">
        <v>869</v>
      </c>
      <c r="K1473" s="650" t="s">
        <v>1217</v>
      </c>
      <c r="L1473" s="651">
        <v>113.37</v>
      </c>
      <c r="M1473" s="651">
        <v>1587.18</v>
      </c>
      <c r="N1473" s="650">
        <v>14</v>
      </c>
      <c r="O1473" s="731">
        <v>4.5</v>
      </c>
      <c r="P1473" s="651">
        <v>1133.7</v>
      </c>
      <c r="Q1473" s="666">
        <v>0.7142857142857143</v>
      </c>
      <c r="R1473" s="650">
        <v>10</v>
      </c>
      <c r="S1473" s="666">
        <v>0.7142857142857143</v>
      </c>
      <c r="T1473" s="731">
        <v>2.5</v>
      </c>
      <c r="U1473" s="689">
        <v>0.55555555555555558</v>
      </c>
    </row>
    <row r="1474" spans="1:21" ht="14.4" customHeight="1" x14ac:dyDescent="0.3">
      <c r="A1474" s="649">
        <v>21</v>
      </c>
      <c r="B1474" s="650" t="s">
        <v>582</v>
      </c>
      <c r="C1474" s="650">
        <v>89301212</v>
      </c>
      <c r="D1474" s="729" t="s">
        <v>5949</v>
      </c>
      <c r="E1474" s="730" t="s">
        <v>3923</v>
      </c>
      <c r="F1474" s="650" t="s">
        <v>3904</v>
      </c>
      <c r="G1474" s="650" t="s">
        <v>4094</v>
      </c>
      <c r="H1474" s="650" t="s">
        <v>583</v>
      </c>
      <c r="I1474" s="650" t="s">
        <v>868</v>
      </c>
      <c r="J1474" s="650" t="s">
        <v>869</v>
      </c>
      <c r="K1474" s="650" t="s">
        <v>870</v>
      </c>
      <c r="L1474" s="651">
        <v>56.69</v>
      </c>
      <c r="M1474" s="651">
        <v>2607.7399999999998</v>
      </c>
      <c r="N1474" s="650">
        <v>46</v>
      </c>
      <c r="O1474" s="731">
        <v>18.5</v>
      </c>
      <c r="P1474" s="651">
        <v>1190.4899999999998</v>
      </c>
      <c r="Q1474" s="666">
        <v>0.45652173913043476</v>
      </c>
      <c r="R1474" s="650">
        <v>21</v>
      </c>
      <c r="S1474" s="666">
        <v>0.45652173913043476</v>
      </c>
      <c r="T1474" s="731">
        <v>6</v>
      </c>
      <c r="U1474" s="689">
        <v>0.32432432432432434</v>
      </c>
    </row>
    <row r="1475" spans="1:21" ht="14.4" customHeight="1" x14ac:dyDescent="0.3">
      <c r="A1475" s="649">
        <v>21</v>
      </c>
      <c r="B1475" s="650" t="s">
        <v>582</v>
      </c>
      <c r="C1475" s="650">
        <v>89301212</v>
      </c>
      <c r="D1475" s="729" t="s">
        <v>5949</v>
      </c>
      <c r="E1475" s="730" t="s">
        <v>3923</v>
      </c>
      <c r="F1475" s="650" t="s">
        <v>3904</v>
      </c>
      <c r="G1475" s="650" t="s">
        <v>4094</v>
      </c>
      <c r="H1475" s="650" t="s">
        <v>583</v>
      </c>
      <c r="I1475" s="650" t="s">
        <v>5008</v>
      </c>
      <c r="J1475" s="650" t="s">
        <v>5009</v>
      </c>
      <c r="K1475" s="650" t="s">
        <v>858</v>
      </c>
      <c r="L1475" s="651">
        <v>45.34</v>
      </c>
      <c r="M1475" s="651">
        <v>90.68</v>
      </c>
      <c r="N1475" s="650">
        <v>2</v>
      </c>
      <c r="O1475" s="731">
        <v>0.5</v>
      </c>
      <c r="P1475" s="651"/>
      <c r="Q1475" s="666">
        <v>0</v>
      </c>
      <c r="R1475" s="650"/>
      <c r="S1475" s="666">
        <v>0</v>
      </c>
      <c r="T1475" s="731"/>
      <c r="U1475" s="689">
        <v>0</v>
      </c>
    </row>
    <row r="1476" spans="1:21" ht="14.4" customHeight="1" x14ac:dyDescent="0.3">
      <c r="A1476" s="649">
        <v>21</v>
      </c>
      <c r="B1476" s="650" t="s">
        <v>582</v>
      </c>
      <c r="C1476" s="650">
        <v>89301212</v>
      </c>
      <c r="D1476" s="729" t="s">
        <v>5949</v>
      </c>
      <c r="E1476" s="730" t="s">
        <v>3923</v>
      </c>
      <c r="F1476" s="650" t="s">
        <v>3904</v>
      </c>
      <c r="G1476" s="650" t="s">
        <v>5212</v>
      </c>
      <c r="H1476" s="650" t="s">
        <v>583</v>
      </c>
      <c r="I1476" s="650" t="s">
        <v>5213</v>
      </c>
      <c r="J1476" s="650" t="s">
        <v>902</v>
      </c>
      <c r="K1476" s="650" t="s">
        <v>5214</v>
      </c>
      <c r="L1476" s="651">
        <v>0</v>
      </c>
      <c r="M1476" s="651">
        <v>0</v>
      </c>
      <c r="N1476" s="650">
        <v>1</v>
      </c>
      <c r="O1476" s="731">
        <v>1</v>
      </c>
      <c r="P1476" s="651"/>
      <c r="Q1476" s="666"/>
      <c r="R1476" s="650"/>
      <c r="S1476" s="666">
        <v>0</v>
      </c>
      <c r="T1476" s="731"/>
      <c r="U1476" s="689">
        <v>0</v>
      </c>
    </row>
    <row r="1477" spans="1:21" ht="14.4" customHeight="1" x14ac:dyDescent="0.3">
      <c r="A1477" s="649">
        <v>21</v>
      </c>
      <c r="B1477" s="650" t="s">
        <v>582</v>
      </c>
      <c r="C1477" s="650">
        <v>89301212</v>
      </c>
      <c r="D1477" s="729" t="s">
        <v>5949</v>
      </c>
      <c r="E1477" s="730" t="s">
        <v>3923</v>
      </c>
      <c r="F1477" s="650" t="s">
        <v>3904</v>
      </c>
      <c r="G1477" s="650" t="s">
        <v>4321</v>
      </c>
      <c r="H1477" s="650" t="s">
        <v>1959</v>
      </c>
      <c r="I1477" s="650" t="s">
        <v>3256</v>
      </c>
      <c r="J1477" s="650" t="s">
        <v>3257</v>
      </c>
      <c r="K1477" s="650" t="s">
        <v>3258</v>
      </c>
      <c r="L1477" s="651">
        <v>194.26</v>
      </c>
      <c r="M1477" s="651">
        <v>582.78</v>
      </c>
      <c r="N1477" s="650">
        <v>3</v>
      </c>
      <c r="O1477" s="731">
        <v>2.5</v>
      </c>
      <c r="P1477" s="651">
        <v>194.26</v>
      </c>
      <c r="Q1477" s="666">
        <v>0.33333333333333331</v>
      </c>
      <c r="R1477" s="650">
        <v>1</v>
      </c>
      <c r="S1477" s="666">
        <v>0.33333333333333331</v>
      </c>
      <c r="T1477" s="731">
        <v>0.5</v>
      </c>
      <c r="U1477" s="689">
        <v>0.2</v>
      </c>
    </row>
    <row r="1478" spans="1:21" ht="14.4" customHeight="1" x14ac:dyDescent="0.3">
      <c r="A1478" s="649">
        <v>21</v>
      </c>
      <c r="B1478" s="650" t="s">
        <v>582</v>
      </c>
      <c r="C1478" s="650">
        <v>89301212</v>
      </c>
      <c r="D1478" s="729" t="s">
        <v>5949</v>
      </c>
      <c r="E1478" s="730" t="s">
        <v>3923</v>
      </c>
      <c r="F1478" s="650" t="s">
        <v>3904</v>
      </c>
      <c r="G1478" s="650" t="s">
        <v>4321</v>
      </c>
      <c r="H1478" s="650" t="s">
        <v>1959</v>
      </c>
      <c r="I1478" s="650" t="s">
        <v>4593</v>
      </c>
      <c r="J1478" s="650" t="s">
        <v>4594</v>
      </c>
      <c r="K1478" s="650" t="s">
        <v>2305</v>
      </c>
      <c r="L1478" s="651">
        <v>31.59</v>
      </c>
      <c r="M1478" s="651">
        <v>189.54</v>
      </c>
      <c r="N1478" s="650">
        <v>6</v>
      </c>
      <c r="O1478" s="731">
        <v>1</v>
      </c>
      <c r="P1478" s="651">
        <v>189.54</v>
      </c>
      <c r="Q1478" s="666">
        <v>1</v>
      </c>
      <c r="R1478" s="650">
        <v>6</v>
      </c>
      <c r="S1478" s="666">
        <v>1</v>
      </c>
      <c r="T1478" s="731">
        <v>1</v>
      </c>
      <c r="U1478" s="689">
        <v>1</v>
      </c>
    </row>
    <row r="1479" spans="1:21" ht="14.4" customHeight="1" x14ac:dyDescent="0.3">
      <c r="A1479" s="649">
        <v>21</v>
      </c>
      <c r="B1479" s="650" t="s">
        <v>582</v>
      </c>
      <c r="C1479" s="650">
        <v>89301212</v>
      </c>
      <c r="D1479" s="729" t="s">
        <v>5949</v>
      </c>
      <c r="E1479" s="730" t="s">
        <v>3923</v>
      </c>
      <c r="F1479" s="650" t="s">
        <v>3904</v>
      </c>
      <c r="G1479" s="650" t="s">
        <v>4327</v>
      </c>
      <c r="H1479" s="650" t="s">
        <v>583</v>
      </c>
      <c r="I1479" s="650" t="s">
        <v>2661</v>
      </c>
      <c r="J1479" s="650" t="s">
        <v>2662</v>
      </c>
      <c r="K1479" s="650" t="s">
        <v>2663</v>
      </c>
      <c r="L1479" s="651">
        <v>73.260000000000005</v>
      </c>
      <c r="M1479" s="651">
        <v>219.78000000000003</v>
      </c>
      <c r="N1479" s="650">
        <v>3</v>
      </c>
      <c r="O1479" s="731">
        <v>1</v>
      </c>
      <c r="P1479" s="651"/>
      <c r="Q1479" s="666">
        <v>0</v>
      </c>
      <c r="R1479" s="650"/>
      <c r="S1479" s="666">
        <v>0</v>
      </c>
      <c r="T1479" s="731"/>
      <c r="U1479" s="689">
        <v>0</v>
      </c>
    </row>
    <row r="1480" spans="1:21" ht="14.4" customHeight="1" x14ac:dyDescent="0.3">
      <c r="A1480" s="649">
        <v>21</v>
      </c>
      <c r="B1480" s="650" t="s">
        <v>582</v>
      </c>
      <c r="C1480" s="650">
        <v>89301212</v>
      </c>
      <c r="D1480" s="729" t="s">
        <v>5949</v>
      </c>
      <c r="E1480" s="730" t="s">
        <v>3923</v>
      </c>
      <c r="F1480" s="650" t="s">
        <v>3904</v>
      </c>
      <c r="G1480" s="650" t="s">
        <v>4095</v>
      </c>
      <c r="H1480" s="650" t="s">
        <v>583</v>
      </c>
      <c r="I1480" s="650" t="s">
        <v>2518</v>
      </c>
      <c r="J1480" s="650" t="s">
        <v>4096</v>
      </c>
      <c r="K1480" s="650" t="s">
        <v>4097</v>
      </c>
      <c r="L1480" s="651">
        <v>22.88</v>
      </c>
      <c r="M1480" s="651">
        <v>22.88</v>
      </c>
      <c r="N1480" s="650">
        <v>1</v>
      </c>
      <c r="O1480" s="731">
        <v>0.5</v>
      </c>
      <c r="P1480" s="651">
        <v>22.88</v>
      </c>
      <c r="Q1480" s="666">
        <v>1</v>
      </c>
      <c r="R1480" s="650">
        <v>1</v>
      </c>
      <c r="S1480" s="666">
        <v>1</v>
      </c>
      <c r="T1480" s="731">
        <v>0.5</v>
      </c>
      <c r="U1480" s="689">
        <v>1</v>
      </c>
    </row>
    <row r="1481" spans="1:21" ht="14.4" customHeight="1" x14ac:dyDescent="0.3">
      <c r="A1481" s="649">
        <v>21</v>
      </c>
      <c r="B1481" s="650" t="s">
        <v>582</v>
      </c>
      <c r="C1481" s="650">
        <v>89301212</v>
      </c>
      <c r="D1481" s="729" t="s">
        <v>5949</v>
      </c>
      <c r="E1481" s="730" t="s">
        <v>3923</v>
      </c>
      <c r="F1481" s="650" t="s">
        <v>3904</v>
      </c>
      <c r="G1481" s="650" t="s">
        <v>4095</v>
      </c>
      <c r="H1481" s="650" t="s">
        <v>583</v>
      </c>
      <c r="I1481" s="650" t="s">
        <v>1346</v>
      </c>
      <c r="J1481" s="650" t="s">
        <v>4098</v>
      </c>
      <c r="K1481" s="650" t="s">
        <v>4099</v>
      </c>
      <c r="L1481" s="651">
        <v>91.52</v>
      </c>
      <c r="M1481" s="651">
        <v>183.04</v>
      </c>
      <c r="N1481" s="650">
        <v>2</v>
      </c>
      <c r="O1481" s="731">
        <v>1</v>
      </c>
      <c r="P1481" s="651">
        <v>183.04</v>
      </c>
      <c r="Q1481" s="666">
        <v>1</v>
      </c>
      <c r="R1481" s="650">
        <v>2</v>
      </c>
      <c r="S1481" s="666">
        <v>1</v>
      </c>
      <c r="T1481" s="731">
        <v>1</v>
      </c>
      <c r="U1481" s="689">
        <v>1</v>
      </c>
    </row>
    <row r="1482" spans="1:21" ht="14.4" customHeight="1" x14ac:dyDescent="0.3">
      <c r="A1482" s="649">
        <v>21</v>
      </c>
      <c r="B1482" s="650" t="s">
        <v>582</v>
      </c>
      <c r="C1482" s="650">
        <v>89301212</v>
      </c>
      <c r="D1482" s="729" t="s">
        <v>5949</v>
      </c>
      <c r="E1482" s="730" t="s">
        <v>3923</v>
      </c>
      <c r="F1482" s="650" t="s">
        <v>3904</v>
      </c>
      <c r="G1482" s="650" t="s">
        <v>4432</v>
      </c>
      <c r="H1482" s="650" t="s">
        <v>1959</v>
      </c>
      <c r="I1482" s="650" t="s">
        <v>4621</v>
      </c>
      <c r="J1482" s="650" t="s">
        <v>3111</v>
      </c>
      <c r="K1482" s="650" t="s">
        <v>4622</v>
      </c>
      <c r="L1482" s="651">
        <v>1793.46</v>
      </c>
      <c r="M1482" s="651">
        <v>3586.92</v>
      </c>
      <c r="N1482" s="650">
        <v>2</v>
      </c>
      <c r="O1482" s="731">
        <v>1</v>
      </c>
      <c r="P1482" s="651"/>
      <c r="Q1482" s="666">
        <v>0</v>
      </c>
      <c r="R1482" s="650"/>
      <c r="S1482" s="666">
        <v>0</v>
      </c>
      <c r="T1482" s="731"/>
      <c r="U1482" s="689">
        <v>0</v>
      </c>
    </row>
    <row r="1483" spans="1:21" ht="14.4" customHeight="1" x14ac:dyDescent="0.3">
      <c r="A1483" s="649">
        <v>21</v>
      </c>
      <c r="B1483" s="650" t="s">
        <v>582</v>
      </c>
      <c r="C1483" s="650">
        <v>89301212</v>
      </c>
      <c r="D1483" s="729" t="s">
        <v>5949</v>
      </c>
      <c r="E1483" s="730" t="s">
        <v>3923</v>
      </c>
      <c r="F1483" s="650" t="s">
        <v>3904</v>
      </c>
      <c r="G1483" s="650" t="s">
        <v>5215</v>
      </c>
      <c r="H1483" s="650" t="s">
        <v>583</v>
      </c>
      <c r="I1483" s="650" t="s">
        <v>1081</v>
      </c>
      <c r="J1483" s="650" t="s">
        <v>5216</v>
      </c>
      <c r="K1483" s="650" t="s">
        <v>4099</v>
      </c>
      <c r="L1483" s="651">
        <v>0</v>
      </c>
      <c r="M1483" s="651">
        <v>0</v>
      </c>
      <c r="N1483" s="650">
        <v>7</v>
      </c>
      <c r="O1483" s="731">
        <v>4</v>
      </c>
      <c r="P1483" s="651">
        <v>0</v>
      </c>
      <c r="Q1483" s="666"/>
      <c r="R1483" s="650">
        <v>4</v>
      </c>
      <c r="S1483" s="666">
        <v>0.5714285714285714</v>
      </c>
      <c r="T1483" s="731">
        <v>2.5</v>
      </c>
      <c r="U1483" s="689">
        <v>0.625</v>
      </c>
    </row>
    <row r="1484" spans="1:21" ht="14.4" customHeight="1" x14ac:dyDescent="0.3">
      <c r="A1484" s="649">
        <v>21</v>
      </c>
      <c r="B1484" s="650" t="s">
        <v>582</v>
      </c>
      <c r="C1484" s="650">
        <v>89301212</v>
      </c>
      <c r="D1484" s="729" t="s">
        <v>5949</v>
      </c>
      <c r="E1484" s="730" t="s">
        <v>3923</v>
      </c>
      <c r="F1484" s="650" t="s">
        <v>3904</v>
      </c>
      <c r="G1484" s="650" t="s">
        <v>5146</v>
      </c>
      <c r="H1484" s="650" t="s">
        <v>583</v>
      </c>
      <c r="I1484" s="650" t="s">
        <v>2692</v>
      </c>
      <c r="J1484" s="650" t="s">
        <v>2693</v>
      </c>
      <c r="K1484" s="650" t="s">
        <v>5217</v>
      </c>
      <c r="L1484" s="651">
        <v>74.930000000000007</v>
      </c>
      <c r="M1484" s="651">
        <v>374.65000000000003</v>
      </c>
      <c r="N1484" s="650">
        <v>5</v>
      </c>
      <c r="O1484" s="731">
        <v>3.5</v>
      </c>
      <c r="P1484" s="651">
        <v>224.79000000000002</v>
      </c>
      <c r="Q1484" s="666">
        <v>0.6</v>
      </c>
      <c r="R1484" s="650">
        <v>3</v>
      </c>
      <c r="S1484" s="666">
        <v>0.6</v>
      </c>
      <c r="T1484" s="731">
        <v>2</v>
      </c>
      <c r="U1484" s="689">
        <v>0.5714285714285714</v>
      </c>
    </row>
    <row r="1485" spans="1:21" ht="14.4" customHeight="1" x14ac:dyDescent="0.3">
      <c r="A1485" s="649">
        <v>21</v>
      </c>
      <c r="B1485" s="650" t="s">
        <v>582</v>
      </c>
      <c r="C1485" s="650">
        <v>89301212</v>
      </c>
      <c r="D1485" s="729" t="s">
        <v>5949</v>
      </c>
      <c r="E1485" s="730" t="s">
        <v>3923</v>
      </c>
      <c r="F1485" s="650" t="s">
        <v>3904</v>
      </c>
      <c r="G1485" s="650" t="s">
        <v>4107</v>
      </c>
      <c r="H1485" s="650" t="s">
        <v>583</v>
      </c>
      <c r="I1485" s="650" t="s">
        <v>4624</v>
      </c>
      <c r="J1485" s="650" t="s">
        <v>906</v>
      </c>
      <c r="K1485" s="650" t="s">
        <v>4625</v>
      </c>
      <c r="L1485" s="651">
        <v>0</v>
      </c>
      <c r="M1485" s="651">
        <v>0</v>
      </c>
      <c r="N1485" s="650">
        <v>1</v>
      </c>
      <c r="O1485" s="731">
        <v>1</v>
      </c>
      <c r="P1485" s="651"/>
      <c r="Q1485" s="666"/>
      <c r="R1485" s="650"/>
      <c r="S1485" s="666">
        <v>0</v>
      </c>
      <c r="T1485" s="731"/>
      <c r="U1485" s="689">
        <v>0</v>
      </c>
    </row>
    <row r="1486" spans="1:21" ht="14.4" customHeight="1" x14ac:dyDescent="0.3">
      <c r="A1486" s="649">
        <v>21</v>
      </c>
      <c r="B1486" s="650" t="s">
        <v>582</v>
      </c>
      <c r="C1486" s="650">
        <v>89301212</v>
      </c>
      <c r="D1486" s="729" t="s">
        <v>5949</v>
      </c>
      <c r="E1486" s="730" t="s">
        <v>3923</v>
      </c>
      <c r="F1486" s="650" t="s">
        <v>3904</v>
      </c>
      <c r="G1486" s="650" t="s">
        <v>4169</v>
      </c>
      <c r="H1486" s="650" t="s">
        <v>583</v>
      </c>
      <c r="I1486" s="650" t="s">
        <v>2763</v>
      </c>
      <c r="J1486" s="650" t="s">
        <v>769</v>
      </c>
      <c r="K1486" s="650" t="s">
        <v>5218</v>
      </c>
      <c r="L1486" s="651">
        <v>637.5</v>
      </c>
      <c r="M1486" s="651">
        <v>637.5</v>
      </c>
      <c r="N1486" s="650">
        <v>1</v>
      </c>
      <c r="O1486" s="731">
        <v>0.5</v>
      </c>
      <c r="P1486" s="651">
        <v>637.5</v>
      </c>
      <c r="Q1486" s="666">
        <v>1</v>
      </c>
      <c r="R1486" s="650">
        <v>1</v>
      </c>
      <c r="S1486" s="666">
        <v>1</v>
      </c>
      <c r="T1486" s="731">
        <v>0.5</v>
      </c>
      <c r="U1486" s="689">
        <v>1</v>
      </c>
    </row>
    <row r="1487" spans="1:21" ht="14.4" customHeight="1" x14ac:dyDescent="0.3">
      <c r="A1487" s="649">
        <v>21</v>
      </c>
      <c r="B1487" s="650" t="s">
        <v>582</v>
      </c>
      <c r="C1487" s="650">
        <v>89301212</v>
      </c>
      <c r="D1487" s="729" t="s">
        <v>5949</v>
      </c>
      <c r="E1487" s="730" t="s">
        <v>3923</v>
      </c>
      <c r="F1487" s="650" t="s">
        <v>3904</v>
      </c>
      <c r="G1487" s="650" t="s">
        <v>4110</v>
      </c>
      <c r="H1487" s="650" t="s">
        <v>583</v>
      </c>
      <c r="I1487" s="650" t="s">
        <v>876</v>
      </c>
      <c r="J1487" s="650" t="s">
        <v>4111</v>
      </c>
      <c r="K1487" s="650" t="s">
        <v>4112</v>
      </c>
      <c r="L1487" s="651">
        <v>0</v>
      </c>
      <c r="M1487" s="651">
        <v>0</v>
      </c>
      <c r="N1487" s="650">
        <v>15</v>
      </c>
      <c r="O1487" s="731">
        <v>4.5</v>
      </c>
      <c r="P1487" s="651">
        <v>0</v>
      </c>
      <c r="Q1487" s="666"/>
      <c r="R1487" s="650">
        <v>12</v>
      </c>
      <c r="S1487" s="666">
        <v>0.8</v>
      </c>
      <c r="T1487" s="731">
        <v>2.5</v>
      </c>
      <c r="U1487" s="689">
        <v>0.55555555555555558</v>
      </c>
    </row>
    <row r="1488" spans="1:21" ht="14.4" customHeight="1" x14ac:dyDescent="0.3">
      <c r="A1488" s="649">
        <v>21</v>
      </c>
      <c r="B1488" s="650" t="s">
        <v>582</v>
      </c>
      <c r="C1488" s="650">
        <v>89301212</v>
      </c>
      <c r="D1488" s="729" t="s">
        <v>5949</v>
      </c>
      <c r="E1488" s="730" t="s">
        <v>3923</v>
      </c>
      <c r="F1488" s="650" t="s">
        <v>3904</v>
      </c>
      <c r="G1488" s="650" t="s">
        <v>4113</v>
      </c>
      <c r="H1488" s="650" t="s">
        <v>583</v>
      </c>
      <c r="I1488" s="650" t="s">
        <v>822</v>
      </c>
      <c r="J1488" s="650" t="s">
        <v>735</v>
      </c>
      <c r="K1488" s="650" t="s">
        <v>4330</v>
      </c>
      <c r="L1488" s="651">
        <v>219.94</v>
      </c>
      <c r="M1488" s="651">
        <v>879.76</v>
      </c>
      <c r="N1488" s="650">
        <v>4</v>
      </c>
      <c r="O1488" s="731">
        <v>2.5</v>
      </c>
      <c r="P1488" s="651">
        <v>879.76</v>
      </c>
      <c r="Q1488" s="666">
        <v>1</v>
      </c>
      <c r="R1488" s="650">
        <v>4</v>
      </c>
      <c r="S1488" s="666">
        <v>1</v>
      </c>
      <c r="T1488" s="731">
        <v>2.5</v>
      </c>
      <c r="U1488" s="689">
        <v>1</v>
      </c>
    </row>
    <row r="1489" spans="1:21" ht="14.4" customHeight="1" x14ac:dyDescent="0.3">
      <c r="A1489" s="649">
        <v>21</v>
      </c>
      <c r="B1489" s="650" t="s">
        <v>582</v>
      </c>
      <c r="C1489" s="650">
        <v>89301212</v>
      </c>
      <c r="D1489" s="729" t="s">
        <v>5949</v>
      </c>
      <c r="E1489" s="730" t="s">
        <v>3923</v>
      </c>
      <c r="F1489" s="650" t="s">
        <v>3904</v>
      </c>
      <c r="G1489" s="650" t="s">
        <v>4115</v>
      </c>
      <c r="H1489" s="650" t="s">
        <v>583</v>
      </c>
      <c r="I1489" s="650" t="s">
        <v>5219</v>
      </c>
      <c r="J1489" s="650" t="s">
        <v>5022</v>
      </c>
      <c r="K1489" s="650" t="s">
        <v>5220</v>
      </c>
      <c r="L1489" s="651">
        <v>26.77</v>
      </c>
      <c r="M1489" s="651">
        <v>80.31</v>
      </c>
      <c r="N1489" s="650">
        <v>3</v>
      </c>
      <c r="O1489" s="731">
        <v>2</v>
      </c>
      <c r="P1489" s="651"/>
      <c r="Q1489" s="666">
        <v>0</v>
      </c>
      <c r="R1489" s="650"/>
      <c r="S1489" s="666">
        <v>0</v>
      </c>
      <c r="T1489" s="731"/>
      <c r="U1489" s="689">
        <v>0</v>
      </c>
    </row>
    <row r="1490" spans="1:21" ht="14.4" customHeight="1" x14ac:dyDescent="0.3">
      <c r="A1490" s="649">
        <v>21</v>
      </c>
      <c r="B1490" s="650" t="s">
        <v>582</v>
      </c>
      <c r="C1490" s="650">
        <v>89301212</v>
      </c>
      <c r="D1490" s="729" t="s">
        <v>5949</v>
      </c>
      <c r="E1490" s="730" t="s">
        <v>3923</v>
      </c>
      <c r="F1490" s="650" t="s">
        <v>3904</v>
      </c>
      <c r="G1490" s="650" t="s">
        <v>4384</v>
      </c>
      <c r="H1490" s="650" t="s">
        <v>1959</v>
      </c>
      <c r="I1490" s="650" t="s">
        <v>4385</v>
      </c>
      <c r="J1490" s="650" t="s">
        <v>3851</v>
      </c>
      <c r="K1490" s="650" t="s">
        <v>2164</v>
      </c>
      <c r="L1490" s="651">
        <v>0</v>
      </c>
      <c r="M1490" s="651">
        <v>0</v>
      </c>
      <c r="N1490" s="650">
        <v>9</v>
      </c>
      <c r="O1490" s="731">
        <v>3</v>
      </c>
      <c r="P1490" s="651">
        <v>0</v>
      </c>
      <c r="Q1490" s="666"/>
      <c r="R1490" s="650">
        <v>6</v>
      </c>
      <c r="S1490" s="666">
        <v>0.66666666666666663</v>
      </c>
      <c r="T1490" s="731">
        <v>2</v>
      </c>
      <c r="U1490" s="689">
        <v>0.66666666666666663</v>
      </c>
    </row>
    <row r="1491" spans="1:21" ht="14.4" customHeight="1" x14ac:dyDescent="0.3">
      <c r="A1491" s="649">
        <v>21</v>
      </c>
      <c r="B1491" s="650" t="s">
        <v>582</v>
      </c>
      <c r="C1491" s="650">
        <v>89301212</v>
      </c>
      <c r="D1491" s="729" t="s">
        <v>5949</v>
      </c>
      <c r="E1491" s="730" t="s">
        <v>3923</v>
      </c>
      <c r="F1491" s="650" t="s">
        <v>3904</v>
      </c>
      <c r="G1491" s="650" t="s">
        <v>4384</v>
      </c>
      <c r="H1491" s="650" t="s">
        <v>1959</v>
      </c>
      <c r="I1491" s="650" t="s">
        <v>4385</v>
      </c>
      <c r="J1491" s="650" t="s">
        <v>3851</v>
      </c>
      <c r="K1491" s="650" t="s">
        <v>2164</v>
      </c>
      <c r="L1491" s="651">
        <v>154.4</v>
      </c>
      <c r="M1491" s="651">
        <v>4323.2000000000007</v>
      </c>
      <c r="N1491" s="650">
        <v>28</v>
      </c>
      <c r="O1491" s="731">
        <v>11</v>
      </c>
      <c r="P1491" s="651">
        <v>2933.6000000000004</v>
      </c>
      <c r="Q1491" s="666">
        <v>0.67857142857142849</v>
      </c>
      <c r="R1491" s="650">
        <v>19</v>
      </c>
      <c r="S1491" s="666">
        <v>0.6785714285714286</v>
      </c>
      <c r="T1491" s="731">
        <v>7</v>
      </c>
      <c r="U1491" s="689">
        <v>0.63636363636363635</v>
      </c>
    </row>
    <row r="1492" spans="1:21" ht="14.4" customHeight="1" x14ac:dyDescent="0.3">
      <c r="A1492" s="649">
        <v>21</v>
      </c>
      <c r="B1492" s="650" t="s">
        <v>582</v>
      </c>
      <c r="C1492" s="650">
        <v>89301212</v>
      </c>
      <c r="D1492" s="729" t="s">
        <v>5949</v>
      </c>
      <c r="E1492" s="730" t="s">
        <v>3923</v>
      </c>
      <c r="F1492" s="650" t="s">
        <v>3904</v>
      </c>
      <c r="G1492" s="650" t="s">
        <v>4384</v>
      </c>
      <c r="H1492" s="650" t="s">
        <v>1959</v>
      </c>
      <c r="I1492" s="650" t="s">
        <v>3236</v>
      </c>
      <c r="J1492" s="650" t="s">
        <v>3851</v>
      </c>
      <c r="K1492" s="650" t="s">
        <v>3852</v>
      </c>
      <c r="L1492" s="651">
        <v>514.67999999999995</v>
      </c>
      <c r="M1492" s="651">
        <v>2573.3999999999996</v>
      </c>
      <c r="N1492" s="650">
        <v>5</v>
      </c>
      <c r="O1492" s="731">
        <v>2</v>
      </c>
      <c r="P1492" s="651">
        <v>2573.3999999999996</v>
      </c>
      <c r="Q1492" s="666">
        <v>1</v>
      </c>
      <c r="R1492" s="650">
        <v>5</v>
      </c>
      <c r="S1492" s="666">
        <v>1</v>
      </c>
      <c r="T1492" s="731">
        <v>2</v>
      </c>
      <c r="U1492" s="689">
        <v>1</v>
      </c>
    </row>
    <row r="1493" spans="1:21" ht="14.4" customHeight="1" x14ac:dyDescent="0.3">
      <c r="A1493" s="649">
        <v>21</v>
      </c>
      <c r="B1493" s="650" t="s">
        <v>582</v>
      </c>
      <c r="C1493" s="650">
        <v>89301212</v>
      </c>
      <c r="D1493" s="729" t="s">
        <v>5949</v>
      </c>
      <c r="E1493" s="730" t="s">
        <v>3923</v>
      </c>
      <c r="F1493" s="650" t="s">
        <v>3904</v>
      </c>
      <c r="G1493" s="650" t="s">
        <v>5221</v>
      </c>
      <c r="H1493" s="650" t="s">
        <v>583</v>
      </c>
      <c r="I1493" s="650" t="s">
        <v>5222</v>
      </c>
      <c r="J1493" s="650" t="s">
        <v>5223</v>
      </c>
      <c r="K1493" s="650" t="s">
        <v>5224</v>
      </c>
      <c r="L1493" s="651">
        <v>7567.3</v>
      </c>
      <c r="M1493" s="651">
        <v>7567.3</v>
      </c>
      <c r="N1493" s="650">
        <v>1</v>
      </c>
      <c r="O1493" s="731">
        <v>0.5</v>
      </c>
      <c r="P1493" s="651">
        <v>7567.3</v>
      </c>
      <c r="Q1493" s="666">
        <v>1</v>
      </c>
      <c r="R1493" s="650">
        <v>1</v>
      </c>
      <c r="S1493" s="666">
        <v>1</v>
      </c>
      <c r="T1493" s="731">
        <v>0.5</v>
      </c>
      <c r="U1493" s="689">
        <v>1</v>
      </c>
    </row>
    <row r="1494" spans="1:21" ht="14.4" customHeight="1" x14ac:dyDescent="0.3">
      <c r="A1494" s="649">
        <v>21</v>
      </c>
      <c r="B1494" s="650" t="s">
        <v>582</v>
      </c>
      <c r="C1494" s="650">
        <v>89301212</v>
      </c>
      <c r="D1494" s="729" t="s">
        <v>5949</v>
      </c>
      <c r="E1494" s="730" t="s">
        <v>3923</v>
      </c>
      <c r="F1494" s="650" t="s">
        <v>3904</v>
      </c>
      <c r="G1494" s="650" t="s">
        <v>5221</v>
      </c>
      <c r="H1494" s="650" t="s">
        <v>583</v>
      </c>
      <c r="I1494" s="650" t="s">
        <v>5225</v>
      </c>
      <c r="J1494" s="650" t="s">
        <v>5226</v>
      </c>
      <c r="K1494" s="650" t="s">
        <v>5227</v>
      </c>
      <c r="L1494" s="651">
        <v>17706.39</v>
      </c>
      <c r="M1494" s="651">
        <v>35412.78</v>
      </c>
      <c r="N1494" s="650">
        <v>2</v>
      </c>
      <c r="O1494" s="731">
        <v>1</v>
      </c>
      <c r="P1494" s="651">
        <v>35412.78</v>
      </c>
      <c r="Q1494" s="666">
        <v>1</v>
      </c>
      <c r="R1494" s="650">
        <v>2</v>
      </c>
      <c r="S1494" s="666">
        <v>1</v>
      </c>
      <c r="T1494" s="731">
        <v>1</v>
      </c>
      <c r="U1494" s="689">
        <v>1</v>
      </c>
    </row>
    <row r="1495" spans="1:21" ht="14.4" customHeight="1" x14ac:dyDescent="0.3">
      <c r="A1495" s="649">
        <v>21</v>
      </c>
      <c r="B1495" s="650" t="s">
        <v>582</v>
      </c>
      <c r="C1495" s="650">
        <v>89301212</v>
      </c>
      <c r="D1495" s="729" t="s">
        <v>5949</v>
      </c>
      <c r="E1495" s="730" t="s">
        <v>3923</v>
      </c>
      <c r="F1495" s="650" t="s">
        <v>3904</v>
      </c>
      <c r="G1495" s="650" t="s">
        <v>4118</v>
      </c>
      <c r="H1495" s="650" t="s">
        <v>583</v>
      </c>
      <c r="I1495" s="650" t="s">
        <v>1160</v>
      </c>
      <c r="J1495" s="650" t="s">
        <v>975</v>
      </c>
      <c r="K1495" s="650" t="s">
        <v>4119</v>
      </c>
      <c r="L1495" s="651">
        <v>96.72</v>
      </c>
      <c r="M1495" s="651">
        <v>773.7600000000001</v>
      </c>
      <c r="N1495" s="650">
        <v>8</v>
      </c>
      <c r="O1495" s="731">
        <v>4</v>
      </c>
      <c r="P1495" s="651">
        <v>773.7600000000001</v>
      </c>
      <c r="Q1495" s="666">
        <v>1</v>
      </c>
      <c r="R1495" s="650">
        <v>8</v>
      </c>
      <c r="S1495" s="666">
        <v>1</v>
      </c>
      <c r="T1495" s="731">
        <v>4</v>
      </c>
      <c r="U1495" s="689">
        <v>1</v>
      </c>
    </row>
    <row r="1496" spans="1:21" ht="14.4" customHeight="1" x14ac:dyDescent="0.3">
      <c r="A1496" s="649">
        <v>21</v>
      </c>
      <c r="B1496" s="650" t="s">
        <v>582</v>
      </c>
      <c r="C1496" s="650">
        <v>89301212</v>
      </c>
      <c r="D1496" s="729" t="s">
        <v>5949</v>
      </c>
      <c r="E1496" s="730" t="s">
        <v>3923</v>
      </c>
      <c r="F1496" s="650" t="s">
        <v>3904</v>
      </c>
      <c r="G1496" s="650" t="s">
        <v>4118</v>
      </c>
      <c r="H1496" s="650" t="s">
        <v>583</v>
      </c>
      <c r="I1496" s="650" t="s">
        <v>1160</v>
      </c>
      <c r="J1496" s="650" t="s">
        <v>975</v>
      </c>
      <c r="K1496" s="650" t="s">
        <v>4119</v>
      </c>
      <c r="L1496" s="651">
        <v>89.66</v>
      </c>
      <c r="M1496" s="651">
        <v>179.32</v>
      </c>
      <c r="N1496" s="650">
        <v>2</v>
      </c>
      <c r="O1496" s="731">
        <v>1.5</v>
      </c>
      <c r="P1496" s="651">
        <v>89.66</v>
      </c>
      <c r="Q1496" s="666">
        <v>0.5</v>
      </c>
      <c r="R1496" s="650">
        <v>1</v>
      </c>
      <c r="S1496" s="666">
        <v>0.5</v>
      </c>
      <c r="T1496" s="731">
        <v>0.5</v>
      </c>
      <c r="U1496" s="689">
        <v>0.33333333333333331</v>
      </c>
    </row>
    <row r="1497" spans="1:21" ht="14.4" customHeight="1" x14ac:dyDescent="0.3">
      <c r="A1497" s="649">
        <v>21</v>
      </c>
      <c r="B1497" s="650" t="s">
        <v>582</v>
      </c>
      <c r="C1497" s="650">
        <v>89301212</v>
      </c>
      <c r="D1497" s="729" t="s">
        <v>5949</v>
      </c>
      <c r="E1497" s="730" t="s">
        <v>3923</v>
      </c>
      <c r="F1497" s="650" t="s">
        <v>3904</v>
      </c>
      <c r="G1497" s="650" t="s">
        <v>4118</v>
      </c>
      <c r="H1497" s="650" t="s">
        <v>583</v>
      </c>
      <c r="I1497" s="650" t="s">
        <v>2529</v>
      </c>
      <c r="J1497" s="650" t="s">
        <v>975</v>
      </c>
      <c r="K1497" s="650" t="s">
        <v>4171</v>
      </c>
      <c r="L1497" s="651">
        <v>57.85</v>
      </c>
      <c r="M1497" s="651">
        <v>752.05000000000007</v>
      </c>
      <c r="N1497" s="650">
        <v>13</v>
      </c>
      <c r="O1497" s="731">
        <v>7</v>
      </c>
      <c r="P1497" s="651">
        <v>520.65000000000009</v>
      </c>
      <c r="Q1497" s="666">
        <v>0.6923076923076924</v>
      </c>
      <c r="R1497" s="650">
        <v>9</v>
      </c>
      <c r="S1497" s="666">
        <v>0.69230769230769229</v>
      </c>
      <c r="T1497" s="731">
        <v>5.5</v>
      </c>
      <c r="U1497" s="689">
        <v>0.7857142857142857</v>
      </c>
    </row>
    <row r="1498" spans="1:21" ht="14.4" customHeight="1" x14ac:dyDescent="0.3">
      <c r="A1498" s="649">
        <v>21</v>
      </c>
      <c r="B1498" s="650" t="s">
        <v>582</v>
      </c>
      <c r="C1498" s="650">
        <v>89301212</v>
      </c>
      <c r="D1498" s="729" t="s">
        <v>5949</v>
      </c>
      <c r="E1498" s="730" t="s">
        <v>3923</v>
      </c>
      <c r="F1498" s="650" t="s">
        <v>3904</v>
      </c>
      <c r="G1498" s="650" t="s">
        <v>4120</v>
      </c>
      <c r="H1498" s="650" t="s">
        <v>1959</v>
      </c>
      <c r="I1498" s="650" t="s">
        <v>2193</v>
      </c>
      <c r="J1498" s="650" t="s">
        <v>2194</v>
      </c>
      <c r="K1498" s="650" t="s">
        <v>3778</v>
      </c>
      <c r="L1498" s="651">
        <v>32.74</v>
      </c>
      <c r="M1498" s="651">
        <v>130.96</v>
      </c>
      <c r="N1498" s="650">
        <v>4</v>
      </c>
      <c r="O1498" s="731">
        <v>2</v>
      </c>
      <c r="P1498" s="651">
        <v>32.74</v>
      </c>
      <c r="Q1498" s="666">
        <v>0.25</v>
      </c>
      <c r="R1498" s="650">
        <v>1</v>
      </c>
      <c r="S1498" s="666">
        <v>0.25</v>
      </c>
      <c r="T1498" s="731">
        <v>0.5</v>
      </c>
      <c r="U1498" s="689">
        <v>0.25</v>
      </c>
    </row>
    <row r="1499" spans="1:21" ht="14.4" customHeight="1" x14ac:dyDescent="0.3">
      <c r="A1499" s="649">
        <v>21</v>
      </c>
      <c r="B1499" s="650" t="s">
        <v>582</v>
      </c>
      <c r="C1499" s="650">
        <v>89301212</v>
      </c>
      <c r="D1499" s="729" t="s">
        <v>5949</v>
      </c>
      <c r="E1499" s="730" t="s">
        <v>3923</v>
      </c>
      <c r="F1499" s="650" t="s">
        <v>3904</v>
      </c>
      <c r="G1499" s="650" t="s">
        <v>4120</v>
      </c>
      <c r="H1499" s="650" t="s">
        <v>1959</v>
      </c>
      <c r="I1499" s="650" t="s">
        <v>2005</v>
      </c>
      <c r="J1499" s="650" t="s">
        <v>2006</v>
      </c>
      <c r="K1499" s="650" t="s">
        <v>2007</v>
      </c>
      <c r="L1499" s="651">
        <v>32.74</v>
      </c>
      <c r="M1499" s="651">
        <v>491.1</v>
      </c>
      <c r="N1499" s="650">
        <v>15</v>
      </c>
      <c r="O1499" s="731">
        <v>5</v>
      </c>
      <c r="P1499" s="651">
        <v>130.96</v>
      </c>
      <c r="Q1499" s="666">
        <v>0.26666666666666666</v>
      </c>
      <c r="R1499" s="650">
        <v>4</v>
      </c>
      <c r="S1499" s="666">
        <v>0.26666666666666666</v>
      </c>
      <c r="T1499" s="731">
        <v>1</v>
      </c>
      <c r="U1499" s="689">
        <v>0.2</v>
      </c>
    </row>
    <row r="1500" spans="1:21" ht="14.4" customHeight="1" x14ac:dyDescent="0.3">
      <c r="A1500" s="649">
        <v>21</v>
      </c>
      <c r="B1500" s="650" t="s">
        <v>582</v>
      </c>
      <c r="C1500" s="650">
        <v>89301212</v>
      </c>
      <c r="D1500" s="729" t="s">
        <v>5949</v>
      </c>
      <c r="E1500" s="730" t="s">
        <v>3923</v>
      </c>
      <c r="F1500" s="650" t="s">
        <v>3904</v>
      </c>
      <c r="G1500" s="650" t="s">
        <v>4120</v>
      </c>
      <c r="H1500" s="650" t="s">
        <v>1959</v>
      </c>
      <c r="I1500" s="650" t="s">
        <v>2025</v>
      </c>
      <c r="J1500" s="650" t="s">
        <v>2026</v>
      </c>
      <c r="K1500" s="650" t="s">
        <v>3779</v>
      </c>
      <c r="L1500" s="651">
        <v>147.36000000000001</v>
      </c>
      <c r="M1500" s="651">
        <v>294.72000000000003</v>
      </c>
      <c r="N1500" s="650">
        <v>2</v>
      </c>
      <c r="O1500" s="731">
        <v>1</v>
      </c>
      <c r="P1500" s="651">
        <v>147.36000000000001</v>
      </c>
      <c r="Q1500" s="666">
        <v>0.5</v>
      </c>
      <c r="R1500" s="650">
        <v>1</v>
      </c>
      <c r="S1500" s="666">
        <v>0.5</v>
      </c>
      <c r="T1500" s="731">
        <v>0.5</v>
      </c>
      <c r="U1500" s="689">
        <v>0.5</v>
      </c>
    </row>
    <row r="1501" spans="1:21" ht="14.4" customHeight="1" x14ac:dyDescent="0.3">
      <c r="A1501" s="649">
        <v>21</v>
      </c>
      <c r="B1501" s="650" t="s">
        <v>582</v>
      </c>
      <c r="C1501" s="650">
        <v>89301212</v>
      </c>
      <c r="D1501" s="729" t="s">
        <v>5949</v>
      </c>
      <c r="E1501" s="730" t="s">
        <v>3923</v>
      </c>
      <c r="F1501" s="650" t="s">
        <v>3904</v>
      </c>
      <c r="G1501" s="650" t="s">
        <v>4120</v>
      </c>
      <c r="H1501" s="650" t="s">
        <v>1959</v>
      </c>
      <c r="I1501" s="650" t="s">
        <v>2054</v>
      </c>
      <c r="J1501" s="650" t="s">
        <v>2055</v>
      </c>
      <c r="K1501" s="650" t="s">
        <v>3780</v>
      </c>
      <c r="L1501" s="651">
        <v>32.74</v>
      </c>
      <c r="M1501" s="651">
        <v>32.74</v>
      </c>
      <c r="N1501" s="650">
        <v>1</v>
      </c>
      <c r="O1501" s="731">
        <v>0.5</v>
      </c>
      <c r="P1501" s="651">
        <v>32.74</v>
      </c>
      <c r="Q1501" s="666">
        <v>1</v>
      </c>
      <c r="R1501" s="650">
        <v>1</v>
      </c>
      <c r="S1501" s="666">
        <v>1</v>
      </c>
      <c r="T1501" s="731">
        <v>0.5</v>
      </c>
      <c r="U1501" s="689">
        <v>1</v>
      </c>
    </row>
    <row r="1502" spans="1:21" ht="14.4" customHeight="1" x14ac:dyDescent="0.3">
      <c r="A1502" s="649">
        <v>21</v>
      </c>
      <c r="B1502" s="650" t="s">
        <v>582</v>
      </c>
      <c r="C1502" s="650">
        <v>89301212</v>
      </c>
      <c r="D1502" s="729" t="s">
        <v>5949</v>
      </c>
      <c r="E1502" s="730" t="s">
        <v>3923</v>
      </c>
      <c r="F1502" s="650" t="s">
        <v>3904</v>
      </c>
      <c r="G1502" s="650" t="s">
        <v>4120</v>
      </c>
      <c r="H1502" s="650" t="s">
        <v>1959</v>
      </c>
      <c r="I1502" s="650" t="s">
        <v>2058</v>
      </c>
      <c r="J1502" s="650" t="s">
        <v>2055</v>
      </c>
      <c r="K1502" s="650" t="s">
        <v>3072</v>
      </c>
      <c r="L1502" s="651">
        <v>98.23</v>
      </c>
      <c r="M1502" s="651">
        <v>294.69</v>
      </c>
      <c r="N1502" s="650">
        <v>3</v>
      </c>
      <c r="O1502" s="731">
        <v>1</v>
      </c>
      <c r="P1502" s="651">
        <v>294.69</v>
      </c>
      <c r="Q1502" s="666">
        <v>1</v>
      </c>
      <c r="R1502" s="650">
        <v>3</v>
      </c>
      <c r="S1502" s="666">
        <v>1</v>
      </c>
      <c r="T1502" s="731">
        <v>1</v>
      </c>
      <c r="U1502" s="689">
        <v>1</v>
      </c>
    </row>
    <row r="1503" spans="1:21" ht="14.4" customHeight="1" x14ac:dyDescent="0.3">
      <c r="A1503" s="649">
        <v>21</v>
      </c>
      <c r="B1503" s="650" t="s">
        <v>582</v>
      </c>
      <c r="C1503" s="650">
        <v>89301212</v>
      </c>
      <c r="D1503" s="729" t="s">
        <v>5949</v>
      </c>
      <c r="E1503" s="730" t="s">
        <v>3923</v>
      </c>
      <c r="F1503" s="650" t="s">
        <v>3904</v>
      </c>
      <c r="G1503" s="650" t="s">
        <v>4120</v>
      </c>
      <c r="H1503" s="650" t="s">
        <v>1959</v>
      </c>
      <c r="I1503" s="650" t="s">
        <v>4386</v>
      </c>
      <c r="J1503" s="650" t="s">
        <v>2194</v>
      </c>
      <c r="K1503" s="650" t="s">
        <v>4387</v>
      </c>
      <c r="L1503" s="651">
        <v>314.33999999999997</v>
      </c>
      <c r="M1503" s="651">
        <v>314.33999999999997</v>
      </c>
      <c r="N1503" s="650">
        <v>1</v>
      </c>
      <c r="O1503" s="731">
        <v>0.5</v>
      </c>
      <c r="P1503" s="651">
        <v>314.33999999999997</v>
      </c>
      <c r="Q1503" s="666">
        <v>1</v>
      </c>
      <c r="R1503" s="650">
        <v>1</v>
      </c>
      <c r="S1503" s="666">
        <v>1</v>
      </c>
      <c r="T1503" s="731">
        <v>0.5</v>
      </c>
      <c r="U1503" s="689">
        <v>1</v>
      </c>
    </row>
    <row r="1504" spans="1:21" ht="14.4" customHeight="1" x14ac:dyDescent="0.3">
      <c r="A1504" s="649">
        <v>21</v>
      </c>
      <c r="B1504" s="650" t="s">
        <v>582</v>
      </c>
      <c r="C1504" s="650">
        <v>89301212</v>
      </c>
      <c r="D1504" s="729" t="s">
        <v>5949</v>
      </c>
      <c r="E1504" s="730" t="s">
        <v>3923</v>
      </c>
      <c r="F1504" s="650" t="s">
        <v>3904</v>
      </c>
      <c r="G1504" s="650" t="s">
        <v>4121</v>
      </c>
      <c r="H1504" s="650" t="s">
        <v>583</v>
      </c>
      <c r="I1504" s="650" t="s">
        <v>5043</v>
      </c>
      <c r="J1504" s="650" t="s">
        <v>4123</v>
      </c>
      <c r="K1504" s="650" t="s">
        <v>774</v>
      </c>
      <c r="L1504" s="651">
        <v>0</v>
      </c>
      <c r="M1504" s="651">
        <v>0</v>
      </c>
      <c r="N1504" s="650">
        <v>2</v>
      </c>
      <c r="O1504" s="731">
        <v>0.5</v>
      </c>
      <c r="P1504" s="651">
        <v>0</v>
      </c>
      <c r="Q1504" s="666"/>
      <c r="R1504" s="650">
        <v>2</v>
      </c>
      <c r="S1504" s="666">
        <v>1</v>
      </c>
      <c r="T1504" s="731">
        <v>0.5</v>
      </c>
      <c r="U1504" s="689">
        <v>1</v>
      </c>
    </row>
    <row r="1505" spans="1:21" ht="14.4" customHeight="1" x14ac:dyDescent="0.3">
      <c r="A1505" s="649">
        <v>21</v>
      </c>
      <c r="B1505" s="650" t="s">
        <v>582</v>
      </c>
      <c r="C1505" s="650">
        <v>89301212</v>
      </c>
      <c r="D1505" s="729" t="s">
        <v>5949</v>
      </c>
      <c r="E1505" s="730" t="s">
        <v>3923</v>
      </c>
      <c r="F1505" s="650" t="s">
        <v>3904</v>
      </c>
      <c r="G1505" s="650" t="s">
        <v>4639</v>
      </c>
      <c r="H1505" s="650" t="s">
        <v>583</v>
      </c>
      <c r="I1505" s="650" t="s">
        <v>1287</v>
      </c>
      <c r="J1505" s="650" t="s">
        <v>1288</v>
      </c>
      <c r="K1505" s="650" t="s">
        <v>1289</v>
      </c>
      <c r="L1505" s="651">
        <v>78.78</v>
      </c>
      <c r="M1505" s="651">
        <v>78.78</v>
      </c>
      <c r="N1505" s="650">
        <v>1</v>
      </c>
      <c r="O1505" s="731">
        <v>0.5</v>
      </c>
      <c r="P1505" s="651">
        <v>78.78</v>
      </c>
      <c r="Q1505" s="666">
        <v>1</v>
      </c>
      <c r="R1505" s="650">
        <v>1</v>
      </c>
      <c r="S1505" s="666">
        <v>1</v>
      </c>
      <c r="T1505" s="731">
        <v>0.5</v>
      </c>
      <c r="U1505" s="689">
        <v>1</v>
      </c>
    </row>
    <row r="1506" spans="1:21" ht="14.4" customHeight="1" x14ac:dyDescent="0.3">
      <c r="A1506" s="649">
        <v>21</v>
      </c>
      <c r="B1506" s="650" t="s">
        <v>582</v>
      </c>
      <c r="C1506" s="650">
        <v>89301212</v>
      </c>
      <c r="D1506" s="729" t="s">
        <v>5949</v>
      </c>
      <c r="E1506" s="730" t="s">
        <v>3923</v>
      </c>
      <c r="F1506" s="650" t="s">
        <v>3904</v>
      </c>
      <c r="G1506" s="650" t="s">
        <v>4639</v>
      </c>
      <c r="H1506" s="650" t="s">
        <v>583</v>
      </c>
      <c r="I1506" s="650" t="s">
        <v>5228</v>
      </c>
      <c r="J1506" s="650" t="s">
        <v>5229</v>
      </c>
      <c r="K1506" s="650" t="s">
        <v>5230</v>
      </c>
      <c r="L1506" s="651">
        <v>26.26</v>
      </c>
      <c r="M1506" s="651">
        <v>26.26</v>
      </c>
      <c r="N1506" s="650">
        <v>1</v>
      </c>
      <c r="O1506" s="731">
        <v>0.5</v>
      </c>
      <c r="P1506" s="651">
        <v>26.26</v>
      </c>
      <c r="Q1506" s="666">
        <v>1</v>
      </c>
      <c r="R1506" s="650">
        <v>1</v>
      </c>
      <c r="S1506" s="666">
        <v>1</v>
      </c>
      <c r="T1506" s="731">
        <v>0.5</v>
      </c>
      <c r="U1506" s="689">
        <v>1</v>
      </c>
    </row>
    <row r="1507" spans="1:21" ht="14.4" customHeight="1" x14ac:dyDescent="0.3">
      <c r="A1507" s="649">
        <v>21</v>
      </c>
      <c r="B1507" s="650" t="s">
        <v>582</v>
      </c>
      <c r="C1507" s="650">
        <v>89301212</v>
      </c>
      <c r="D1507" s="729" t="s">
        <v>5949</v>
      </c>
      <c r="E1507" s="730" t="s">
        <v>3923</v>
      </c>
      <c r="F1507" s="650" t="s">
        <v>3904</v>
      </c>
      <c r="G1507" s="650" t="s">
        <v>4176</v>
      </c>
      <c r="H1507" s="650" t="s">
        <v>583</v>
      </c>
      <c r="I1507" s="650" t="s">
        <v>5231</v>
      </c>
      <c r="J1507" s="650" t="s">
        <v>1288</v>
      </c>
      <c r="K1507" s="650" t="s">
        <v>5232</v>
      </c>
      <c r="L1507" s="651">
        <v>17.91</v>
      </c>
      <c r="M1507" s="651">
        <v>35.82</v>
      </c>
      <c r="N1507" s="650">
        <v>2</v>
      </c>
      <c r="O1507" s="731">
        <v>1</v>
      </c>
      <c r="P1507" s="651">
        <v>35.82</v>
      </c>
      <c r="Q1507" s="666">
        <v>1</v>
      </c>
      <c r="R1507" s="650">
        <v>2</v>
      </c>
      <c r="S1507" s="666">
        <v>1</v>
      </c>
      <c r="T1507" s="731">
        <v>1</v>
      </c>
      <c r="U1507" s="689">
        <v>1</v>
      </c>
    </row>
    <row r="1508" spans="1:21" ht="14.4" customHeight="1" x14ac:dyDescent="0.3">
      <c r="A1508" s="649">
        <v>21</v>
      </c>
      <c r="B1508" s="650" t="s">
        <v>582</v>
      </c>
      <c r="C1508" s="650">
        <v>89301212</v>
      </c>
      <c r="D1508" s="729" t="s">
        <v>5949</v>
      </c>
      <c r="E1508" s="730" t="s">
        <v>3923</v>
      </c>
      <c r="F1508" s="650" t="s">
        <v>3904</v>
      </c>
      <c r="G1508" s="650" t="s">
        <v>5233</v>
      </c>
      <c r="H1508" s="650" t="s">
        <v>583</v>
      </c>
      <c r="I1508" s="650" t="s">
        <v>5234</v>
      </c>
      <c r="J1508" s="650" t="s">
        <v>5235</v>
      </c>
      <c r="K1508" s="650" t="s">
        <v>4925</v>
      </c>
      <c r="L1508" s="651">
        <v>0</v>
      </c>
      <c r="M1508" s="651">
        <v>0</v>
      </c>
      <c r="N1508" s="650">
        <v>1</v>
      </c>
      <c r="O1508" s="731">
        <v>0.5</v>
      </c>
      <c r="P1508" s="651">
        <v>0</v>
      </c>
      <c r="Q1508" s="666"/>
      <c r="R1508" s="650">
        <v>1</v>
      </c>
      <c r="S1508" s="666">
        <v>1</v>
      </c>
      <c r="T1508" s="731">
        <v>0.5</v>
      </c>
      <c r="U1508" s="689">
        <v>1</v>
      </c>
    </row>
    <row r="1509" spans="1:21" ht="14.4" customHeight="1" x14ac:dyDescent="0.3">
      <c r="A1509" s="649">
        <v>21</v>
      </c>
      <c r="B1509" s="650" t="s">
        <v>582</v>
      </c>
      <c r="C1509" s="650">
        <v>89301212</v>
      </c>
      <c r="D1509" s="729" t="s">
        <v>5949</v>
      </c>
      <c r="E1509" s="730" t="s">
        <v>3923</v>
      </c>
      <c r="F1509" s="650" t="s">
        <v>3904</v>
      </c>
      <c r="G1509" s="650" t="s">
        <v>4641</v>
      </c>
      <c r="H1509" s="650" t="s">
        <v>583</v>
      </c>
      <c r="I1509" s="650" t="s">
        <v>5236</v>
      </c>
      <c r="J1509" s="650" t="s">
        <v>2682</v>
      </c>
      <c r="K1509" s="650" t="s">
        <v>1276</v>
      </c>
      <c r="L1509" s="651">
        <v>0</v>
      </c>
      <c r="M1509" s="651">
        <v>0</v>
      </c>
      <c r="N1509" s="650">
        <v>1</v>
      </c>
      <c r="O1509" s="731">
        <v>0.5</v>
      </c>
      <c r="P1509" s="651"/>
      <c r="Q1509" s="666"/>
      <c r="R1509" s="650"/>
      <c r="S1509" s="666">
        <v>0</v>
      </c>
      <c r="T1509" s="731"/>
      <c r="U1509" s="689">
        <v>0</v>
      </c>
    </row>
    <row r="1510" spans="1:21" ht="14.4" customHeight="1" x14ac:dyDescent="0.3">
      <c r="A1510" s="649">
        <v>21</v>
      </c>
      <c r="B1510" s="650" t="s">
        <v>582</v>
      </c>
      <c r="C1510" s="650">
        <v>89301212</v>
      </c>
      <c r="D1510" s="729" t="s">
        <v>5949</v>
      </c>
      <c r="E1510" s="730" t="s">
        <v>3923</v>
      </c>
      <c r="F1510" s="650" t="s">
        <v>3904</v>
      </c>
      <c r="G1510" s="650" t="s">
        <v>4641</v>
      </c>
      <c r="H1510" s="650" t="s">
        <v>583</v>
      </c>
      <c r="I1510" s="650" t="s">
        <v>5237</v>
      </c>
      <c r="J1510" s="650" t="s">
        <v>2682</v>
      </c>
      <c r="K1510" s="650" t="s">
        <v>774</v>
      </c>
      <c r="L1510" s="651">
        <v>0</v>
      </c>
      <c r="M1510" s="651">
        <v>0</v>
      </c>
      <c r="N1510" s="650">
        <v>2</v>
      </c>
      <c r="O1510" s="731">
        <v>1</v>
      </c>
      <c r="P1510" s="651">
        <v>0</v>
      </c>
      <c r="Q1510" s="666"/>
      <c r="R1510" s="650">
        <v>2</v>
      </c>
      <c r="S1510" s="666">
        <v>1</v>
      </c>
      <c r="T1510" s="731">
        <v>1</v>
      </c>
      <c r="U1510" s="689">
        <v>1</v>
      </c>
    </row>
    <row r="1511" spans="1:21" ht="14.4" customHeight="1" x14ac:dyDescent="0.3">
      <c r="A1511" s="649">
        <v>21</v>
      </c>
      <c r="B1511" s="650" t="s">
        <v>582</v>
      </c>
      <c r="C1511" s="650">
        <v>89301212</v>
      </c>
      <c r="D1511" s="729" t="s">
        <v>5949</v>
      </c>
      <c r="E1511" s="730" t="s">
        <v>3923</v>
      </c>
      <c r="F1511" s="650" t="s">
        <v>3904</v>
      </c>
      <c r="G1511" s="650" t="s">
        <v>4641</v>
      </c>
      <c r="H1511" s="650" t="s">
        <v>583</v>
      </c>
      <c r="I1511" s="650" t="s">
        <v>4642</v>
      </c>
      <c r="J1511" s="650" t="s">
        <v>4643</v>
      </c>
      <c r="K1511" s="650" t="s">
        <v>4644</v>
      </c>
      <c r="L1511" s="651">
        <v>167.42</v>
      </c>
      <c r="M1511" s="651">
        <v>1171.94</v>
      </c>
      <c r="N1511" s="650">
        <v>7</v>
      </c>
      <c r="O1511" s="731">
        <v>2</v>
      </c>
      <c r="P1511" s="651">
        <v>1171.94</v>
      </c>
      <c r="Q1511" s="666">
        <v>1</v>
      </c>
      <c r="R1511" s="650">
        <v>7</v>
      </c>
      <c r="S1511" s="666">
        <v>1</v>
      </c>
      <c r="T1511" s="731">
        <v>2</v>
      </c>
      <c r="U1511" s="689">
        <v>1</v>
      </c>
    </row>
    <row r="1512" spans="1:21" ht="14.4" customHeight="1" x14ac:dyDescent="0.3">
      <c r="A1512" s="649">
        <v>21</v>
      </c>
      <c r="B1512" s="650" t="s">
        <v>582</v>
      </c>
      <c r="C1512" s="650">
        <v>89301212</v>
      </c>
      <c r="D1512" s="729" t="s">
        <v>5949</v>
      </c>
      <c r="E1512" s="730" t="s">
        <v>3923</v>
      </c>
      <c r="F1512" s="650" t="s">
        <v>3904</v>
      </c>
      <c r="G1512" s="650" t="s">
        <v>4641</v>
      </c>
      <c r="H1512" s="650" t="s">
        <v>583</v>
      </c>
      <c r="I1512" s="650" t="s">
        <v>4817</v>
      </c>
      <c r="J1512" s="650" t="s">
        <v>4818</v>
      </c>
      <c r="K1512" s="650" t="s">
        <v>4644</v>
      </c>
      <c r="L1512" s="651">
        <v>334.7</v>
      </c>
      <c r="M1512" s="651">
        <v>1004.0999999999999</v>
      </c>
      <c r="N1512" s="650">
        <v>3</v>
      </c>
      <c r="O1512" s="731">
        <v>0.5</v>
      </c>
      <c r="P1512" s="651">
        <v>1004.0999999999999</v>
      </c>
      <c r="Q1512" s="666">
        <v>1</v>
      </c>
      <c r="R1512" s="650">
        <v>3</v>
      </c>
      <c r="S1512" s="666">
        <v>1</v>
      </c>
      <c r="T1512" s="731">
        <v>0.5</v>
      </c>
      <c r="U1512" s="689">
        <v>1</v>
      </c>
    </row>
    <row r="1513" spans="1:21" ht="14.4" customHeight="1" x14ac:dyDescent="0.3">
      <c r="A1513" s="649">
        <v>21</v>
      </c>
      <c r="B1513" s="650" t="s">
        <v>582</v>
      </c>
      <c r="C1513" s="650">
        <v>89301212</v>
      </c>
      <c r="D1513" s="729" t="s">
        <v>5949</v>
      </c>
      <c r="E1513" s="730" t="s">
        <v>3923</v>
      </c>
      <c r="F1513" s="650" t="s">
        <v>3904</v>
      </c>
      <c r="G1513" s="650" t="s">
        <v>4641</v>
      </c>
      <c r="H1513" s="650" t="s">
        <v>583</v>
      </c>
      <c r="I1513" s="650" t="s">
        <v>1462</v>
      </c>
      <c r="J1513" s="650" t="s">
        <v>5238</v>
      </c>
      <c r="K1513" s="650" t="s">
        <v>4644</v>
      </c>
      <c r="L1513" s="651">
        <v>0</v>
      </c>
      <c r="M1513" s="651">
        <v>0</v>
      </c>
      <c r="N1513" s="650">
        <v>10</v>
      </c>
      <c r="O1513" s="731">
        <v>3.5</v>
      </c>
      <c r="P1513" s="651">
        <v>0</v>
      </c>
      <c r="Q1513" s="666"/>
      <c r="R1513" s="650">
        <v>3</v>
      </c>
      <c r="S1513" s="666">
        <v>0.3</v>
      </c>
      <c r="T1513" s="731">
        <v>1</v>
      </c>
      <c r="U1513" s="689">
        <v>0.2857142857142857</v>
      </c>
    </row>
    <row r="1514" spans="1:21" ht="14.4" customHeight="1" x14ac:dyDescent="0.3">
      <c r="A1514" s="649">
        <v>21</v>
      </c>
      <c r="B1514" s="650" t="s">
        <v>582</v>
      </c>
      <c r="C1514" s="650">
        <v>89301212</v>
      </c>
      <c r="D1514" s="729" t="s">
        <v>5949</v>
      </c>
      <c r="E1514" s="730" t="s">
        <v>3923</v>
      </c>
      <c r="F1514" s="650" t="s">
        <v>3904</v>
      </c>
      <c r="G1514" s="650" t="s">
        <v>4351</v>
      </c>
      <c r="H1514" s="650" t="s">
        <v>1959</v>
      </c>
      <c r="I1514" s="650" t="s">
        <v>3151</v>
      </c>
      <c r="J1514" s="650" t="s">
        <v>3823</v>
      </c>
      <c r="K1514" s="650" t="s">
        <v>2631</v>
      </c>
      <c r="L1514" s="651">
        <v>193.14</v>
      </c>
      <c r="M1514" s="651">
        <v>579.41999999999996</v>
      </c>
      <c r="N1514" s="650">
        <v>3</v>
      </c>
      <c r="O1514" s="731">
        <v>1</v>
      </c>
      <c r="P1514" s="651"/>
      <c r="Q1514" s="666">
        <v>0</v>
      </c>
      <c r="R1514" s="650"/>
      <c r="S1514" s="666">
        <v>0</v>
      </c>
      <c r="T1514" s="731"/>
      <c r="U1514" s="689">
        <v>0</v>
      </c>
    </row>
    <row r="1515" spans="1:21" ht="14.4" customHeight="1" x14ac:dyDescent="0.3">
      <c r="A1515" s="649">
        <v>21</v>
      </c>
      <c r="B1515" s="650" t="s">
        <v>582</v>
      </c>
      <c r="C1515" s="650">
        <v>89301212</v>
      </c>
      <c r="D1515" s="729" t="s">
        <v>5949</v>
      </c>
      <c r="E1515" s="730" t="s">
        <v>3923</v>
      </c>
      <c r="F1515" s="650" t="s">
        <v>3904</v>
      </c>
      <c r="G1515" s="650" t="s">
        <v>4125</v>
      </c>
      <c r="H1515" s="650" t="s">
        <v>583</v>
      </c>
      <c r="I1515" s="650" t="s">
        <v>4126</v>
      </c>
      <c r="J1515" s="650" t="s">
        <v>1827</v>
      </c>
      <c r="K1515" s="650" t="s">
        <v>1013</v>
      </c>
      <c r="L1515" s="651">
        <v>0</v>
      </c>
      <c r="M1515" s="651">
        <v>0</v>
      </c>
      <c r="N1515" s="650">
        <v>1</v>
      </c>
      <c r="O1515" s="731">
        <v>1</v>
      </c>
      <c r="P1515" s="651"/>
      <c r="Q1515" s="666"/>
      <c r="R1515" s="650"/>
      <c r="S1515" s="666">
        <v>0</v>
      </c>
      <c r="T1515" s="731"/>
      <c r="U1515" s="689">
        <v>0</v>
      </c>
    </row>
    <row r="1516" spans="1:21" ht="14.4" customHeight="1" x14ac:dyDescent="0.3">
      <c r="A1516" s="649">
        <v>21</v>
      </c>
      <c r="B1516" s="650" t="s">
        <v>582</v>
      </c>
      <c r="C1516" s="650">
        <v>89301212</v>
      </c>
      <c r="D1516" s="729" t="s">
        <v>5949</v>
      </c>
      <c r="E1516" s="730" t="s">
        <v>3923</v>
      </c>
      <c r="F1516" s="650" t="s">
        <v>3904</v>
      </c>
      <c r="G1516" s="650" t="s">
        <v>4125</v>
      </c>
      <c r="H1516" s="650" t="s">
        <v>583</v>
      </c>
      <c r="I1516" s="650" t="s">
        <v>4126</v>
      </c>
      <c r="J1516" s="650" t="s">
        <v>4128</v>
      </c>
      <c r="K1516" s="650" t="s">
        <v>1013</v>
      </c>
      <c r="L1516" s="651">
        <v>0</v>
      </c>
      <c r="M1516" s="651">
        <v>0</v>
      </c>
      <c r="N1516" s="650">
        <v>2</v>
      </c>
      <c r="O1516" s="731">
        <v>1.5</v>
      </c>
      <c r="P1516" s="651">
        <v>0</v>
      </c>
      <c r="Q1516" s="666"/>
      <c r="R1516" s="650">
        <v>1</v>
      </c>
      <c r="S1516" s="666">
        <v>0.5</v>
      </c>
      <c r="T1516" s="731">
        <v>1</v>
      </c>
      <c r="U1516" s="689">
        <v>0.66666666666666663</v>
      </c>
    </row>
    <row r="1517" spans="1:21" ht="14.4" customHeight="1" x14ac:dyDescent="0.3">
      <c r="A1517" s="649">
        <v>21</v>
      </c>
      <c r="B1517" s="650" t="s">
        <v>582</v>
      </c>
      <c r="C1517" s="650">
        <v>89301212</v>
      </c>
      <c r="D1517" s="729" t="s">
        <v>5949</v>
      </c>
      <c r="E1517" s="730" t="s">
        <v>3923</v>
      </c>
      <c r="F1517" s="650" t="s">
        <v>3904</v>
      </c>
      <c r="G1517" s="650" t="s">
        <v>4125</v>
      </c>
      <c r="H1517" s="650" t="s">
        <v>583</v>
      </c>
      <c r="I1517" s="650" t="s">
        <v>4647</v>
      </c>
      <c r="J1517" s="650" t="s">
        <v>4646</v>
      </c>
      <c r="K1517" s="650" t="s">
        <v>1013</v>
      </c>
      <c r="L1517" s="651">
        <v>0</v>
      </c>
      <c r="M1517" s="651">
        <v>0</v>
      </c>
      <c r="N1517" s="650">
        <v>1</v>
      </c>
      <c r="O1517" s="731">
        <v>0.5</v>
      </c>
      <c r="P1517" s="651"/>
      <c r="Q1517" s="666"/>
      <c r="R1517" s="650"/>
      <c r="S1517" s="666">
        <v>0</v>
      </c>
      <c r="T1517" s="731"/>
      <c r="U1517" s="689">
        <v>0</v>
      </c>
    </row>
    <row r="1518" spans="1:21" ht="14.4" customHeight="1" x14ac:dyDescent="0.3">
      <c r="A1518" s="649">
        <v>21</v>
      </c>
      <c r="B1518" s="650" t="s">
        <v>582</v>
      </c>
      <c r="C1518" s="650">
        <v>89301212</v>
      </c>
      <c r="D1518" s="729" t="s">
        <v>5949</v>
      </c>
      <c r="E1518" s="730" t="s">
        <v>3923</v>
      </c>
      <c r="F1518" s="650" t="s">
        <v>3904</v>
      </c>
      <c r="G1518" s="650" t="s">
        <v>4125</v>
      </c>
      <c r="H1518" s="650" t="s">
        <v>583</v>
      </c>
      <c r="I1518" s="650" t="s">
        <v>4127</v>
      </c>
      <c r="J1518" s="650" t="s">
        <v>1827</v>
      </c>
      <c r="K1518" s="650" t="s">
        <v>4129</v>
      </c>
      <c r="L1518" s="651">
        <v>0</v>
      </c>
      <c r="M1518" s="651">
        <v>0</v>
      </c>
      <c r="N1518" s="650">
        <v>2</v>
      </c>
      <c r="O1518" s="731">
        <v>2</v>
      </c>
      <c r="P1518" s="651"/>
      <c r="Q1518" s="666"/>
      <c r="R1518" s="650"/>
      <c r="S1518" s="666">
        <v>0</v>
      </c>
      <c r="T1518" s="731"/>
      <c r="U1518" s="689">
        <v>0</v>
      </c>
    </row>
    <row r="1519" spans="1:21" ht="14.4" customHeight="1" x14ac:dyDescent="0.3">
      <c r="A1519" s="649">
        <v>21</v>
      </c>
      <c r="B1519" s="650" t="s">
        <v>582</v>
      </c>
      <c r="C1519" s="650">
        <v>89301212</v>
      </c>
      <c r="D1519" s="729" t="s">
        <v>5949</v>
      </c>
      <c r="E1519" s="730" t="s">
        <v>3923</v>
      </c>
      <c r="F1519" s="650" t="s">
        <v>3904</v>
      </c>
      <c r="G1519" s="650" t="s">
        <v>4125</v>
      </c>
      <c r="H1519" s="650" t="s">
        <v>583</v>
      </c>
      <c r="I1519" s="650" t="s">
        <v>5239</v>
      </c>
      <c r="J1519" s="650" t="s">
        <v>4725</v>
      </c>
      <c r="K1519" s="650" t="s">
        <v>4182</v>
      </c>
      <c r="L1519" s="651">
        <v>0</v>
      </c>
      <c r="M1519" s="651">
        <v>0</v>
      </c>
      <c r="N1519" s="650">
        <v>1</v>
      </c>
      <c r="O1519" s="731">
        <v>0.5</v>
      </c>
      <c r="P1519" s="651"/>
      <c r="Q1519" s="666"/>
      <c r="R1519" s="650"/>
      <c r="S1519" s="666">
        <v>0</v>
      </c>
      <c r="T1519" s="731"/>
      <c r="U1519" s="689">
        <v>0</v>
      </c>
    </row>
    <row r="1520" spans="1:21" ht="14.4" customHeight="1" x14ac:dyDescent="0.3">
      <c r="A1520" s="649">
        <v>21</v>
      </c>
      <c r="B1520" s="650" t="s">
        <v>582</v>
      </c>
      <c r="C1520" s="650">
        <v>89301212</v>
      </c>
      <c r="D1520" s="729" t="s">
        <v>5949</v>
      </c>
      <c r="E1520" s="730" t="s">
        <v>3923</v>
      </c>
      <c r="F1520" s="650" t="s">
        <v>3905</v>
      </c>
      <c r="G1520" s="650" t="s">
        <v>4133</v>
      </c>
      <c r="H1520" s="650" t="s">
        <v>583</v>
      </c>
      <c r="I1520" s="650" t="s">
        <v>4134</v>
      </c>
      <c r="J1520" s="650" t="s">
        <v>3919</v>
      </c>
      <c r="K1520" s="650"/>
      <c r="L1520" s="651">
        <v>0</v>
      </c>
      <c r="M1520" s="651">
        <v>0</v>
      </c>
      <c r="N1520" s="650">
        <v>1</v>
      </c>
      <c r="O1520" s="731">
        <v>1</v>
      </c>
      <c r="P1520" s="651">
        <v>0</v>
      </c>
      <c r="Q1520" s="666"/>
      <c r="R1520" s="650">
        <v>1</v>
      </c>
      <c r="S1520" s="666">
        <v>1</v>
      </c>
      <c r="T1520" s="731">
        <v>1</v>
      </c>
      <c r="U1520" s="689">
        <v>1</v>
      </c>
    </row>
    <row r="1521" spans="1:21" ht="14.4" customHeight="1" x14ac:dyDescent="0.3">
      <c r="A1521" s="649">
        <v>21</v>
      </c>
      <c r="B1521" s="650" t="s">
        <v>582</v>
      </c>
      <c r="C1521" s="650">
        <v>89301212</v>
      </c>
      <c r="D1521" s="729" t="s">
        <v>5949</v>
      </c>
      <c r="E1521" s="730" t="s">
        <v>3923</v>
      </c>
      <c r="F1521" s="650" t="s">
        <v>3905</v>
      </c>
      <c r="G1521" s="650" t="s">
        <v>4133</v>
      </c>
      <c r="H1521" s="650" t="s">
        <v>583</v>
      </c>
      <c r="I1521" s="650" t="s">
        <v>4653</v>
      </c>
      <c r="J1521" s="650" t="s">
        <v>3919</v>
      </c>
      <c r="K1521" s="650"/>
      <c r="L1521" s="651">
        <v>0</v>
      </c>
      <c r="M1521" s="651">
        <v>0</v>
      </c>
      <c r="N1521" s="650">
        <v>4</v>
      </c>
      <c r="O1521" s="731">
        <v>4</v>
      </c>
      <c r="P1521" s="651">
        <v>0</v>
      </c>
      <c r="Q1521" s="666"/>
      <c r="R1521" s="650">
        <v>2</v>
      </c>
      <c r="S1521" s="666">
        <v>0.5</v>
      </c>
      <c r="T1521" s="731">
        <v>2</v>
      </c>
      <c r="U1521" s="689">
        <v>0.5</v>
      </c>
    </row>
    <row r="1522" spans="1:21" ht="14.4" customHeight="1" x14ac:dyDescent="0.3">
      <c r="A1522" s="649">
        <v>21</v>
      </c>
      <c r="B1522" s="650" t="s">
        <v>582</v>
      </c>
      <c r="C1522" s="650">
        <v>89301212</v>
      </c>
      <c r="D1522" s="729" t="s">
        <v>5949</v>
      </c>
      <c r="E1522" s="730" t="s">
        <v>3923</v>
      </c>
      <c r="F1522" s="650" t="s">
        <v>3906</v>
      </c>
      <c r="G1522" s="650" t="s">
        <v>4133</v>
      </c>
      <c r="H1522" s="650" t="s">
        <v>583</v>
      </c>
      <c r="I1522" s="650" t="s">
        <v>5166</v>
      </c>
      <c r="J1522" s="650" t="s">
        <v>3919</v>
      </c>
      <c r="K1522" s="650"/>
      <c r="L1522" s="651">
        <v>0</v>
      </c>
      <c r="M1522" s="651">
        <v>0</v>
      </c>
      <c r="N1522" s="650">
        <v>1</v>
      </c>
      <c r="O1522" s="731">
        <v>1</v>
      </c>
      <c r="P1522" s="651">
        <v>0</v>
      </c>
      <c r="Q1522" s="666"/>
      <c r="R1522" s="650">
        <v>1</v>
      </c>
      <c r="S1522" s="666">
        <v>1</v>
      </c>
      <c r="T1522" s="731">
        <v>1</v>
      </c>
      <c r="U1522" s="689">
        <v>1</v>
      </c>
    </row>
    <row r="1523" spans="1:21" ht="14.4" customHeight="1" x14ac:dyDescent="0.3">
      <c r="A1523" s="649">
        <v>21</v>
      </c>
      <c r="B1523" s="650" t="s">
        <v>582</v>
      </c>
      <c r="C1523" s="650">
        <v>89301212</v>
      </c>
      <c r="D1523" s="729" t="s">
        <v>5949</v>
      </c>
      <c r="E1523" s="730" t="s">
        <v>3923</v>
      </c>
      <c r="F1523" s="650" t="s">
        <v>3906</v>
      </c>
      <c r="G1523" s="650" t="s">
        <v>4136</v>
      </c>
      <c r="H1523" s="650" t="s">
        <v>583</v>
      </c>
      <c r="I1523" s="650" t="s">
        <v>4184</v>
      </c>
      <c r="J1523" s="650" t="s">
        <v>4185</v>
      </c>
      <c r="K1523" s="650" t="s">
        <v>4186</v>
      </c>
      <c r="L1523" s="651">
        <v>1000</v>
      </c>
      <c r="M1523" s="651">
        <v>22000</v>
      </c>
      <c r="N1523" s="650">
        <v>22</v>
      </c>
      <c r="O1523" s="731">
        <v>22</v>
      </c>
      <c r="P1523" s="651"/>
      <c r="Q1523" s="666">
        <v>0</v>
      </c>
      <c r="R1523" s="650"/>
      <c r="S1523" s="666">
        <v>0</v>
      </c>
      <c r="T1523" s="731"/>
      <c r="U1523" s="689">
        <v>0</v>
      </c>
    </row>
    <row r="1524" spans="1:21" ht="14.4" customHeight="1" x14ac:dyDescent="0.3">
      <c r="A1524" s="649">
        <v>21</v>
      </c>
      <c r="B1524" s="650" t="s">
        <v>582</v>
      </c>
      <c r="C1524" s="650">
        <v>89301212</v>
      </c>
      <c r="D1524" s="729" t="s">
        <v>5949</v>
      </c>
      <c r="E1524" s="730" t="s">
        <v>3923</v>
      </c>
      <c r="F1524" s="650" t="s">
        <v>3906</v>
      </c>
      <c r="G1524" s="650" t="s">
        <v>4654</v>
      </c>
      <c r="H1524" s="650" t="s">
        <v>583</v>
      </c>
      <c r="I1524" s="650" t="s">
        <v>4655</v>
      </c>
      <c r="J1524" s="650" t="s">
        <v>4656</v>
      </c>
      <c r="K1524" s="650" t="s">
        <v>4657</v>
      </c>
      <c r="L1524" s="651">
        <v>1800</v>
      </c>
      <c r="M1524" s="651">
        <v>1800</v>
      </c>
      <c r="N1524" s="650">
        <v>1</v>
      </c>
      <c r="O1524" s="731">
        <v>1</v>
      </c>
      <c r="P1524" s="651"/>
      <c r="Q1524" s="666">
        <v>0</v>
      </c>
      <c r="R1524" s="650"/>
      <c r="S1524" s="666">
        <v>0</v>
      </c>
      <c r="T1524" s="731"/>
      <c r="U1524" s="689">
        <v>0</v>
      </c>
    </row>
    <row r="1525" spans="1:21" ht="14.4" customHeight="1" x14ac:dyDescent="0.3">
      <c r="A1525" s="649">
        <v>21</v>
      </c>
      <c r="B1525" s="650" t="s">
        <v>582</v>
      </c>
      <c r="C1525" s="650">
        <v>89301212</v>
      </c>
      <c r="D1525" s="729" t="s">
        <v>5949</v>
      </c>
      <c r="E1525" s="730" t="s">
        <v>3923</v>
      </c>
      <c r="F1525" s="650" t="s">
        <v>3906</v>
      </c>
      <c r="G1525" s="650" t="s">
        <v>4654</v>
      </c>
      <c r="H1525" s="650" t="s">
        <v>583</v>
      </c>
      <c r="I1525" s="650" t="s">
        <v>5240</v>
      </c>
      <c r="J1525" s="650" t="s">
        <v>5241</v>
      </c>
      <c r="K1525" s="650" t="s">
        <v>5242</v>
      </c>
      <c r="L1525" s="651">
        <v>1800</v>
      </c>
      <c r="M1525" s="651">
        <v>3600</v>
      </c>
      <c r="N1525" s="650">
        <v>2</v>
      </c>
      <c r="O1525" s="731">
        <v>2</v>
      </c>
      <c r="P1525" s="651"/>
      <c r="Q1525" s="666">
        <v>0</v>
      </c>
      <c r="R1525" s="650"/>
      <c r="S1525" s="666">
        <v>0</v>
      </c>
      <c r="T1525" s="731"/>
      <c r="U1525" s="689">
        <v>0</v>
      </c>
    </row>
    <row r="1526" spans="1:21" ht="14.4" customHeight="1" x14ac:dyDescent="0.3">
      <c r="A1526" s="649">
        <v>21</v>
      </c>
      <c r="B1526" s="650" t="s">
        <v>582</v>
      </c>
      <c r="C1526" s="650">
        <v>89301212</v>
      </c>
      <c r="D1526" s="729" t="s">
        <v>5949</v>
      </c>
      <c r="E1526" s="730" t="s">
        <v>3923</v>
      </c>
      <c r="F1526" s="650" t="s">
        <v>3906</v>
      </c>
      <c r="G1526" s="650" t="s">
        <v>4654</v>
      </c>
      <c r="H1526" s="650" t="s">
        <v>583</v>
      </c>
      <c r="I1526" s="650" t="s">
        <v>5243</v>
      </c>
      <c r="J1526" s="650" t="s">
        <v>5244</v>
      </c>
      <c r="K1526" s="650" t="s">
        <v>5245</v>
      </c>
      <c r="L1526" s="651">
        <v>1698.8</v>
      </c>
      <c r="M1526" s="651">
        <v>1698.8</v>
      </c>
      <c r="N1526" s="650">
        <v>1</v>
      </c>
      <c r="O1526" s="731">
        <v>1</v>
      </c>
      <c r="P1526" s="651">
        <v>1698.8</v>
      </c>
      <c r="Q1526" s="666">
        <v>1</v>
      </c>
      <c r="R1526" s="650">
        <v>1</v>
      </c>
      <c r="S1526" s="666">
        <v>1</v>
      </c>
      <c r="T1526" s="731">
        <v>1</v>
      </c>
      <c r="U1526" s="689">
        <v>1</v>
      </c>
    </row>
    <row r="1527" spans="1:21" ht="14.4" customHeight="1" x14ac:dyDescent="0.3">
      <c r="A1527" s="649">
        <v>21</v>
      </c>
      <c r="B1527" s="650" t="s">
        <v>582</v>
      </c>
      <c r="C1527" s="650">
        <v>89301212</v>
      </c>
      <c r="D1527" s="729" t="s">
        <v>5949</v>
      </c>
      <c r="E1527" s="730" t="s">
        <v>3924</v>
      </c>
      <c r="F1527" s="650" t="s">
        <v>3904</v>
      </c>
      <c r="G1527" s="650" t="s">
        <v>3971</v>
      </c>
      <c r="H1527" s="650" t="s">
        <v>1959</v>
      </c>
      <c r="I1527" s="650" t="s">
        <v>2148</v>
      </c>
      <c r="J1527" s="650" t="s">
        <v>3792</v>
      </c>
      <c r="K1527" s="650" t="s">
        <v>3793</v>
      </c>
      <c r="L1527" s="651">
        <v>16.27</v>
      </c>
      <c r="M1527" s="651">
        <v>16.27</v>
      </c>
      <c r="N1527" s="650">
        <v>1</v>
      </c>
      <c r="O1527" s="731">
        <v>0.5</v>
      </c>
      <c r="P1527" s="651">
        <v>16.27</v>
      </c>
      <c r="Q1527" s="666">
        <v>1</v>
      </c>
      <c r="R1527" s="650">
        <v>1</v>
      </c>
      <c r="S1527" s="666">
        <v>1</v>
      </c>
      <c r="T1527" s="731">
        <v>0.5</v>
      </c>
      <c r="U1527" s="689">
        <v>1</v>
      </c>
    </row>
    <row r="1528" spans="1:21" ht="14.4" customHeight="1" x14ac:dyDescent="0.3">
      <c r="A1528" s="649">
        <v>21</v>
      </c>
      <c r="B1528" s="650" t="s">
        <v>582</v>
      </c>
      <c r="C1528" s="650">
        <v>89301212</v>
      </c>
      <c r="D1528" s="729" t="s">
        <v>5949</v>
      </c>
      <c r="E1528" s="730" t="s">
        <v>3924</v>
      </c>
      <c r="F1528" s="650" t="s">
        <v>3904</v>
      </c>
      <c r="G1528" s="650" t="s">
        <v>4481</v>
      </c>
      <c r="H1528" s="650" t="s">
        <v>1959</v>
      </c>
      <c r="I1528" s="650" t="s">
        <v>5246</v>
      </c>
      <c r="J1528" s="650" t="s">
        <v>2442</v>
      </c>
      <c r="K1528" s="650" t="s">
        <v>5247</v>
      </c>
      <c r="L1528" s="651">
        <v>0</v>
      </c>
      <c r="M1528" s="651">
        <v>0</v>
      </c>
      <c r="N1528" s="650">
        <v>1</v>
      </c>
      <c r="O1528" s="731">
        <v>0.5</v>
      </c>
      <c r="P1528" s="651"/>
      <c r="Q1528" s="666"/>
      <c r="R1528" s="650"/>
      <c r="S1528" s="666">
        <v>0</v>
      </c>
      <c r="T1528" s="731"/>
      <c r="U1528" s="689">
        <v>0</v>
      </c>
    </row>
    <row r="1529" spans="1:21" ht="14.4" customHeight="1" x14ac:dyDescent="0.3">
      <c r="A1529" s="649">
        <v>21</v>
      </c>
      <c r="B1529" s="650" t="s">
        <v>582</v>
      </c>
      <c r="C1529" s="650">
        <v>89301212</v>
      </c>
      <c r="D1529" s="729" t="s">
        <v>5949</v>
      </c>
      <c r="E1529" s="730" t="s">
        <v>3924</v>
      </c>
      <c r="F1529" s="650" t="s">
        <v>3904</v>
      </c>
      <c r="G1529" s="650" t="s">
        <v>4224</v>
      </c>
      <c r="H1529" s="650" t="s">
        <v>1959</v>
      </c>
      <c r="I1529" s="650" t="s">
        <v>2417</v>
      </c>
      <c r="J1529" s="650" t="s">
        <v>2418</v>
      </c>
      <c r="K1529" s="650" t="s">
        <v>3733</v>
      </c>
      <c r="L1529" s="651">
        <v>184.22</v>
      </c>
      <c r="M1529" s="651">
        <v>368.44</v>
      </c>
      <c r="N1529" s="650">
        <v>2</v>
      </c>
      <c r="O1529" s="731">
        <v>0.5</v>
      </c>
      <c r="P1529" s="651">
        <v>368.44</v>
      </c>
      <c r="Q1529" s="666">
        <v>1</v>
      </c>
      <c r="R1529" s="650">
        <v>2</v>
      </c>
      <c r="S1529" s="666">
        <v>1</v>
      </c>
      <c r="T1529" s="731">
        <v>0.5</v>
      </c>
      <c r="U1529" s="689">
        <v>1</v>
      </c>
    </row>
    <row r="1530" spans="1:21" ht="14.4" customHeight="1" x14ac:dyDescent="0.3">
      <c r="A1530" s="649">
        <v>21</v>
      </c>
      <c r="B1530" s="650" t="s">
        <v>582</v>
      </c>
      <c r="C1530" s="650">
        <v>89301212</v>
      </c>
      <c r="D1530" s="729" t="s">
        <v>5949</v>
      </c>
      <c r="E1530" s="730" t="s">
        <v>3924</v>
      </c>
      <c r="F1530" s="650" t="s">
        <v>3904</v>
      </c>
      <c r="G1530" s="650" t="s">
        <v>4225</v>
      </c>
      <c r="H1530" s="650" t="s">
        <v>1959</v>
      </c>
      <c r="I1530" s="650" t="s">
        <v>3096</v>
      </c>
      <c r="J1530" s="650" t="s">
        <v>2072</v>
      </c>
      <c r="K1530" s="650" t="s">
        <v>3869</v>
      </c>
      <c r="L1530" s="651">
        <v>275.48</v>
      </c>
      <c r="M1530" s="651">
        <v>275.48</v>
      </c>
      <c r="N1530" s="650">
        <v>1</v>
      </c>
      <c r="O1530" s="731">
        <v>1</v>
      </c>
      <c r="P1530" s="651"/>
      <c r="Q1530" s="666">
        <v>0</v>
      </c>
      <c r="R1530" s="650"/>
      <c r="S1530" s="666">
        <v>0</v>
      </c>
      <c r="T1530" s="731"/>
      <c r="U1530" s="689">
        <v>0</v>
      </c>
    </row>
    <row r="1531" spans="1:21" ht="14.4" customHeight="1" x14ac:dyDescent="0.3">
      <c r="A1531" s="649">
        <v>21</v>
      </c>
      <c r="B1531" s="650" t="s">
        <v>582</v>
      </c>
      <c r="C1531" s="650">
        <v>89301212</v>
      </c>
      <c r="D1531" s="729" t="s">
        <v>5949</v>
      </c>
      <c r="E1531" s="730" t="s">
        <v>3924</v>
      </c>
      <c r="F1531" s="650" t="s">
        <v>3904</v>
      </c>
      <c r="G1531" s="650" t="s">
        <v>4675</v>
      </c>
      <c r="H1531" s="650" t="s">
        <v>583</v>
      </c>
      <c r="I1531" s="650" t="s">
        <v>4676</v>
      </c>
      <c r="J1531" s="650" t="s">
        <v>4677</v>
      </c>
      <c r="K1531" s="650" t="s">
        <v>2709</v>
      </c>
      <c r="L1531" s="651">
        <v>2111.88</v>
      </c>
      <c r="M1531" s="651">
        <v>8447.52</v>
      </c>
      <c r="N1531" s="650">
        <v>4</v>
      </c>
      <c r="O1531" s="731">
        <v>2</v>
      </c>
      <c r="P1531" s="651"/>
      <c r="Q1531" s="666">
        <v>0</v>
      </c>
      <c r="R1531" s="650"/>
      <c r="S1531" s="666">
        <v>0</v>
      </c>
      <c r="T1531" s="731"/>
      <c r="U1531" s="689">
        <v>0</v>
      </c>
    </row>
    <row r="1532" spans="1:21" ht="14.4" customHeight="1" x14ac:dyDescent="0.3">
      <c r="A1532" s="649">
        <v>21</v>
      </c>
      <c r="B1532" s="650" t="s">
        <v>582</v>
      </c>
      <c r="C1532" s="650">
        <v>89301212</v>
      </c>
      <c r="D1532" s="729" t="s">
        <v>5949</v>
      </c>
      <c r="E1532" s="730" t="s">
        <v>3924</v>
      </c>
      <c r="F1532" s="650" t="s">
        <v>3904</v>
      </c>
      <c r="G1532" s="650" t="s">
        <v>3986</v>
      </c>
      <c r="H1532" s="650" t="s">
        <v>583</v>
      </c>
      <c r="I1532" s="650" t="s">
        <v>1175</v>
      </c>
      <c r="J1532" s="650" t="s">
        <v>819</v>
      </c>
      <c r="K1532" s="650" t="s">
        <v>1068</v>
      </c>
      <c r="L1532" s="651">
        <v>118.82</v>
      </c>
      <c r="M1532" s="651">
        <v>118.82</v>
      </c>
      <c r="N1532" s="650">
        <v>1</v>
      </c>
      <c r="O1532" s="731">
        <v>0.5</v>
      </c>
      <c r="P1532" s="651"/>
      <c r="Q1532" s="666">
        <v>0</v>
      </c>
      <c r="R1532" s="650"/>
      <c r="S1532" s="666">
        <v>0</v>
      </c>
      <c r="T1532" s="731"/>
      <c r="U1532" s="689">
        <v>0</v>
      </c>
    </row>
    <row r="1533" spans="1:21" ht="14.4" customHeight="1" x14ac:dyDescent="0.3">
      <c r="A1533" s="649">
        <v>21</v>
      </c>
      <c r="B1533" s="650" t="s">
        <v>582</v>
      </c>
      <c r="C1533" s="650">
        <v>89301212</v>
      </c>
      <c r="D1533" s="729" t="s">
        <v>5949</v>
      </c>
      <c r="E1533" s="730" t="s">
        <v>3924</v>
      </c>
      <c r="F1533" s="650" t="s">
        <v>3904</v>
      </c>
      <c r="G1533" s="650" t="s">
        <v>5248</v>
      </c>
      <c r="H1533" s="650" t="s">
        <v>583</v>
      </c>
      <c r="I1533" s="650" t="s">
        <v>5249</v>
      </c>
      <c r="J1533" s="650" t="s">
        <v>5250</v>
      </c>
      <c r="K1533" s="650" t="s">
        <v>5251</v>
      </c>
      <c r="L1533" s="651">
        <v>0</v>
      </c>
      <c r="M1533" s="651">
        <v>0</v>
      </c>
      <c r="N1533" s="650">
        <v>2</v>
      </c>
      <c r="O1533" s="731">
        <v>2</v>
      </c>
      <c r="P1533" s="651">
        <v>0</v>
      </c>
      <c r="Q1533" s="666"/>
      <c r="R1533" s="650">
        <v>1</v>
      </c>
      <c r="S1533" s="666">
        <v>0.5</v>
      </c>
      <c r="T1533" s="731">
        <v>1</v>
      </c>
      <c r="U1533" s="689">
        <v>0.5</v>
      </c>
    </row>
    <row r="1534" spans="1:21" ht="14.4" customHeight="1" x14ac:dyDescent="0.3">
      <c r="A1534" s="649">
        <v>21</v>
      </c>
      <c r="B1534" s="650" t="s">
        <v>582</v>
      </c>
      <c r="C1534" s="650">
        <v>89301212</v>
      </c>
      <c r="D1534" s="729" t="s">
        <v>5949</v>
      </c>
      <c r="E1534" s="730" t="s">
        <v>3924</v>
      </c>
      <c r="F1534" s="650" t="s">
        <v>3904</v>
      </c>
      <c r="G1534" s="650" t="s">
        <v>3941</v>
      </c>
      <c r="H1534" s="650" t="s">
        <v>583</v>
      </c>
      <c r="I1534" s="650" t="s">
        <v>4005</v>
      </c>
      <c r="J1534" s="650" t="s">
        <v>773</v>
      </c>
      <c r="K1534" s="650" t="s">
        <v>3694</v>
      </c>
      <c r="L1534" s="651">
        <v>115.3</v>
      </c>
      <c r="M1534" s="651">
        <v>115.3</v>
      </c>
      <c r="N1534" s="650">
        <v>1</v>
      </c>
      <c r="O1534" s="731">
        <v>1</v>
      </c>
      <c r="P1534" s="651"/>
      <c r="Q1534" s="666">
        <v>0</v>
      </c>
      <c r="R1534" s="650"/>
      <c r="S1534" s="666">
        <v>0</v>
      </c>
      <c r="T1534" s="731"/>
      <c r="U1534" s="689">
        <v>0</v>
      </c>
    </row>
    <row r="1535" spans="1:21" ht="14.4" customHeight="1" x14ac:dyDescent="0.3">
      <c r="A1535" s="649">
        <v>21</v>
      </c>
      <c r="B1535" s="650" t="s">
        <v>582</v>
      </c>
      <c r="C1535" s="650">
        <v>89301212</v>
      </c>
      <c r="D1535" s="729" t="s">
        <v>5949</v>
      </c>
      <c r="E1535" s="730" t="s">
        <v>3924</v>
      </c>
      <c r="F1535" s="650" t="s">
        <v>3904</v>
      </c>
      <c r="G1535" s="650" t="s">
        <v>5252</v>
      </c>
      <c r="H1535" s="650" t="s">
        <v>1959</v>
      </c>
      <c r="I1535" s="650" t="s">
        <v>5253</v>
      </c>
      <c r="J1535" s="650" t="s">
        <v>5254</v>
      </c>
      <c r="K1535" s="650" t="s">
        <v>5255</v>
      </c>
      <c r="L1535" s="651">
        <v>195.92</v>
      </c>
      <c r="M1535" s="651">
        <v>195.92</v>
      </c>
      <c r="N1535" s="650">
        <v>1</v>
      </c>
      <c r="O1535" s="731">
        <v>0.5</v>
      </c>
      <c r="P1535" s="651"/>
      <c r="Q1535" s="666">
        <v>0</v>
      </c>
      <c r="R1535" s="650"/>
      <c r="S1535" s="666">
        <v>0</v>
      </c>
      <c r="T1535" s="731"/>
      <c r="U1535" s="689">
        <v>0</v>
      </c>
    </row>
    <row r="1536" spans="1:21" ht="14.4" customHeight="1" x14ac:dyDescent="0.3">
      <c r="A1536" s="649">
        <v>21</v>
      </c>
      <c r="B1536" s="650" t="s">
        <v>582</v>
      </c>
      <c r="C1536" s="650">
        <v>89301212</v>
      </c>
      <c r="D1536" s="729" t="s">
        <v>5949</v>
      </c>
      <c r="E1536" s="730" t="s">
        <v>3924</v>
      </c>
      <c r="F1536" s="650" t="s">
        <v>3904</v>
      </c>
      <c r="G1536" s="650" t="s">
        <v>5256</v>
      </c>
      <c r="H1536" s="650" t="s">
        <v>583</v>
      </c>
      <c r="I1536" s="650" t="s">
        <v>5257</v>
      </c>
      <c r="J1536" s="650" t="s">
        <v>5258</v>
      </c>
      <c r="K1536" s="650" t="s">
        <v>5259</v>
      </c>
      <c r="L1536" s="651">
        <v>0</v>
      </c>
      <c r="M1536" s="651">
        <v>0</v>
      </c>
      <c r="N1536" s="650">
        <v>1</v>
      </c>
      <c r="O1536" s="731">
        <v>1</v>
      </c>
      <c r="P1536" s="651"/>
      <c r="Q1536" s="666"/>
      <c r="R1536" s="650"/>
      <c r="S1536" s="666">
        <v>0</v>
      </c>
      <c r="T1536" s="731"/>
      <c r="U1536" s="689">
        <v>0</v>
      </c>
    </row>
    <row r="1537" spans="1:21" ht="14.4" customHeight="1" x14ac:dyDescent="0.3">
      <c r="A1537" s="649">
        <v>21</v>
      </c>
      <c r="B1537" s="650" t="s">
        <v>582</v>
      </c>
      <c r="C1537" s="650">
        <v>89301212</v>
      </c>
      <c r="D1537" s="729" t="s">
        <v>5949</v>
      </c>
      <c r="E1537" s="730" t="s">
        <v>3924</v>
      </c>
      <c r="F1537" s="650" t="s">
        <v>3904</v>
      </c>
      <c r="G1537" s="650" t="s">
        <v>3954</v>
      </c>
      <c r="H1537" s="650" t="s">
        <v>583</v>
      </c>
      <c r="I1537" s="650" t="s">
        <v>2324</v>
      </c>
      <c r="J1537" s="650" t="s">
        <v>2325</v>
      </c>
      <c r="K1537" s="650" t="s">
        <v>3955</v>
      </c>
      <c r="L1537" s="651">
        <v>50.27</v>
      </c>
      <c r="M1537" s="651">
        <v>100.54</v>
      </c>
      <c r="N1537" s="650">
        <v>2</v>
      </c>
      <c r="O1537" s="731">
        <v>1.5</v>
      </c>
      <c r="P1537" s="651">
        <v>50.27</v>
      </c>
      <c r="Q1537" s="666">
        <v>0.5</v>
      </c>
      <c r="R1537" s="650">
        <v>1</v>
      </c>
      <c r="S1537" s="666">
        <v>0.5</v>
      </c>
      <c r="T1537" s="731">
        <v>0.5</v>
      </c>
      <c r="U1537" s="689">
        <v>0.33333333333333331</v>
      </c>
    </row>
    <row r="1538" spans="1:21" ht="14.4" customHeight="1" x14ac:dyDescent="0.3">
      <c r="A1538" s="649">
        <v>21</v>
      </c>
      <c r="B1538" s="650" t="s">
        <v>582</v>
      </c>
      <c r="C1538" s="650">
        <v>89301212</v>
      </c>
      <c r="D1538" s="729" t="s">
        <v>5949</v>
      </c>
      <c r="E1538" s="730" t="s">
        <v>3924</v>
      </c>
      <c r="F1538" s="650" t="s">
        <v>3904</v>
      </c>
      <c r="G1538" s="650" t="s">
        <v>4189</v>
      </c>
      <c r="H1538" s="650" t="s">
        <v>583</v>
      </c>
      <c r="I1538" s="650" t="s">
        <v>1070</v>
      </c>
      <c r="J1538" s="650" t="s">
        <v>1071</v>
      </c>
      <c r="K1538" s="650" t="s">
        <v>4190</v>
      </c>
      <c r="L1538" s="651">
        <v>0</v>
      </c>
      <c r="M1538" s="651">
        <v>0</v>
      </c>
      <c r="N1538" s="650">
        <v>1</v>
      </c>
      <c r="O1538" s="731">
        <v>0.5</v>
      </c>
      <c r="P1538" s="651"/>
      <c r="Q1538" s="666"/>
      <c r="R1538" s="650"/>
      <c r="S1538" s="666">
        <v>0</v>
      </c>
      <c r="T1538" s="731"/>
      <c r="U1538" s="689">
        <v>0</v>
      </c>
    </row>
    <row r="1539" spans="1:21" ht="14.4" customHeight="1" x14ac:dyDescent="0.3">
      <c r="A1539" s="649">
        <v>21</v>
      </c>
      <c r="B1539" s="650" t="s">
        <v>582</v>
      </c>
      <c r="C1539" s="650">
        <v>89301212</v>
      </c>
      <c r="D1539" s="729" t="s">
        <v>5949</v>
      </c>
      <c r="E1539" s="730" t="s">
        <v>3924</v>
      </c>
      <c r="F1539" s="650" t="s">
        <v>3904</v>
      </c>
      <c r="G1539" s="650" t="s">
        <v>4928</v>
      </c>
      <c r="H1539" s="650" t="s">
        <v>583</v>
      </c>
      <c r="I1539" s="650" t="s">
        <v>5260</v>
      </c>
      <c r="J1539" s="650" t="s">
        <v>5261</v>
      </c>
      <c r="K1539" s="650" t="s">
        <v>5262</v>
      </c>
      <c r="L1539" s="651">
        <v>0</v>
      </c>
      <c r="M1539" s="651">
        <v>0</v>
      </c>
      <c r="N1539" s="650">
        <v>1</v>
      </c>
      <c r="O1539" s="731">
        <v>0.5</v>
      </c>
      <c r="P1539" s="651"/>
      <c r="Q1539" s="666"/>
      <c r="R1539" s="650"/>
      <c r="S1539" s="666">
        <v>0</v>
      </c>
      <c r="T1539" s="731"/>
      <c r="U1539" s="689">
        <v>0</v>
      </c>
    </row>
    <row r="1540" spans="1:21" ht="14.4" customHeight="1" x14ac:dyDescent="0.3">
      <c r="A1540" s="649">
        <v>21</v>
      </c>
      <c r="B1540" s="650" t="s">
        <v>582</v>
      </c>
      <c r="C1540" s="650">
        <v>89301212</v>
      </c>
      <c r="D1540" s="729" t="s">
        <v>5949</v>
      </c>
      <c r="E1540" s="730" t="s">
        <v>3924</v>
      </c>
      <c r="F1540" s="650" t="s">
        <v>3904</v>
      </c>
      <c r="G1540" s="650" t="s">
        <v>4928</v>
      </c>
      <c r="H1540" s="650" t="s">
        <v>583</v>
      </c>
      <c r="I1540" s="650" t="s">
        <v>5263</v>
      </c>
      <c r="J1540" s="650" t="s">
        <v>5264</v>
      </c>
      <c r="K1540" s="650" t="s">
        <v>5265</v>
      </c>
      <c r="L1540" s="651">
        <v>0</v>
      </c>
      <c r="M1540" s="651">
        <v>0</v>
      </c>
      <c r="N1540" s="650">
        <v>2</v>
      </c>
      <c r="O1540" s="731">
        <v>0.5</v>
      </c>
      <c r="P1540" s="651"/>
      <c r="Q1540" s="666"/>
      <c r="R1540" s="650"/>
      <c r="S1540" s="666">
        <v>0</v>
      </c>
      <c r="T1540" s="731"/>
      <c r="U1540" s="689">
        <v>0</v>
      </c>
    </row>
    <row r="1541" spans="1:21" ht="14.4" customHeight="1" x14ac:dyDescent="0.3">
      <c r="A1541" s="649">
        <v>21</v>
      </c>
      <c r="B1541" s="650" t="s">
        <v>582</v>
      </c>
      <c r="C1541" s="650">
        <v>89301212</v>
      </c>
      <c r="D1541" s="729" t="s">
        <v>5949</v>
      </c>
      <c r="E1541" s="730" t="s">
        <v>3924</v>
      </c>
      <c r="F1541" s="650" t="s">
        <v>3904</v>
      </c>
      <c r="G1541" s="650" t="s">
        <v>4055</v>
      </c>
      <c r="H1541" s="650" t="s">
        <v>1959</v>
      </c>
      <c r="I1541" s="650" t="s">
        <v>2273</v>
      </c>
      <c r="J1541" s="650" t="s">
        <v>2274</v>
      </c>
      <c r="K1541" s="650" t="s">
        <v>3770</v>
      </c>
      <c r="L1541" s="651">
        <v>804.58</v>
      </c>
      <c r="M1541" s="651">
        <v>5632.06</v>
      </c>
      <c r="N1541" s="650">
        <v>7</v>
      </c>
      <c r="O1541" s="731">
        <v>4</v>
      </c>
      <c r="P1541" s="651"/>
      <c r="Q1541" s="666">
        <v>0</v>
      </c>
      <c r="R1541" s="650"/>
      <c r="S1541" s="666">
        <v>0</v>
      </c>
      <c r="T1541" s="731"/>
      <c r="U1541" s="689">
        <v>0</v>
      </c>
    </row>
    <row r="1542" spans="1:21" ht="14.4" customHeight="1" x14ac:dyDescent="0.3">
      <c r="A1542" s="649">
        <v>21</v>
      </c>
      <c r="B1542" s="650" t="s">
        <v>582</v>
      </c>
      <c r="C1542" s="650">
        <v>89301212</v>
      </c>
      <c r="D1542" s="729" t="s">
        <v>5949</v>
      </c>
      <c r="E1542" s="730" t="s">
        <v>3924</v>
      </c>
      <c r="F1542" s="650" t="s">
        <v>3904</v>
      </c>
      <c r="G1542" s="650" t="s">
        <v>4746</v>
      </c>
      <c r="H1542" s="650" t="s">
        <v>583</v>
      </c>
      <c r="I1542" s="650" t="s">
        <v>5266</v>
      </c>
      <c r="J1542" s="650" t="s">
        <v>2820</v>
      </c>
      <c r="K1542" s="650" t="s">
        <v>5267</v>
      </c>
      <c r="L1542" s="651">
        <v>0</v>
      </c>
      <c r="M1542" s="651">
        <v>0</v>
      </c>
      <c r="N1542" s="650">
        <v>1</v>
      </c>
      <c r="O1542" s="731">
        <v>0.5</v>
      </c>
      <c r="P1542" s="651"/>
      <c r="Q1542" s="666"/>
      <c r="R1542" s="650"/>
      <c r="S1542" s="666">
        <v>0</v>
      </c>
      <c r="T1542" s="731"/>
      <c r="U1542" s="689">
        <v>0</v>
      </c>
    </row>
    <row r="1543" spans="1:21" ht="14.4" customHeight="1" x14ac:dyDescent="0.3">
      <c r="A1543" s="649">
        <v>21</v>
      </c>
      <c r="B1543" s="650" t="s">
        <v>582</v>
      </c>
      <c r="C1543" s="650">
        <v>89301212</v>
      </c>
      <c r="D1543" s="729" t="s">
        <v>5949</v>
      </c>
      <c r="E1543" s="730" t="s">
        <v>3924</v>
      </c>
      <c r="F1543" s="650" t="s">
        <v>3904</v>
      </c>
      <c r="G1543" s="650" t="s">
        <v>4307</v>
      </c>
      <c r="H1543" s="650" t="s">
        <v>583</v>
      </c>
      <c r="I1543" s="650" t="s">
        <v>2362</v>
      </c>
      <c r="J1543" s="650" t="s">
        <v>2363</v>
      </c>
      <c r="K1543" s="650" t="s">
        <v>2364</v>
      </c>
      <c r="L1543" s="651">
        <v>120.37</v>
      </c>
      <c r="M1543" s="651">
        <v>120.37</v>
      </c>
      <c r="N1543" s="650">
        <v>1</v>
      </c>
      <c r="O1543" s="731">
        <v>0.5</v>
      </c>
      <c r="P1543" s="651">
        <v>120.37</v>
      </c>
      <c r="Q1543" s="666">
        <v>1</v>
      </c>
      <c r="R1543" s="650">
        <v>1</v>
      </c>
      <c r="S1543" s="666">
        <v>1</v>
      </c>
      <c r="T1543" s="731">
        <v>0.5</v>
      </c>
      <c r="U1543" s="689">
        <v>1</v>
      </c>
    </row>
    <row r="1544" spans="1:21" ht="14.4" customHeight="1" x14ac:dyDescent="0.3">
      <c r="A1544" s="649">
        <v>21</v>
      </c>
      <c r="B1544" s="650" t="s">
        <v>582</v>
      </c>
      <c r="C1544" s="650">
        <v>89301212</v>
      </c>
      <c r="D1544" s="729" t="s">
        <v>5949</v>
      </c>
      <c r="E1544" s="730" t="s">
        <v>3924</v>
      </c>
      <c r="F1544" s="650" t="s">
        <v>3904</v>
      </c>
      <c r="G1544" s="650" t="s">
        <v>4073</v>
      </c>
      <c r="H1544" s="650" t="s">
        <v>1959</v>
      </c>
      <c r="I1544" s="650" t="s">
        <v>2429</v>
      </c>
      <c r="J1544" s="650" t="s">
        <v>2430</v>
      </c>
      <c r="K1544" s="650" t="s">
        <v>3738</v>
      </c>
      <c r="L1544" s="651">
        <v>69.86</v>
      </c>
      <c r="M1544" s="651">
        <v>139.72</v>
      </c>
      <c r="N1544" s="650">
        <v>2</v>
      </c>
      <c r="O1544" s="731">
        <v>1</v>
      </c>
      <c r="P1544" s="651"/>
      <c r="Q1544" s="666">
        <v>0</v>
      </c>
      <c r="R1544" s="650"/>
      <c r="S1544" s="666">
        <v>0</v>
      </c>
      <c r="T1544" s="731"/>
      <c r="U1544" s="689">
        <v>0</v>
      </c>
    </row>
    <row r="1545" spans="1:21" ht="14.4" customHeight="1" x14ac:dyDescent="0.3">
      <c r="A1545" s="649">
        <v>21</v>
      </c>
      <c r="B1545" s="650" t="s">
        <v>582</v>
      </c>
      <c r="C1545" s="650">
        <v>89301212</v>
      </c>
      <c r="D1545" s="729" t="s">
        <v>5949</v>
      </c>
      <c r="E1545" s="730" t="s">
        <v>3924</v>
      </c>
      <c r="F1545" s="650" t="s">
        <v>3904</v>
      </c>
      <c r="G1545" s="650" t="s">
        <v>3951</v>
      </c>
      <c r="H1545" s="650" t="s">
        <v>583</v>
      </c>
      <c r="I1545" s="650" t="s">
        <v>4080</v>
      </c>
      <c r="J1545" s="650" t="s">
        <v>3953</v>
      </c>
      <c r="K1545" s="650" t="s">
        <v>809</v>
      </c>
      <c r="L1545" s="651">
        <v>97.97</v>
      </c>
      <c r="M1545" s="651">
        <v>97.97</v>
      </c>
      <c r="N1545" s="650">
        <v>1</v>
      </c>
      <c r="O1545" s="731">
        <v>1</v>
      </c>
      <c r="P1545" s="651"/>
      <c r="Q1545" s="666">
        <v>0</v>
      </c>
      <c r="R1545" s="650"/>
      <c r="S1545" s="666">
        <v>0</v>
      </c>
      <c r="T1545" s="731"/>
      <c r="U1545" s="689">
        <v>0</v>
      </c>
    </row>
    <row r="1546" spans="1:21" ht="14.4" customHeight="1" x14ac:dyDescent="0.3">
      <c r="A1546" s="649">
        <v>21</v>
      </c>
      <c r="B1546" s="650" t="s">
        <v>582</v>
      </c>
      <c r="C1546" s="650">
        <v>89301212</v>
      </c>
      <c r="D1546" s="729" t="s">
        <v>5949</v>
      </c>
      <c r="E1546" s="730" t="s">
        <v>3924</v>
      </c>
      <c r="F1546" s="650" t="s">
        <v>3904</v>
      </c>
      <c r="G1546" s="650" t="s">
        <v>4095</v>
      </c>
      <c r="H1546" s="650" t="s">
        <v>583</v>
      </c>
      <c r="I1546" s="650" t="s">
        <v>2518</v>
      </c>
      <c r="J1546" s="650" t="s">
        <v>4096</v>
      </c>
      <c r="K1546" s="650" t="s">
        <v>4097</v>
      </c>
      <c r="L1546" s="651">
        <v>22.88</v>
      </c>
      <c r="M1546" s="651">
        <v>22.88</v>
      </c>
      <c r="N1546" s="650">
        <v>1</v>
      </c>
      <c r="O1546" s="731">
        <v>0.5</v>
      </c>
      <c r="P1546" s="651"/>
      <c r="Q1546" s="666">
        <v>0</v>
      </c>
      <c r="R1546" s="650"/>
      <c r="S1546" s="666">
        <v>0</v>
      </c>
      <c r="T1546" s="731"/>
      <c r="U1546" s="689">
        <v>0</v>
      </c>
    </row>
    <row r="1547" spans="1:21" ht="14.4" customHeight="1" x14ac:dyDescent="0.3">
      <c r="A1547" s="649">
        <v>21</v>
      </c>
      <c r="B1547" s="650" t="s">
        <v>582</v>
      </c>
      <c r="C1547" s="650">
        <v>89301212</v>
      </c>
      <c r="D1547" s="729" t="s">
        <v>5949</v>
      </c>
      <c r="E1547" s="730" t="s">
        <v>3924</v>
      </c>
      <c r="F1547" s="650" t="s">
        <v>3904</v>
      </c>
      <c r="G1547" s="650" t="s">
        <v>4095</v>
      </c>
      <c r="H1547" s="650" t="s">
        <v>583</v>
      </c>
      <c r="I1547" s="650" t="s">
        <v>1346</v>
      </c>
      <c r="J1547" s="650" t="s">
        <v>4098</v>
      </c>
      <c r="K1547" s="650" t="s">
        <v>4099</v>
      </c>
      <c r="L1547" s="651">
        <v>91.52</v>
      </c>
      <c r="M1547" s="651">
        <v>183.04</v>
      </c>
      <c r="N1547" s="650">
        <v>2</v>
      </c>
      <c r="O1547" s="731">
        <v>0.5</v>
      </c>
      <c r="P1547" s="651"/>
      <c r="Q1547" s="666">
        <v>0</v>
      </c>
      <c r="R1547" s="650"/>
      <c r="S1547" s="666">
        <v>0</v>
      </c>
      <c r="T1547" s="731"/>
      <c r="U1547" s="689">
        <v>0</v>
      </c>
    </row>
    <row r="1548" spans="1:21" ht="14.4" customHeight="1" x14ac:dyDescent="0.3">
      <c r="A1548" s="649">
        <v>21</v>
      </c>
      <c r="B1548" s="650" t="s">
        <v>582</v>
      </c>
      <c r="C1548" s="650">
        <v>89301212</v>
      </c>
      <c r="D1548" s="729" t="s">
        <v>5949</v>
      </c>
      <c r="E1548" s="730" t="s">
        <v>3924</v>
      </c>
      <c r="F1548" s="650" t="s">
        <v>3904</v>
      </c>
      <c r="G1548" s="650" t="s">
        <v>5268</v>
      </c>
      <c r="H1548" s="650" t="s">
        <v>583</v>
      </c>
      <c r="I1548" s="650" t="s">
        <v>5269</v>
      </c>
      <c r="J1548" s="650" t="s">
        <v>5270</v>
      </c>
      <c r="K1548" s="650" t="s">
        <v>5271</v>
      </c>
      <c r="L1548" s="651">
        <v>0</v>
      </c>
      <c r="M1548" s="651">
        <v>0</v>
      </c>
      <c r="N1548" s="650">
        <v>1</v>
      </c>
      <c r="O1548" s="731">
        <v>1</v>
      </c>
      <c r="P1548" s="651">
        <v>0</v>
      </c>
      <c r="Q1548" s="666"/>
      <c r="R1548" s="650">
        <v>1</v>
      </c>
      <c r="S1548" s="666">
        <v>1</v>
      </c>
      <c r="T1548" s="731">
        <v>1</v>
      </c>
      <c r="U1548" s="689">
        <v>1</v>
      </c>
    </row>
    <row r="1549" spans="1:21" ht="14.4" customHeight="1" x14ac:dyDescent="0.3">
      <c r="A1549" s="649">
        <v>21</v>
      </c>
      <c r="B1549" s="650" t="s">
        <v>582</v>
      </c>
      <c r="C1549" s="650">
        <v>89301212</v>
      </c>
      <c r="D1549" s="729" t="s">
        <v>5949</v>
      </c>
      <c r="E1549" s="730" t="s">
        <v>3924</v>
      </c>
      <c r="F1549" s="650" t="s">
        <v>3904</v>
      </c>
      <c r="G1549" s="650" t="s">
        <v>4102</v>
      </c>
      <c r="H1549" s="650" t="s">
        <v>583</v>
      </c>
      <c r="I1549" s="650" t="s">
        <v>4379</v>
      </c>
      <c r="J1549" s="650" t="s">
        <v>2387</v>
      </c>
      <c r="K1549" s="650" t="s">
        <v>4380</v>
      </c>
      <c r="L1549" s="651">
        <v>0</v>
      </c>
      <c r="M1549" s="651">
        <v>0</v>
      </c>
      <c r="N1549" s="650">
        <v>1</v>
      </c>
      <c r="O1549" s="731">
        <v>1</v>
      </c>
      <c r="P1549" s="651"/>
      <c r="Q1549" s="666"/>
      <c r="R1549" s="650"/>
      <c r="S1549" s="666">
        <v>0</v>
      </c>
      <c r="T1549" s="731"/>
      <c r="U1549" s="689">
        <v>0</v>
      </c>
    </row>
    <row r="1550" spans="1:21" ht="14.4" customHeight="1" x14ac:dyDescent="0.3">
      <c r="A1550" s="649">
        <v>21</v>
      </c>
      <c r="B1550" s="650" t="s">
        <v>582</v>
      </c>
      <c r="C1550" s="650">
        <v>89301212</v>
      </c>
      <c r="D1550" s="729" t="s">
        <v>5949</v>
      </c>
      <c r="E1550" s="730" t="s">
        <v>3924</v>
      </c>
      <c r="F1550" s="650" t="s">
        <v>3904</v>
      </c>
      <c r="G1550" s="650" t="s">
        <v>4384</v>
      </c>
      <c r="H1550" s="650" t="s">
        <v>1959</v>
      </c>
      <c r="I1550" s="650" t="s">
        <v>3236</v>
      </c>
      <c r="J1550" s="650" t="s">
        <v>3851</v>
      </c>
      <c r="K1550" s="650" t="s">
        <v>3852</v>
      </c>
      <c r="L1550" s="651">
        <v>514.67999999999995</v>
      </c>
      <c r="M1550" s="651">
        <v>514.67999999999995</v>
      </c>
      <c r="N1550" s="650">
        <v>1</v>
      </c>
      <c r="O1550" s="731">
        <v>0.5</v>
      </c>
      <c r="P1550" s="651">
        <v>514.67999999999995</v>
      </c>
      <c r="Q1550" s="666">
        <v>1</v>
      </c>
      <c r="R1550" s="650">
        <v>1</v>
      </c>
      <c r="S1550" s="666">
        <v>1</v>
      </c>
      <c r="T1550" s="731">
        <v>0.5</v>
      </c>
      <c r="U1550" s="689">
        <v>1</v>
      </c>
    </row>
    <row r="1551" spans="1:21" ht="14.4" customHeight="1" x14ac:dyDescent="0.3">
      <c r="A1551" s="649">
        <v>21</v>
      </c>
      <c r="B1551" s="650" t="s">
        <v>582</v>
      </c>
      <c r="C1551" s="650">
        <v>89301212</v>
      </c>
      <c r="D1551" s="729" t="s">
        <v>5949</v>
      </c>
      <c r="E1551" s="730" t="s">
        <v>3924</v>
      </c>
      <c r="F1551" s="650" t="s">
        <v>3904</v>
      </c>
      <c r="G1551" s="650" t="s">
        <v>4120</v>
      </c>
      <c r="H1551" s="650" t="s">
        <v>1959</v>
      </c>
      <c r="I1551" s="650" t="s">
        <v>2058</v>
      </c>
      <c r="J1551" s="650" t="s">
        <v>2055</v>
      </c>
      <c r="K1551" s="650" t="s">
        <v>3072</v>
      </c>
      <c r="L1551" s="651">
        <v>98.23</v>
      </c>
      <c r="M1551" s="651">
        <v>196.46</v>
      </c>
      <c r="N1551" s="650">
        <v>2</v>
      </c>
      <c r="O1551" s="731">
        <v>1.5</v>
      </c>
      <c r="P1551" s="651"/>
      <c r="Q1551" s="666">
        <v>0</v>
      </c>
      <c r="R1551" s="650"/>
      <c r="S1551" s="666">
        <v>0</v>
      </c>
      <c r="T1551" s="731"/>
      <c r="U1551" s="689">
        <v>0</v>
      </c>
    </row>
    <row r="1552" spans="1:21" ht="14.4" customHeight="1" x14ac:dyDescent="0.3">
      <c r="A1552" s="649">
        <v>21</v>
      </c>
      <c r="B1552" s="650" t="s">
        <v>582</v>
      </c>
      <c r="C1552" s="650">
        <v>89301212</v>
      </c>
      <c r="D1552" s="729" t="s">
        <v>5949</v>
      </c>
      <c r="E1552" s="730" t="s">
        <v>3924</v>
      </c>
      <c r="F1552" s="650" t="s">
        <v>3904</v>
      </c>
      <c r="G1552" s="650" t="s">
        <v>5153</v>
      </c>
      <c r="H1552" s="650" t="s">
        <v>583</v>
      </c>
      <c r="I1552" s="650" t="s">
        <v>5272</v>
      </c>
      <c r="J1552" s="650" t="s">
        <v>5155</v>
      </c>
      <c r="K1552" s="650" t="s">
        <v>5156</v>
      </c>
      <c r="L1552" s="651">
        <v>0</v>
      </c>
      <c r="M1552" s="651">
        <v>0</v>
      </c>
      <c r="N1552" s="650">
        <v>1</v>
      </c>
      <c r="O1552" s="731">
        <v>1</v>
      </c>
      <c r="P1552" s="651"/>
      <c r="Q1552" s="666"/>
      <c r="R1552" s="650"/>
      <c r="S1552" s="666">
        <v>0</v>
      </c>
      <c r="T1552" s="731"/>
      <c r="U1552" s="689">
        <v>0</v>
      </c>
    </row>
    <row r="1553" spans="1:21" ht="14.4" customHeight="1" x14ac:dyDescent="0.3">
      <c r="A1553" s="649">
        <v>21</v>
      </c>
      <c r="B1553" s="650" t="s">
        <v>582</v>
      </c>
      <c r="C1553" s="650">
        <v>89301212</v>
      </c>
      <c r="D1553" s="729" t="s">
        <v>5949</v>
      </c>
      <c r="E1553" s="730" t="s">
        <v>3924</v>
      </c>
      <c r="F1553" s="650" t="s">
        <v>3904</v>
      </c>
      <c r="G1553" s="650" t="s">
        <v>4125</v>
      </c>
      <c r="H1553" s="650" t="s">
        <v>583</v>
      </c>
      <c r="I1553" s="650" t="s">
        <v>1826</v>
      </c>
      <c r="J1553" s="650" t="s">
        <v>1827</v>
      </c>
      <c r="K1553" s="650" t="s">
        <v>1013</v>
      </c>
      <c r="L1553" s="651">
        <v>0</v>
      </c>
      <c r="M1553" s="651">
        <v>0</v>
      </c>
      <c r="N1553" s="650">
        <v>2</v>
      </c>
      <c r="O1553" s="731">
        <v>1.5</v>
      </c>
      <c r="P1553" s="651">
        <v>0</v>
      </c>
      <c r="Q1553" s="666"/>
      <c r="R1553" s="650">
        <v>1</v>
      </c>
      <c r="S1553" s="666">
        <v>0.5</v>
      </c>
      <c r="T1553" s="731">
        <v>0.5</v>
      </c>
      <c r="U1553" s="689">
        <v>0.33333333333333331</v>
      </c>
    </row>
    <row r="1554" spans="1:21" ht="14.4" customHeight="1" x14ac:dyDescent="0.3">
      <c r="A1554" s="649">
        <v>21</v>
      </c>
      <c r="B1554" s="650" t="s">
        <v>582</v>
      </c>
      <c r="C1554" s="650">
        <v>89301212</v>
      </c>
      <c r="D1554" s="729" t="s">
        <v>5949</v>
      </c>
      <c r="E1554" s="730" t="s">
        <v>3924</v>
      </c>
      <c r="F1554" s="650" t="s">
        <v>3904</v>
      </c>
      <c r="G1554" s="650" t="s">
        <v>4125</v>
      </c>
      <c r="H1554" s="650" t="s">
        <v>583</v>
      </c>
      <c r="I1554" s="650" t="s">
        <v>4127</v>
      </c>
      <c r="J1554" s="650" t="s">
        <v>1827</v>
      </c>
      <c r="K1554" s="650" t="s">
        <v>4129</v>
      </c>
      <c r="L1554" s="651">
        <v>0</v>
      </c>
      <c r="M1554" s="651">
        <v>0</v>
      </c>
      <c r="N1554" s="650">
        <v>1</v>
      </c>
      <c r="O1554" s="731">
        <v>1</v>
      </c>
      <c r="P1554" s="651"/>
      <c r="Q1554" s="666"/>
      <c r="R1554" s="650"/>
      <c r="S1554" s="666">
        <v>0</v>
      </c>
      <c r="T1554" s="731"/>
      <c r="U1554" s="689">
        <v>0</v>
      </c>
    </row>
    <row r="1555" spans="1:21" ht="14.4" customHeight="1" x14ac:dyDescent="0.3">
      <c r="A1555" s="649">
        <v>21</v>
      </c>
      <c r="B1555" s="650" t="s">
        <v>582</v>
      </c>
      <c r="C1555" s="650">
        <v>89301212</v>
      </c>
      <c r="D1555" s="729" t="s">
        <v>5949</v>
      </c>
      <c r="E1555" s="730" t="s">
        <v>3924</v>
      </c>
      <c r="F1555" s="650" t="s">
        <v>3904</v>
      </c>
      <c r="G1555" s="650" t="s">
        <v>4125</v>
      </c>
      <c r="H1555" s="650" t="s">
        <v>583</v>
      </c>
      <c r="I1555" s="650" t="s">
        <v>4130</v>
      </c>
      <c r="J1555" s="650" t="s">
        <v>4128</v>
      </c>
      <c r="K1555" s="650" t="s">
        <v>922</v>
      </c>
      <c r="L1555" s="651">
        <v>0</v>
      </c>
      <c r="M1555" s="651">
        <v>0</v>
      </c>
      <c r="N1555" s="650">
        <v>1</v>
      </c>
      <c r="O1555" s="731">
        <v>1</v>
      </c>
      <c r="P1555" s="651"/>
      <c r="Q1555" s="666"/>
      <c r="R1555" s="650"/>
      <c r="S1555" s="666">
        <v>0</v>
      </c>
      <c r="T1555" s="731"/>
      <c r="U1555" s="689">
        <v>0</v>
      </c>
    </row>
    <row r="1556" spans="1:21" ht="14.4" customHeight="1" x14ac:dyDescent="0.3">
      <c r="A1556" s="649">
        <v>21</v>
      </c>
      <c r="B1556" s="650" t="s">
        <v>582</v>
      </c>
      <c r="C1556" s="650">
        <v>89301212</v>
      </c>
      <c r="D1556" s="729" t="s">
        <v>5949</v>
      </c>
      <c r="E1556" s="730" t="s">
        <v>3924</v>
      </c>
      <c r="F1556" s="650" t="s">
        <v>3904</v>
      </c>
      <c r="G1556" s="650" t="s">
        <v>5273</v>
      </c>
      <c r="H1556" s="650" t="s">
        <v>583</v>
      </c>
      <c r="I1556" s="650" t="s">
        <v>5274</v>
      </c>
      <c r="J1556" s="650" t="s">
        <v>5275</v>
      </c>
      <c r="K1556" s="650" t="s">
        <v>5276</v>
      </c>
      <c r="L1556" s="651">
        <v>0</v>
      </c>
      <c r="M1556" s="651">
        <v>0</v>
      </c>
      <c r="N1556" s="650">
        <v>1</v>
      </c>
      <c r="O1556" s="731">
        <v>1</v>
      </c>
      <c r="P1556" s="651">
        <v>0</v>
      </c>
      <c r="Q1556" s="666"/>
      <c r="R1556" s="650">
        <v>1</v>
      </c>
      <c r="S1556" s="666">
        <v>1</v>
      </c>
      <c r="T1556" s="731">
        <v>1</v>
      </c>
      <c r="U1556" s="689">
        <v>1</v>
      </c>
    </row>
    <row r="1557" spans="1:21" ht="14.4" customHeight="1" x14ac:dyDescent="0.3">
      <c r="A1557" s="649">
        <v>21</v>
      </c>
      <c r="B1557" s="650" t="s">
        <v>582</v>
      </c>
      <c r="C1557" s="650">
        <v>89301212</v>
      </c>
      <c r="D1557" s="729" t="s">
        <v>5949</v>
      </c>
      <c r="E1557" s="730" t="s">
        <v>3925</v>
      </c>
      <c r="F1557" s="650" t="s">
        <v>3904</v>
      </c>
      <c r="G1557" s="650" t="s">
        <v>4224</v>
      </c>
      <c r="H1557" s="650" t="s">
        <v>583</v>
      </c>
      <c r="I1557" s="650" t="s">
        <v>5277</v>
      </c>
      <c r="J1557" s="650" t="s">
        <v>2418</v>
      </c>
      <c r="K1557" s="650" t="s">
        <v>3733</v>
      </c>
      <c r="L1557" s="651">
        <v>184.22</v>
      </c>
      <c r="M1557" s="651">
        <v>184.22</v>
      </c>
      <c r="N1557" s="650">
        <v>1</v>
      </c>
      <c r="O1557" s="731">
        <v>1</v>
      </c>
      <c r="P1557" s="651">
        <v>184.22</v>
      </c>
      <c r="Q1557" s="666">
        <v>1</v>
      </c>
      <c r="R1557" s="650">
        <v>1</v>
      </c>
      <c r="S1557" s="666">
        <v>1</v>
      </c>
      <c r="T1557" s="731">
        <v>1</v>
      </c>
      <c r="U1557" s="689">
        <v>1</v>
      </c>
    </row>
    <row r="1558" spans="1:21" ht="14.4" customHeight="1" x14ac:dyDescent="0.3">
      <c r="A1558" s="649">
        <v>21</v>
      </c>
      <c r="B1558" s="650" t="s">
        <v>582</v>
      </c>
      <c r="C1558" s="650">
        <v>89301212</v>
      </c>
      <c r="D1558" s="729" t="s">
        <v>5949</v>
      </c>
      <c r="E1558" s="730" t="s">
        <v>3925</v>
      </c>
      <c r="F1558" s="650" t="s">
        <v>3904</v>
      </c>
      <c r="G1558" s="650" t="s">
        <v>5252</v>
      </c>
      <c r="H1558" s="650" t="s">
        <v>583</v>
      </c>
      <c r="I1558" s="650" t="s">
        <v>5278</v>
      </c>
      <c r="J1558" s="650" t="s">
        <v>5279</v>
      </c>
      <c r="K1558" s="650" t="s">
        <v>1931</v>
      </c>
      <c r="L1558" s="651">
        <v>0</v>
      </c>
      <c r="M1558" s="651">
        <v>0</v>
      </c>
      <c r="N1558" s="650">
        <v>1</v>
      </c>
      <c r="O1558" s="731">
        <v>0.5</v>
      </c>
      <c r="P1558" s="651"/>
      <c r="Q1558" s="666"/>
      <c r="R1558" s="650"/>
      <c r="S1558" s="666">
        <v>0</v>
      </c>
      <c r="T1558" s="731"/>
      <c r="U1558" s="689">
        <v>0</v>
      </c>
    </row>
    <row r="1559" spans="1:21" ht="14.4" customHeight="1" x14ac:dyDescent="0.3">
      <c r="A1559" s="649">
        <v>21</v>
      </c>
      <c r="B1559" s="650" t="s">
        <v>582</v>
      </c>
      <c r="C1559" s="650">
        <v>89301212</v>
      </c>
      <c r="D1559" s="729" t="s">
        <v>5949</v>
      </c>
      <c r="E1559" s="730" t="s">
        <v>3925</v>
      </c>
      <c r="F1559" s="650" t="s">
        <v>3904</v>
      </c>
      <c r="G1559" s="650" t="s">
        <v>4874</v>
      </c>
      <c r="H1559" s="650" t="s">
        <v>1959</v>
      </c>
      <c r="I1559" s="650" t="s">
        <v>5094</v>
      </c>
      <c r="J1559" s="650" t="s">
        <v>4876</v>
      </c>
      <c r="K1559" s="650" t="s">
        <v>5095</v>
      </c>
      <c r="L1559" s="651">
        <v>2413.7600000000002</v>
      </c>
      <c r="M1559" s="651">
        <v>2413.7600000000002</v>
      </c>
      <c r="N1559" s="650">
        <v>1</v>
      </c>
      <c r="O1559" s="731">
        <v>0.5</v>
      </c>
      <c r="P1559" s="651">
        <v>2413.7600000000002</v>
      </c>
      <c r="Q1559" s="666">
        <v>1</v>
      </c>
      <c r="R1559" s="650">
        <v>1</v>
      </c>
      <c r="S1559" s="666">
        <v>1</v>
      </c>
      <c r="T1559" s="731">
        <v>0.5</v>
      </c>
      <c r="U1559" s="689">
        <v>1</v>
      </c>
    </row>
    <row r="1560" spans="1:21" ht="14.4" customHeight="1" x14ac:dyDescent="0.3">
      <c r="A1560" s="649">
        <v>21</v>
      </c>
      <c r="B1560" s="650" t="s">
        <v>582</v>
      </c>
      <c r="C1560" s="650">
        <v>89301212</v>
      </c>
      <c r="D1560" s="729" t="s">
        <v>5949</v>
      </c>
      <c r="E1560" s="730" t="s">
        <v>3925</v>
      </c>
      <c r="F1560" s="650" t="s">
        <v>3904</v>
      </c>
      <c r="G1560" s="650" t="s">
        <v>4283</v>
      </c>
      <c r="H1560" s="650" t="s">
        <v>583</v>
      </c>
      <c r="I1560" s="650" t="s">
        <v>4796</v>
      </c>
      <c r="J1560" s="650" t="s">
        <v>4797</v>
      </c>
      <c r="K1560" s="650" t="s">
        <v>4798</v>
      </c>
      <c r="L1560" s="651">
        <v>6196.71</v>
      </c>
      <c r="M1560" s="651">
        <v>12393.42</v>
      </c>
      <c r="N1560" s="650">
        <v>2</v>
      </c>
      <c r="O1560" s="731">
        <v>0.5</v>
      </c>
      <c r="P1560" s="651">
        <v>12393.42</v>
      </c>
      <c r="Q1560" s="666">
        <v>1</v>
      </c>
      <c r="R1560" s="650">
        <v>2</v>
      </c>
      <c r="S1560" s="666">
        <v>1</v>
      </c>
      <c r="T1560" s="731">
        <v>0.5</v>
      </c>
      <c r="U1560" s="689">
        <v>1</v>
      </c>
    </row>
    <row r="1561" spans="1:21" ht="14.4" customHeight="1" x14ac:dyDescent="0.3">
      <c r="A1561" s="649">
        <v>21</v>
      </c>
      <c r="B1561" s="650" t="s">
        <v>582</v>
      </c>
      <c r="C1561" s="650">
        <v>89301212</v>
      </c>
      <c r="D1561" s="729" t="s">
        <v>5949</v>
      </c>
      <c r="E1561" s="730" t="s">
        <v>3925</v>
      </c>
      <c r="F1561" s="650" t="s">
        <v>3904</v>
      </c>
      <c r="G1561" s="650" t="s">
        <v>4055</v>
      </c>
      <c r="H1561" s="650" t="s">
        <v>1959</v>
      </c>
      <c r="I1561" s="650" t="s">
        <v>2273</v>
      </c>
      <c r="J1561" s="650" t="s">
        <v>2274</v>
      </c>
      <c r="K1561" s="650" t="s">
        <v>3770</v>
      </c>
      <c r="L1561" s="651">
        <v>804.58</v>
      </c>
      <c r="M1561" s="651">
        <v>2413.7400000000002</v>
      </c>
      <c r="N1561" s="650">
        <v>3</v>
      </c>
      <c r="O1561" s="731">
        <v>1</v>
      </c>
      <c r="P1561" s="651">
        <v>2413.7400000000002</v>
      </c>
      <c r="Q1561" s="666">
        <v>1</v>
      </c>
      <c r="R1561" s="650">
        <v>3</v>
      </c>
      <c r="S1561" s="666">
        <v>1</v>
      </c>
      <c r="T1561" s="731">
        <v>1</v>
      </c>
      <c r="U1561" s="689">
        <v>1</v>
      </c>
    </row>
    <row r="1562" spans="1:21" ht="14.4" customHeight="1" x14ac:dyDescent="0.3">
      <c r="A1562" s="649">
        <v>21</v>
      </c>
      <c r="B1562" s="650" t="s">
        <v>582</v>
      </c>
      <c r="C1562" s="650">
        <v>89301212</v>
      </c>
      <c r="D1562" s="729" t="s">
        <v>5949</v>
      </c>
      <c r="E1562" s="730" t="s">
        <v>3925</v>
      </c>
      <c r="F1562" s="650" t="s">
        <v>3904</v>
      </c>
      <c r="G1562" s="650" t="s">
        <v>5280</v>
      </c>
      <c r="H1562" s="650" t="s">
        <v>583</v>
      </c>
      <c r="I1562" s="650" t="s">
        <v>5281</v>
      </c>
      <c r="J1562" s="650" t="s">
        <v>5282</v>
      </c>
      <c r="K1562" s="650" t="s">
        <v>5283</v>
      </c>
      <c r="L1562" s="651">
        <v>0</v>
      </c>
      <c r="M1562" s="651">
        <v>0</v>
      </c>
      <c r="N1562" s="650">
        <v>2</v>
      </c>
      <c r="O1562" s="731">
        <v>1</v>
      </c>
      <c r="P1562" s="651"/>
      <c r="Q1562" s="666"/>
      <c r="R1562" s="650"/>
      <c r="S1562" s="666">
        <v>0</v>
      </c>
      <c r="T1562" s="731"/>
      <c r="U1562" s="689">
        <v>0</v>
      </c>
    </row>
    <row r="1563" spans="1:21" ht="14.4" customHeight="1" x14ac:dyDescent="0.3">
      <c r="A1563" s="649">
        <v>21</v>
      </c>
      <c r="B1563" s="650" t="s">
        <v>582</v>
      </c>
      <c r="C1563" s="650">
        <v>89301212</v>
      </c>
      <c r="D1563" s="729" t="s">
        <v>5949</v>
      </c>
      <c r="E1563" s="730" t="s">
        <v>3925</v>
      </c>
      <c r="F1563" s="650" t="s">
        <v>3904</v>
      </c>
      <c r="G1563" s="650" t="s">
        <v>5280</v>
      </c>
      <c r="H1563" s="650" t="s">
        <v>583</v>
      </c>
      <c r="I1563" s="650" t="s">
        <v>5284</v>
      </c>
      <c r="J1563" s="650" t="s">
        <v>5282</v>
      </c>
      <c r="K1563" s="650" t="s">
        <v>5285</v>
      </c>
      <c r="L1563" s="651">
        <v>0</v>
      </c>
      <c r="M1563" s="651">
        <v>0</v>
      </c>
      <c r="N1563" s="650">
        <v>1</v>
      </c>
      <c r="O1563" s="731">
        <v>1</v>
      </c>
      <c r="P1563" s="651"/>
      <c r="Q1563" s="666"/>
      <c r="R1563" s="650"/>
      <c r="S1563" s="666">
        <v>0</v>
      </c>
      <c r="T1563" s="731"/>
      <c r="U1563" s="689">
        <v>0</v>
      </c>
    </row>
    <row r="1564" spans="1:21" ht="14.4" customHeight="1" x14ac:dyDescent="0.3">
      <c r="A1564" s="649">
        <v>21</v>
      </c>
      <c r="B1564" s="650" t="s">
        <v>582</v>
      </c>
      <c r="C1564" s="650">
        <v>89301212</v>
      </c>
      <c r="D1564" s="729" t="s">
        <v>5949</v>
      </c>
      <c r="E1564" s="730" t="s">
        <v>3925</v>
      </c>
      <c r="F1564" s="650" t="s">
        <v>3904</v>
      </c>
      <c r="G1564" s="650" t="s">
        <v>5280</v>
      </c>
      <c r="H1564" s="650" t="s">
        <v>583</v>
      </c>
      <c r="I1564" s="650" t="s">
        <v>5286</v>
      </c>
      <c r="J1564" s="650" t="s">
        <v>5287</v>
      </c>
      <c r="K1564" s="650" t="s">
        <v>5288</v>
      </c>
      <c r="L1564" s="651">
        <v>0</v>
      </c>
      <c r="M1564" s="651">
        <v>0</v>
      </c>
      <c r="N1564" s="650">
        <v>2</v>
      </c>
      <c r="O1564" s="731">
        <v>1</v>
      </c>
      <c r="P1564" s="651"/>
      <c r="Q1564" s="666"/>
      <c r="R1564" s="650"/>
      <c r="S1564" s="666">
        <v>0</v>
      </c>
      <c r="T1564" s="731"/>
      <c r="U1564" s="689">
        <v>0</v>
      </c>
    </row>
    <row r="1565" spans="1:21" ht="14.4" customHeight="1" x14ac:dyDescent="0.3">
      <c r="A1565" s="649">
        <v>21</v>
      </c>
      <c r="B1565" s="650" t="s">
        <v>582</v>
      </c>
      <c r="C1565" s="650">
        <v>89301212</v>
      </c>
      <c r="D1565" s="729" t="s">
        <v>5949</v>
      </c>
      <c r="E1565" s="730" t="s">
        <v>3925</v>
      </c>
      <c r="F1565" s="650" t="s">
        <v>3904</v>
      </c>
      <c r="G1565" s="650" t="s">
        <v>4115</v>
      </c>
      <c r="H1565" s="650" t="s">
        <v>583</v>
      </c>
      <c r="I1565" s="650" t="s">
        <v>4116</v>
      </c>
      <c r="J1565" s="650" t="s">
        <v>2391</v>
      </c>
      <c r="K1565" s="650" t="s">
        <v>4117</v>
      </c>
      <c r="L1565" s="651">
        <v>23.46</v>
      </c>
      <c r="M1565" s="651">
        <v>46.92</v>
      </c>
      <c r="N1565" s="650">
        <v>2</v>
      </c>
      <c r="O1565" s="731">
        <v>1</v>
      </c>
      <c r="P1565" s="651">
        <v>46.92</v>
      </c>
      <c r="Q1565" s="666">
        <v>1</v>
      </c>
      <c r="R1565" s="650">
        <v>2</v>
      </c>
      <c r="S1565" s="666">
        <v>1</v>
      </c>
      <c r="T1565" s="731">
        <v>1</v>
      </c>
      <c r="U1565" s="689">
        <v>1</v>
      </c>
    </row>
    <row r="1566" spans="1:21" ht="14.4" customHeight="1" x14ac:dyDescent="0.3">
      <c r="A1566" s="649">
        <v>21</v>
      </c>
      <c r="B1566" s="650" t="s">
        <v>582</v>
      </c>
      <c r="C1566" s="650">
        <v>89301212</v>
      </c>
      <c r="D1566" s="729" t="s">
        <v>5949</v>
      </c>
      <c r="E1566" s="730" t="s">
        <v>3925</v>
      </c>
      <c r="F1566" s="650" t="s">
        <v>3904</v>
      </c>
      <c r="G1566" s="650" t="s">
        <v>4125</v>
      </c>
      <c r="H1566" s="650" t="s">
        <v>583</v>
      </c>
      <c r="I1566" s="650" t="s">
        <v>4647</v>
      </c>
      <c r="J1566" s="650" t="s">
        <v>4646</v>
      </c>
      <c r="K1566" s="650" t="s">
        <v>1013</v>
      </c>
      <c r="L1566" s="651">
        <v>0</v>
      </c>
      <c r="M1566" s="651">
        <v>0</v>
      </c>
      <c r="N1566" s="650">
        <v>2</v>
      </c>
      <c r="O1566" s="731">
        <v>0.5</v>
      </c>
      <c r="P1566" s="651"/>
      <c r="Q1566" s="666"/>
      <c r="R1566" s="650"/>
      <c r="S1566" s="666">
        <v>0</v>
      </c>
      <c r="T1566" s="731"/>
      <c r="U1566" s="689">
        <v>0</v>
      </c>
    </row>
    <row r="1567" spans="1:21" ht="14.4" customHeight="1" x14ac:dyDescent="0.3">
      <c r="A1567" s="649">
        <v>21</v>
      </c>
      <c r="B1567" s="650" t="s">
        <v>582</v>
      </c>
      <c r="C1567" s="650">
        <v>89301212</v>
      </c>
      <c r="D1567" s="729" t="s">
        <v>5949</v>
      </c>
      <c r="E1567" s="730" t="s">
        <v>3925</v>
      </c>
      <c r="F1567" s="650" t="s">
        <v>3906</v>
      </c>
      <c r="G1567" s="650" t="s">
        <v>4654</v>
      </c>
      <c r="H1567" s="650" t="s">
        <v>583</v>
      </c>
      <c r="I1567" s="650" t="s">
        <v>4655</v>
      </c>
      <c r="J1567" s="650" t="s">
        <v>4656</v>
      </c>
      <c r="K1567" s="650" t="s">
        <v>4657</v>
      </c>
      <c r="L1567" s="651">
        <v>1800</v>
      </c>
      <c r="M1567" s="651">
        <v>3600</v>
      </c>
      <c r="N1567" s="650">
        <v>2</v>
      </c>
      <c r="O1567" s="731">
        <v>1</v>
      </c>
      <c r="P1567" s="651"/>
      <c r="Q1567" s="666">
        <v>0</v>
      </c>
      <c r="R1567" s="650"/>
      <c r="S1567" s="666">
        <v>0</v>
      </c>
      <c r="T1567" s="731"/>
      <c r="U1567" s="689">
        <v>0</v>
      </c>
    </row>
    <row r="1568" spans="1:21" ht="14.4" customHeight="1" x14ac:dyDescent="0.3">
      <c r="A1568" s="649">
        <v>21</v>
      </c>
      <c r="B1568" s="650" t="s">
        <v>582</v>
      </c>
      <c r="C1568" s="650">
        <v>89301212</v>
      </c>
      <c r="D1568" s="729" t="s">
        <v>5949</v>
      </c>
      <c r="E1568" s="730" t="s">
        <v>3926</v>
      </c>
      <c r="F1568" s="650" t="s">
        <v>3904</v>
      </c>
      <c r="G1568" s="650" t="s">
        <v>4203</v>
      </c>
      <c r="H1568" s="650" t="s">
        <v>583</v>
      </c>
      <c r="I1568" s="650" t="s">
        <v>5289</v>
      </c>
      <c r="J1568" s="650" t="s">
        <v>5077</v>
      </c>
      <c r="K1568" s="650" t="s">
        <v>4206</v>
      </c>
      <c r="L1568" s="651">
        <v>275.23</v>
      </c>
      <c r="M1568" s="651">
        <v>550.46</v>
      </c>
      <c r="N1568" s="650">
        <v>2</v>
      </c>
      <c r="O1568" s="731">
        <v>0.5</v>
      </c>
      <c r="P1568" s="651"/>
      <c r="Q1568" s="666">
        <v>0</v>
      </c>
      <c r="R1568" s="650"/>
      <c r="S1568" s="666">
        <v>0</v>
      </c>
      <c r="T1568" s="731"/>
      <c r="U1568" s="689">
        <v>0</v>
      </c>
    </row>
    <row r="1569" spans="1:21" ht="14.4" customHeight="1" x14ac:dyDescent="0.3">
      <c r="A1569" s="649">
        <v>21</v>
      </c>
      <c r="B1569" s="650" t="s">
        <v>582</v>
      </c>
      <c r="C1569" s="650">
        <v>89301212</v>
      </c>
      <c r="D1569" s="729" t="s">
        <v>5949</v>
      </c>
      <c r="E1569" s="730" t="s">
        <v>3926</v>
      </c>
      <c r="F1569" s="650" t="s">
        <v>3904</v>
      </c>
      <c r="G1569" s="650" t="s">
        <v>4203</v>
      </c>
      <c r="H1569" s="650" t="s">
        <v>583</v>
      </c>
      <c r="I1569" s="650" t="s">
        <v>5290</v>
      </c>
      <c r="J1569" s="650" t="s">
        <v>5291</v>
      </c>
      <c r="K1569" s="650" t="s">
        <v>5292</v>
      </c>
      <c r="L1569" s="651">
        <v>0</v>
      </c>
      <c r="M1569" s="651">
        <v>0</v>
      </c>
      <c r="N1569" s="650">
        <v>1</v>
      </c>
      <c r="O1569" s="731">
        <v>0.5</v>
      </c>
      <c r="P1569" s="651"/>
      <c r="Q1569" s="666"/>
      <c r="R1569" s="650"/>
      <c r="S1569" s="666">
        <v>0</v>
      </c>
      <c r="T1569" s="731"/>
      <c r="U1569" s="689">
        <v>0</v>
      </c>
    </row>
    <row r="1570" spans="1:21" ht="14.4" customHeight="1" x14ac:dyDescent="0.3">
      <c r="A1570" s="649">
        <v>21</v>
      </c>
      <c r="B1570" s="650" t="s">
        <v>582</v>
      </c>
      <c r="C1570" s="650">
        <v>89301212</v>
      </c>
      <c r="D1570" s="729" t="s">
        <v>5949</v>
      </c>
      <c r="E1570" s="730" t="s">
        <v>3926</v>
      </c>
      <c r="F1570" s="650" t="s">
        <v>3904</v>
      </c>
      <c r="G1570" s="650" t="s">
        <v>3956</v>
      </c>
      <c r="H1570" s="650" t="s">
        <v>583</v>
      </c>
      <c r="I1570" s="650" t="s">
        <v>699</v>
      </c>
      <c r="J1570" s="650" t="s">
        <v>700</v>
      </c>
      <c r="K1570" s="650" t="s">
        <v>3957</v>
      </c>
      <c r="L1570" s="651">
        <v>85.72</v>
      </c>
      <c r="M1570" s="651">
        <v>171.44</v>
      </c>
      <c r="N1570" s="650">
        <v>2</v>
      </c>
      <c r="O1570" s="731">
        <v>0.5</v>
      </c>
      <c r="P1570" s="651"/>
      <c r="Q1570" s="666">
        <v>0</v>
      </c>
      <c r="R1570" s="650"/>
      <c r="S1570" s="666">
        <v>0</v>
      </c>
      <c r="T1570" s="731"/>
      <c r="U1570" s="689">
        <v>0</v>
      </c>
    </row>
    <row r="1571" spans="1:21" ht="14.4" customHeight="1" x14ac:dyDescent="0.3">
      <c r="A1571" s="649">
        <v>21</v>
      </c>
      <c r="B1571" s="650" t="s">
        <v>582</v>
      </c>
      <c r="C1571" s="650">
        <v>89301212</v>
      </c>
      <c r="D1571" s="729" t="s">
        <v>5949</v>
      </c>
      <c r="E1571" s="730" t="s">
        <v>3926</v>
      </c>
      <c r="F1571" s="650" t="s">
        <v>3904</v>
      </c>
      <c r="G1571" s="650" t="s">
        <v>3956</v>
      </c>
      <c r="H1571" s="650" t="s">
        <v>583</v>
      </c>
      <c r="I1571" s="650" t="s">
        <v>3969</v>
      </c>
      <c r="J1571" s="650" t="s">
        <v>700</v>
      </c>
      <c r="K1571" s="650" t="s">
        <v>3970</v>
      </c>
      <c r="L1571" s="651">
        <v>141.38999999999999</v>
      </c>
      <c r="M1571" s="651">
        <v>282.77999999999997</v>
      </c>
      <c r="N1571" s="650">
        <v>2</v>
      </c>
      <c r="O1571" s="731">
        <v>1</v>
      </c>
      <c r="P1571" s="651"/>
      <c r="Q1571" s="666">
        <v>0</v>
      </c>
      <c r="R1571" s="650"/>
      <c r="S1571" s="666">
        <v>0</v>
      </c>
      <c r="T1571" s="731"/>
      <c r="U1571" s="689">
        <v>0</v>
      </c>
    </row>
    <row r="1572" spans="1:21" ht="14.4" customHeight="1" x14ac:dyDescent="0.3">
      <c r="A1572" s="649">
        <v>21</v>
      </c>
      <c r="B1572" s="650" t="s">
        <v>582</v>
      </c>
      <c r="C1572" s="650">
        <v>89301212</v>
      </c>
      <c r="D1572" s="729" t="s">
        <v>5949</v>
      </c>
      <c r="E1572" s="730" t="s">
        <v>3926</v>
      </c>
      <c r="F1572" s="650" t="s">
        <v>3904</v>
      </c>
      <c r="G1572" s="650" t="s">
        <v>3960</v>
      </c>
      <c r="H1572" s="650" t="s">
        <v>583</v>
      </c>
      <c r="I1572" s="650" t="s">
        <v>3961</v>
      </c>
      <c r="J1572" s="650" t="s">
        <v>3962</v>
      </c>
      <c r="K1572" s="650" t="s">
        <v>3963</v>
      </c>
      <c r="L1572" s="651">
        <v>1789.73</v>
      </c>
      <c r="M1572" s="651">
        <v>30425.41</v>
      </c>
      <c r="N1572" s="650">
        <v>17</v>
      </c>
      <c r="O1572" s="731">
        <v>6.5</v>
      </c>
      <c r="P1572" s="651">
        <v>21476.76</v>
      </c>
      <c r="Q1572" s="666">
        <v>0.70588235294117641</v>
      </c>
      <c r="R1572" s="650">
        <v>12</v>
      </c>
      <c r="S1572" s="666">
        <v>0.70588235294117652</v>
      </c>
      <c r="T1572" s="731">
        <v>5</v>
      </c>
      <c r="U1572" s="689">
        <v>0.76923076923076927</v>
      </c>
    </row>
    <row r="1573" spans="1:21" ht="14.4" customHeight="1" x14ac:dyDescent="0.3">
      <c r="A1573" s="649">
        <v>21</v>
      </c>
      <c r="B1573" s="650" t="s">
        <v>582</v>
      </c>
      <c r="C1573" s="650">
        <v>89301212</v>
      </c>
      <c r="D1573" s="729" t="s">
        <v>5949</v>
      </c>
      <c r="E1573" s="730" t="s">
        <v>3926</v>
      </c>
      <c r="F1573" s="650" t="s">
        <v>3904</v>
      </c>
      <c r="G1573" s="650" t="s">
        <v>4214</v>
      </c>
      <c r="H1573" s="650" t="s">
        <v>583</v>
      </c>
      <c r="I1573" s="650" t="s">
        <v>2462</v>
      </c>
      <c r="J1573" s="650" t="s">
        <v>2463</v>
      </c>
      <c r="K1573" s="650" t="s">
        <v>874</v>
      </c>
      <c r="L1573" s="651">
        <v>67.040000000000006</v>
      </c>
      <c r="M1573" s="651">
        <v>134.08000000000001</v>
      </c>
      <c r="N1573" s="650">
        <v>2</v>
      </c>
      <c r="O1573" s="731">
        <v>1.5</v>
      </c>
      <c r="P1573" s="651">
        <v>67.040000000000006</v>
      </c>
      <c r="Q1573" s="666">
        <v>0.5</v>
      </c>
      <c r="R1573" s="650">
        <v>1</v>
      </c>
      <c r="S1573" s="666">
        <v>0.5</v>
      </c>
      <c r="T1573" s="731">
        <v>0.5</v>
      </c>
      <c r="U1573" s="689">
        <v>0.33333333333333331</v>
      </c>
    </row>
    <row r="1574" spans="1:21" ht="14.4" customHeight="1" x14ac:dyDescent="0.3">
      <c r="A1574" s="649">
        <v>21</v>
      </c>
      <c r="B1574" s="650" t="s">
        <v>582</v>
      </c>
      <c r="C1574" s="650">
        <v>89301212</v>
      </c>
      <c r="D1574" s="729" t="s">
        <v>5949</v>
      </c>
      <c r="E1574" s="730" t="s">
        <v>3926</v>
      </c>
      <c r="F1574" s="650" t="s">
        <v>3904</v>
      </c>
      <c r="G1574" s="650" t="s">
        <v>3979</v>
      </c>
      <c r="H1574" s="650" t="s">
        <v>583</v>
      </c>
      <c r="I1574" s="650" t="s">
        <v>959</v>
      </c>
      <c r="J1574" s="650" t="s">
        <v>4394</v>
      </c>
      <c r="K1574" s="650" t="s">
        <v>4395</v>
      </c>
      <c r="L1574" s="651">
        <v>0</v>
      </c>
      <c r="M1574" s="651">
        <v>0</v>
      </c>
      <c r="N1574" s="650">
        <v>2</v>
      </c>
      <c r="O1574" s="731">
        <v>1</v>
      </c>
      <c r="P1574" s="651"/>
      <c r="Q1574" s="666"/>
      <c r="R1574" s="650"/>
      <c r="S1574" s="666">
        <v>0</v>
      </c>
      <c r="T1574" s="731"/>
      <c r="U1574" s="689">
        <v>0</v>
      </c>
    </row>
    <row r="1575" spans="1:21" ht="14.4" customHeight="1" x14ac:dyDescent="0.3">
      <c r="A1575" s="649">
        <v>21</v>
      </c>
      <c r="B1575" s="650" t="s">
        <v>582</v>
      </c>
      <c r="C1575" s="650">
        <v>89301212</v>
      </c>
      <c r="D1575" s="729" t="s">
        <v>5949</v>
      </c>
      <c r="E1575" s="730" t="s">
        <v>3926</v>
      </c>
      <c r="F1575" s="650" t="s">
        <v>3904</v>
      </c>
      <c r="G1575" s="650" t="s">
        <v>3979</v>
      </c>
      <c r="H1575" s="650" t="s">
        <v>583</v>
      </c>
      <c r="I1575" s="650" t="s">
        <v>4848</v>
      </c>
      <c r="J1575" s="650" t="s">
        <v>4394</v>
      </c>
      <c r="K1575" s="650" t="s">
        <v>4395</v>
      </c>
      <c r="L1575" s="651">
        <v>0</v>
      </c>
      <c r="M1575" s="651">
        <v>0</v>
      </c>
      <c r="N1575" s="650">
        <v>2</v>
      </c>
      <c r="O1575" s="731">
        <v>2</v>
      </c>
      <c r="P1575" s="651">
        <v>0</v>
      </c>
      <c r="Q1575" s="666"/>
      <c r="R1575" s="650">
        <v>1</v>
      </c>
      <c r="S1575" s="666">
        <v>0.5</v>
      </c>
      <c r="T1575" s="731">
        <v>1</v>
      </c>
      <c r="U1575" s="689">
        <v>0.5</v>
      </c>
    </row>
    <row r="1576" spans="1:21" ht="14.4" customHeight="1" x14ac:dyDescent="0.3">
      <c r="A1576" s="649">
        <v>21</v>
      </c>
      <c r="B1576" s="650" t="s">
        <v>582</v>
      </c>
      <c r="C1576" s="650">
        <v>89301212</v>
      </c>
      <c r="D1576" s="729" t="s">
        <v>5949</v>
      </c>
      <c r="E1576" s="730" t="s">
        <v>3926</v>
      </c>
      <c r="F1576" s="650" t="s">
        <v>3904</v>
      </c>
      <c r="G1576" s="650" t="s">
        <v>3982</v>
      </c>
      <c r="H1576" s="650" t="s">
        <v>1959</v>
      </c>
      <c r="I1576" s="650" t="s">
        <v>3983</v>
      </c>
      <c r="J1576" s="650" t="s">
        <v>3984</v>
      </c>
      <c r="K1576" s="650" t="s">
        <v>1938</v>
      </c>
      <c r="L1576" s="651">
        <v>52.4</v>
      </c>
      <c r="M1576" s="651">
        <v>52.4</v>
      </c>
      <c r="N1576" s="650">
        <v>1</v>
      </c>
      <c r="O1576" s="731">
        <v>1</v>
      </c>
      <c r="P1576" s="651"/>
      <c r="Q1576" s="666">
        <v>0</v>
      </c>
      <c r="R1576" s="650"/>
      <c r="S1576" s="666">
        <v>0</v>
      </c>
      <c r="T1576" s="731"/>
      <c r="U1576" s="689">
        <v>0</v>
      </c>
    </row>
    <row r="1577" spans="1:21" ht="14.4" customHeight="1" x14ac:dyDescent="0.3">
      <c r="A1577" s="649">
        <v>21</v>
      </c>
      <c r="B1577" s="650" t="s">
        <v>582</v>
      </c>
      <c r="C1577" s="650">
        <v>89301212</v>
      </c>
      <c r="D1577" s="729" t="s">
        <v>5949</v>
      </c>
      <c r="E1577" s="730" t="s">
        <v>3926</v>
      </c>
      <c r="F1577" s="650" t="s">
        <v>3904</v>
      </c>
      <c r="G1577" s="650" t="s">
        <v>3985</v>
      </c>
      <c r="H1577" s="650" t="s">
        <v>1959</v>
      </c>
      <c r="I1577" s="650" t="s">
        <v>5293</v>
      </c>
      <c r="J1577" s="650" t="s">
        <v>2190</v>
      </c>
      <c r="K1577" s="650" t="s">
        <v>3108</v>
      </c>
      <c r="L1577" s="651">
        <v>432.32</v>
      </c>
      <c r="M1577" s="651">
        <v>432.32</v>
      </c>
      <c r="N1577" s="650">
        <v>1</v>
      </c>
      <c r="O1577" s="731">
        <v>0.5</v>
      </c>
      <c r="P1577" s="651"/>
      <c r="Q1577" s="666">
        <v>0</v>
      </c>
      <c r="R1577" s="650"/>
      <c r="S1577" s="666">
        <v>0</v>
      </c>
      <c r="T1577" s="731"/>
      <c r="U1577" s="689">
        <v>0</v>
      </c>
    </row>
    <row r="1578" spans="1:21" ht="14.4" customHeight="1" x14ac:dyDescent="0.3">
      <c r="A1578" s="649">
        <v>21</v>
      </c>
      <c r="B1578" s="650" t="s">
        <v>582</v>
      </c>
      <c r="C1578" s="650">
        <v>89301212</v>
      </c>
      <c r="D1578" s="729" t="s">
        <v>5949</v>
      </c>
      <c r="E1578" s="730" t="s">
        <v>3926</v>
      </c>
      <c r="F1578" s="650" t="s">
        <v>3904</v>
      </c>
      <c r="G1578" s="650" t="s">
        <v>3985</v>
      </c>
      <c r="H1578" s="650" t="s">
        <v>1959</v>
      </c>
      <c r="I1578" s="650" t="s">
        <v>2189</v>
      </c>
      <c r="J1578" s="650" t="s">
        <v>2190</v>
      </c>
      <c r="K1578" s="650" t="s">
        <v>3803</v>
      </c>
      <c r="L1578" s="651">
        <v>216.16</v>
      </c>
      <c r="M1578" s="651">
        <v>864.64</v>
      </c>
      <c r="N1578" s="650">
        <v>4</v>
      </c>
      <c r="O1578" s="731">
        <v>1</v>
      </c>
      <c r="P1578" s="651"/>
      <c r="Q1578" s="666">
        <v>0</v>
      </c>
      <c r="R1578" s="650"/>
      <c r="S1578" s="666">
        <v>0</v>
      </c>
      <c r="T1578" s="731"/>
      <c r="U1578" s="689">
        <v>0</v>
      </c>
    </row>
    <row r="1579" spans="1:21" ht="14.4" customHeight="1" x14ac:dyDescent="0.3">
      <c r="A1579" s="649">
        <v>21</v>
      </c>
      <c r="B1579" s="650" t="s">
        <v>582</v>
      </c>
      <c r="C1579" s="650">
        <v>89301212</v>
      </c>
      <c r="D1579" s="729" t="s">
        <v>5949</v>
      </c>
      <c r="E1579" s="730" t="s">
        <v>3926</v>
      </c>
      <c r="F1579" s="650" t="s">
        <v>3904</v>
      </c>
      <c r="G1579" s="650" t="s">
        <v>3991</v>
      </c>
      <c r="H1579" s="650" t="s">
        <v>583</v>
      </c>
      <c r="I1579" s="650" t="s">
        <v>1382</v>
      </c>
      <c r="J1579" s="650" t="s">
        <v>1383</v>
      </c>
      <c r="K1579" s="650" t="s">
        <v>1384</v>
      </c>
      <c r="L1579" s="651">
        <v>359.63</v>
      </c>
      <c r="M1579" s="651">
        <v>1798.15</v>
      </c>
      <c r="N1579" s="650">
        <v>5</v>
      </c>
      <c r="O1579" s="731">
        <v>1</v>
      </c>
      <c r="P1579" s="651"/>
      <c r="Q1579" s="666">
        <v>0</v>
      </c>
      <c r="R1579" s="650"/>
      <c r="S1579" s="666">
        <v>0</v>
      </c>
      <c r="T1579" s="731"/>
      <c r="U1579" s="689">
        <v>0</v>
      </c>
    </row>
    <row r="1580" spans="1:21" ht="14.4" customHeight="1" x14ac:dyDescent="0.3">
      <c r="A1580" s="649">
        <v>21</v>
      </c>
      <c r="B1580" s="650" t="s">
        <v>582</v>
      </c>
      <c r="C1580" s="650">
        <v>89301212</v>
      </c>
      <c r="D1580" s="729" t="s">
        <v>5949</v>
      </c>
      <c r="E1580" s="730" t="s">
        <v>3926</v>
      </c>
      <c r="F1580" s="650" t="s">
        <v>3904</v>
      </c>
      <c r="G1580" s="650" t="s">
        <v>3991</v>
      </c>
      <c r="H1580" s="650" t="s">
        <v>583</v>
      </c>
      <c r="I1580" s="650" t="s">
        <v>3992</v>
      </c>
      <c r="J1580" s="650" t="s">
        <v>1383</v>
      </c>
      <c r="K1580" s="650" t="s">
        <v>2118</v>
      </c>
      <c r="L1580" s="651">
        <v>0</v>
      </c>
      <c r="M1580" s="651">
        <v>0</v>
      </c>
      <c r="N1580" s="650">
        <v>2</v>
      </c>
      <c r="O1580" s="731">
        <v>0.5</v>
      </c>
      <c r="P1580" s="651">
        <v>0</v>
      </c>
      <c r="Q1580" s="666"/>
      <c r="R1580" s="650">
        <v>2</v>
      </c>
      <c r="S1580" s="666">
        <v>1</v>
      </c>
      <c r="T1580" s="731">
        <v>0.5</v>
      </c>
      <c r="U1580" s="689">
        <v>1</v>
      </c>
    </row>
    <row r="1581" spans="1:21" ht="14.4" customHeight="1" x14ac:dyDescent="0.3">
      <c r="A1581" s="649">
        <v>21</v>
      </c>
      <c r="B1581" s="650" t="s">
        <v>582</v>
      </c>
      <c r="C1581" s="650">
        <v>89301212</v>
      </c>
      <c r="D1581" s="729" t="s">
        <v>5949</v>
      </c>
      <c r="E1581" s="730" t="s">
        <v>3926</v>
      </c>
      <c r="F1581" s="650" t="s">
        <v>3904</v>
      </c>
      <c r="G1581" s="650" t="s">
        <v>3991</v>
      </c>
      <c r="H1581" s="650" t="s">
        <v>583</v>
      </c>
      <c r="I1581" s="650" t="s">
        <v>3993</v>
      </c>
      <c r="J1581" s="650" t="s">
        <v>1383</v>
      </c>
      <c r="K1581" s="650" t="s">
        <v>3994</v>
      </c>
      <c r="L1581" s="651">
        <v>0</v>
      </c>
      <c r="M1581" s="651">
        <v>0</v>
      </c>
      <c r="N1581" s="650">
        <v>3</v>
      </c>
      <c r="O1581" s="731">
        <v>1.5</v>
      </c>
      <c r="P1581" s="651">
        <v>0</v>
      </c>
      <c r="Q1581" s="666"/>
      <c r="R1581" s="650">
        <v>2</v>
      </c>
      <c r="S1581" s="666">
        <v>0.66666666666666663</v>
      </c>
      <c r="T1581" s="731">
        <v>1</v>
      </c>
      <c r="U1581" s="689">
        <v>0.66666666666666663</v>
      </c>
    </row>
    <row r="1582" spans="1:21" ht="14.4" customHeight="1" x14ac:dyDescent="0.3">
      <c r="A1582" s="649">
        <v>21</v>
      </c>
      <c r="B1582" s="650" t="s">
        <v>582</v>
      </c>
      <c r="C1582" s="650">
        <v>89301212</v>
      </c>
      <c r="D1582" s="729" t="s">
        <v>5949</v>
      </c>
      <c r="E1582" s="730" t="s">
        <v>3926</v>
      </c>
      <c r="F1582" s="650" t="s">
        <v>3904</v>
      </c>
      <c r="G1582" s="650" t="s">
        <v>4234</v>
      </c>
      <c r="H1582" s="650" t="s">
        <v>1959</v>
      </c>
      <c r="I1582" s="650" t="s">
        <v>5294</v>
      </c>
      <c r="J1582" s="650" t="s">
        <v>5295</v>
      </c>
      <c r="K1582" s="650" t="s">
        <v>5296</v>
      </c>
      <c r="L1582" s="651">
        <v>41.55</v>
      </c>
      <c r="M1582" s="651">
        <v>83.1</v>
      </c>
      <c r="N1582" s="650">
        <v>2</v>
      </c>
      <c r="O1582" s="731">
        <v>2</v>
      </c>
      <c r="P1582" s="651">
        <v>83.1</v>
      </c>
      <c r="Q1582" s="666">
        <v>1</v>
      </c>
      <c r="R1582" s="650">
        <v>2</v>
      </c>
      <c r="S1582" s="666">
        <v>1</v>
      </c>
      <c r="T1582" s="731">
        <v>2</v>
      </c>
      <c r="U1582" s="689">
        <v>1</v>
      </c>
    </row>
    <row r="1583" spans="1:21" ht="14.4" customHeight="1" x14ac:dyDescent="0.3">
      <c r="A1583" s="649">
        <v>21</v>
      </c>
      <c r="B1583" s="650" t="s">
        <v>582</v>
      </c>
      <c r="C1583" s="650">
        <v>89301212</v>
      </c>
      <c r="D1583" s="729" t="s">
        <v>5949</v>
      </c>
      <c r="E1583" s="730" t="s">
        <v>3926</v>
      </c>
      <c r="F1583" s="650" t="s">
        <v>3904</v>
      </c>
      <c r="G1583" s="650" t="s">
        <v>4874</v>
      </c>
      <c r="H1583" s="650" t="s">
        <v>1959</v>
      </c>
      <c r="I1583" s="650" t="s">
        <v>4875</v>
      </c>
      <c r="J1583" s="650" t="s">
        <v>4876</v>
      </c>
      <c r="K1583" s="650" t="s">
        <v>2170</v>
      </c>
      <c r="L1583" s="651">
        <v>804.58</v>
      </c>
      <c r="M1583" s="651">
        <v>8850.380000000001</v>
      </c>
      <c r="N1583" s="650">
        <v>11</v>
      </c>
      <c r="O1583" s="731">
        <v>4</v>
      </c>
      <c r="P1583" s="651">
        <v>8850.380000000001</v>
      </c>
      <c r="Q1583" s="666">
        <v>1</v>
      </c>
      <c r="R1583" s="650">
        <v>11</v>
      </c>
      <c r="S1583" s="666">
        <v>1</v>
      </c>
      <c r="T1583" s="731">
        <v>4</v>
      </c>
      <c r="U1583" s="689">
        <v>1</v>
      </c>
    </row>
    <row r="1584" spans="1:21" ht="14.4" customHeight="1" x14ac:dyDescent="0.3">
      <c r="A1584" s="649">
        <v>21</v>
      </c>
      <c r="B1584" s="650" t="s">
        <v>582</v>
      </c>
      <c r="C1584" s="650">
        <v>89301212</v>
      </c>
      <c r="D1584" s="729" t="s">
        <v>5949</v>
      </c>
      <c r="E1584" s="730" t="s">
        <v>3926</v>
      </c>
      <c r="F1584" s="650" t="s">
        <v>3904</v>
      </c>
      <c r="G1584" s="650" t="s">
        <v>4018</v>
      </c>
      <c r="H1584" s="650" t="s">
        <v>1959</v>
      </c>
      <c r="I1584" s="650" t="s">
        <v>5297</v>
      </c>
      <c r="J1584" s="650" t="s">
        <v>5298</v>
      </c>
      <c r="K1584" s="650" t="s">
        <v>5299</v>
      </c>
      <c r="L1584" s="651">
        <v>181.01</v>
      </c>
      <c r="M1584" s="651">
        <v>1991.11</v>
      </c>
      <c r="N1584" s="650">
        <v>11</v>
      </c>
      <c r="O1584" s="731">
        <v>1.5</v>
      </c>
      <c r="P1584" s="651">
        <v>1991.11</v>
      </c>
      <c r="Q1584" s="666">
        <v>1</v>
      </c>
      <c r="R1584" s="650">
        <v>11</v>
      </c>
      <c r="S1584" s="666">
        <v>1</v>
      </c>
      <c r="T1584" s="731">
        <v>1.5</v>
      </c>
      <c r="U1584" s="689">
        <v>1</v>
      </c>
    </row>
    <row r="1585" spans="1:21" ht="14.4" customHeight="1" x14ac:dyDescent="0.3">
      <c r="A1585" s="649">
        <v>21</v>
      </c>
      <c r="B1585" s="650" t="s">
        <v>582</v>
      </c>
      <c r="C1585" s="650">
        <v>89301212</v>
      </c>
      <c r="D1585" s="729" t="s">
        <v>5949</v>
      </c>
      <c r="E1585" s="730" t="s">
        <v>3926</v>
      </c>
      <c r="F1585" s="650" t="s">
        <v>3904</v>
      </c>
      <c r="G1585" s="650" t="s">
        <v>4019</v>
      </c>
      <c r="H1585" s="650" t="s">
        <v>583</v>
      </c>
      <c r="I1585" s="650" t="s">
        <v>1035</v>
      </c>
      <c r="J1585" s="650" t="s">
        <v>4024</v>
      </c>
      <c r="K1585" s="650" t="s">
        <v>4025</v>
      </c>
      <c r="L1585" s="651">
        <v>66.599999999999994</v>
      </c>
      <c r="M1585" s="651">
        <v>199.79999999999998</v>
      </c>
      <c r="N1585" s="650">
        <v>3</v>
      </c>
      <c r="O1585" s="731">
        <v>1.5</v>
      </c>
      <c r="P1585" s="651"/>
      <c r="Q1585" s="666">
        <v>0</v>
      </c>
      <c r="R1585" s="650"/>
      <c r="S1585" s="666">
        <v>0</v>
      </c>
      <c r="T1585" s="731"/>
      <c r="U1585" s="689">
        <v>0</v>
      </c>
    </row>
    <row r="1586" spans="1:21" ht="14.4" customHeight="1" x14ac:dyDescent="0.3">
      <c r="A1586" s="649">
        <v>21</v>
      </c>
      <c r="B1586" s="650" t="s">
        <v>582</v>
      </c>
      <c r="C1586" s="650">
        <v>89301212</v>
      </c>
      <c r="D1586" s="729" t="s">
        <v>5949</v>
      </c>
      <c r="E1586" s="730" t="s">
        <v>3926</v>
      </c>
      <c r="F1586" s="650" t="s">
        <v>3904</v>
      </c>
      <c r="G1586" s="650" t="s">
        <v>4681</v>
      </c>
      <c r="H1586" s="650" t="s">
        <v>1959</v>
      </c>
      <c r="I1586" s="650" t="s">
        <v>4682</v>
      </c>
      <c r="J1586" s="650" t="s">
        <v>4683</v>
      </c>
      <c r="K1586" s="650" t="s">
        <v>4684</v>
      </c>
      <c r="L1586" s="651">
        <v>1359.61</v>
      </c>
      <c r="M1586" s="651">
        <v>1359.61</v>
      </c>
      <c r="N1586" s="650">
        <v>1</v>
      </c>
      <c r="O1586" s="731">
        <v>1</v>
      </c>
      <c r="P1586" s="651"/>
      <c r="Q1586" s="666">
        <v>0</v>
      </c>
      <c r="R1586" s="650"/>
      <c r="S1586" s="666">
        <v>0</v>
      </c>
      <c r="T1586" s="731"/>
      <c r="U1586" s="689">
        <v>0</v>
      </c>
    </row>
    <row r="1587" spans="1:21" ht="14.4" customHeight="1" x14ac:dyDescent="0.3">
      <c r="A1587" s="649">
        <v>21</v>
      </c>
      <c r="B1587" s="650" t="s">
        <v>582</v>
      </c>
      <c r="C1587" s="650">
        <v>89301212</v>
      </c>
      <c r="D1587" s="729" t="s">
        <v>5949</v>
      </c>
      <c r="E1587" s="730" t="s">
        <v>3926</v>
      </c>
      <c r="F1587" s="650" t="s">
        <v>3904</v>
      </c>
      <c r="G1587" s="650" t="s">
        <v>4254</v>
      </c>
      <c r="H1587" s="650" t="s">
        <v>583</v>
      </c>
      <c r="I1587" s="650" t="s">
        <v>5300</v>
      </c>
      <c r="J1587" s="650" t="s">
        <v>5301</v>
      </c>
      <c r="K1587" s="650" t="s">
        <v>854</v>
      </c>
      <c r="L1587" s="651">
        <v>56.23</v>
      </c>
      <c r="M1587" s="651">
        <v>112.46</v>
      </c>
      <c r="N1587" s="650">
        <v>2</v>
      </c>
      <c r="O1587" s="731">
        <v>1.5</v>
      </c>
      <c r="P1587" s="651"/>
      <c r="Q1587" s="666">
        <v>0</v>
      </c>
      <c r="R1587" s="650"/>
      <c r="S1587" s="666">
        <v>0</v>
      </c>
      <c r="T1587" s="731"/>
      <c r="U1587" s="689">
        <v>0</v>
      </c>
    </row>
    <row r="1588" spans="1:21" ht="14.4" customHeight="1" x14ac:dyDescent="0.3">
      <c r="A1588" s="649">
        <v>21</v>
      </c>
      <c r="B1588" s="650" t="s">
        <v>582</v>
      </c>
      <c r="C1588" s="650">
        <v>89301212</v>
      </c>
      <c r="D1588" s="729" t="s">
        <v>5949</v>
      </c>
      <c r="E1588" s="730" t="s">
        <v>3926</v>
      </c>
      <c r="F1588" s="650" t="s">
        <v>3904</v>
      </c>
      <c r="G1588" s="650" t="s">
        <v>5101</v>
      </c>
      <c r="H1588" s="650" t="s">
        <v>583</v>
      </c>
      <c r="I1588" s="650" t="s">
        <v>5302</v>
      </c>
      <c r="J1588" s="650" t="s">
        <v>5303</v>
      </c>
      <c r="K1588" s="650" t="s">
        <v>3997</v>
      </c>
      <c r="L1588" s="651">
        <v>147.12</v>
      </c>
      <c r="M1588" s="651">
        <v>1471.2</v>
      </c>
      <c r="N1588" s="650">
        <v>10</v>
      </c>
      <c r="O1588" s="731">
        <v>0.5</v>
      </c>
      <c r="P1588" s="651"/>
      <c r="Q1588" s="666">
        <v>0</v>
      </c>
      <c r="R1588" s="650"/>
      <c r="S1588" s="666">
        <v>0</v>
      </c>
      <c r="T1588" s="731"/>
      <c r="U1588" s="689">
        <v>0</v>
      </c>
    </row>
    <row r="1589" spans="1:21" ht="14.4" customHeight="1" x14ac:dyDescent="0.3">
      <c r="A1589" s="649">
        <v>21</v>
      </c>
      <c r="B1589" s="650" t="s">
        <v>582</v>
      </c>
      <c r="C1589" s="650">
        <v>89301212</v>
      </c>
      <c r="D1589" s="729" t="s">
        <v>5949</v>
      </c>
      <c r="E1589" s="730" t="s">
        <v>3926</v>
      </c>
      <c r="F1589" s="650" t="s">
        <v>3904</v>
      </c>
      <c r="G1589" s="650" t="s">
        <v>5101</v>
      </c>
      <c r="H1589" s="650" t="s">
        <v>583</v>
      </c>
      <c r="I1589" s="650" t="s">
        <v>5304</v>
      </c>
      <c r="J1589" s="650" t="s">
        <v>5303</v>
      </c>
      <c r="K1589" s="650" t="s">
        <v>2840</v>
      </c>
      <c r="L1589" s="651">
        <v>0</v>
      </c>
      <c r="M1589" s="651">
        <v>0</v>
      </c>
      <c r="N1589" s="650">
        <v>1</v>
      </c>
      <c r="O1589" s="731">
        <v>1</v>
      </c>
      <c r="P1589" s="651"/>
      <c r="Q1589" s="666"/>
      <c r="R1589" s="650"/>
      <c r="S1589" s="666">
        <v>0</v>
      </c>
      <c r="T1589" s="731"/>
      <c r="U1589" s="689">
        <v>0</v>
      </c>
    </row>
    <row r="1590" spans="1:21" ht="14.4" customHeight="1" x14ac:dyDescent="0.3">
      <c r="A1590" s="649">
        <v>21</v>
      </c>
      <c r="B1590" s="650" t="s">
        <v>582</v>
      </c>
      <c r="C1590" s="650">
        <v>89301212</v>
      </c>
      <c r="D1590" s="729" t="s">
        <v>5949</v>
      </c>
      <c r="E1590" s="730" t="s">
        <v>3926</v>
      </c>
      <c r="F1590" s="650" t="s">
        <v>3904</v>
      </c>
      <c r="G1590" s="650" t="s">
        <v>5101</v>
      </c>
      <c r="H1590" s="650" t="s">
        <v>583</v>
      </c>
      <c r="I1590" s="650" t="s">
        <v>5305</v>
      </c>
      <c r="J1590" s="650" t="s">
        <v>5303</v>
      </c>
      <c r="K1590" s="650" t="s">
        <v>1815</v>
      </c>
      <c r="L1590" s="651">
        <v>0</v>
      </c>
      <c r="M1590" s="651">
        <v>0</v>
      </c>
      <c r="N1590" s="650">
        <v>9</v>
      </c>
      <c r="O1590" s="731">
        <v>1.5</v>
      </c>
      <c r="P1590" s="651"/>
      <c r="Q1590" s="666"/>
      <c r="R1590" s="650"/>
      <c r="S1590" s="666">
        <v>0</v>
      </c>
      <c r="T1590" s="731"/>
      <c r="U1590" s="689">
        <v>0</v>
      </c>
    </row>
    <row r="1591" spans="1:21" ht="14.4" customHeight="1" x14ac:dyDescent="0.3">
      <c r="A1591" s="649">
        <v>21</v>
      </c>
      <c r="B1591" s="650" t="s">
        <v>582</v>
      </c>
      <c r="C1591" s="650">
        <v>89301212</v>
      </c>
      <c r="D1591" s="729" t="s">
        <v>5949</v>
      </c>
      <c r="E1591" s="730" t="s">
        <v>3926</v>
      </c>
      <c r="F1591" s="650" t="s">
        <v>3904</v>
      </c>
      <c r="G1591" s="650" t="s">
        <v>4153</v>
      </c>
      <c r="H1591" s="650" t="s">
        <v>583</v>
      </c>
      <c r="I1591" s="650" t="s">
        <v>5306</v>
      </c>
      <c r="J1591" s="650" t="s">
        <v>4786</v>
      </c>
      <c r="K1591" s="650" t="s">
        <v>1107</v>
      </c>
      <c r="L1591" s="651">
        <v>0</v>
      </c>
      <c r="M1591" s="651">
        <v>0</v>
      </c>
      <c r="N1591" s="650">
        <v>2</v>
      </c>
      <c r="O1591" s="731">
        <v>0.5</v>
      </c>
      <c r="P1591" s="651"/>
      <c r="Q1591" s="666"/>
      <c r="R1591" s="650"/>
      <c r="S1591" s="666">
        <v>0</v>
      </c>
      <c r="T1591" s="731"/>
      <c r="U1591" s="689">
        <v>0</v>
      </c>
    </row>
    <row r="1592" spans="1:21" ht="14.4" customHeight="1" x14ac:dyDescent="0.3">
      <c r="A1592" s="649">
        <v>21</v>
      </c>
      <c r="B1592" s="650" t="s">
        <v>582</v>
      </c>
      <c r="C1592" s="650">
        <v>89301212</v>
      </c>
      <c r="D1592" s="729" t="s">
        <v>5949</v>
      </c>
      <c r="E1592" s="730" t="s">
        <v>3926</v>
      </c>
      <c r="F1592" s="650" t="s">
        <v>3904</v>
      </c>
      <c r="G1592" s="650" t="s">
        <v>4357</v>
      </c>
      <c r="H1592" s="650" t="s">
        <v>583</v>
      </c>
      <c r="I1592" s="650" t="s">
        <v>1222</v>
      </c>
      <c r="J1592" s="650" t="s">
        <v>1223</v>
      </c>
      <c r="K1592" s="650" t="s">
        <v>4358</v>
      </c>
      <c r="L1592" s="651">
        <v>63.67</v>
      </c>
      <c r="M1592" s="651">
        <v>636.70000000000005</v>
      </c>
      <c r="N1592" s="650">
        <v>10</v>
      </c>
      <c r="O1592" s="731">
        <v>1</v>
      </c>
      <c r="P1592" s="651">
        <v>318.35000000000002</v>
      </c>
      <c r="Q1592" s="666">
        <v>0.5</v>
      </c>
      <c r="R1592" s="650">
        <v>5</v>
      </c>
      <c r="S1592" s="666">
        <v>0.5</v>
      </c>
      <c r="T1592" s="731">
        <v>0.5</v>
      </c>
      <c r="U1592" s="689">
        <v>0.5</v>
      </c>
    </row>
    <row r="1593" spans="1:21" ht="14.4" customHeight="1" x14ac:dyDescent="0.3">
      <c r="A1593" s="649">
        <v>21</v>
      </c>
      <c r="B1593" s="650" t="s">
        <v>582</v>
      </c>
      <c r="C1593" s="650">
        <v>89301212</v>
      </c>
      <c r="D1593" s="729" t="s">
        <v>5949</v>
      </c>
      <c r="E1593" s="730" t="s">
        <v>3926</v>
      </c>
      <c r="F1593" s="650" t="s">
        <v>3904</v>
      </c>
      <c r="G1593" s="650" t="s">
        <v>3954</v>
      </c>
      <c r="H1593" s="650" t="s">
        <v>583</v>
      </c>
      <c r="I1593" s="650" t="s">
        <v>2324</v>
      </c>
      <c r="J1593" s="650" t="s">
        <v>2325</v>
      </c>
      <c r="K1593" s="650" t="s">
        <v>3955</v>
      </c>
      <c r="L1593" s="651">
        <v>50.27</v>
      </c>
      <c r="M1593" s="651">
        <v>50.27</v>
      </c>
      <c r="N1593" s="650">
        <v>1</v>
      </c>
      <c r="O1593" s="731">
        <v>1</v>
      </c>
      <c r="P1593" s="651">
        <v>50.27</v>
      </c>
      <c r="Q1593" s="666">
        <v>1</v>
      </c>
      <c r="R1593" s="650">
        <v>1</v>
      </c>
      <c r="S1593" s="666">
        <v>1</v>
      </c>
      <c r="T1593" s="731">
        <v>1</v>
      </c>
      <c r="U1593" s="689">
        <v>1</v>
      </c>
    </row>
    <row r="1594" spans="1:21" ht="14.4" customHeight="1" x14ac:dyDescent="0.3">
      <c r="A1594" s="649">
        <v>21</v>
      </c>
      <c r="B1594" s="650" t="s">
        <v>582</v>
      </c>
      <c r="C1594" s="650">
        <v>89301212</v>
      </c>
      <c r="D1594" s="729" t="s">
        <v>5949</v>
      </c>
      <c r="E1594" s="730" t="s">
        <v>3926</v>
      </c>
      <c r="F1594" s="650" t="s">
        <v>3904</v>
      </c>
      <c r="G1594" s="650" t="s">
        <v>4516</v>
      </c>
      <c r="H1594" s="650" t="s">
        <v>583</v>
      </c>
      <c r="I1594" s="650" t="s">
        <v>677</v>
      </c>
      <c r="J1594" s="650" t="s">
        <v>678</v>
      </c>
      <c r="K1594" s="650" t="s">
        <v>4517</v>
      </c>
      <c r="L1594" s="651">
        <v>0</v>
      </c>
      <c r="M1594" s="651">
        <v>0</v>
      </c>
      <c r="N1594" s="650">
        <v>1</v>
      </c>
      <c r="O1594" s="731">
        <v>0.5</v>
      </c>
      <c r="P1594" s="651">
        <v>0</v>
      </c>
      <c r="Q1594" s="666"/>
      <c r="R1594" s="650">
        <v>1</v>
      </c>
      <c r="S1594" s="666">
        <v>1</v>
      </c>
      <c r="T1594" s="731">
        <v>0.5</v>
      </c>
      <c r="U1594" s="689">
        <v>1</v>
      </c>
    </row>
    <row r="1595" spans="1:21" ht="14.4" customHeight="1" x14ac:dyDescent="0.3">
      <c r="A1595" s="649">
        <v>21</v>
      </c>
      <c r="B1595" s="650" t="s">
        <v>582</v>
      </c>
      <c r="C1595" s="650">
        <v>89301212</v>
      </c>
      <c r="D1595" s="729" t="s">
        <v>5949</v>
      </c>
      <c r="E1595" s="730" t="s">
        <v>3926</v>
      </c>
      <c r="F1595" s="650" t="s">
        <v>3904</v>
      </c>
      <c r="G1595" s="650" t="s">
        <v>4271</v>
      </c>
      <c r="H1595" s="650" t="s">
        <v>583</v>
      </c>
      <c r="I1595" s="650" t="s">
        <v>4272</v>
      </c>
      <c r="J1595" s="650" t="s">
        <v>4273</v>
      </c>
      <c r="K1595" s="650" t="s">
        <v>3077</v>
      </c>
      <c r="L1595" s="651">
        <v>10256.77</v>
      </c>
      <c r="M1595" s="651">
        <v>51283.850000000006</v>
      </c>
      <c r="N1595" s="650">
        <v>5</v>
      </c>
      <c r="O1595" s="731">
        <v>4</v>
      </c>
      <c r="P1595" s="651">
        <v>51283.850000000006</v>
      </c>
      <c r="Q1595" s="666">
        <v>1</v>
      </c>
      <c r="R1595" s="650">
        <v>5</v>
      </c>
      <c r="S1595" s="666">
        <v>1</v>
      </c>
      <c r="T1595" s="731">
        <v>4</v>
      </c>
      <c r="U1595" s="689">
        <v>1</v>
      </c>
    </row>
    <row r="1596" spans="1:21" ht="14.4" customHeight="1" x14ac:dyDescent="0.3">
      <c r="A1596" s="649">
        <v>21</v>
      </c>
      <c r="B1596" s="650" t="s">
        <v>582</v>
      </c>
      <c r="C1596" s="650">
        <v>89301212</v>
      </c>
      <c r="D1596" s="729" t="s">
        <v>5949</v>
      </c>
      <c r="E1596" s="730" t="s">
        <v>3926</v>
      </c>
      <c r="F1596" s="650" t="s">
        <v>3904</v>
      </c>
      <c r="G1596" s="650" t="s">
        <v>4271</v>
      </c>
      <c r="H1596" s="650" t="s">
        <v>1959</v>
      </c>
      <c r="I1596" s="650" t="s">
        <v>4523</v>
      </c>
      <c r="J1596" s="650" t="s">
        <v>4522</v>
      </c>
      <c r="K1596" s="650" t="s">
        <v>3077</v>
      </c>
      <c r="L1596" s="651">
        <v>10256.77</v>
      </c>
      <c r="M1596" s="651">
        <v>10256.77</v>
      </c>
      <c r="N1596" s="650">
        <v>1</v>
      </c>
      <c r="O1596" s="731">
        <v>1</v>
      </c>
      <c r="P1596" s="651">
        <v>10256.77</v>
      </c>
      <c r="Q1596" s="666">
        <v>1</v>
      </c>
      <c r="R1596" s="650">
        <v>1</v>
      </c>
      <c r="S1596" s="666">
        <v>1</v>
      </c>
      <c r="T1596" s="731">
        <v>1</v>
      </c>
      <c r="U1596" s="689">
        <v>1</v>
      </c>
    </row>
    <row r="1597" spans="1:21" ht="14.4" customHeight="1" x14ac:dyDescent="0.3">
      <c r="A1597" s="649">
        <v>21</v>
      </c>
      <c r="B1597" s="650" t="s">
        <v>582</v>
      </c>
      <c r="C1597" s="650">
        <v>89301212</v>
      </c>
      <c r="D1597" s="729" t="s">
        <v>5949</v>
      </c>
      <c r="E1597" s="730" t="s">
        <v>3926</v>
      </c>
      <c r="F1597" s="650" t="s">
        <v>3904</v>
      </c>
      <c r="G1597" s="650" t="s">
        <v>4041</v>
      </c>
      <c r="H1597" s="650" t="s">
        <v>583</v>
      </c>
      <c r="I1597" s="650" t="s">
        <v>4795</v>
      </c>
      <c r="J1597" s="650" t="s">
        <v>4414</v>
      </c>
      <c r="K1597" s="650" t="s">
        <v>4415</v>
      </c>
      <c r="L1597" s="651">
        <v>0</v>
      </c>
      <c r="M1597" s="651">
        <v>0</v>
      </c>
      <c r="N1597" s="650">
        <v>2</v>
      </c>
      <c r="O1597" s="731">
        <v>1</v>
      </c>
      <c r="P1597" s="651"/>
      <c r="Q1597" s="666"/>
      <c r="R1597" s="650"/>
      <c r="S1597" s="666">
        <v>0</v>
      </c>
      <c r="T1597" s="731"/>
      <c r="U1597" s="689">
        <v>0</v>
      </c>
    </row>
    <row r="1598" spans="1:21" ht="14.4" customHeight="1" x14ac:dyDescent="0.3">
      <c r="A1598" s="649">
        <v>21</v>
      </c>
      <c r="B1598" s="650" t="s">
        <v>582</v>
      </c>
      <c r="C1598" s="650">
        <v>89301212</v>
      </c>
      <c r="D1598" s="729" t="s">
        <v>5949</v>
      </c>
      <c r="E1598" s="730" t="s">
        <v>3926</v>
      </c>
      <c r="F1598" s="650" t="s">
        <v>3904</v>
      </c>
      <c r="G1598" s="650" t="s">
        <v>5119</v>
      </c>
      <c r="H1598" s="650" t="s">
        <v>583</v>
      </c>
      <c r="I1598" s="650" t="s">
        <v>2328</v>
      </c>
      <c r="J1598" s="650" t="s">
        <v>2329</v>
      </c>
      <c r="K1598" s="650" t="s">
        <v>5120</v>
      </c>
      <c r="L1598" s="651">
        <v>38.65</v>
      </c>
      <c r="M1598" s="651">
        <v>38.65</v>
      </c>
      <c r="N1598" s="650">
        <v>1</v>
      </c>
      <c r="O1598" s="731">
        <v>0.5</v>
      </c>
      <c r="P1598" s="651">
        <v>38.65</v>
      </c>
      <c r="Q1598" s="666">
        <v>1</v>
      </c>
      <c r="R1598" s="650">
        <v>1</v>
      </c>
      <c r="S1598" s="666">
        <v>1</v>
      </c>
      <c r="T1598" s="731">
        <v>0.5</v>
      </c>
      <c r="U1598" s="689">
        <v>1</v>
      </c>
    </row>
    <row r="1599" spans="1:21" ht="14.4" customHeight="1" x14ac:dyDescent="0.3">
      <c r="A1599" s="649">
        <v>21</v>
      </c>
      <c r="B1599" s="650" t="s">
        <v>582</v>
      </c>
      <c r="C1599" s="650">
        <v>89301212</v>
      </c>
      <c r="D1599" s="729" t="s">
        <v>5949</v>
      </c>
      <c r="E1599" s="730" t="s">
        <v>3926</v>
      </c>
      <c r="F1599" s="650" t="s">
        <v>3904</v>
      </c>
      <c r="G1599" s="650" t="s">
        <v>4274</v>
      </c>
      <c r="H1599" s="650" t="s">
        <v>583</v>
      </c>
      <c r="I1599" s="650" t="s">
        <v>2665</v>
      </c>
      <c r="J1599" s="650" t="s">
        <v>2666</v>
      </c>
      <c r="K1599" s="650" t="s">
        <v>4275</v>
      </c>
      <c r="L1599" s="651">
        <v>80.650000000000006</v>
      </c>
      <c r="M1599" s="651">
        <v>80.650000000000006</v>
      </c>
      <c r="N1599" s="650">
        <v>1</v>
      </c>
      <c r="O1599" s="731">
        <v>0.5</v>
      </c>
      <c r="P1599" s="651"/>
      <c r="Q1599" s="666">
        <v>0</v>
      </c>
      <c r="R1599" s="650"/>
      <c r="S1599" s="666">
        <v>0</v>
      </c>
      <c r="T1599" s="731"/>
      <c r="U1599" s="689">
        <v>0</v>
      </c>
    </row>
    <row r="1600" spans="1:21" ht="14.4" customHeight="1" x14ac:dyDescent="0.3">
      <c r="A1600" s="649">
        <v>21</v>
      </c>
      <c r="B1600" s="650" t="s">
        <v>582</v>
      </c>
      <c r="C1600" s="650">
        <v>89301212</v>
      </c>
      <c r="D1600" s="729" t="s">
        <v>5949</v>
      </c>
      <c r="E1600" s="730" t="s">
        <v>3926</v>
      </c>
      <c r="F1600" s="650" t="s">
        <v>3904</v>
      </c>
      <c r="G1600" s="650" t="s">
        <v>5307</v>
      </c>
      <c r="H1600" s="650" t="s">
        <v>583</v>
      </c>
      <c r="I1600" s="650" t="s">
        <v>5308</v>
      </c>
      <c r="J1600" s="650" t="s">
        <v>5309</v>
      </c>
      <c r="K1600" s="650" t="s">
        <v>5310</v>
      </c>
      <c r="L1600" s="651">
        <v>37.68</v>
      </c>
      <c r="M1600" s="651">
        <v>113.03999999999999</v>
      </c>
      <c r="N1600" s="650">
        <v>3</v>
      </c>
      <c r="O1600" s="731">
        <v>1.5</v>
      </c>
      <c r="P1600" s="651"/>
      <c r="Q1600" s="666">
        <v>0</v>
      </c>
      <c r="R1600" s="650"/>
      <c r="S1600" s="666">
        <v>0</v>
      </c>
      <c r="T1600" s="731"/>
      <c r="U1600" s="689">
        <v>0</v>
      </c>
    </row>
    <row r="1601" spans="1:21" ht="14.4" customHeight="1" x14ac:dyDescent="0.3">
      <c r="A1601" s="649">
        <v>21</v>
      </c>
      <c r="B1601" s="650" t="s">
        <v>582</v>
      </c>
      <c r="C1601" s="650">
        <v>89301212</v>
      </c>
      <c r="D1601" s="729" t="s">
        <v>5949</v>
      </c>
      <c r="E1601" s="730" t="s">
        <v>3926</v>
      </c>
      <c r="F1601" s="650" t="s">
        <v>3904</v>
      </c>
      <c r="G1601" s="650" t="s">
        <v>5311</v>
      </c>
      <c r="H1601" s="650" t="s">
        <v>583</v>
      </c>
      <c r="I1601" s="650" t="s">
        <v>5312</v>
      </c>
      <c r="J1601" s="650" t="s">
        <v>5313</v>
      </c>
      <c r="K1601" s="650" t="s">
        <v>5314</v>
      </c>
      <c r="L1601" s="651">
        <v>51.69</v>
      </c>
      <c r="M1601" s="651">
        <v>51.69</v>
      </c>
      <c r="N1601" s="650">
        <v>1</v>
      </c>
      <c r="O1601" s="731">
        <v>0.5</v>
      </c>
      <c r="P1601" s="651">
        <v>51.69</v>
      </c>
      <c r="Q1601" s="666">
        <v>1</v>
      </c>
      <c r="R1601" s="650">
        <v>1</v>
      </c>
      <c r="S1601" s="666">
        <v>1</v>
      </c>
      <c r="T1601" s="731">
        <v>0.5</v>
      </c>
      <c r="U1601" s="689">
        <v>1</v>
      </c>
    </row>
    <row r="1602" spans="1:21" ht="14.4" customHeight="1" x14ac:dyDescent="0.3">
      <c r="A1602" s="649">
        <v>21</v>
      </c>
      <c r="B1602" s="650" t="s">
        <v>582</v>
      </c>
      <c r="C1602" s="650">
        <v>89301212</v>
      </c>
      <c r="D1602" s="729" t="s">
        <v>5949</v>
      </c>
      <c r="E1602" s="730" t="s">
        <v>3926</v>
      </c>
      <c r="F1602" s="650" t="s">
        <v>3904</v>
      </c>
      <c r="G1602" s="650" t="s">
        <v>4055</v>
      </c>
      <c r="H1602" s="650" t="s">
        <v>1959</v>
      </c>
      <c r="I1602" s="650" t="s">
        <v>2273</v>
      </c>
      <c r="J1602" s="650" t="s">
        <v>2274</v>
      </c>
      <c r="K1602" s="650" t="s">
        <v>3770</v>
      </c>
      <c r="L1602" s="651">
        <v>804.58</v>
      </c>
      <c r="M1602" s="651">
        <v>106204.55999999998</v>
      </c>
      <c r="N1602" s="650">
        <v>132</v>
      </c>
      <c r="O1602" s="731">
        <v>44</v>
      </c>
      <c r="P1602" s="651">
        <v>55516.01999999999</v>
      </c>
      <c r="Q1602" s="666">
        <v>0.52272727272727271</v>
      </c>
      <c r="R1602" s="650">
        <v>69</v>
      </c>
      <c r="S1602" s="666">
        <v>0.52272727272727271</v>
      </c>
      <c r="T1602" s="731">
        <v>23</v>
      </c>
      <c r="U1602" s="689">
        <v>0.52272727272727271</v>
      </c>
    </row>
    <row r="1603" spans="1:21" ht="14.4" customHeight="1" x14ac:dyDescent="0.3">
      <c r="A1603" s="649">
        <v>21</v>
      </c>
      <c r="B1603" s="650" t="s">
        <v>582</v>
      </c>
      <c r="C1603" s="650">
        <v>89301212</v>
      </c>
      <c r="D1603" s="729" t="s">
        <v>5949</v>
      </c>
      <c r="E1603" s="730" t="s">
        <v>3926</v>
      </c>
      <c r="F1603" s="650" t="s">
        <v>3904</v>
      </c>
      <c r="G1603" s="650" t="s">
        <v>5315</v>
      </c>
      <c r="H1603" s="650" t="s">
        <v>1959</v>
      </c>
      <c r="I1603" s="650" t="s">
        <v>5316</v>
      </c>
      <c r="J1603" s="650" t="s">
        <v>5317</v>
      </c>
      <c r="K1603" s="650" t="s">
        <v>5318</v>
      </c>
      <c r="L1603" s="651">
        <v>1224.1500000000001</v>
      </c>
      <c r="M1603" s="651">
        <v>1224.1500000000001</v>
      </c>
      <c r="N1603" s="650">
        <v>1</v>
      </c>
      <c r="O1603" s="731">
        <v>1</v>
      </c>
      <c r="P1603" s="651">
        <v>1224.1500000000001</v>
      </c>
      <c r="Q1603" s="666">
        <v>1</v>
      </c>
      <c r="R1603" s="650">
        <v>1</v>
      </c>
      <c r="S1603" s="666">
        <v>1</v>
      </c>
      <c r="T1603" s="731">
        <v>1</v>
      </c>
      <c r="U1603" s="689">
        <v>1</v>
      </c>
    </row>
    <row r="1604" spans="1:21" ht="14.4" customHeight="1" x14ac:dyDescent="0.3">
      <c r="A1604" s="649">
        <v>21</v>
      </c>
      <c r="B1604" s="650" t="s">
        <v>582</v>
      </c>
      <c r="C1604" s="650">
        <v>89301212</v>
      </c>
      <c r="D1604" s="729" t="s">
        <v>5949</v>
      </c>
      <c r="E1604" s="730" t="s">
        <v>3926</v>
      </c>
      <c r="F1604" s="650" t="s">
        <v>3904</v>
      </c>
      <c r="G1604" s="650" t="s">
        <v>4419</v>
      </c>
      <c r="H1604" s="650" t="s">
        <v>1959</v>
      </c>
      <c r="I1604" s="650" t="s">
        <v>4420</v>
      </c>
      <c r="J1604" s="650" t="s">
        <v>2506</v>
      </c>
      <c r="K1604" s="650" t="s">
        <v>4421</v>
      </c>
      <c r="L1604" s="651">
        <v>50.57</v>
      </c>
      <c r="M1604" s="651">
        <v>151.71</v>
      </c>
      <c r="N1604" s="650">
        <v>3</v>
      </c>
      <c r="O1604" s="731">
        <v>1.5</v>
      </c>
      <c r="P1604" s="651"/>
      <c r="Q1604" s="666">
        <v>0</v>
      </c>
      <c r="R1604" s="650"/>
      <c r="S1604" s="666">
        <v>0</v>
      </c>
      <c r="T1604" s="731"/>
      <c r="U1604" s="689">
        <v>0</v>
      </c>
    </row>
    <row r="1605" spans="1:21" ht="14.4" customHeight="1" x14ac:dyDescent="0.3">
      <c r="A1605" s="649">
        <v>21</v>
      </c>
      <c r="B1605" s="650" t="s">
        <v>582</v>
      </c>
      <c r="C1605" s="650">
        <v>89301212</v>
      </c>
      <c r="D1605" s="729" t="s">
        <v>5949</v>
      </c>
      <c r="E1605" s="730" t="s">
        <v>3926</v>
      </c>
      <c r="F1605" s="650" t="s">
        <v>3904</v>
      </c>
      <c r="G1605" s="650" t="s">
        <v>4419</v>
      </c>
      <c r="H1605" s="650" t="s">
        <v>583</v>
      </c>
      <c r="I1605" s="650" t="s">
        <v>1207</v>
      </c>
      <c r="J1605" s="650" t="s">
        <v>4946</v>
      </c>
      <c r="K1605" s="650" t="s">
        <v>4947</v>
      </c>
      <c r="L1605" s="651">
        <v>50.57</v>
      </c>
      <c r="M1605" s="651">
        <v>50.57</v>
      </c>
      <c r="N1605" s="650">
        <v>1</v>
      </c>
      <c r="O1605" s="731">
        <v>0.5</v>
      </c>
      <c r="P1605" s="651"/>
      <c r="Q1605" s="666">
        <v>0</v>
      </c>
      <c r="R1605" s="650"/>
      <c r="S1605" s="666">
        <v>0</v>
      </c>
      <c r="T1605" s="731"/>
      <c r="U1605" s="689">
        <v>0</v>
      </c>
    </row>
    <row r="1606" spans="1:21" ht="14.4" customHeight="1" x14ac:dyDescent="0.3">
      <c r="A1606" s="649">
        <v>21</v>
      </c>
      <c r="B1606" s="650" t="s">
        <v>582</v>
      </c>
      <c r="C1606" s="650">
        <v>89301212</v>
      </c>
      <c r="D1606" s="729" t="s">
        <v>5949</v>
      </c>
      <c r="E1606" s="730" t="s">
        <v>3926</v>
      </c>
      <c r="F1606" s="650" t="s">
        <v>3904</v>
      </c>
      <c r="G1606" s="650" t="s">
        <v>3949</v>
      </c>
      <c r="H1606" s="650" t="s">
        <v>583</v>
      </c>
      <c r="I1606" s="650" t="s">
        <v>5133</v>
      </c>
      <c r="J1606" s="650" t="s">
        <v>4540</v>
      </c>
      <c r="K1606" s="650" t="s">
        <v>987</v>
      </c>
      <c r="L1606" s="651">
        <v>0</v>
      </c>
      <c r="M1606" s="651">
        <v>0</v>
      </c>
      <c r="N1606" s="650">
        <v>4</v>
      </c>
      <c r="O1606" s="731">
        <v>2.5</v>
      </c>
      <c r="P1606" s="651">
        <v>0</v>
      </c>
      <c r="Q1606" s="666"/>
      <c r="R1606" s="650">
        <v>2</v>
      </c>
      <c r="S1606" s="666">
        <v>0.5</v>
      </c>
      <c r="T1606" s="731">
        <v>2</v>
      </c>
      <c r="U1606" s="689">
        <v>0.8</v>
      </c>
    </row>
    <row r="1607" spans="1:21" ht="14.4" customHeight="1" x14ac:dyDescent="0.3">
      <c r="A1607" s="649">
        <v>21</v>
      </c>
      <c r="B1607" s="650" t="s">
        <v>582</v>
      </c>
      <c r="C1607" s="650">
        <v>89301212</v>
      </c>
      <c r="D1607" s="729" t="s">
        <v>5949</v>
      </c>
      <c r="E1607" s="730" t="s">
        <v>3926</v>
      </c>
      <c r="F1607" s="650" t="s">
        <v>3904</v>
      </c>
      <c r="G1607" s="650" t="s">
        <v>4163</v>
      </c>
      <c r="H1607" s="650" t="s">
        <v>583</v>
      </c>
      <c r="I1607" s="650" t="s">
        <v>913</v>
      </c>
      <c r="J1607" s="650" t="s">
        <v>914</v>
      </c>
      <c r="K1607" s="650" t="s">
        <v>4164</v>
      </c>
      <c r="L1607" s="651">
        <v>242.93</v>
      </c>
      <c r="M1607" s="651">
        <v>242.93</v>
      </c>
      <c r="N1607" s="650">
        <v>1</v>
      </c>
      <c r="O1607" s="731">
        <v>1</v>
      </c>
      <c r="P1607" s="651"/>
      <c r="Q1607" s="666">
        <v>0</v>
      </c>
      <c r="R1607" s="650"/>
      <c r="S1607" s="666">
        <v>0</v>
      </c>
      <c r="T1607" s="731"/>
      <c r="U1607" s="689">
        <v>0</v>
      </c>
    </row>
    <row r="1608" spans="1:21" ht="14.4" customHeight="1" x14ac:dyDescent="0.3">
      <c r="A1608" s="649">
        <v>21</v>
      </c>
      <c r="B1608" s="650" t="s">
        <v>582</v>
      </c>
      <c r="C1608" s="650">
        <v>89301212</v>
      </c>
      <c r="D1608" s="729" t="s">
        <v>5949</v>
      </c>
      <c r="E1608" s="730" t="s">
        <v>3926</v>
      </c>
      <c r="F1608" s="650" t="s">
        <v>3904</v>
      </c>
      <c r="G1608" s="650" t="s">
        <v>4060</v>
      </c>
      <c r="H1608" s="650" t="s">
        <v>583</v>
      </c>
      <c r="I1608" s="650" t="s">
        <v>2978</v>
      </c>
      <c r="J1608" s="650" t="s">
        <v>2979</v>
      </c>
      <c r="K1608" s="650" t="s">
        <v>2980</v>
      </c>
      <c r="L1608" s="651">
        <v>1172.22</v>
      </c>
      <c r="M1608" s="651">
        <v>14066.64</v>
      </c>
      <c r="N1608" s="650">
        <v>12</v>
      </c>
      <c r="O1608" s="731">
        <v>6</v>
      </c>
      <c r="P1608" s="651">
        <v>3516.66</v>
      </c>
      <c r="Q1608" s="666">
        <v>0.25</v>
      </c>
      <c r="R1608" s="650">
        <v>3</v>
      </c>
      <c r="S1608" s="666">
        <v>0.25</v>
      </c>
      <c r="T1608" s="731">
        <v>1</v>
      </c>
      <c r="U1608" s="689">
        <v>0.16666666666666666</v>
      </c>
    </row>
    <row r="1609" spans="1:21" ht="14.4" customHeight="1" x14ac:dyDescent="0.3">
      <c r="A1609" s="649">
        <v>21</v>
      </c>
      <c r="B1609" s="650" t="s">
        <v>582</v>
      </c>
      <c r="C1609" s="650">
        <v>89301212</v>
      </c>
      <c r="D1609" s="729" t="s">
        <v>5949</v>
      </c>
      <c r="E1609" s="730" t="s">
        <v>3926</v>
      </c>
      <c r="F1609" s="650" t="s">
        <v>3904</v>
      </c>
      <c r="G1609" s="650" t="s">
        <v>4060</v>
      </c>
      <c r="H1609" s="650" t="s">
        <v>583</v>
      </c>
      <c r="I1609" s="650" t="s">
        <v>4705</v>
      </c>
      <c r="J1609" s="650" t="s">
        <v>2979</v>
      </c>
      <c r="K1609" s="650" t="s">
        <v>2980</v>
      </c>
      <c r="L1609" s="651">
        <v>1172.22</v>
      </c>
      <c r="M1609" s="651">
        <v>5861.1</v>
      </c>
      <c r="N1609" s="650">
        <v>5</v>
      </c>
      <c r="O1609" s="731">
        <v>2</v>
      </c>
      <c r="P1609" s="651">
        <v>5861.1</v>
      </c>
      <c r="Q1609" s="666">
        <v>1</v>
      </c>
      <c r="R1609" s="650">
        <v>5</v>
      </c>
      <c r="S1609" s="666">
        <v>1</v>
      </c>
      <c r="T1609" s="731">
        <v>2</v>
      </c>
      <c r="U1609" s="689">
        <v>1</v>
      </c>
    </row>
    <row r="1610" spans="1:21" ht="14.4" customHeight="1" x14ac:dyDescent="0.3">
      <c r="A1610" s="649">
        <v>21</v>
      </c>
      <c r="B1610" s="650" t="s">
        <v>582</v>
      </c>
      <c r="C1610" s="650">
        <v>89301212</v>
      </c>
      <c r="D1610" s="729" t="s">
        <v>5949</v>
      </c>
      <c r="E1610" s="730" t="s">
        <v>3926</v>
      </c>
      <c r="F1610" s="650" t="s">
        <v>3904</v>
      </c>
      <c r="G1610" s="650" t="s">
        <v>4957</v>
      </c>
      <c r="H1610" s="650" t="s">
        <v>583</v>
      </c>
      <c r="I1610" s="650" t="s">
        <v>4960</v>
      </c>
      <c r="J1610" s="650" t="s">
        <v>4961</v>
      </c>
      <c r="K1610" s="650" t="s">
        <v>4927</v>
      </c>
      <c r="L1610" s="651">
        <v>47.71</v>
      </c>
      <c r="M1610" s="651">
        <v>143.13</v>
      </c>
      <c r="N1610" s="650">
        <v>3</v>
      </c>
      <c r="O1610" s="731">
        <v>2.5</v>
      </c>
      <c r="P1610" s="651">
        <v>47.71</v>
      </c>
      <c r="Q1610" s="666">
        <v>0.33333333333333337</v>
      </c>
      <c r="R1610" s="650">
        <v>1</v>
      </c>
      <c r="S1610" s="666">
        <v>0.33333333333333331</v>
      </c>
      <c r="T1610" s="731">
        <v>0.5</v>
      </c>
      <c r="U1610" s="689">
        <v>0.2</v>
      </c>
    </row>
    <row r="1611" spans="1:21" ht="14.4" customHeight="1" x14ac:dyDescent="0.3">
      <c r="A1611" s="649">
        <v>21</v>
      </c>
      <c r="B1611" s="650" t="s">
        <v>582</v>
      </c>
      <c r="C1611" s="650">
        <v>89301212</v>
      </c>
      <c r="D1611" s="729" t="s">
        <v>5949</v>
      </c>
      <c r="E1611" s="730" t="s">
        <v>3926</v>
      </c>
      <c r="F1611" s="650" t="s">
        <v>3904</v>
      </c>
      <c r="G1611" s="650" t="s">
        <v>4064</v>
      </c>
      <c r="H1611" s="650" t="s">
        <v>583</v>
      </c>
      <c r="I1611" s="650" t="s">
        <v>989</v>
      </c>
      <c r="J1611" s="650" t="s">
        <v>4065</v>
      </c>
      <c r="K1611" s="650" t="s">
        <v>4066</v>
      </c>
      <c r="L1611" s="651">
        <v>56.01</v>
      </c>
      <c r="M1611" s="651">
        <v>336.06</v>
      </c>
      <c r="N1611" s="650">
        <v>6</v>
      </c>
      <c r="O1611" s="731">
        <v>2.5</v>
      </c>
      <c r="P1611" s="651">
        <v>112.02</v>
      </c>
      <c r="Q1611" s="666">
        <v>0.33333333333333331</v>
      </c>
      <c r="R1611" s="650">
        <v>2</v>
      </c>
      <c r="S1611" s="666">
        <v>0.33333333333333331</v>
      </c>
      <c r="T1611" s="731">
        <v>0.5</v>
      </c>
      <c r="U1611" s="689">
        <v>0.2</v>
      </c>
    </row>
    <row r="1612" spans="1:21" ht="14.4" customHeight="1" x14ac:dyDescent="0.3">
      <c r="A1612" s="649">
        <v>21</v>
      </c>
      <c r="B1612" s="650" t="s">
        <v>582</v>
      </c>
      <c r="C1612" s="650">
        <v>89301212</v>
      </c>
      <c r="D1612" s="729" t="s">
        <v>5949</v>
      </c>
      <c r="E1612" s="730" t="s">
        <v>3926</v>
      </c>
      <c r="F1612" s="650" t="s">
        <v>3904</v>
      </c>
      <c r="G1612" s="650" t="s">
        <v>3950</v>
      </c>
      <c r="H1612" s="650" t="s">
        <v>1959</v>
      </c>
      <c r="I1612" s="650" t="s">
        <v>1998</v>
      </c>
      <c r="J1612" s="650" t="s">
        <v>1999</v>
      </c>
      <c r="K1612" s="650" t="s">
        <v>2000</v>
      </c>
      <c r="L1612" s="651">
        <v>937.93</v>
      </c>
      <c r="M1612" s="651">
        <v>1875.86</v>
      </c>
      <c r="N1612" s="650">
        <v>2</v>
      </c>
      <c r="O1612" s="731">
        <v>1</v>
      </c>
      <c r="P1612" s="651"/>
      <c r="Q1612" s="666">
        <v>0</v>
      </c>
      <c r="R1612" s="650"/>
      <c r="S1612" s="666">
        <v>0</v>
      </c>
      <c r="T1612" s="731"/>
      <c r="U1612" s="689">
        <v>0</v>
      </c>
    </row>
    <row r="1613" spans="1:21" ht="14.4" customHeight="1" x14ac:dyDescent="0.3">
      <c r="A1613" s="649">
        <v>21</v>
      </c>
      <c r="B1613" s="650" t="s">
        <v>582</v>
      </c>
      <c r="C1613" s="650">
        <v>89301212</v>
      </c>
      <c r="D1613" s="729" t="s">
        <v>5949</v>
      </c>
      <c r="E1613" s="730" t="s">
        <v>3926</v>
      </c>
      <c r="F1613" s="650" t="s">
        <v>3904</v>
      </c>
      <c r="G1613" s="650" t="s">
        <v>3950</v>
      </c>
      <c r="H1613" s="650" t="s">
        <v>1959</v>
      </c>
      <c r="I1613" s="650" t="s">
        <v>3114</v>
      </c>
      <c r="J1613" s="650" t="s">
        <v>1999</v>
      </c>
      <c r="K1613" s="650" t="s">
        <v>3115</v>
      </c>
      <c r="L1613" s="651">
        <v>1458.07</v>
      </c>
      <c r="M1613" s="651">
        <v>8748.42</v>
      </c>
      <c r="N1613" s="650">
        <v>6</v>
      </c>
      <c r="O1613" s="731">
        <v>2</v>
      </c>
      <c r="P1613" s="651">
        <v>8748.42</v>
      </c>
      <c r="Q1613" s="666">
        <v>1</v>
      </c>
      <c r="R1613" s="650">
        <v>6</v>
      </c>
      <c r="S1613" s="666">
        <v>1</v>
      </c>
      <c r="T1613" s="731">
        <v>2</v>
      </c>
      <c r="U1613" s="689">
        <v>1</v>
      </c>
    </row>
    <row r="1614" spans="1:21" ht="14.4" customHeight="1" x14ac:dyDescent="0.3">
      <c r="A1614" s="649">
        <v>21</v>
      </c>
      <c r="B1614" s="650" t="s">
        <v>582</v>
      </c>
      <c r="C1614" s="650">
        <v>89301212</v>
      </c>
      <c r="D1614" s="729" t="s">
        <v>5949</v>
      </c>
      <c r="E1614" s="730" t="s">
        <v>3926</v>
      </c>
      <c r="F1614" s="650" t="s">
        <v>3904</v>
      </c>
      <c r="G1614" s="650" t="s">
        <v>3950</v>
      </c>
      <c r="H1614" s="650" t="s">
        <v>1959</v>
      </c>
      <c r="I1614" s="650" t="s">
        <v>2061</v>
      </c>
      <c r="J1614" s="650" t="s">
        <v>2062</v>
      </c>
      <c r="K1614" s="650" t="s">
        <v>2000</v>
      </c>
      <c r="L1614" s="651">
        <v>1749.69</v>
      </c>
      <c r="M1614" s="651">
        <v>13997.52</v>
      </c>
      <c r="N1614" s="650">
        <v>8</v>
      </c>
      <c r="O1614" s="731">
        <v>2</v>
      </c>
      <c r="P1614" s="651">
        <v>5249.07</v>
      </c>
      <c r="Q1614" s="666">
        <v>0.37499999999999994</v>
      </c>
      <c r="R1614" s="650">
        <v>3</v>
      </c>
      <c r="S1614" s="666">
        <v>0.375</v>
      </c>
      <c r="T1614" s="731">
        <v>1</v>
      </c>
      <c r="U1614" s="689">
        <v>0.5</v>
      </c>
    </row>
    <row r="1615" spans="1:21" ht="14.4" customHeight="1" x14ac:dyDescent="0.3">
      <c r="A1615" s="649">
        <v>21</v>
      </c>
      <c r="B1615" s="650" t="s">
        <v>582</v>
      </c>
      <c r="C1615" s="650">
        <v>89301212</v>
      </c>
      <c r="D1615" s="729" t="s">
        <v>5949</v>
      </c>
      <c r="E1615" s="730" t="s">
        <v>3926</v>
      </c>
      <c r="F1615" s="650" t="s">
        <v>3904</v>
      </c>
      <c r="G1615" s="650" t="s">
        <v>3950</v>
      </c>
      <c r="H1615" s="650" t="s">
        <v>1959</v>
      </c>
      <c r="I1615" s="650" t="s">
        <v>2065</v>
      </c>
      <c r="J1615" s="650" t="s">
        <v>2062</v>
      </c>
      <c r="K1615" s="650" t="s">
        <v>2003</v>
      </c>
      <c r="L1615" s="651">
        <v>2332.92</v>
      </c>
      <c r="M1615" s="651">
        <v>27995.040000000001</v>
      </c>
      <c r="N1615" s="650">
        <v>12</v>
      </c>
      <c r="O1615" s="731">
        <v>3.5</v>
      </c>
      <c r="P1615" s="651">
        <v>27995.040000000001</v>
      </c>
      <c r="Q1615" s="666">
        <v>1</v>
      </c>
      <c r="R1615" s="650">
        <v>12</v>
      </c>
      <c r="S1615" s="666">
        <v>1</v>
      </c>
      <c r="T1615" s="731">
        <v>3.5</v>
      </c>
      <c r="U1615" s="689">
        <v>1</v>
      </c>
    </row>
    <row r="1616" spans="1:21" ht="14.4" customHeight="1" x14ac:dyDescent="0.3">
      <c r="A1616" s="649">
        <v>21</v>
      </c>
      <c r="B1616" s="650" t="s">
        <v>582</v>
      </c>
      <c r="C1616" s="650">
        <v>89301212</v>
      </c>
      <c r="D1616" s="729" t="s">
        <v>5949</v>
      </c>
      <c r="E1616" s="730" t="s">
        <v>3926</v>
      </c>
      <c r="F1616" s="650" t="s">
        <v>3904</v>
      </c>
      <c r="G1616" s="650" t="s">
        <v>4976</v>
      </c>
      <c r="H1616" s="650" t="s">
        <v>583</v>
      </c>
      <c r="I1616" s="650" t="s">
        <v>5319</v>
      </c>
      <c r="J1616" s="650" t="s">
        <v>1726</v>
      </c>
      <c r="K1616" s="650" t="s">
        <v>5320</v>
      </c>
      <c r="L1616" s="651">
        <v>0</v>
      </c>
      <c r="M1616" s="651">
        <v>0</v>
      </c>
      <c r="N1616" s="650">
        <v>4</v>
      </c>
      <c r="O1616" s="731">
        <v>2</v>
      </c>
      <c r="P1616" s="651">
        <v>0</v>
      </c>
      <c r="Q1616" s="666"/>
      <c r="R1616" s="650">
        <v>4</v>
      </c>
      <c r="S1616" s="666">
        <v>1</v>
      </c>
      <c r="T1616" s="731">
        <v>2</v>
      </c>
      <c r="U1616" s="689">
        <v>1</v>
      </c>
    </row>
    <row r="1617" spans="1:21" ht="14.4" customHeight="1" x14ac:dyDescent="0.3">
      <c r="A1617" s="649">
        <v>21</v>
      </c>
      <c r="B1617" s="650" t="s">
        <v>582</v>
      </c>
      <c r="C1617" s="650">
        <v>89301212</v>
      </c>
      <c r="D1617" s="729" t="s">
        <v>5949</v>
      </c>
      <c r="E1617" s="730" t="s">
        <v>3926</v>
      </c>
      <c r="F1617" s="650" t="s">
        <v>3904</v>
      </c>
      <c r="G1617" s="650" t="s">
        <v>4441</v>
      </c>
      <c r="H1617" s="650" t="s">
        <v>1959</v>
      </c>
      <c r="I1617" s="650" t="s">
        <v>5142</v>
      </c>
      <c r="J1617" s="650" t="s">
        <v>1969</v>
      </c>
      <c r="K1617" s="650" t="s">
        <v>5143</v>
      </c>
      <c r="L1617" s="651">
        <v>193.26</v>
      </c>
      <c r="M1617" s="651">
        <v>1159.56</v>
      </c>
      <c r="N1617" s="650">
        <v>6</v>
      </c>
      <c r="O1617" s="731">
        <v>1.5</v>
      </c>
      <c r="P1617" s="651"/>
      <c r="Q1617" s="666">
        <v>0</v>
      </c>
      <c r="R1617" s="650"/>
      <c r="S1617" s="666">
        <v>0</v>
      </c>
      <c r="T1617" s="731"/>
      <c r="U1617" s="689">
        <v>0</v>
      </c>
    </row>
    <row r="1618" spans="1:21" ht="14.4" customHeight="1" x14ac:dyDescent="0.3">
      <c r="A1618" s="649">
        <v>21</v>
      </c>
      <c r="B1618" s="650" t="s">
        <v>582</v>
      </c>
      <c r="C1618" s="650">
        <v>89301212</v>
      </c>
      <c r="D1618" s="729" t="s">
        <v>5949</v>
      </c>
      <c r="E1618" s="730" t="s">
        <v>3926</v>
      </c>
      <c r="F1618" s="650" t="s">
        <v>3904</v>
      </c>
      <c r="G1618" s="650" t="s">
        <v>4441</v>
      </c>
      <c r="H1618" s="650" t="s">
        <v>583</v>
      </c>
      <c r="I1618" s="650" t="s">
        <v>2957</v>
      </c>
      <c r="J1618" s="650" t="s">
        <v>1969</v>
      </c>
      <c r="K1618" s="650" t="s">
        <v>4553</v>
      </c>
      <c r="L1618" s="651">
        <v>96.63</v>
      </c>
      <c r="M1618" s="651">
        <v>289.89</v>
      </c>
      <c r="N1618" s="650">
        <v>3</v>
      </c>
      <c r="O1618" s="731">
        <v>1</v>
      </c>
      <c r="P1618" s="651">
        <v>289.89</v>
      </c>
      <c r="Q1618" s="666">
        <v>1</v>
      </c>
      <c r="R1618" s="650">
        <v>3</v>
      </c>
      <c r="S1618" s="666">
        <v>1</v>
      </c>
      <c r="T1618" s="731">
        <v>1</v>
      </c>
      <c r="U1618" s="689">
        <v>1</v>
      </c>
    </row>
    <row r="1619" spans="1:21" ht="14.4" customHeight="1" x14ac:dyDescent="0.3">
      <c r="A1619" s="649">
        <v>21</v>
      </c>
      <c r="B1619" s="650" t="s">
        <v>582</v>
      </c>
      <c r="C1619" s="650">
        <v>89301212</v>
      </c>
      <c r="D1619" s="729" t="s">
        <v>5949</v>
      </c>
      <c r="E1619" s="730" t="s">
        <v>3926</v>
      </c>
      <c r="F1619" s="650" t="s">
        <v>3904</v>
      </c>
      <c r="G1619" s="650" t="s">
        <v>3951</v>
      </c>
      <c r="H1619" s="650" t="s">
        <v>583</v>
      </c>
      <c r="I1619" s="650" t="s">
        <v>4080</v>
      </c>
      <c r="J1619" s="650" t="s">
        <v>3953</v>
      </c>
      <c r="K1619" s="650" t="s">
        <v>809</v>
      </c>
      <c r="L1619" s="651">
        <v>97.97</v>
      </c>
      <c r="M1619" s="651">
        <v>293.90999999999997</v>
      </c>
      <c r="N1619" s="650">
        <v>3</v>
      </c>
      <c r="O1619" s="731">
        <v>0.5</v>
      </c>
      <c r="P1619" s="651">
        <v>293.90999999999997</v>
      </c>
      <c r="Q1619" s="666">
        <v>1</v>
      </c>
      <c r="R1619" s="650">
        <v>3</v>
      </c>
      <c r="S1619" s="666">
        <v>1</v>
      </c>
      <c r="T1619" s="731">
        <v>0.5</v>
      </c>
      <c r="U1619" s="689">
        <v>1</v>
      </c>
    </row>
    <row r="1620" spans="1:21" ht="14.4" customHeight="1" x14ac:dyDescent="0.3">
      <c r="A1620" s="649">
        <v>21</v>
      </c>
      <c r="B1620" s="650" t="s">
        <v>582</v>
      </c>
      <c r="C1620" s="650">
        <v>89301212</v>
      </c>
      <c r="D1620" s="729" t="s">
        <v>5949</v>
      </c>
      <c r="E1620" s="730" t="s">
        <v>3926</v>
      </c>
      <c r="F1620" s="650" t="s">
        <v>3904</v>
      </c>
      <c r="G1620" s="650" t="s">
        <v>3951</v>
      </c>
      <c r="H1620" s="650" t="s">
        <v>583</v>
      </c>
      <c r="I1620" s="650" t="s">
        <v>4986</v>
      </c>
      <c r="J1620" s="650" t="s">
        <v>4076</v>
      </c>
      <c r="K1620" s="650" t="s">
        <v>809</v>
      </c>
      <c r="L1620" s="651">
        <v>97.97</v>
      </c>
      <c r="M1620" s="651">
        <v>195.94</v>
      </c>
      <c r="N1620" s="650">
        <v>2</v>
      </c>
      <c r="O1620" s="731">
        <v>0.5</v>
      </c>
      <c r="P1620" s="651">
        <v>195.94</v>
      </c>
      <c r="Q1620" s="666">
        <v>1</v>
      </c>
      <c r="R1620" s="650">
        <v>2</v>
      </c>
      <c r="S1620" s="666">
        <v>1</v>
      </c>
      <c r="T1620" s="731">
        <v>0.5</v>
      </c>
      <c r="U1620" s="689">
        <v>1</v>
      </c>
    </row>
    <row r="1621" spans="1:21" ht="14.4" customHeight="1" x14ac:dyDescent="0.3">
      <c r="A1621" s="649">
        <v>21</v>
      </c>
      <c r="B1621" s="650" t="s">
        <v>582</v>
      </c>
      <c r="C1621" s="650">
        <v>89301212</v>
      </c>
      <c r="D1621" s="729" t="s">
        <v>5949</v>
      </c>
      <c r="E1621" s="730" t="s">
        <v>3926</v>
      </c>
      <c r="F1621" s="650" t="s">
        <v>3904</v>
      </c>
      <c r="G1621" s="650" t="s">
        <v>3951</v>
      </c>
      <c r="H1621" s="650" t="s">
        <v>583</v>
      </c>
      <c r="I1621" s="650" t="s">
        <v>807</v>
      </c>
      <c r="J1621" s="650" t="s">
        <v>808</v>
      </c>
      <c r="K1621" s="650" t="s">
        <v>4308</v>
      </c>
      <c r="L1621" s="651">
        <v>97.97</v>
      </c>
      <c r="M1621" s="651">
        <v>1175.6399999999999</v>
      </c>
      <c r="N1621" s="650">
        <v>12</v>
      </c>
      <c r="O1621" s="731">
        <v>4.5</v>
      </c>
      <c r="P1621" s="651">
        <v>783.76</v>
      </c>
      <c r="Q1621" s="666">
        <v>0.66666666666666674</v>
      </c>
      <c r="R1621" s="650">
        <v>8</v>
      </c>
      <c r="S1621" s="666">
        <v>0.66666666666666663</v>
      </c>
      <c r="T1621" s="731">
        <v>3</v>
      </c>
      <c r="U1621" s="689">
        <v>0.66666666666666663</v>
      </c>
    </row>
    <row r="1622" spans="1:21" ht="14.4" customHeight="1" x14ac:dyDescent="0.3">
      <c r="A1622" s="649">
        <v>21</v>
      </c>
      <c r="B1622" s="650" t="s">
        <v>582</v>
      </c>
      <c r="C1622" s="650">
        <v>89301212</v>
      </c>
      <c r="D1622" s="729" t="s">
        <v>5949</v>
      </c>
      <c r="E1622" s="730" t="s">
        <v>3926</v>
      </c>
      <c r="F1622" s="650" t="s">
        <v>3904</v>
      </c>
      <c r="G1622" s="650" t="s">
        <v>3948</v>
      </c>
      <c r="H1622" s="650" t="s">
        <v>1959</v>
      </c>
      <c r="I1622" s="650" t="s">
        <v>2182</v>
      </c>
      <c r="J1622" s="650" t="s">
        <v>2183</v>
      </c>
      <c r="K1622" s="650" t="s">
        <v>2184</v>
      </c>
      <c r="L1622" s="651">
        <v>497.4</v>
      </c>
      <c r="M1622" s="651">
        <v>23377.800000000003</v>
      </c>
      <c r="N1622" s="650">
        <v>47</v>
      </c>
      <c r="O1622" s="731">
        <v>35</v>
      </c>
      <c r="P1622" s="651">
        <v>19398.600000000002</v>
      </c>
      <c r="Q1622" s="666">
        <v>0.82978723404255317</v>
      </c>
      <c r="R1622" s="650">
        <v>39</v>
      </c>
      <c r="S1622" s="666">
        <v>0.82978723404255317</v>
      </c>
      <c r="T1622" s="731">
        <v>28.5</v>
      </c>
      <c r="U1622" s="689">
        <v>0.81428571428571428</v>
      </c>
    </row>
    <row r="1623" spans="1:21" ht="14.4" customHeight="1" x14ac:dyDescent="0.3">
      <c r="A1623" s="649">
        <v>21</v>
      </c>
      <c r="B1623" s="650" t="s">
        <v>582</v>
      </c>
      <c r="C1623" s="650">
        <v>89301212</v>
      </c>
      <c r="D1623" s="729" t="s">
        <v>5949</v>
      </c>
      <c r="E1623" s="730" t="s">
        <v>3926</v>
      </c>
      <c r="F1623" s="650" t="s">
        <v>3904</v>
      </c>
      <c r="G1623" s="650" t="s">
        <v>3948</v>
      </c>
      <c r="H1623" s="650" t="s">
        <v>1959</v>
      </c>
      <c r="I1623" s="650" t="s">
        <v>2200</v>
      </c>
      <c r="J1623" s="650" t="s">
        <v>2201</v>
      </c>
      <c r="K1623" s="650" t="s">
        <v>3686</v>
      </c>
      <c r="L1623" s="651">
        <v>1359.61</v>
      </c>
      <c r="M1623" s="651">
        <v>48945.96</v>
      </c>
      <c r="N1623" s="650">
        <v>36</v>
      </c>
      <c r="O1623" s="731">
        <v>9</v>
      </c>
      <c r="P1623" s="651">
        <v>38069.08</v>
      </c>
      <c r="Q1623" s="666">
        <v>0.77777777777777779</v>
      </c>
      <c r="R1623" s="650">
        <v>28</v>
      </c>
      <c r="S1623" s="666">
        <v>0.77777777777777779</v>
      </c>
      <c r="T1623" s="731">
        <v>7</v>
      </c>
      <c r="U1623" s="689">
        <v>0.77777777777777779</v>
      </c>
    </row>
    <row r="1624" spans="1:21" ht="14.4" customHeight="1" x14ac:dyDescent="0.3">
      <c r="A1624" s="649">
        <v>21</v>
      </c>
      <c r="B1624" s="650" t="s">
        <v>582</v>
      </c>
      <c r="C1624" s="650">
        <v>89301212</v>
      </c>
      <c r="D1624" s="729" t="s">
        <v>5949</v>
      </c>
      <c r="E1624" s="730" t="s">
        <v>3926</v>
      </c>
      <c r="F1624" s="650" t="s">
        <v>3904</v>
      </c>
      <c r="G1624" s="650" t="s">
        <v>3948</v>
      </c>
      <c r="H1624" s="650" t="s">
        <v>1959</v>
      </c>
      <c r="I1624" s="650" t="s">
        <v>3964</v>
      </c>
      <c r="J1624" s="650" t="s">
        <v>3965</v>
      </c>
      <c r="K1624" s="650" t="s">
        <v>3966</v>
      </c>
      <c r="L1624" s="651">
        <v>1359.61</v>
      </c>
      <c r="M1624" s="651">
        <v>2719.22</v>
      </c>
      <c r="N1624" s="650">
        <v>2</v>
      </c>
      <c r="O1624" s="731">
        <v>1</v>
      </c>
      <c r="P1624" s="651">
        <v>2719.22</v>
      </c>
      <c r="Q1624" s="666">
        <v>1</v>
      </c>
      <c r="R1624" s="650">
        <v>2</v>
      </c>
      <c r="S1624" s="666">
        <v>1</v>
      </c>
      <c r="T1624" s="731">
        <v>1</v>
      </c>
      <c r="U1624" s="689">
        <v>1</v>
      </c>
    </row>
    <row r="1625" spans="1:21" ht="14.4" customHeight="1" x14ac:dyDescent="0.3">
      <c r="A1625" s="649">
        <v>21</v>
      </c>
      <c r="B1625" s="650" t="s">
        <v>582</v>
      </c>
      <c r="C1625" s="650">
        <v>89301212</v>
      </c>
      <c r="D1625" s="729" t="s">
        <v>5949</v>
      </c>
      <c r="E1625" s="730" t="s">
        <v>3926</v>
      </c>
      <c r="F1625" s="650" t="s">
        <v>3904</v>
      </c>
      <c r="G1625" s="650" t="s">
        <v>4989</v>
      </c>
      <c r="H1625" s="650" t="s">
        <v>583</v>
      </c>
      <c r="I1625" s="650" t="s">
        <v>4990</v>
      </c>
      <c r="J1625" s="650" t="s">
        <v>4993</v>
      </c>
      <c r="K1625" s="650" t="s">
        <v>4992</v>
      </c>
      <c r="L1625" s="651">
        <v>1163.02</v>
      </c>
      <c r="M1625" s="651">
        <v>2326.04</v>
      </c>
      <c r="N1625" s="650">
        <v>2</v>
      </c>
      <c r="O1625" s="731">
        <v>1</v>
      </c>
      <c r="P1625" s="651">
        <v>2326.04</v>
      </c>
      <c r="Q1625" s="666">
        <v>1</v>
      </c>
      <c r="R1625" s="650">
        <v>2</v>
      </c>
      <c r="S1625" s="666">
        <v>1</v>
      </c>
      <c r="T1625" s="731">
        <v>1</v>
      </c>
      <c r="U1625" s="689">
        <v>1</v>
      </c>
    </row>
    <row r="1626" spans="1:21" ht="14.4" customHeight="1" x14ac:dyDescent="0.3">
      <c r="A1626" s="649">
        <v>21</v>
      </c>
      <c r="B1626" s="650" t="s">
        <v>582</v>
      </c>
      <c r="C1626" s="650">
        <v>89301212</v>
      </c>
      <c r="D1626" s="729" t="s">
        <v>5949</v>
      </c>
      <c r="E1626" s="730" t="s">
        <v>3926</v>
      </c>
      <c r="F1626" s="650" t="s">
        <v>3904</v>
      </c>
      <c r="G1626" s="650" t="s">
        <v>4559</v>
      </c>
      <c r="H1626" s="650" t="s">
        <v>583</v>
      </c>
      <c r="I1626" s="650" t="s">
        <v>4560</v>
      </c>
      <c r="J1626" s="650" t="s">
        <v>4561</v>
      </c>
      <c r="K1626" s="650" t="s">
        <v>4562</v>
      </c>
      <c r="L1626" s="651">
        <v>1044.3599999999999</v>
      </c>
      <c r="M1626" s="651">
        <v>3133.08</v>
      </c>
      <c r="N1626" s="650">
        <v>3</v>
      </c>
      <c r="O1626" s="731">
        <v>1</v>
      </c>
      <c r="P1626" s="651">
        <v>3133.08</v>
      </c>
      <c r="Q1626" s="666">
        <v>1</v>
      </c>
      <c r="R1626" s="650">
        <v>3</v>
      </c>
      <c r="S1626" s="666">
        <v>1</v>
      </c>
      <c r="T1626" s="731">
        <v>1</v>
      </c>
      <c r="U1626" s="689">
        <v>1</v>
      </c>
    </row>
    <row r="1627" spans="1:21" ht="14.4" customHeight="1" x14ac:dyDescent="0.3">
      <c r="A1627" s="649">
        <v>21</v>
      </c>
      <c r="B1627" s="650" t="s">
        <v>582</v>
      </c>
      <c r="C1627" s="650">
        <v>89301212</v>
      </c>
      <c r="D1627" s="729" t="s">
        <v>5949</v>
      </c>
      <c r="E1627" s="730" t="s">
        <v>3926</v>
      </c>
      <c r="F1627" s="650" t="s">
        <v>3904</v>
      </c>
      <c r="G1627" s="650" t="s">
        <v>4094</v>
      </c>
      <c r="H1627" s="650" t="s">
        <v>583</v>
      </c>
      <c r="I1627" s="650" t="s">
        <v>1884</v>
      </c>
      <c r="J1627" s="650" t="s">
        <v>869</v>
      </c>
      <c r="K1627" s="650" t="s">
        <v>1217</v>
      </c>
      <c r="L1627" s="651">
        <v>113.37</v>
      </c>
      <c r="M1627" s="651">
        <v>1133.7</v>
      </c>
      <c r="N1627" s="650">
        <v>10</v>
      </c>
      <c r="O1627" s="731">
        <v>6</v>
      </c>
      <c r="P1627" s="651">
        <v>453.48</v>
      </c>
      <c r="Q1627" s="666">
        <v>0.4</v>
      </c>
      <c r="R1627" s="650">
        <v>4</v>
      </c>
      <c r="S1627" s="666">
        <v>0.4</v>
      </c>
      <c r="T1627" s="731">
        <v>2</v>
      </c>
      <c r="U1627" s="689">
        <v>0.33333333333333331</v>
      </c>
    </row>
    <row r="1628" spans="1:21" ht="14.4" customHeight="1" x14ac:dyDescent="0.3">
      <c r="A1628" s="649">
        <v>21</v>
      </c>
      <c r="B1628" s="650" t="s">
        <v>582</v>
      </c>
      <c r="C1628" s="650">
        <v>89301212</v>
      </c>
      <c r="D1628" s="729" t="s">
        <v>5949</v>
      </c>
      <c r="E1628" s="730" t="s">
        <v>3926</v>
      </c>
      <c r="F1628" s="650" t="s">
        <v>3904</v>
      </c>
      <c r="G1628" s="650" t="s">
        <v>4094</v>
      </c>
      <c r="H1628" s="650" t="s">
        <v>583</v>
      </c>
      <c r="I1628" s="650" t="s">
        <v>868</v>
      </c>
      <c r="J1628" s="650" t="s">
        <v>869</v>
      </c>
      <c r="K1628" s="650" t="s">
        <v>870</v>
      </c>
      <c r="L1628" s="651">
        <v>56.69</v>
      </c>
      <c r="M1628" s="651">
        <v>113.38</v>
      </c>
      <c r="N1628" s="650">
        <v>2</v>
      </c>
      <c r="O1628" s="731">
        <v>2</v>
      </c>
      <c r="P1628" s="651"/>
      <c r="Q1628" s="666">
        <v>0</v>
      </c>
      <c r="R1628" s="650"/>
      <c r="S1628" s="666">
        <v>0</v>
      </c>
      <c r="T1628" s="731"/>
      <c r="U1628" s="689">
        <v>0</v>
      </c>
    </row>
    <row r="1629" spans="1:21" ht="14.4" customHeight="1" x14ac:dyDescent="0.3">
      <c r="A1629" s="649">
        <v>21</v>
      </c>
      <c r="B1629" s="650" t="s">
        <v>582</v>
      </c>
      <c r="C1629" s="650">
        <v>89301212</v>
      </c>
      <c r="D1629" s="729" t="s">
        <v>5949</v>
      </c>
      <c r="E1629" s="730" t="s">
        <v>3926</v>
      </c>
      <c r="F1629" s="650" t="s">
        <v>3904</v>
      </c>
      <c r="G1629" s="650" t="s">
        <v>4095</v>
      </c>
      <c r="H1629" s="650" t="s">
        <v>583</v>
      </c>
      <c r="I1629" s="650" t="s">
        <v>1346</v>
      </c>
      <c r="J1629" s="650" t="s">
        <v>4098</v>
      </c>
      <c r="K1629" s="650" t="s">
        <v>4099</v>
      </c>
      <c r="L1629" s="651">
        <v>91.52</v>
      </c>
      <c r="M1629" s="651">
        <v>366.08</v>
      </c>
      <c r="N1629" s="650">
        <v>4</v>
      </c>
      <c r="O1629" s="731">
        <v>0.5</v>
      </c>
      <c r="P1629" s="651">
        <v>366.08</v>
      </c>
      <c r="Q1629" s="666">
        <v>1</v>
      </c>
      <c r="R1629" s="650">
        <v>4</v>
      </c>
      <c r="S1629" s="666">
        <v>1</v>
      </c>
      <c r="T1629" s="731">
        <v>0.5</v>
      </c>
      <c r="U1629" s="689">
        <v>1</v>
      </c>
    </row>
    <row r="1630" spans="1:21" ht="14.4" customHeight="1" x14ac:dyDescent="0.3">
      <c r="A1630" s="649">
        <v>21</v>
      </c>
      <c r="B1630" s="650" t="s">
        <v>582</v>
      </c>
      <c r="C1630" s="650">
        <v>89301212</v>
      </c>
      <c r="D1630" s="729" t="s">
        <v>5949</v>
      </c>
      <c r="E1630" s="730" t="s">
        <v>3926</v>
      </c>
      <c r="F1630" s="650" t="s">
        <v>3904</v>
      </c>
      <c r="G1630" s="650" t="s">
        <v>4362</v>
      </c>
      <c r="H1630" s="650" t="s">
        <v>1959</v>
      </c>
      <c r="I1630" s="650" t="s">
        <v>1983</v>
      </c>
      <c r="J1630" s="650" t="s">
        <v>3706</v>
      </c>
      <c r="K1630" s="650" t="s">
        <v>1133</v>
      </c>
      <c r="L1630" s="651">
        <v>134.83000000000001</v>
      </c>
      <c r="M1630" s="651">
        <v>134.83000000000001</v>
      </c>
      <c r="N1630" s="650">
        <v>1</v>
      </c>
      <c r="O1630" s="731">
        <v>0.5</v>
      </c>
      <c r="P1630" s="651">
        <v>134.83000000000001</v>
      </c>
      <c r="Q1630" s="666">
        <v>1</v>
      </c>
      <c r="R1630" s="650">
        <v>1</v>
      </c>
      <c r="S1630" s="666">
        <v>1</v>
      </c>
      <c r="T1630" s="731">
        <v>0.5</v>
      </c>
      <c r="U1630" s="689">
        <v>1</v>
      </c>
    </row>
    <row r="1631" spans="1:21" ht="14.4" customHeight="1" x14ac:dyDescent="0.3">
      <c r="A1631" s="649">
        <v>21</v>
      </c>
      <c r="B1631" s="650" t="s">
        <v>582</v>
      </c>
      <c r="C1631" s="650">
        <v>89301212</v>
      </c>
      <c r="D1631" s="729" t="s">
        <v>5949</v>
      </c>
      <c r="E1631" s="730" t="s">
        <v>3926</v>
      </c>
      <c r="F1631" s="650" t="s">
        <v>3904</v>
      </c>
      <c r="G1631" s="650" t="s">
        <v>4329</v>
      </c>
      <c r="H1631" s="650" t="s">
        <v>583</v>
      </c>
      <c r="I1631" s="650" t="s">
        <v>5321</v>
      </c>
      <c r="J1631" s="650" t="s">
        <v>5322</v>
      </c>
      <c r="K1631" s="650" t="s">
        <v>1840</v>
      </c>
      <c r="L1631" s="651">
        <v>110.25</v>
      </c>
      <c r="M1631" s="651">
        <v>220.5</v>
      </c>
      <c r="N1631" s="650">
        <v>2</v>
      </c>
      <c r="O1631" s="731">
        <v>1</v>
      </c>
      <c r="P1631" s="651"/>
      <c r="Q1631" s="666">
        <v>0</v>
      </c>
      <c r="R1631" s="650"/>
      <c r="S1631" s="666">
        <v>0</v>
      </c>
      <c r="T1631" s="731"/>
      <c r="U1631" s="689">
        <v>0</v>
      </c>
    </row>
    <row r="1632" spans="1:21" ht="14.4" customHeight="1" x14ac:dyDescent="0.3">
      <c r="A1632" s="649">
        <v>21</v>
      </c>
      <c r="B1632" s="650" t="s">
        <v>582</v>
      </c>
      <c r="C1632" s="650">
        <v>89301212</v>
      </c>
      <c r="D1632" s="729" t="s">
        <v>5949</v>
      </c>
      <c r="E1632" s="730" t="s">
        <v>3926</v>
      </c>
      <c r="F1632" s="650" t="s">
        <v>3904</v>
      </c>
      <c r="G1632" s="650" t="s">
        <v>4329</v>
      </c>
      <c r="H1632" s="650" t="s">
        <v>583</v>
      </c>
      <c r="I1632" s="650" t="s">
        <v>5323</v>
      </c>
      <c r="J1632" s="650" t="s">
        <v>5322</v>
      </c>
      <c r="K1632" s="650" t="s">
        <v>5324</v>
      </c>
      <c r="L1632" s="651">
        <v>330.74</v>
      </c>
      <c r="M1632" s="651">
        <v>992.22</v>
      </c>
      <c r="N1632" s="650">
        <v>3</v>
      </c>
      <c r="O1632" s="731">
        <v>3</v>
      </c>
      <c r="P1632" s="651"/>
      <c r="Q1632" s="666">
        <v>0</v>
      </c>
      <c r="R1632" s="650"/>
      <c r="S1632" s="666">
        <v>0</v>
      </c>
      <c r="T1632" s="731"/>
      <c r="U1632" s="689">
        <v>0</v>
      </c>
    </row>
    <row r="1633" spans="1:21" ht="14.4" customHeight="1" x14ac:dyDescent="0.3">
      <c r="A1633" s="649">
        <v>21</v>
      </c>
      <c r="B1633" s="650" t="s">
        <v>582</v>
      </c>
      <c r="C1633" s="650">
        <v>89301212</v>
      </c>
      <c r="D1633" s="729" t="s">
        <v>5949</v>
      </c>
      <c r="E1633" s="730" t="s">
        <v>3926</v>
      </c>
      <c r="F1633" s="650" t="s">
        <v>3904</v>
      </c>
      <c r="G1633" s="650" t="s">
        <v>4706</v>
      </c>
      <c r="H1633" s="650" t="s">
        <v>1959</v>
      </c>
      <c r="I1633" s="650" t="s">
        <v>2156</v>
      </c>
      <c r="J1633" s="650" t="s">
        <v>2157</v>
      </c>
      <c r="K1633" s="650" t="s">
        <v>922</v>
      </c>
      <c r="L1633" s="651">
        <v>130.59</v>
      </c>
      <c r="M1633" s="651">
        <v>261.18</v>
      </c>
      <c r="N1633" s="650">
        <v>2</v>
      </c>
      <c r="O1633" s="731">
        <v>0.5</v>
      </c>
      <c r="P1633" s="651"/>
      <c r="Q1633" s="666">
        <v>0</v>
      </c>
      <c r="R1633" s="650"/>
      <c r="S1633" s="666">
        <v>0</v>
      </c>
      <c r="T1633" s="731"/>
      <c r="U1633" s="689">
        <v>0</v>
      </c>
    </row>
    <row r="1634" spans="1:21" ht="14.4" customHeight="1" x14ac:dyDescent="0.3">
      <c r="A1634" s="649">
        <v>21</v>
      </c>
      <c r="B1634" s="650" t="s">
        <v>582</v>
      </c>
      <c r="C1634" s="650">
        <v>89301212</v>
      </c>
      <c r="D1634" s="729" t="s">
        <v>5949</v>
      </c>
      <c r="E1634" s="730" t="s">
        <v>3926</v>
      </c>
      <c r="F1634" s="650" t="s">
        <v>3904</v>
      </c>
      <c r="G1634" s="650" t="s">
        <v>4706</v>
      </c>
      <c r="H1634" s="650" t="s">
        <v>1959</v>
      </c>
      <c r="I1634" s="650" t="s">
        <v>3160</v>
      </c>
      <c r="J1634" s="650" t="s">
        <v>3161</v>
      </c>
      <c r="K1634" s="650" t="s">
        <v>613</v>
      </c>
      <c r="L1634" s="651">
        <v>201.88</v>
      </c>
      <c r="M1634" s="651">
        <v>403.76</v>
      </c>
      <c r="N1634" s="650">
        <v>2</v>
      </c>
      <c r="O1634" s="731">
        <v>1</v>
      </c>
      <c r="P1634" s="651"/>
      <c r="Q1634" s="666">
        <v>0</v>
      </c>
      <c r="R1634" s="650"/>
      <c r="S1634" s="666">
        <v>0</v>
      </c>
      <c r="T1634" s="731"/>
      <c r="U1634" s="689">
        <v>0</v>
      </c>
    </row>
    <row r="1635" spans="1:21" ht="14.4" customHeight="1" x14ac:dyDescent="0.3">
      <c r="A1635" s="649">
        <v>21</v>
      </c>
      <c r="B1635" s="650" t="s">
        <v>582</v>
      </c>
      <c r="C1635" s="650">
        <v>89301212</v>
      </c>
      <c r="D1635" s="729" t="s">
        <v>5949</v>
      </c>
      <c r="E1635" s="730" t="s">
        <v>3926</v>
      </c>
      <c r="F1635" s="650" t="s">
        <v>3904</v>
      </c>
      <c r="G1635" s="650" t="s">
        <v>4706</v>
      </c>
      <c r="H1635" s="650" t="s">
        <v>1959</v>
      </c>
      <c r="I1635" s="650" t="s">
        <v>5325</v>
      </c>
      <c r="J1635" s="650" t="s">
        <v>3161</v>
      </c>
      <c r="K1635" s="650" t="s">
        <v>5326</v>
      </c>
      <c r="L1635" s="651">
        <v>605.65</v>
      </c>
      <c r="M1635" s="651">
        <v>605.65</v>
      </c>
      <c r="N1635" s="650">
        <v>1</v>
      </c>
      <c r="O1635" s="731">
        <v>0.5</v>
      </c>
      <c r="P1635" s="651"/>
      <c r="Q1635" s="666">
        <v>0</v>
      </c>
      <c r="R1635" s="650"/>
      <c r="S1635" s="666">
        <v>0</v>
      </c>
      <c r="T1635" s="731"/>
      <c r="U1635" s="689">
        <v>0</v>
      </c>
    </row>
    <row r="1636" spans="1:21" ht="14.4" customHeight="1" x14ac:dyDescent="0.3">
      <c r="A1636" s="649">
        <v>21</v>
      </c>
      <c r="B1636" s="650" t="s">
        <v>582</v>
      </c>
      <c r="C1636" s="650">
        <v>89301212</v>
      </c>
      <c r="D1636" s="729" t="s">
        <v>5949</v>
      </c>
      <c r="E1636" s="730" t="s">
        <v>3926</v>
      </c>
      <c r="F1636" s="650" t="s">
        <v>3904</v>
      </c>
      <c r="G1636" s="650" t="s">
        <v>4104</v>
      </c>
      <c r="H1636" s="650" t="s">
        <v>583</v>
      </c>
      <c r="I1636" s="650" t="s">
        <v>5327</v>
      </c>
      <c r="J1636" s="650" t="s">
        <v>5328</v>
      </c>
      <c r="K1636" s="650" t="s">
        <v>3091</v>
      </c>
      <c r="L1636" s="651">
        <v>0</v>
      </c>
      <c r="M1636" s="651">
        <v>0</v>
      </c>
      <c r="N1636" s="650">
        <v>2</v>
      </c>
      <c r="O1636" s="731">
        <v>1</v>
      </c>
      <c r="P1636" s="651"/>
      <c r="Q1636" s="666"/>
      <c r="R1636" s="650"/>
      <c r="S1636" s="666">
        <v>0</v>
      </c>
      <c r="T1636" s="731"/>
      <c r="U1636" s="689">
        <v>0</v>
      </c>
    </row>
    <row r="1637" spans="1:21" ht="14.4" customHeight="1" x14ac:dyDescent="0.3">
      <c r="A1637" s="649">
        <v>21</v>
      </c>
      <c r="B1637" s="650" t="s">
        <v>582</v>
      </c>
      <c r="C1637" s="650">
        <v>89301212</v>
      </c>
      <c r="D1637" s="729" t="s">
        <v>5949</v>
      </c>
      <c r="E1637" s="730" t="s">
        <v>3926</v>
      </c>
      <c r="F1637" s="650" t="s">
        <v>3904</v>
      </c>
      <c r="G1637" s="650" t="s">
        <v>4110</v>
      </c>
      <c r="H1637" s="650" t="s">
        <v>583</v>
      </c>
      <c r="I1637" s="650" t="s">
        <v>876</v>
      </c>
      <c r="J1637" s="650" t="s">
        <v>4111</v>
      </c>
      <c r="K1637" s="650" t="s">
        <v>4112</v>
      </c>
      <c r="L1637" s="651">
        <v>0</v>
      </c>
      <c r="M1637" s="651">
        <v>0</v>
      </c>
      <c r="N1637" s="650">
        <v>4</v>
      </c>
      <c r="O1637" s="731">
        <v>1</v>
      </c>
      <c r="P1637" s="651"/>
      <c r="Q1637" s="666"/>
      <c r="R1637" s="650"/>
      <c r="S1637" s="666">
        <v>0</v>
      </c>
      <c r="T1637" s="731"/>
      <c r="U1637" s="689">
        <v>0</v>
      </c>
    </row>
    <row r="1638" spans="1:21" ht="14.4" customHeight="1" x14ac:dyDescent="0.3">
      <c r="A1638" s="649">
        <v>21</v>
      </c>
      <c r="B1638" s="650" t="s">
        <v>582</v>
      </c>
      <c r="C1638" s="650">
        <v>89301212</v>
      </c>
      <c r="D1638" s="729" t="s">
        <v>5949</v>
      </c>
      <c r="E1638" s="730" t="s">
        <v>3926</v>
      </c>
      <c r="F1638" s="650" t="s">
        <v>3904</v>
      </c>
      <c r="G1638" s="650" t="s">
        <v>4113</v>
      </c>
      <c r="H1638" s="650" t="s">
        <v>583</v>
      </c>
      <c r="I1638" s="650" t="s">
        <v>822</v>
      </c>
      <c r="J1638" s="650" t="s">
        <v>735</v>
      </c>
      <c r="K1638" s="650" t="s">
        <v>4330</v>
      </c>
      <c r="L1638" s="651">
        <v>219.94</v>
      </c>
      <c r="M1638" s="651">
        <v>219.94</v>
      </c>
      <c r="N1638" s="650">
        <v>1</v>
      </c>
      <c r="O1638" s="731">
        <v>1</v>
      </c>
      <c r="P1638" s="651"/>
      <c r="Q1638" s="666">
        <v>0</v>
      </c>
      <c r="R1638" s="650"/>
      <c r="S1638" s="666">
        <v>0</v>
      </c>
      <c r="T1638" s="731"/>
      <c r="U1638" s="689">
        <v>0</v>
      </c>
    </row>
    <row r="1639" spans="1:21" ht="14.4" customHeight="1" x14ac:dyDescent="0.3">
      <c r="A1639" s="649">
        <v>21</v>
      </c>
      <c r="B1639" s="650" t="s">
        <v>582</v>
      </c>
      <c r="C1639" s="650">
        <v>89301212</v>
      </c>
      <c r="D1639" s="729" t="s">
        <v>5949</v>
      </c>
      <c r="E1639" s="730" t="s">
        <v>3926</v>
      </c>
      <c r="F1639" s="650" t="s">
        <v>3904</v>
      </c>
      <c r="G1639" s="650" t="s">
        <v>5329</v>
      </c>
      <c r="H1639" s="650" t="s">
        <v>583</v>
      </c>
      <c r="I1639" s="650" t="s">
        <v>5330</v>
      </c>
      <c r="J1639" s="650" t="s">
        <v>5331</v>
      </c>
      <c r="K1639" s="650" t="s">
        <v>5332</v>
      </c>
      <c r="L1639" s="651">
        <v>79.349999999999994</v>
      </c>
      <c r="M1639" s="651">
        <v>158.69999999999999</v>
      </c>
      <c r="N1639" s="650">
        <v>2</v>
      </c>
      <c r="O1639" s="731">
        <v>1</v>
      </c>
      <c r="P1639" s="651"/>
      <c r="Q1639" s="666">
        <v>0</v>
      </c>
      <c r="R1639" s="650"/>
      <c r="S1639" s="666">
        <v>0</v>
      </c>
      <c r="T1639" s="731"/>
      <c r="U1639" s="689">
        <v>0</v>
      </c>
    </row>
    <row r="1640" spans="1:21" ht="14.4" customHeight="1" x14ac:dyDescent="0.3">
      <c r="A1640" s="649">
        <v>21</v>
      </c>
      <c r="B1640" s="650" t="s">
        <v>582</v>
      </c>
      <c r="C1640" s="650">
        <v>89301212</v>
      </c>
      <c r="D1640" s="729" t="s">
        <v>5949</v>
      </c>
      <c r="E1640" s="730" t="s">
        <v>3926</v>
      </c>
      <c r="F1640" s="650" t="s">
        <v>3904</v>
      </c>
      <c r="G1640" s="650" t="s">
        <v>4384</v>
      </c>
      <c r="H1640" s="650" t="s">
        <v>1959</v>
      </c>
      <c r="I1640" s="650" t="s">
        <v>4385</v>
      </c>
      <c r="J1640" s="650" t="s">
        <v>3851</v>
      </c>
      <c r="K1640" s="650" t="s">
        <v>2164</v>
      </c>
      <c r="L1640" s="651">
        <v>0</v>
      </c>
      <c r="M1640" s="651">
        <v>0</v>
      </c>
      <c r="N1640" s="650">
        <v>15</v>
      </c>
      <c r="O1640" s="731">
        <v>5</v>
      </c>
      <c r="P1640" s="651">
        <v>0</v>
      </c>
      <c r="Q1640" s="666"/>
      <c r="R1640" s="650">
        <v>3</v>
      </c>
      <c r="S1640" s="666">
        <v>0.2</v>
      </c>
      <c r="T1640" s="731">
        <v>1</v>
      </c>
      <c r="U1640" s="689">
        <v>0.2</v>
      </c>
    </row>
    <row r="1641" spans="1:21" ht="14.4" customHeight="1" x14ac:dyDescent="0.3">
      <c r="A1641" s="649">
        <v>21</v>
      </c>
      <c r="B1641" s="650" t="s">
        <v>582</v>
      </c>
      <c r="C1641" s="650">
        <v>89301212</v>
      </c>
      <c r="D1641" s="729" t="s">
        <v>5949</v>
      </c>
      <c r="E1641" s="730" t="s">
        <v>3926</v>
      </c>
      <c r="F1641" s="650" t="s">
        <v>3904</v>
      </c>
      <c r="G1641" s="650" t="s">
        <v>4384</v>
      </c>
      <c r="H1641" s="650" t="s">
        <v>1959</v>
      </c>
      <c r="I1641" s="650" t="s">
        <v>4385</v>
      </c>
      <c r="J1641" s="650" t="s">
        <v>3851</v>
      </c>
      <c r="K1641" s="650" t="s">
        <v>2164</v>
      </c>
      <c r="L1641" s="651">
        <v>154.4</v>
      </c>
      <c r="M1641" s="651">
        <v>5404</v>
      </c>
      <c r="N1641" s="650">
        <v>35</v>
      </c>
      <c r="O1641" s="731">
        <v>12</v>
      </c>
      <c r="P1641" s="651">
        <v>2316</v>
      </c>
      <c r="Q1641" s="666">
        <v>0.42857142857142855</v>
      </c>
      <c r="R1641" s="650">
        <v>15</v>
      </c>
      <c r="S1641" s="666">
        <v>0.42857142857142855</v>
      </c>
      <c r="T1641" s="731">
        <v>5</v>
      </c>
      <c r="U1641" s="689">
        <v>0.41666666666666669</v>
      </c>
    </row>
    <row r="1642" spans="1:21" ht="14.4" customHeight="1" x14ac:dyDescent="0.3">
      <c r="A1642" s="649">
        <v>21</v>
      </c>
      <c r="B1642" s="650" t="s">
        <v>582</v>
      </c>
      <c r="C1642" s="650">
        <v>89301212</v>
      </c>
      <c r="D1642" s="729" t="s">
        <v>5949</v>
      </c>
      <c r="E1642" s="730" t="s">
        <v>3926</v>
      </c>
      <c r="F1642" s="650" t="s">
        <v>3904</v>
      </c>
      <c r="G1642" s="650" t="s">
        <v>4384</v>
      </c>
      <c r="H1642" s="650" t="s">
        <v>1959</v>
      </c>
      <c r="I1642" s="650" t="s">
        <v>3236</v>
      </c>
      <c r="J1642" s="650" t="s">
        <v>3851</v>
      </c>
      <c r="K1642" s="650" t="s">
        <v>3852</v>
      </c>
      <c r="L1642" s="651">
        <v>514.67999999999995</v>
      </c>
      <c r="M1642" s="651">
        <v>1544.04</v>
      </c>
      <c r="N1642" s="650">
        <v>3</v>
      </c>
      <c r="O1642" s="731">
        <v>3</v>
      </c>
      <c r="P1642" s="651">
        <v>1544.04</v>
      </c>
      <c r="Q1642" s="666">
        <v>1</v>
      </c>
      <c r="R1642" s="650">
        <v>3</v>
      </c>
      <c r="S1642" s="666">
        <v>1</v>
      </c>
      <c r="T1642" s="731">
        <v>3</v>
      </c>
      <c r="U1642" s="689">
        <v>1</v>
      </c>
    </row>
    <row r="1643" spans="1:21" ht="14.4" customHeight="1" x14ac:dyDescent="0.3">
      <c r="A1643" s="649">
        <v>21</v>
      </c>
      <c r="B1643" s="650" t="s">
        <v>582</v>
      </c>
      <c r="C1643" s="650">
        <v>89301212</v>
      </c>
      <c r="D1643" s="729" t="s">
        <v>5949</v>
      </c>
      <c r="E1643" s="730" t="s">
        <v>3926</v>
      </c>
      <c r="F1643" s="650" t="s">
        <v>3904</v>
      </c>
      <c r="G1643" s="650" t="s">
        <v>4118</v>
      </c>
      <c r="H1643" s="650" t="s">
        <v>583</v>
      </c>
      <c r="I1643" s="650" t="s">
        <v>1160</v>
      </c>
      <c r="J1643" s="650" t="s">
        <v>975</v>
      </c>
      <c r="K1643" s="650" t="s">
        <v>4119</v>
      </c>
      <c r="L1643" s="651">
        <v>96.72</v>
      </c>
      <c r="M1643" s="651">
        <v>483.59999999999997</v>
      </c>
      <c r="N1643" s="650">
        <v>5</v>
      </c>
      <c r="O1643" s="731">
        <v>1.5</v>
      </c>
      <c r="P1643" s="651">
        <v>193.44</v>
      </c>
      <c r="Q1643" s="666">
        <v>0.4</v>
      </c>
      <c r="R1643" s="650">
        <v>2</v>
      </c>
      <c r="S1643" s="666">
        <v>0.4</v>
      </c>
      <c r="T1643" s="731">
        <v>0.5</v>
      </c>
      <c r="U1643" s="689">
        <v>0.33333333333333331</v>
      </c>
    </row>
    <row r="1644" spans="1:21" ht="14.4" customHeight="1" x14ac:dyDescent="0.3">
      <c r="A1644" s="649">
        <v>21</v>
      </c>
      <c r="B1644" s="650" t="s">
        <v>582</v>
      </c>
      <c r="C1644" s="650">
        <v>89301212</v>
      </c>
      <c r="D1644" s="729" t="s">
        <v>5949</v>
      </c>
      <c r="E1644" s="730" t="s">
        <v>3926</v>
      </c>
      <c r="F1644" s="650" t="s">
        <v>3904</v>
      </c>
      <c r="G1644" s="650" t="s">
        <v>4121</v>
      </c>
      <c r="H1644" s="650" t="s">
        <v>583</v>
      </c>
      <c r="I1644" s="650" t="s">
        <v>4338</v>
      </c>
      <c r="J1644" s="650" t="s">
        <v>1178</v>
      </c>
      <c r="K1644" s="650" t="s">
        <v>774</v>
      </c>
      <c r="L1644" s="651">
        <v>0</v>
      </c>
      <c r="M1644" s="651">
        <v>0</v>
      </c>
      <c r="N1644" s="650">
        <v>2</v>
      </c>
      <c r="O1644" s="731">
        <v>0.5</v>
      </c>
      <c r="P1644" s="651"/>
      <c r="Q1644" s="666"/>
      <c r="R1644" s="650"/>
      <c r="S1644" s="666">
        <v>0</v>
      </c>
      <c r="T1644" s="731"/>
      <c r="U1644" s="689">
        <v>0</v>
      </c>
    </row>
    <row r="1645" spans="1:21" ht="14.4" customHeight="1" x14ac:dyDescent="0.3">
      <c r="A1645" s="649">
        <v>21</v>
      </c>
      <c r="B1645" s="650" t="s">
        <v>582</v>
      </c>
      <c r="C1645" s="650">
        <v>89301212</v>
      </c>
      <c r="D1645" s="729" t="s">
        <v>5949</v>
      </c>
      <c r="E1645" s="730" t="s">
        <v>3926</v>
      </c>
      <c r="F1645" s="650" t="s">
        <v>3904</v>
      </c>
      <c r="G1645" s="650" t="s">
        <v>4121</v>
      </c>
      <c r="H1645" s="650" t="s">
        <v>583</v>
      </c>
      <c r="I1645" s="650" t="s">
        <v>4202</v>
      </c>
      <c r="J1645" s="650" t="s">
        <v>4123</v>
      </c>
      <c r="K1645" s="650" t="s">
        <v>1276</v>
      </c>
      <c r="L1645" s="651">
        <v>154.33000000000001</v>
      </c>
      <c r="M1645" s="651">
        <v>308.66000000000003</v>
      </c>
      <c r="N1645" s="650">
        <v>2</v>
      </c>
      <c r="O1645" s="731">
        <v>1</v>
      </c>
      <c r="P1645" s="651">
        <v>308.66000000000003</v>
      </c>
      <c r="Q1645" s="666">
        <v>1</v>
      </c>
      <c r="R1645" s="650">
        <v>2</v>
      </c>
      <c r="S1645" s="666">
        <v>1</v>
      </c>
      <c r="T1645" s="731">
        <v>1</v>
      </c>
      <c r="U1645" s="689">
        <v>1</v>
      </c>
    </row>
    <row r="1646" spans="1:21" ht="14.4" customHeight="1" x14ac:dyDescent="0.3">
      <c r="A1646" s="649">
        <v>21</v>
      </c>
      <c r="B1646" s="650" t="s">
        <v>582</v>
      </c>
      <c r="C1646" s="650">
        <v>89301212</v>
      </c>
      <c r="D1646" s="729" t="s">
        <v>5949</v>
      </c>
      <c r="E1646" s="730" t="s">
        <v>3926</v>
      </c>
      <c r="F1646" s="650" t="s">
        <v>3904</v>
      </c>
      <c r="G1646" s="650" t="s">
        <v>4345</v>
      </c>
      <c r="H1646" s="650" t="s">
        <v>583</v>
      </c>
      <c r="I1646" s="650" t="s">
        <v>5333</v>
      </c>
      <c r="J1646" s="650" t="s">
        <v>5334</v>
      </c>
      <c r="K1646" s="650" t="s">
        <v>4348</v>
      </c>
      <c r="L1646" s="651">
        <v>0</v>
      </c>
      <c r="M1646" s="651">
        <v>0</v>
      </c>
      <c r="N1646" s="650">
        <v>2</v>
      </c>
      <c r="O1646" s="731">
        <v>1</v>
      </c>
      <c r="P1646" s="651"/>
      <c r="Q1646" s="666"/>
      <c r="R1646" s="650"/>
      <c r="S1646" s="666">
        <v>0</v>
      </c>
      <c r="T1646" s="731"/>
      <c r="U1646" s="689">
        <v>0</v>
      </c>
    </row>
    <row r="1647" spans="1:21" ht="14.4" customHeight="1" x14ac:dyDescent="0.3">
      <c r="A1647" s="649">
        <v>21</v>
      </c>
      <c r="B1647" s="650" t="s">
        <v>582</v>
      </c>
      <c r="C1647" s="650">
        <v>89301212</v>
      </c>
      <c r="D1647" s="729" t="s">
        <v>5949</v>
      </c>
      <c r="E1647" s="730" t="s">
        <v>3926</v>
      </c>
      <c r="F1647" s="650" t="s">
        <v>3904</v>
      </c>
      <c r="G1647" s="650" t="s">
        <v>4345</v>
      </c>
      <c r="H1647" s="650" t="s">
        <v>583</v>
      </c>
      <c r="I1647" s="650" t="s">
        <v>5335</v>
      </c>
      <c r="J1647" s="650" t="s">
        <v>5334</v>
      </c>
      <c r="K1647" s="650" t="s">
        <v>4350</v>
      </c>
      <c r="L1647" s="651">
        <v>157.01</v>
      </c>
      <c r="M1647" s="651">
        <v>157.01</v>
      </c>
      <c r="N1647" s="650">
        <v>1</v>
      </c>
      <c r="O1647" s="731">
        <v>1</v>
      </c>
      <c r="P1647" s="651"/>
      <c r="Q1647" s="666">
        <v>0</v>
      </c>
      <c r="R1647" s="650"/>
      <c r="S1647" s="666">
        <v>0</v>
      </c>
      <c r="T1647" s="731"/>
      <c r="U1647" s="689">
        <v>0</v>
      </c>
    </row>
    <row r="1648" spans="1:21" ht="14.4" customHeight="1" x14ac:dyDescent="0.3">
      <c r="A1648" s="649">
        <v>21</v>
      </c>
      <c r="B1648" s="650" t="s">
        <v>582</v>
      </c>
      <c r="C1648" s="650">
        <v>89301212</v>
      </c>
      <c r="D1648" s="729" t="s">
        <v>5949</v>
      </c>
      <c r="E1648" s="730" t="s">
        <v>3926</v>
      </c>
      <c r="F1648" s="650" t="s">
        <v>3904</v>
      </c>
      <c r="G1648" s="650" t="s">
        <v>4125</v>
      </c>
      <c r="H1648" s="650" t="s">
        <v>583</v>
      </c>
      <c r="I1648" s="650" t="s">
        <v>4130</v>
      </c>
      <c r="J1648" s="650" t="s">
        <v>4128</v>
      </c>
      <c r="K1648" s="650" t="s">
        <v>922</v>
      </c>
      <c r="L1648" s="651">
        <v>0</v>
      </c>
      <c r="M1648" s="651">
        <v>0</v>
      </c>
      <c r="N1648" s="650">
        <v>2</v>
      </c>
      <c r="O1648" s="731">
        <v>0.5</v>
      </c>
      <c r="P1648" s="651"/>
      <c r="Q1648" s="666"/>
      <c r="R1648" s="650"/>
      <c r="S1648" s="666">
        <v>0</v>
      </c>
      <c r="T1648" s="731"/>
      <c r="U1648" s="689">
        <v>0</v>
      </c>
    </row>
    <row r="1649" spans="1:21" ht="14.4" customHeight="1" x14ac:dyDescent="0.3">
      <c r="A1649" s="649">
        <v>21</v>
      </c>
      <c r="B1649" s="650" t="s">
        <v>582</v>
      </c>
      <c r="C1649" s="650">
        <v>89301212</v>
      </c>
      <c r="D1649" s="729" t="s">
        <v>5949</v>
      </c>
      <c r="E1649" s="730" t="s">
        <v>3926</v>
      </c>
      <c r="F1649" s="650" t="s">
        <v>3904</v>
      </c>
      <c r="G1649" s="650" t="s">
        <v>4125</v>
      </c>
      <c r="H1649" s="650" t="s">
        <v>583</v>
      </c>
      <c r="I1649" s="650" t="s">
        <v>5336</v>
      </c>
      <c r="J1649" s="650" t="s">
        <v>4649</v>
      </c>
      <c r="K1649" s="650" t="s">
        <v>5337</v>
      </c>
      <c r="L1649" s="651">
        <v>0</v>
      </c>
      <c r="M1649" s="651">
        <v>0</v>
      </c>
      <c r="N1649" s="650">
        <v>1</v>
      </c>
      <c r="O1649" s="731">
        <v>1</v>
      </c>
      <c r="P1649" s="651"/>
      <c r="Q1649" s="666"/>
      <c r="R1649" s="650"/>
      <c r="S1649" s="666">
        <v>0</v>
      </c>
      <c r="T1649" s="731"/>
      <c r="U1649" s="689">
        <v>0</v>
      </c>
    </row>
    <row r="1650" spans="1:21" ht="14.4" customHeight="1" x14ac:dyDescent="0.3">
      <c r="A1650" s="649">
        <v>21</v>
      </c>
      <c r="B1650" s="650" t="s">
        <v>582</v>
      </c>
      <c r="C1650" s="650">
        <v>89301212</v>
      </c>
      <c r="D1650" s="729" t="s">
        <v>5949</v>
      </c>
      <c r="E1650" s="730" t="s">
        <v>3926</v>
      </c>
      <c r="F1650" s="650" t="s">
        <v>3905</v>
      </c>
      <c r="G1650" s="650" t="s">
        <v>4133</v>
      </c>
      <c r="H1650" s="650" t="s">
        <v>583</v>
      </c>
      <c r="I1650" s="650" t="s">
        <v>4135</v>
      </c>
      <c r="J1650" s="650" t="s">
        <v>3919</v>
      </c>
      <c r="K1650" s="650"/>
      <c r="L1650" s="651">
        <v>0</v>
      </c>
      <c r="M1650" s="651">
        <v>0</v>
      </c>
      <c r="N1650" s="650">
        <v>1</v>
      </c>
      <c r="O1650" s="731">
        <v>1</v>
      </c>
      <c r="P1650" s="651"/>
      <c r="Q1650" s="666"/>
      <c r="R1650" s="650"/>
      <c r="S1650" s="666">
        <v>0</v>
      </c>
      <c r="T1650" s="731"/>
      <c r="U1650" s="689">
        <v>0</v>
      </c>
    </row>
    <row r="1651" spans="1:21" ht="14.4" customHeight="1" x14ac:dyDescent="0.3">
      <c r="A1651" s="649">
        <v>21</v>
      </c>
      <c r="B1651" s="650" t="s">
        <v>582</v>
      </c>
      <c r="C1651" s="650">
        <v>89301212</v>
      </c>
      <c r="D1651" s="729" t="s">
        <v>5949</v>
      </c>
      <c r="E1651" s="730" t="s">
        <v>3926</v>
      </c>
      <c r="F1651" s="650" t="s">
        <v>3906</v>
      </c>
      <c r="G1651" s="650" t="s">
        <v>4136</v>
      </c>
      <c r="H1651" s="650" t="s">
        <v>583</v>
      </c>
      <c r="I1651" s="650" t="s">
        <v>4184</v>
      </c>
      <c r="J1651" s="650" t="s">
        <v>4185</v>
      </c>
      <c r="K1651" s="650" t="s">
        <v>4186</v>
      </c>
      <c r="L1651" s="651">
        <v>1000</v>
      </c>
      <c r="M1651" s="651">
        <v>3000</v>
      </c>
      <c r="N1651" s="650">
        <v>3</v>
      </c>
      <c r="O1651" s="731">
        <v>3</v>
      </c>
      <c r="P1651" s="651"/>
      <c r="Q1651" s="666">
        <v>0</v>
      </c>
      <c r="R1651" s="650"/>
      <c r="S1651" s="666">
        <v>0</v>
      </c>
      <c r="T1651" s="731"/>
      <c r="U1651" s="689">
        <v>0</v>
      </c>
    </row>
    <row r="1652" spans="1:21" ht="14.4" customHeight="1" x14ac:dyDescent="0.3">
      <c r="A1652" s="649">
        <v>21</v>
      </c>
      <c r="B1652" s="650" t="s">
        <v>582</v>
      </c>
      <c r="C1652" s="650">
        <v>89301212</v>
      </c>
      <c r="D1652" s="729" t="s">
        <v>5949</v>
      </c>
      <c r="E1652" s="730" t="s">
        <v>3926</v>
      </c>
      <c r="F1652" s="650" t="s">
        <v>3906</v>
      </c>
      <c r="G1652" s="650" t="s">
        <v>4654</v>
      </c>
      <c r="H1652" s="650" t="s">
        <v>583</v>
      </c>
      <c r="I1652" s="650" t="s">
        <v>4655</v>
      </c>
      <c r="J1652" s="650" t="s">
        <v>4656</v>
      </c>
      <c r="K1652" s="650" t="s">
        <v>4657</v>
      </c>
      <c r="L1652" s="651">
        <v>1800</v>
      </c>
      <c r="M1652" s="651">
        <v>1800</v>
      </c>
      <c r="N1652" s="650">
        <v>1</v>
      </c>
      <c r="O1652" s="731">
        <v>1</v>
      </c>
      <c r="P1652" s="651">
        <v>1800</v>
      </c>
      <c r="Q1652" s="666">
        <v>1</v>
      </c>
      <c r="R1652" s="650">
        <v>1</v>
      </c>
      <c r="S1652" s="666">
        <v>1</v>
      </c>
      <c r="T1652" s="731">
        <v>1</v>
      </c>
      <c r="U1652" s="689">
        <v>1</v>
      </c>
    </row>
    <row r="1653" spans="1:21" ht="14.4" customHeight="1" x14ac:dyDescent="0.3">
      <c r="A1653" s="649">
        <v>21</v>
      </c>
      <c r="B1653" s="650" t="s">
        <v>582</v>
      </c>
      <c r="C1653" s="650">
        <v>89301212</v>
      </c>
      <c r="D1653" s="729" t="s">
        <v>5949</v>
      </c>
      <c r="E1653" s="730" t="s">
        <v>3927</v>
      </c>
      <c r="F1653" s="650" t="s">
        <v>3904</v>
      </c>
      <c r="G1653" s="650" t="s">
        <v>3976</v>
      </c>
      <c r="H1653" s="650" t="s">
        <v>583</v>
      </c>
      <c r="I1653" s="650" t="s">
        <v>2335</v>
      </c>
      <c r="J1653" s="650" t="s">
        <v>3728</v>
      </c>
      <c r="K1653" s="650" t="s">
        <v>3729</v>
      </c>
      <c r="L1653" s="651">
        <v>156.86000000000001</v>
      </c>
      <c r="M1653" s="651">
        <v>156.86000000000001</v>
      </c>
      <c r="N1653" s="650">
        <v>1</v>
      </c>
      <c r="O1653" s="731">
        <v>1</v>
      </c>
      <c r="P1653" s="651">
        <v>156.86000000000001</v>
      </c>
      <c r="Q1653" s="666">
        <v>1</v>
      </c>
      <c r="R1653" s="650">
        <v>1</v>
      </c>
      <c r="S1653" s="666">
        <v>1</v>
      </c>
      <c r="T1653" s="731">
        <v>1</v>
      </c>
      <c r="U1653" s="689">
        <v>1</v>
      </c>
    </row>
    <row r="1654" spans="1:21" ht="14.4" customHeight="1" x14ac:dyDescent="0.3">
      <c r="A1654" s="649">
        <v>21</v>
      </c>
      <c r="B1654" s="650" t="s">
        <v>582</v>
      </c>
      <c r="C1654" s="650">
        <v>89301212</v>
      </c>
      <c r="D1654" s="729" t="s">
        <v>5949</v>
      </c>
      <c r="E1654" s="730" t="s">
        <v>3927</v>
      </c>
      <c r="F1654" s="650" t="s">
        <v>3904</v>
      </c>
      <c r="G1654" s="650" t="s">
        <v>5338</v>
      </c>
      <c r="H1654" s="650" t="s">
        <v>583</v>
      </c>
      <c r="I1654" s="650" t="s">
        <v>1152</v>
      </c>
      <c r="J1654" s="650" t="s">
        <v>1153</v>
      </c>
      <c r="K1654" s="650" t="s">
        <v>5339</v>
      </c>
      <c r="L1654" s="651">
        <v>0</v>
      </c>
      <c r="M1654" s="651">
        <v>0</v>
      </c>
      <c r="N1654" s="650">
        <v>1</v>
      </c>
      <c r="O1654" s="731">
        <v>1</v>
      </c>
      <c r="P1654" s="651"/>
      <c r="Q1654" s="666"/>
      <c r="R1654" s="650"/>
      <c r="S1654" s="666">
        <v>0</v>
      </c>
      <c r="T1654" s="731"/>
      <c r="U1654" s="689">
        <v>0</v>
      </c>
    </row>
    <row r="1655" spans="1:21" ht="14.4" customHeight="1" x14ac:dyDescent="0.3">
      <c r="A1655" s="649">
        <v>21</v>
      </c>
      <c r="B1655" s="650" t="s">
        <v>582</v>
      </c>
      <c r="C1655" s="650">
        <v>89301212</v>
      </c>
      <c r="D1655" s="729" t="s">
        <v>5949</v>
      </c>
      <c r="E1655" s="730" t="s">
        <v>3927</v>
      </c>
      <c r="F1655" s="650" t="s">
        <v>3904</v>
      </c>
      <c r="G1655" s="650" t="s">
        <v>3951</v>
      </c>
      <c r="H1655" s="650" t="s">
        <v>583</v>
      </c>
      <c r="I1655" s="650" t="s">
        <v>5340</v>
      </c>
      <c r="J1655" s="650" t="s">
        <v>5341</v>
      </c>
      <c r="K1655" s="650" t="s">
        <v>5342</v>
      </c>
      <c r="L1655" s="651">
        <v>0</v>
      </c>
      <c r="M1655" s="651">
        <v>0</v>
      </c>
      <c r="N1655" s="650">
        <v>1</v>
      </c>
      <c r="O1655" s="731">
        <v>1</v>
      </c>
      <c r="P1655" s="651"/>
      <c r="Q1655" s="666"/>
      <c r="R1655" s="650"/>
      <c r="S1655" s="666">
        <v>0</v>
      </c>
      <c r="T1655" s="731"/>
      <c r="U1655" s="689">
        <v>0</v>
      </c>
    </row>
    <row r="1656" spans="1:21" ht="14.4" customHeight="1" x14ac:dyDescent="0.3">
      <c r="A1656" s="649">
        <v>21</v>
      </c>
      <c r="B1656" s="650" t="s">
        <v>582</v>
      </c>
      <c r="C1656" s="650">
        <v>89301212</v>
      </c>
      <c r="D1656" s="729" t="s">
        <v>5949</v>
      </c>
      <c r="E1656" s="730" t="s">
        <v>3928</v>
      </c>
      <c r="F1656" s="650" t="s">
        <v>3904</v>
      </c>
      <c r="G1656" s="650" t="s">
        <v>3956</v>
      </c>
      <c r="H1656" s="650" t="s">
        <v>583</v>
      </c>
      <c r="I1656" s="650" t="s">
        <v>699</v>
      </c>
      <c r="J1656" s="650" t="s">
        <v>700</v>
      </c>
      <c r="K1656" s="650" t="s">
        <v>3957</v>
      </c>
      <c r="L1656" s="651">
        <v>42.42</v>
      </c>
      <c r="M1656" s="651">
        <v>42.42</v>
      </c>
      <c r="N1656" s="650">
        <v>1</v>
      </c>
      <c r="O1656" s="731">
        <v>1</v>
      </c>
      <c r="P1656" s="651"/>
      <c r="Q1656" s="666">
        <v>0</v>
      </c>
      <c r="R1656" s="650"/>
      <c r="S1656" s="666">
        <v>0</v>
      </c>
      <c r="T1656" s="731"/>
      <c r="U1656" s="689">
        <v>0</v>
      </c>
    </row>
    <row r="1657" spans="1:21" ht="14.4" customHeight="1" x14ac:dyDescent="0.3">
      <c r="A1657" s="649">
        <v>21</v>
      </c>
      <c r="B1657" s="650" t="s">
        <v>582</v>
      </c>
      <c r="C1657" s="650">
        <v>89301212</v>
      </c>
      <c r="D1657" s="729" t="s">
        <v>5949</v>
      </c>
      <c r="E1657" s="730" t="s">
        <v>3928</v>
      </c>
      <c r="F1657" s="650" t="s">
        <v>3904</v>
      </c>
      <c r="G1657" s="650" t="s">
        <v>3956</v>
      </c>
      <c r="H1657" s="650" t="s">
        <v>583</v>
      </c>
      <c r="I1657" s="650" t="s">
        <v>699</v>
      </c>
      <c r="J1657" s="650" t="s">
        <v>700</v>
      </c>
      <c r="K1657" s="650" t="s">
        <v>3957</v>
      </c>
      <c r="L1657" s="651">
        <v>85.72</v>
      </c>
      <c r="M1657" s="651">
        <v>85.72</v>
      </c>
      <c r="N1657" s="650">
        <v>1</v>
      </c>
      <c r="O1657" s="731">
        <v>1</v>
      </c>
      <c r="P1657" s="651"/>
      <c r="Q1657" s="666">
        <v>0</v>
      </c>
      <c r="R1657" s="650"/>
      <c r="S1657" s="666">
        <v>0</v>
      </c>
      <c r="T1657" s="731"/>
      <c r="U1657" s="689">
        <v>0</v>
      </c>
    </row>
    <row r="1658" spans="1:21" ht="14.4" customHeight="1" x14ac:dyDescent="0.3">
      <c r="A1658" s="649">
        <v>21</v>
      </c>
      <c r="B1658" s="650" t="s">
        <v>582</v>
      </c>
      <c r="C1658" s="650">
        <v>89301212</v>
      </c>
      <c r="D1658" s="729" t="s">
        <v>5949</v>
      </c>
      <c r="E1658" s="730" t="s">
        <v>3928</v>
      </c>
      <c r="F1658" s="650" t="s">
        <v>3904</v>
      </c>
      <c r="G1658" s="650" t="s">
        <v>5343</v>
      </c>
      <c r="H1658" s="650" t="s">
        <v>583</v>
      </c>
      <c r="I1658" s="650" t="s">
        <v>5344</v>
      </c>
      <c r="J1658" s="650" t="s">
        <v>5345</v>
      </c>
      <c r="K1658" s="650" t="s">
        <v>5346</v>
      </c>
      <c r="L1658" s="651">
        <v>42.18</v>
      </c>
      <c r="M1658" s="651">
        <v>42.18</v>
      </c>
      <c r="N1658" s="650">
        <v>1</v>
      </c>
      <c r="O1658" s="731">
        <v>1</v>
      </c>
      <c r="P1658" s="651"/>
      <c r="Q1658" s="666">
        <v>0</v>
      </c>
      <c r="R1658" s="650"/>
      <c r="S1658" s="666">
        <v>0</v>
      </c>
      <c r="T1658" s="731"/>
      <c r="U1658" s="689">
        <v>0</v>
      </c>
    </row>
    <row r="1659" spans="1:21" ht="14.4" customHeight="1" x14ac:dyDescent="0.3">
      <c r="A1659" s="649">
        <v>21</v>
      </c>
      <c r="B1659" s="650" t="s">
        <v>582</v>
      </c>
      <c r="C1659" s="650">
        <v>89301212</v>
      </c>
      <c r="D1659" s="729" t="s">
        <v>5949</v>
      </c>
      <c r="E1659" s="730" t="s">
        <v>3928</v>
      </c>
      <c r="F1659" s="650" t="s">
        <v>3904</v>
      </c>
      <c r="G1659" s="650" t="s">
        <v>4224</v>
      </c>
      <c r="H1659" s="650" t="s">
        <v>1959</v>
      </c>
      <c r="I1659" s="650" t="s">
        <v>5347</v>
      </c>
      <c r="J1659" s="650" t="s">
        <v>5348</v>
      </c>
      <c r="K1659" s="650" t="s">
        <v>5349</v>
      </c>
      <c r="L1659" s="651">
        <v>71.22</v>
      </c>
      <c r="M1659" s="651">
        <v>71.22</v>
      </c>
      <c r="N1659" s="650">
        <v>1</v>
      </c>
      <c r="O1659" s="731">
        <v>1</v>
      </c>
      <c r="P1659" s="651"/>
      <c r="Q1659" s="666">
        <v>0</v>
      </c>
      <c r="R1659" s="650"/>
      <c r="S1659" s="666">
        <v>0</v>
      </c>
      <c r="T1659" s="731"/>
      <c r="U1659" s="689">
        <v>0</v>
      </c>
    </row>
    <row r="1660" spans="1:21" ht="14.4" customHeight="1" x14ac:dyDescent="0.3">
      <c r="A1660" s="649">
        <v>21</v>
      </c>
      <c r="B1660" s="650" t="s">
        <v>582</v>
      </c>
      <c r="C1660" s="650">
        <v>89301212</v>
      </c>
      <c r="D1660" s="729" t="s">
        <v>5949</v>
      </c>
      <c r="E1660" s="730" t="s">
        <v>3928</v>
      </c>
      <c r="F1660" s="650" t="s">
        <v>3904</v>
      </c>
      <c r="G1660" s="650" t="s">
        <v>4735</v>
      </c>
      <c r="H1660" s="650" t="s">
        <v>583</v>
      </c>
      <c r="I1660" s="650" t="s">
        <v>4736</v>
      </c>
      <c r="J1660" s="650" t="s">
        <v>4737</v>
      </c>
      <c r="K1660" s="650" t="s">
        <v>2925</v>
      </c>
      <c r="L1660" s="651">
        <v>45.75</v>
      </c>
      <c r="M1660" s="651">
        <v>91.5</v>
      </c>
      <c r="N1660" s="650">
        <v>2</v>
      </c>
      <c r="O1660" s="731">
        <v>1.5</v>
      </c>
      <c r="P1660" s="651">
        <v>45.75</v>
      </c>
      <c r="Q1660" s="666">
        <v>0.5</v>
      </c>
      <c r="R1660" s="650">
        <v>1</v>
      </c>
      <c r="S1660" s="666">
        <v>0.5</v>
      </c>
      <c r="T1660" s="731">
        <v>1</v>
      </c>
      <c r="U1660" s="689">
        <v>0.66666666666666663</v>
      </c>
    </row>
    <row r="1661" spans="1:21" ht="14.4" customHeight="1" x14ac:dyDescent="0.3">
      <c r="A1661" s="649">
        <v>21</v>
      </c>
      <c r="B1661" s="650" t="s">
        <v>582</v>
      </c>
      <c r="C1661" s="650">
        <v>89301212</v>
      </c>
      <c r="D1661" s="729" t="s">
        <v>5949</v>
      </c>
      <c r="E1661" s="730" t="s">
        <v>3928</v>
      </c>
      <c r="F1661" s="650" t="s">
        <v>3904</v>
      </c>
      <c r="G1661" s="650" t="s">
        <v>4735</v>
      </c>
      <c r="H1661" s="650" t="s">
        <v>583</v>
      </c>
      <c r="I1661" s="650" t="s">
        <v>5191</v>
      </c>
      <c r="J1661" s="650" t="s">
        <v>4737</v>
      </c>
      <c r="K1661" s="650" t="s">
        <v>5192</v>
      </c>
      <c r="L1661" s="651">
        <v>45.75</v>
      </c>
      <c r="M1661" s="651">
        <v>45.75</v>
      </c>
      <c r="N1661" s="650">
        <v>1</v>
      </c>
      <c r="O1661" s="731">
        <v>0.5</v>
      </c>
      <c r="P1661" s="651"/>
      <c r="Q1661" s="666">
        <v>0</v>
      </c>
      <c r="R1661" s="650"/>
      <c r="S1661" s="666">
        <v>0</v>
      </c>
      <c r="T1661" s="731"/>
      <c r="U1661" s="689">
        <v>0</v>
      </c>
    </row>
    <row r="1662" spans="1:21" ht="14.4" customHeight="1" x14ac:dyDescent="0.3">
      <c r="A1662" s="649">
        <v>21</v>
      </c>
      <c r="B1662" s="650" t="s">
        <v>582</v>
      </c>
      <c r="C1662" s="650">
        <v>89301212</v>
      </c>
      <c r="D1662" s="729" t="s">
        <v>5949</v>
      </c>
      <c r="E1662" s="730" t="s">
        <v>3928</v>
      </c>
      <c r="F1662" s="650" t="s">
        <v>3904</v>
      </c>
      <c r="G1662" s="650" t="s">
        <v>4738</v>
      </c>
      <c r="H1662" s="650" t="s">
        <v>583</v>
      </c>
      <c r="I1662" s="650" t="s">
        <v>2616</v>
      </c>
      <c r="J1662" s="650" t="s">
        <v>2617</v>
      </c>
      <c r="K1662" s="650" t="s">
        <v>2618</v>
      </c>
      <c r="L1662" s="651">
        <v>386.72</v>
      </c>
      <c r="M1662" s="651">
        <v>386.72</v>
      </c>
      <c r="N1662" s="650">
        <v>1</v>
      </c>
      <c r="O1662" s="731">
        <v>1</v>
      </c>
      <c r="P1662" s="651"/>
      <c r="Q1662" s="666">
        <v>0</v>
      </c>
      <c r="R1662" s="650"/>
      <c r="S1662" s="666">
        <v>0</v>
      </c>
      <c r="T1662" s="731"/>
      <c r="U1662" s="689">
        <v>0</v>
      </c>
    </row>
    <row r="1663" spans="1:21" ht="14.4" customHeight="1" x14ac:dyDescent="0.3">
      <c r="A1663" s="649">
        <v>21</v>
      </c>
      <c r="B1663" s="650" t="s">
        <v>582</v>
      </c>
      <c r="C1663" s="650">
        <v>89301212</v>
      </c>
      <c r="D1663" s="729" t="s">
        <v>5949</v>
      </c>
      <c r="E1663" s="730" t="s">
        <v>3928</v>
      </c>
      <c r="F1663" s="650" t="s">
        <v>3904</v>
      </c>
      <c r="G1663" s="650" t="s">
        <v>5350</v>
      </c>
      <c r="H1663" s="650" t="s">
        <v>583</v>
      </c>
      <c r="I1663" s="650" t="s">
        <v>5351</v>
      </c>
      <c r="J1663" s="650" t="s">
        <v>1589</v>
      </c>
      <c r="K1663" s="650" t="s">
        <v>5352</v>
      </c>
      <c r="L1663" s="651">
        <v>84.31</v>
      </c>
      <c r="M1663" s="651">
        <v>84.31</v>
      </c>
      <c r="N1663" s="650">
        <v>1</v>
      </c>
      <c r="O1663" s="731">
        <v>0.5</v>
      </c>
      <c r="P1663" s="651">
        <v>84.31</v>
      </c>
      <c r="Q1663" s="666">
        <v>1</v>
      </c>
      <c r="R1663" s="650">
        <v>1</v>
      </c>
      <c r="S1663" s="666">
        <v>1</v>
      </c>
      <c r="T1663" s="731">
        <v>0.5</v>
      </c>
      <c r="U1663" s="689">
        <v>1</v>
      </c>
    </row>
    <row r="1664" spans="1:21" ht="14.4" customHeight="1" x14ac:dyDescent="0.3">
      <c r="A1664" s="649">
        <v>21</v>
      </c>
      <c r="B1664" s="650" t="s">
        <v>582</v>
      </c>
      <c r="C1664" s="650">
        <v>89301212</v>
      </c>
      <c r="D1664" s="729" t="s">
        <v>5949</v>
      </c>
      <c r="E1664" s="730" t="s">
        <v>3928</v>
      </c>
      <c r="F1664" s="650" t="s">
        <v>3904</v>
      </c>
      <c r="G1664" s="650" t="s">
        <v>5350</v>
      </c>
      <c r="H1664" s="650" t="s">
        <v>583</v>
      </c>
      <c r="I1664" s="650" t="s">
        <v>1588</v>
      </c>
      <c r="J1664" s="650" t="s">
        <v>1589</v>
      </c>
      <c r="K1664" s="650" t="s">
        <v>5353</v>
      </c>
      <c r="L1664" s="651">
        <v>36.130000000000003</v>
      </c>
      <c r="M1664" s="651">
        <v>36.130000000000003</v>
      </c>
      <c r="N1664" s="650">
        <v>1</v>
      </c>
      <c r="O1664" s="731">
        <v>1</v>
      </c>
      <c r="P1664" s="651"/>
      <c r="Q1664" s="666">
        <v>0</v>
      </c>
      <c r="R1664" s="650"/>
      <c r="S1664" s="666">
        <v>0</v>
      </c>
      <c r="T1664" s="731"/>
      <c r="U1664" s="689">
        <v>0</v>
      </c>
    </row>
    <row r="1665" spans="1:21" ht="14.4" customHeight="1" x14ac:dyDescent="0.3">
      <c r="A1665" s="649">
        <v>21</v>
      </c>
      <c r="B1665" s="650" t="s">
        <v>582</v>
      </c>
      <c r="C1665" s="650">
        <v>89301212</v>
      </c>
      <c r="D1665" s="729" t="s">
        <v>5949</v>
      </c>
      <c r="E1665" s="730" t="s">
        <v>3928</v>
      </c>
      <c r="F1665" s="650" t="s">
        <v>3904</v>
      </c>
      <c r="G1665" s="650" t="s">
        <v>5350</v>
      </c>
      <c r="H1665" s="650" t="s">
        <v>583</v>
      </c>
      <c r="I1665" s="650" t="s">
        <v>5354</v>
      </c>
      <c r="J1665" s="650" t="s">
        <v>1589</v>
      </c>
      <c r="K1665" s="650" t="s">
        <v>5355</v>
      </c>
      <c r="L1665" s="651">
        <v>0</v>
      </c>
      <c r="M1665" s="651">
        <v>0</v>
      </c>
      <c r="N1665" s="650">
        <v>1</v>
      </c>
      <c r="O1665" s="731">
        <v>0.5</v>
      </c>
      <c r="P1665" s="651">
        <v>0</v>
      </c>
      <c r="Q1665" s="666"/>
      <c r="R1665" s="650">
        <v>1</v>
      </c>
      <c r="S1665" s="666">
        <v>1</v>
      </c>
      <c r="T1665" s="731">
        <v>0.5</v>
      </c>
      <c r="U1665" s="689">
        <v>1</v>
      </c>
    </row>
    <row r="1666" spans="1:21" ht="14.4" customHeight="1" x14ac:dyDescent="0.3">
      <c r="A1666" s="649">
        <v>21</v>
      </c>
      <c r="B1666" s="650" t="s">
        <v>582</v>
      </c>
      <c r="C1666" s="650">
        <v>89301212</v>
      </c>
      <c r="D1666" s="729" t="s">
        <v>5949</v>
      </c>
      <c r="E1666" s="730" t="s">
        <v>3928</v>
      </c>
      <c r="F1666" s="650" t="s">
        <v>3904</v>
      </c>
      <c r="G1666" s="650" t="s">
        <v>3954</v>
      </c>
      <c r="H1666" s="650" t="s">
        <v>583</v>
      </c>
      <c r="I1666" s="650" t="s">
        <v>2324</v>
      </c>
      <c r="J1666" s="650" t="s">
        <v>2325</v>
      </c>
      <c r="K1666" s="650" t="s">
        <v>3955</v>
      </c>
      <c r="L1666" s="651">
        <v>50.27</v>
      </c>
      <c r="M1666" s="651">
        <v>50.27</v>
      </c>
      <c r="N1666" s="650">
        <v>1</v>
      </c>
      <c r="O1666" s="731">
        <v>1</v>
      </c>
      <c r="P1666" s="651"/>
      <c r="Q1666" s="666">
        <v>0</v>
      </c>
      <c r="R1666" s="650"/>
      <c r="S1666" s="666">
        <v>0</v>
      </c>
      <c r="T1666" s="731"/>
      <c r="U1666" s="689">
        <v>0</v>
      </c>
    </row>
    <row r="1667" spans="1:21" ht="14.4" customHeight="1" x14ac:dyDescent="0.3">
      <c r="A1667" s="649">
        <v>21</v>
      </c>
      <c r="B1667" s="650" t="s">
        <v>582</v>
      </c>
      <c r="C1667" s="650">
        <v>89301212</v>
      </c>
      <c r="D1667" s="729" t="s">
        <v>5949</v>
      </c>
      <c r="E1667" s="730" t="s">
        <v>3928</v>
      </c>
      <c r="F1667" s="650" t="s">
        <v>3904</v>
      </c>
      <c r="G1667" s="650" t="s">
        <v>4685</v>
      </c>
      <c r="H1667" s="650" t="s">
        <v>583</v>
      </c>
      <c r="I1667" s="650" t="s">
        <v>714</v>
      </c>
      <c r="J1667" s="650" t="s">
        <v>715</v>
      </c>
      <c r="K1667" s="650" t="s">
        <v>4686</v>
      </c>
      <c r="L1667" s="651">
        <v>28.52</v>
      </c>
      <c r="M1667" s="651">
        <v>28.52</v>
      </c>
      <c r="N1667" s="650">
        <v>1</v>
      </c>
      <c r="O1667" s="731">
        <v>1</v>
      </c>
      <c r="P1667" s="651">
        <v>28.52</v>
      </c>
      <c r="Q1667" s="666">
        <v>1</v>
      </c>
      <c r="R1667" s="650">
        <v>1</v>
      </c>
      <c r="S1667" s="666">
        <v>1</v>
      </c>
      <c r="T1667" s="731">
        <v>1</v>
      </c>
      <c r="U1667" s="689">
        <v>1</v>
      </c>
    </row>
    <row r="1668" spans="1:21" ht="14.4" customHeight="1" x14ac:dyDescent="0.3">
      <c r="A1668" s="649">
        <v>21</v>
      </c>
      <c r="B1668" s="650" t="s">
        <v>582</v>
      </c>
      <c r="C1668" s="650">
        <v>89301212</v>
      </c>
      <c r="D1668" s="729" t="s">
        <v>5949</v>
      </c>
      <c r="E1668" s="730" t="s">
        <v>3928</v>
      </c>
      <c r="F1668" s="650" t="s">
        <v>3904</v>
      </c>
      <c r="G1668" s="650" t="s">
        <v>4744</v>
      </c>
      <c r="H1668" s="650" t="s">
        <v>1959</v>
      </c>
      <c r="I1668" s="650" t="s">
        <v>3157</v>
      </c>
      <c r="J1668" s="650" t="s">
        <v>3158</v>
      </c>
      <c r="K1668" s="650" t="s">
        <v>1068</v>
      </c>
      <c r="L1668" s="651">
        <v>118.82</v>
      </c>
      <c r="M1668" s="651">
        <v>118.82</v>
      </c>
      <c r="N1668" s="650">
        <v>1</v>
      </c>
      <c r="O1668" s="731">
        <v>1</v>
      </c>
      <c r="P1668" s="651">
        <v>118.82</v>
      </c>
      <c r="Q1668" s="666">
        <v>1</v>
      </c>
      <c r="R1668" s="650">
        <v>1</v>
      </c>
      <c r="S1668" s="666">
        <v>1</v>
      </c>
      <c r="T1668" s="731">
        <v>1</v>
      </c>
      <c r="U1668" s="689">
        <v>1</v>
      </c>
    </row>
    <row r="1669" spans="1:21" ht="14.4" customHeight="1" x14ac:dyDescent="0.3">
      <c r="A1669" s="649">
        <v>21</v>
      </c>
      <c r="B1669" s="650" t="s">
        <v>582</v>
      </c>
      <c r="C1669" s="650">
        <v>89301212</v>
      </c>
      <c r="D1669" s="729" t="s">
        <v>5949</v>
      </c>
      <c r="E1669" s="730" t="s">
        <v>3928</v>
      </c>
      <c r="F1669" s="650" t="s">
        <v>3904</v>
      </c>
      <c r="G1669" s="650" t="s">
        <v>4957</v>
      </c>
      <c r="H1669" s="650" t="s">
        <v>583</v>
      </c>
      <c r="I1669" s="650" t="s">
        <v>5356</v>
      </c>
      <c r="J1669" s="650" t="s">
        <v>5357</v>
      </c>
      <c r="K1669" s="650" t="s">
        <v>5358</v>
      </c>
      <c r="L1669" s="651">
        <v>0</v>
      </c>
      <c r="M1669" s="651">
        <v>0</v>
      </c>
      <c r="N1669" s="650">
        <v>1</v>
      </c>
      <c r="O1669" s="731">
        <v>0.5</v>
      </c>
      <c r="P1669" s="651">
        <v>0</v>
      </c>
      <c r="Q1669" s="666"/>
      <c r="R1669" s="650">
        <v>1</v>
      </c>
      <c r="S1669" s="666">
        <v>1</v>
      </c>
      <c r="T1669" s="731">
        <v>0.5</v>
      </c>
      <c r="U1669" s="689">
        <v>1</v>
      </c>
    </row>
    <row r="1670" spans="1:21" ht="14.4" customHeight="1" x14ac:dyDescent="0.3">
      <c r="A1670" s="649">
        <v>21</v>
      </c>
      <c r="B1670" s="650" t="s">
        <v>582</v>
      </c>
      <c r="C1670" s="650">
        <v>89301212</v>
      </c>
      <c r="D1670" s="729" t="s">
        <v>5949</v>
      </c>
      <c r="E1670" s="730" t="s">
        <v>3928</v>
      </c>
      <c r="F1670" s="650" t="s">
        <v>3904</v>
      </c>
      <c r="G1670" s="650" t="s">
        <v>3950</v>
      </c>
      <c r="H1670" s="650" t="s">
        <v>1959</v>
      </c>
      <c r="I1670" s="650" t="s">
        <v>2068</v>
      </c>
      <c r="J1670" s="650" t="s">
        <v>2062</v>
      </c>
      <c r="K1670" s="650" t="s">
        <v>3115</v>
      </c>
      <c r="L1670" s="651">
        <v>2916.16</v>
      </c>
      <c r="M1670" s="651">
        <v>8748.48</v>
      </c>
      <c r="N1670" s="650">
        <v>3</v>
      </c>
      <c r="O1670" s="731">
        <v>1</v>
      </c>
      <c r="P1670" s="651">
        <v>8748.48</v>
      </c>
      <c r="Q1670" s="666">
        <v>1</v>
      </c>
      <c r="R1670" s="650">
        <v>3</v>
      </c>
      <c r="S1670" s="666">
        <v>1</v>
      </c>
      <c r="T1670" s="731">
        <v>1</v>
      </c>
      <c r="U1670" s="689">
        <v>1</v>
      </c>
    </row>
    <row r="1671" spans="1:21" ht="14.4" customHeight="1" x14ac:dyDescent="0.3">
      <c r="A1671" s="649">
        <v>21</v>
      </c>
      <c r="B1671" s="650" t="s">
        <v>582</v>
      </c>
      <c r="C1671" s="650">
        <v>89301212</v>
      </c>
      <c r="D1671" s="729" t="s">
        <v>5949</v>
      </c>
      <c r="E1671" s="730" t="s">
        <v>3928</v>
      </c>
      <c r="F1671" s="650" t="s">
        <v>3904</v>
      </c>
      <c r="G1671" s="650" t="s">
        <v>5359</v>
      </c>
      <c r="H1671" s="650" t="s">
        <v>583</v>
      </c>
      <c r="I1671" s="650" t="s">
        <v>5360</v>
      </c>
      <c r="J1671" s="650" t="s">
        <v>5361</v>
      </c>
      <c r="K1671" s="650" t="s">
        <v>5362</v>
      </c>
      <c r="L1671" s="651">
        <v>228.89</v>
      </c>
      <c r="M1671" s="651">
        <v>228.89</v>
      </c>
      <c r="N1671" s="650">
        <v>1</v>
      </c>
      <c r="O1671" s="731">
        <v>0.5</v>
      </c>
      <c r="P1671" s="651">
        <v>228.89</v>
      </c>
      <c r="Q1671" s="666">
        <v>1</v>
      </c>
      <c r="R1671" s="650">
        <v>1</v>
      </c>
      <c r="S1671" s="666">
        <v>1</v>
      </c>
      <c r="T1671" s="731">
        <v>0.5</v>
      </c>
      <c r="U1671" s="689">
        <v>1</v>
      </c>
    </row>
    <row r="1672" spans="1:21" ht="14.4" customHeight="1" x14ac:dyDescent="0.3">
      <c r="A1672" s="649">
        <v>21</v>
      </c>
      <c r="B1672" s="650" t="s">
        <v>582</v>
      </c>
      <c r="C1672" s="650">
        <v>89301212</v>
      </c>
      <c r="D1672" s="729" t="s">
        <v>5949</v>
      </c>
      <c r="E1672" s="730" t="s">
        <v>3928</v>
      </c>
      <c r="F1672" s="650" t="s">
        <v>3904</v>
      </c>
      <c r="G1672" s="650" t="s">
        <v>3948</v>
      </c>
      <c r="H1672" s="650" t="s">
        <v>1959</v>
      </c>
      <c r="I1672" s="650" t="s">
        <v>2182</v>
      </c>
      <c r="J1672" s="650" t="s">
        <v>2183</v>
      </c>
      <c r="K1672" s="650" t="s">
        <v>2184</v>
      </c>
      <c r="L1672" s="651">
        <v>497.4</v>
      </c>
      <c r="M1672" s="651">
        <v>3979.2000000000003</v>
      </c>
      <c r="N1672" s="650">
        <v>8</v>
      </c>
      <c r="O1672" s="731">
        <v>6</v>
      </c>
      <c r="P1672" s="651">
        <v>3979.2000000000003</v>
      </c>
      <c r="Q1672" s="666">
        <v>1</v>
      </c>
      <c r="R1672" s="650">
        <v>8</v>
      </c>
      <c r="S1672" s="666">
        <v>1</v>
      </c>
      <c r="T1672" s="731">
        <v>6</v>
      </c>
      <c r="U1672" s="689">
        <v>1</v>
      </c>
    </row>
    <row r="1673" spans="1:21" ht="14.4" customHeight="1" x14ac:dyDescent="0.3">
      <c r="A1673" s="649">
        <v>21</v>
      </c>
      <c r="B1673" s="650" t="s">
        <v>582</v>
      </c>
      <c r="C1673" s="650">
        <v>89301212</v>
      </c>
      <c r="D1673" s="729" t="s">
        <v>5949</v>
      </c>
      <c r="E1673" s="730" t="s">
        <v>3928</v>
      </c>
      <c r="F1673" s="650" t="s">
        <v>3904</v>
      </c>
      <c r="G1673" s="650" t="s">
        <v>3948</v>
      </c>
      <c r="H1673" s="650" t="s">
        <v>1959</v>
      </c>
      <c r="I1673" s="650" t="s">
        <v>3964</v>
      </c>
      <c r="J1673" s="650" t="s">
        <v>3965</v>
      </c>
      <c r="K1673" s="650" t="s">
        <v>3966</v>
      </c>
      <c r="L1673" s="651">
        <v>1359.61</v>
      </c>
      <c r="M1673" s="651">
        <v>5438.44</v>
      </c>
      <c r="N1673" s="650">
        <v>4</v>
      </c>
      <c r="O1673" s="731">
        <v>2</v>
      </c>
      <c r="P1673" s="651">
        <v>5438.44</v>
      </c>
      <c r="Q1673" s="666">
        <v>1</v>
      </c>
      <c r="R1673" s="650">
        <v>4</v>
      </c>
      <c r="S1673" s="666">
        <v>1</v>
      </c>
      <c r="T1673" s="731">
        <v>2</v>
      </c>
      <c r="U1673" s="689">
        <v>1</v>
      </c>
    </row>
    <row r="1674" spans="1:21" ht="14.4" customHeight="1" x14ac:dyDescent="0.3">
      <c r="A1674" s="649">
        <v>21</v>
      </c>
      <c r="B1674" s="650" t="s">
        <v>582</v>
      </c>
      <c r="C1674" s="650">
        <v>89301212</v>
      </c>
      <c r="D1674" s="729" t="s">
        <v>5949</v>
      </c>
      <c r="E1674" s="730" t="s">
        <v>3928</v>
      </c>
      <c r="F1674" s="650" t="s">
        <v>3904</v>
      </c>
      <c r="G1674" s="650" t="s">
        <v>4196</v>
      </c>
      <c r="H1674" s="650" t="s">
        <v>583</v>
      </c>
      <c r="I1674" s="650" t="s">
        <v>1278</v>
      </c>
      <c r="J1674" s="650" t="s">
        <v>1279</v>
      </c>
      <c r="K1674" s="650" t="s">
        <v>1280</v>
      </c>
      <c r="L1674" s="651">
        <v>0</v>
      </c>
      <c r="M1674" s="651">
        <v>0</v>
      </c>
      <c r="N1674" s="650">
        <v>2</v>
      </c>
      <c r="O1674" s="731">
        <v>2</v>
      </c>
      <c r="P1674" s="651"/>
      <c r="Q1674" s="666"/>
      <c r="R1674" s="650"/>
      <c r="S1674" s="666">
        <v>0</v>
      </c>
      <c r="T1674" s="731"/>
      <c r="U1674" s="689">
        <v>0</v>
      </c>
    </row>
    <row r="1675" spans="1:21" ht="14.4" customHeight="1" x14ac:dyDescent="0.3">
      <c r="A1675" s="649">
        <v>21</v>
      </c>
      <c r="B1675" s="650" t="s">
        <v>582</v>
      </c>
      <c r="C1675" s="650">
        <v>89301212</v>
      </c>
      <c r="D1675" s="729" t="s">
        <v>5949</v>
      </c>
      <c r="E1675" s="730" t="s">
        <v>3928</v>
      </c>
      <c r="F1675" s="650" t="s">
        <v>3904</v>
      </c>
      <c r="G1675" s="650" t="s">
        <v>4115</v>
      </c>
      <c r="H1675" s="650" t="s">
        <v>583</v>
      </c>
      <c r="I1675" s="650" t="s">
        <v>4116</v>
      </c>
      <c r="J1675" s="650" t="s">
        <v>2391</v>
      </c>
      <c r="K1675" s="650" t="s">
        <v>4117</v>
      </c>
      <c r="L1675" s="651">
        <v>23.46</v>
      </c>
      <c r="M1675" s="651">
        <v>23.46</v>
      </c>
      <c r="N1675" s="650">
        <v>1</v>
      </c>
      <c r="O1675" s="731">
        <v>1</v>
      </c>
      <c r="P1675" s="651">
        <v>23.46</v>
      </c>
      <c r="Q1675" s="666">
        <v>1</v>
      </c>
      <c r="R1675" s="650">
        <v>1</v>
      </c>
      <c r="S1675" s="666">
        <v>1</v>
      </c>
      <c r="T1675" s="731">
        <v>1</v>
      </c>
      <c r="U1675" s="689">
        <v>1</v>
      </c>
    </row>
    <row r="1676" spans="1:21" ht="14.4" customHeight="1" x14ac:dyDescent="0.3">
      <c r="A1676" s="649">
        <v>21</v>
      </c>
      <c r="B1676" s="650" t="s">
        <v>582</v>
      </c>
      <c r="C1676" s="650">
        <v>89301212</v>
      </c>
      <c r="D1676" s="729" t="s">
        <v>5949</v>
      </c>
      <c r="E1676" s="730" t="s">
        <v>3928</v>
      </c>
      <c r="F1676" s="650" t="s">
        <v>3904</v>
      </c>
      <c r="G1676" s="650" t="s">
        <v>4125</v>
      </c>
      <c r="H1676" s="650" t="s">
        <v>583</v>
      </c>
      <c r="I1676" s="650" t="s">
        <v>4726</v>
      </c>
      <c r="J1676" s="650" t="s">
        <v>4646</v>
      </c>
      <c r="K1676" s="650" t="s">
        <v>1013</v>
      </c>
      <c r="L1676" s="651">
        <v>0</v>
      </c>
      <c r="M1676" s="651">
        <v>0</v>
      </c>
      <c r="N1676" s="650">
        <v>1</v>
      </c>
      <c r="O1676" s="731">
        <v>1</v>
      </c>
      <c r="P1676" s="651"/>
      <c r="Q1676" s="666"/>
      <c r="R1676" s="650"/>
      <c r="S1676" s="666">
        <v>0</v>
      </c>
      <c r="T1676" s="731"/>
      <c r="U1676" s="689">
        <v>0</v>
      </c>
    </row>
    <row r="1677" spans="1:21" ht="14.4" customHeight="1" x14ac:dyDescent="0.3">
      <c r="A1677" s="649">
        <v>21</v>
      </c>
      <c r="B1677" s="650" t="s">
        <v>582</v>
      </c>
      <c r="C1677" s="650">
        <v>89301212</v>
      </c>
      <c r="D1677" s="729" t="s">
        <v>5949</v>
      </c>
      <c r="E1677" s="730" t="s">
        <v>3928</v>
      </c>
      <c r="F1677" s="650" t="s">
        <v>3905</v>
      </c>
      <c r="G1677" s="650" t="s">
        <v>4133</v>
      </c>
      <c r="H1677" s="650" t="s">
        <v>583</v>
      </c>
      <c r="I1677" s="650" t="s">
        <v>4135</v>
      </c>
      <c r="J1677" s="650" t="s">
        <v>3919</v>
      </c>
      <c r="K1677" s="650"/>
      <c r="L1677" s="651">
        <v>0</v>
      </c>
      <c r="M1677" s="651">
        <v>0</v>
      </c>
      <c r="N1677" s="650">
        <v>1</v>
      </c>
      <c r="O1677" s="731">
        <v>1</v>
      </c>
      <c r="P1677" s="651"/>
      <c r="Q1677" s="666"/>
      <c r="R1677" s="650"/>
      <c r="S1677" s="666">
        <v>0</v>
      </c>
      <c r="T1677" s="731"/>
      <c r="U1677" s="689">
        <v>0</v>
      </c>
    </row>
    <row r="1678" spans="1:21" ht="14.4" customHeight="1" x14ac:dyDescent="0.3">
      <c r="A1678" s="649">
        <v>21</v>
      </c>
      <c r="B1678" s="650" t="s">
        <v>582</v>
      </c>
      <c r="C1678" s="650">
        <v>89301212</v>
      </c>
      <c r="D1678" s="729" t="s">
        <v>5949</v>
      </c>
      <c r="E1678" s="730" t="s">
        <v>3928</v>
      </c>
      <c r="F1678" s="650" t="s">
        <v>3906</v>
      </c>
      <c r="G1678" s="650" t="s">
        <v>4136</v>
      </c>
      <c r="H1678" s="650" t="s">
        <v>583</v>
      </c>
      <c r="I1678" s="650" t="s">
        <v>4184</v>
      </c>
      <c r="J1678" s="650" t="s">
        <v>4185</v>
      </c>
      <c r="K1678" s="650" t="s">
        <v>4186</v>
      </c>
      <c r="L1678" s="651">
        <v>1000</v>
      </c>
      <c r="M1678" s="651">
        <v>1000</v>
      </c>
      <c r="N1678" s="650">
        <v>1</v>
      </c>
      <c r="O1678" s="731">
        <v>1</v>
      </c>
      <c r="P1678" s="651"/>
      <c r="Q1678" s="666">
        <v>0</v>
      </c>
      <c r="R1678" s="650"/>
      <c r="S1678" s="666">
        <v>0</v>
      </c>
      <c r="T1678" s="731"/>
      <c r="U1678" s="689">
        <v>0</v>
      </c>
    </row>
    <row r="1679" spans="1:21" ht="14.4" customHeight="1" x14ac:dyDescent="0.3">
      <c r="A1679" s="649">
        <v>21</v>
      </c>
      <c r="B1679" s="650" t="s">
        <v>582</v>
      </c>
      <c r="C1679" s="650">
        <v>89301212</v>
      </c>
      <c r="D1679" s="729" t="s">
        <v>5949</v>
      </c>
      <c r="E1679" s="730" t="s">
        <v>3929</v>
      </c>
      <c r="F1679" s="650" t="s">
        <v>3904</v>
      </c>
      <c r="G1679" s="650" t="s">
        <v>4203</v>
      </c>
      <c r="H1679" s="650" t="s">
        <v>583</v>
      </c>
      <c r="I1679" s="650" t="s">
        <v>5363</v>
      </c>
      <c r="J1679" s="650" t="s">
        <v>5364</v>
      </c>
      <c r="K1679" s="650" t="s">
        <v>5365</v>
      </c>
      <c r="L1679" s="651">
        <v>1354.54</v>
      </c>
      <c r="M1679" s="651">
        <v>1354.54</v>
      </c>
      <c r="N1679" s="650">
        <v>1</v>
      </c>
      <c r="O1679" s="731">
        <v>0.5</v>
      </c>
      <c r="P1679" s="651">
        <v>1354.54</v>
      </c>
      <c r="Q1679" s="666">
        <v>1</v>
      </c>
      <c r="R1679" s="650">
        <v>1</v>
      </c>
      <c r="S1679" s="666">
        <v>1</v>
      </c>
      <c r="T1679" s="731">
        <v>0.5</v>
      </c>
      <c r="U1679" s="689">
        <v>1</v>
      </c>
    </row>
    <row r="1680" spans="1:21" ht="14.4" customHeight="1" x14ac:dyDescent="0.3">
      <c r="A1680" s="649">
        <v>21</v>
      </c>
      <c r="B1680" s="650" t="s">
        <v>582</v>
      </c>
      <c r="C1680" s="650">
        <v>89301212</v>
      </c>
      <c r="D1680" s="729" t="s">
        <v>5949</v>
      </c>
      <c r="E1680" s="730" t="s">
        <v>3929</v>
      </c>
      <c r="F1680" s="650" t="s">
        <v>3904</v>
      </c>
      <c r="G1680" s="650" t="s">
        <v>3956</v>
      </c>
      <c r="H1680" s="650" t="s">
        <v>583</v>
      </c>
      <c r="I1680" s="650" t="s">
        <v>699</v>
      </c>
      <c r="J1680" s="650" t="s">
        <v>700</v>
      </c>
      <c r="K1680" s="650" t="s">
        <v>3957</v>
      </c>
      <c r="L1680" s="651">
        <v>42.42</v>
      </c>
      <c r="M1680" s="651">
        <v>42.42</v>
      </c>
      <c r="N1680" s="650">
        <v>1</v>
      </c>
      <c r="O1680" s="731">
        <v>1</v>
      </c>
      <c r="P1680" s="651"/>
      <c r="Q1680" s="666">
        <v>0</v>
      </c>
      <c r="R1680" s="650"/>
      <c r="S1680" s="666">
        <v>0</v>
      </c>
      <c r="T1680" s="731"/>
      <c r="U1680" s="689">
        <v>0</v>
      </c>
    </row>
    <row r="1681" spans="1:21" ht="14.4" customHeight="1" x14ac:dyDescent="0.3">
      <c r="A1681" s="649">
        <v>21</v>
      </c>
      <c r="B1681" s="650" t="s">
        <v>582</v>
      </c>
      <c r="C1681" s="650">
        <v>89301212</v>
      </c>
      <c r="D1681" s="729" t="s">
        <v>5949</v>
      </c>
      <c r="E1681" s="730" t="s">
        <v>3929</v>
      </c>
      <c r="F1681" s="650" t="s">
        <v>3904</v>
      </c>
      <c r="G1681" s="650" t="s">
        <v>3971</v>
      </c>
      <c r="H1681" s="650" t="s">
        <v>1959</v>
      </c>
      <c r="I1681" s="650" t="s">
        <v>2084</v>
      </c>
      <c r="J1681" s="650" t="s">
        <v>3794</v>
      </c>
      <c r="K1681" s="650" t="s">
        <v>3795</v>
      </c>
      <c r="L1681" s="651">
        <v>6.98</v>
      </c>
      <c r="M1681" s="651">
        <v>20.94</v>
      </c>
      <c r="N1681" s="650">
        <v>3</v>
      </c>
      <c r="O1681" s="731">
        <v>1.5</v>
      </c>
      <c r="P1681" s="651"/>
      <c r="Q1681" s="666">
        <v>0</v>
      </c>
      <c r="R1681" s="650"/>
      <c r="S1681" s="666">
        <v>0</v>
      </c>
      <c r="T1681" s="731"/>
      <c r="U1681" s="689">
        <v>0</v>
      </c>
    </row>
    <row r="1682" spans="1:21" ht="14.4" customHeight="1" x14ac:dyDescent="0.3">
      <c r="A1682" s="649">
        <v>21</v>
      </c>
      <c r="B1682" s="650" t="s">
        <v>582</v>
      </c>
      <c r="C1682" s="650">
        <v>89301212</v>
      </c>
      <c r="D1682" s="729" t="s">
        <v>5949</v>
      </c>
      <c r="E1682" s="730" t="s">
        <v>3929</v>
      </c>
      <c r="F1682" s="650" t="s">
        <v>3904</v>
      </c>
      <c r="G1682" s="650" t="s">
        <v>3960</v>
      </c>
      <c r="H1682" s="650" t="s">
        <v>583</v>
      </c>
      <c r="I1682" s="650" t="s">
        <v>3961</v>
      </c>
      <c r="J1682" s="650" t="s">
        <v>3962</v>
      </c>
      <c r="K1682" s="650" t="s">
        <v>3963</v>
      </c>
      <c r="L1682" s="651">
        <v>1789.73</v>
      </c>
      <c r="M1682" s="651">
        <v>1789.73</v>
      </c>
      <c r="N1682" s="650">
        <v>1</v>
      </c>
      <c r="O1682" s="731">
        <v>1</v>
      </c>
      <c r="P1682" s="651">
        <v>1789.73</v>
      </c>
      <c r="Q1682" s="666">
        <v>1</v>
      </c>
      <c r="R1682" s="650">
        <v>1</v>
      </c>
      <c r="S1682" s="666">
        <v>1</v>
      </c>
      <c r="T1682" s="731">
        <v>1</v>
      </c>
      <c r="U1682" s="689">
        <v>1</v>
      </c>
    </row>
    <row r="1683" spans="1:21" ht="14.4" customHeight="1" x14ac:dyDescent="0.3">
      <c r="A1683" s="649">
        <v>21</v>
      </c>
      <c r="B1683" s="650" t="s">
        <v>582</v>
      </c>
      <c r="C1683" s="650">
        <v>89301212</v>
      </c>
      <c r="D1683" s="729" t="s">
        <v>5949</v>
      </c>
      <c r="E1683" s="730" t="s">
        <v>3929</v>
      </c>
      <c r="F1683" s="650" t="s">
        <v>3904</v>
      </c>
      <c r="G1683" s="650" t="s">
        <v>4224</v>
      </c>
      <c r="H1683" s="650" t="s">
        <v>1959</v>
      </c>
      <c r="I1683" s="650" t="s">
        <v>2417</v>
      </c>
      <c r="J1683" s="650" t="s">
        <v>2418</v>
      </c>
      <c r="K1683" s="650" t="s">
        <v>3733</v>
      </c>
      <c r="L1683" s="651">
        <v>184.22</v>
      </c>
      <c r="M1683" s="651">
        <v>184.22</v>
      </c>
      <c r="N1683" s="650">
        <v>1</v>
      </c>
      <c r="O1683" s="731">
        <v>1</v>
      </c>
      <c r="P1683" s="651"/>
      <c r="Q1683" s="666">
        <v>0</v>
      </c>
      <c r="R1683" s="650"/>
      <c r="S1683" s="666">
        <v>0</v>
      </c>
      <c r="T1683" s="731"/>
      <c r="U1683" s="689">
        <v>0</v>
      </c>
    </row>
    <row r="1684" spans="1:21" ht="14.4" customHeight="1" x14ac:dyDescent="0.3">
      <c r="A1684" s="649">
        <v>21</v>
      </c>
      <c r="B1684" s="650" t="s">
        <v>582</v>
      </c>
      <c r="C1684" s="650">
        <v>89301212</v>
      </c>
      <c r="D1684" s="729" t="s">
        <v>5949</v>
      </c>
      <c r="E1684" s="730" t="s">
        <v>3929</v>
      </c>
      <c r="F1684" s="650" t="s">
        <v>3904</v>
      </c>
      <c r="G1684" s="650" t="s">
        <v>4225</v>
      </c>
      <c r="H1684" s="650" t="s">
        <v>1959</v>
      </c>
      <c r="I1684" s="650" t="s">
        <v>2075</v>
      </c>
      <c r="J1684" s="650" t="s">
        <v>2072</v>
      </c>
      <c r="K1684" s="650" t="s">
        <v>922</v>
      </c>
      <c r="L1684" s="651">
        <v>137.74</v>
      </c>
      <c r="M1684" s="651">
        <v>137.74</v>
      </c>
      <c r="N1684" s="650">
        <v>1</v>
      </c>
      <c r="O1684" s="731">
        <v>1</v>
      </c>
      <c r="P1684" s="651"/>
      <c r="Q1684" s="666">
        <v>0</v>
      </c>
      <c r="R1684" s="650"/>
      <c r="S1684" s="666">
        <v>0</v>
      </c>
      <c r="T1684" s="731"/>
      <c r="U1684" s="689">
        <v>0</v>
      </c>
    </row>
    <row r="1685" spans="1:21" ht="14.4" customHeight="1" x14ac:dyDescent="0.3">
      <c r="A1685" s="649">
        <v>21</v>
      </c>
      <c r="B1685" s="650" t="s">
        <v>582</v>
      </c>
      <c r="C1685" s="650">
        <v>89301212</v>
      </c>
      <c r="D1685" s="729" t="s">
        <v>5949</v>
      </c>
      <c r="E1685" s="730" t="s">
        <v>3929</v>
      </c>
      <c r="F1685" s="650" t="s">
        <v>3904</v>
      </c>
      <c r="G1685" s="650" t="s">
        <v>4225</v>
      </c>
      <c r="H1685" s="650" t="s">
        <v>1959</v>
      </c>
      <c r="I1685" s="650" t="s">
        <v>2075</v>
      </c>
      <c r="J1685" s="650" t="s">
        <v>2072</v>
      </c>
      <c r="K1685" s="650" t="s">
        <v>922</v>
      </c>
      <c r="L1685" s="651">
        <v>118.82</v>
      </c>
      <c r="M1685" s="651">
        <v>118.82</v>
      </c>
      <c r="N1685" s="650">
        <v>1</v>
      </c>
      <c r="O1685" s="731">
        <v>0.5</v>
      </c>
      <c r="P1685" s="651">
        <v>118.82</v>
      </c>
      <c r="Q1685" s="666">
        <v>1</v>
      </c>
      <c r="R1685" s="650">
        <v>1</v>
      </c>
      <c r="S1685" s="666">
        <v>1</v>
      </c>
      <c r="T1685" s="731">
        <v>0.5</v>
      </c>
      <c r="U1685" s="689">
        <v>1</v>
      </c>
    </row>
    <row r="1686" spans="1:21" ht="14.4" customHeight="1" x14ac:dyDescent="0.3">
      <c r="A1686" s="649">
        <v>21</v>
      </c>
      <c r="B1686" s="650" t="s">
        <v>582</v>
      </c>
      <c r="C1686" s="650">
        <v>89301212</v>
      </c>
      <c r="D1686" s="729" t="s">
        <v>5949</v>
      </c>
      <c r="E1686" s="730" t="s">
        <v>3929</v>
      </c>
      <c r="F1686" s="650" t="s">
        <v>3904</v>
      </c>
      <c r="G1686" s="650" t="s">
        <v>3985</v>
      </c>
      <c r="H1686" s="650" t="s">
        <v>1959</v>
      </c>
      <c r="I1686" s="650" t="s">
        <v>3107</v>
      </c>
      <c r="J1686" s="650" t="s">
        <v>2190</v>
      </c>
      <c r="K1686" s="650" t="s">
        <v>3861</v>
      </c>
      <c r="L1686" s="651">
        <v>432.32</v>
      </c>
      <c r="M1686" s="651">
        <v>432.32</v>
      </c>
      <c r="N1686" s="650">
        <v>1</v>
      </c>
      <c r="O1686" s="731">
        <v>0.5</v>
      </c>
      <c r="P1686" s="651"/>
      <c r="Q1686" s="666">
        <v>0</v>
      </c>
      <c r="R1686" s="650"/>
      <c r="S1686" s="666">
        <v>0</v>
      </c>
      <c r="T1686" s="731"/>
      <c r="U1686" s="689">
        <v>0</v>
      </c>
    </row>
    <row r="1687" spans="1:21" ht="14.4" customHeight="1" x14ac:dyDescent="0.3">
      <c r="A1687" s="649">
        <v>21</v>
      </c>
      <c r="B1687" s="650" t="s">
        <v>582</v>
      </c>
      <c r="C1687" s="650">
        <v>89301212</v>
      </c>
      <c r="D1687" s="729" t="s">
        <v>5949</v>
      </c>
      <c r="E1687" s="730" t="s">
        <v>3929</v>
      </c>
      <c r="F1687" s="650" t="s">
        <v>3904</v>
      </c>
      <c r="G1687" s="650" t="s">
        <v>3991</v>
      </c>
      <c r="H1687" s="650" t="s">
        <v>583</v>
      </c>
      <c r="I1687" s="650" t="s">
        <v>3993</v>
      </c>
      <c r="J1687" s="650" t="s">
        <v>1383</v>
      </c>
      <c r="K1687" s="650" t="s">
        <v>3994</v>
      </c>
      <c r="L1687" s="651">
        <v>0</v>
      </c>
      <c r="M1687" s="651">
        <v>0</v>
      </c>
      <c r="N1687" s="650">
        <v>1</v>
      </c>
      <c r="O1687" s="731">
        <v>0.5</v>
      </c>
      <c r="P1687" s="651"/>
      <c r="Q1687" s="666"/>
      <c r="R1687" s="650"/>
      <c r="S1687" s="666">
        <v>0</v>
      </c>
      <c r="T1687" s="731"/>
      <c r="U1687" s="689">
        <v>0</v>
      </c>
    </row>
    <row r="1688" spans="1:21" ht="14.4" customHeight="1" x14ac:dyDescent="0.3">
      <c r="A1688" s="649">
        <v>21</v>
      </c>
      <c r="B1688" s="650" t="s">
        <v>582</v>
      </c>
      <c r="C1688" s="650">
        <v>89301212</v>
      </c>
      <c r="D1688" s="729" t="s">
        <v>5949</v>
      </c>
      <c r="E1688" s="730" t="s">
        <v>3929</v>
      </c>
      <c r="F1688" s="650" t="s">
        <v>3904</v>
      </c>
      <c r="G1688" s="650" t="s">
        <v>4011</v>
      </c>
      <c r="H1688" s="650" t="s">
        <v>583</v>
      </c>
      <c r="I1688" s="650" t="s">
        <v>4240</v>
      </c>
      <c r="J1688" s="650" t="s">
        <v>4241</v>
      </c>
      <c r="K1688" s="650" t="s">
        <v>4242</v>
      </c>
      <c r="L1688" s="651">
        <v>4351.1099999999997</v>
      </c>
      <c r="M1688" s="651">
        <v>4351.1099999999997</v>
      </c>
      <c r="N1688" s="650">
        <v>1</v>
      </c>
      <c r="O1688" s="731">
        <v>1</v>
      </c>
      <c r="P1688" s="651">
        <v>4351.1099999999997</v>
      </c>
      <c r="Q1688" s="666">
        <v>1</v>
      </c>
      <c r="R1688" s="650">
        <v>1</v>
      </c>
      <c r="S1688" s="666">
        <v>1</v>
      </c>
      <c r="T1688" s="731">
        <v>1</v>
      </c>
      <c r="U1688" s="689">
        <v>1</v>
      </c>
    </row>
    <row r="1689" spans="1:21" ht="14.4" customHeight="1" x14ac:dyDescent="0.3">
      <c r="A1689" s="649">
        <v>21</v>
      </c>
      <c r="B1689" s="650" t="s">
        <v>582</v>
      </c>
      <c r="C1689" s="650">
        <v>89301212</v>
      </c>
      <c r="D1689" s="729" t="s">
        <v>5949</v>
      </c>
      <c r="E1689" s="730" t="s">
        <v>3929</v>
      </c>
      <c r="F1689" s="650" t="s">
        <v>3904</v>
      </c>
      <c r="G1689" s="650" t="s">
        <v>4011</v>
      </c>
      <c r="H1689" s="650" t="s">
        <v>583</v>
      </c>
      <c r="I1689" s="650" t="s">
        <v>4780</v>
      </c>
      <c r="J1689" s="650" t="s">
        <v>4247</v>
      </c>
      <c r="K1689" s="650" t="s">
        <v>4781</v>
      </c>
      <c r="L1689" s="651">
        <v>0</v>
      </c>
      <c r="M1689" s="651">
        <v>0</v>
      </c>
      <c r="N1689" s="650">
        <v>1</v>
      </c>
      <c r="O1689" s="731">
        <v>1</v>
      </c>
      <c r="P1689" s="651">
        <v>0</v>
      </c>
      <c r="Q1689" s="666"/>
      <c r="R1689" s="650">
        <v>1</v>
      </c>
      <c r="S1689" s="666">
        <v>1</v>
      </c>
      <c r="T1689" s="731">
        <v>1</v>
      </c>
      <c r="U1689" s="689">
        <v>1</v>
      </c>
    </row>
    <row r="1690" spans="1:21" ht="14.4" customHeight="1" x14ac:dyDescent="0.3">
      <c r="A1690" s="649">
        <v>21</v>
      </c>
      <c r="B1690" s="650" t="s">
        <v>582</v>
      </c>
      <c r="C1690" s="650">
        <v>89301212</v>
      </c>
      <c r="D1690" s="729" t="s">
        <v>5949</v>
      </c>
      <c r="E1690" s="730" t="s">
        <v>3929</v>
      </c>
      <c r="F1690" s="650" t="s">
        <v>3904</v>
      </c>
      <c r="G1690" s="650" t="s">
        <v>4018</v>
      </c>
      <c r="H1690" s="650" t="s">
        <v>1959</v>
      </c>
      <c r="I1690" s="650" t="s">
        <v>3320</v>
      </c>
      <c r="J1690" s="650" t="s">
        <v>3321</v>
      </c>
      <c r="K1690" s="650" t="s">
        <v>3848</v>
      </c>
      <c r="L1690" s="651">
        <v>3127.19</v>
      </c>
      <c r="M1690" s="651">
        <v>3127.19</v>
      </c>
      <c r="N1690" s="650">
        <v>1</v>
      </c>
      <c r="O1690" s="731">
        <v>1</v>
      </c>
      <c r="P1690" s="651">
        <v>3127.19</v>
      </c>
      <c r="Q1690" s="666">
        <v>1</v>
      </c>
      <c r="R1690" s="650">
        <v>1</v>
      </c>
      <c r="S1690" s="666">
        <v>1</v>
      </c>
      <c r="T1690" s="731">
        <v>1</v>
      </c>
      <c r="U1690" s="689">
        <v>1</v>
      </c>
    </row>
    <row r="1691" spans="1:21" ht="14.4" customHeight="1" x14ac:dyDescent="0.3">
      <c r="A1691" s="649">
        <v>21</v>
      </c>
      <c r="B1691" s="650" t="s">
        <v>582</v>
      </c>
      <c r="C1691" s="650">
        <v>89301212</v>
      </c>
      <c r="D1691" s="729" t="s">
        <v>5949</v>
      </c>
      <c r="E1691" s="730" t="s">
        <v>3929</v>
      </c>
      <c r="F1691" s="650" t="s">
        <v>3904</v>
      </c>
      <c r="G1691" s="650" t="s">
        <v>4019</v>
      </c>
      <c r="H1691" s="650" t="s">
        <v>583</v>
      </c>
      <c r="I1691" s="650" t="s">
        <v>1035</v>
      </c>
      <c r="J1691" s="650" t="s">
        <v>4024</v>
      </c>
      <c r="K1691" s="650" t="s">
        <v>4025</v>
      </c>
      <c r="L1691" s="651">
        <v>66.599999999999994</v>
      </c>
      <c r="M1691" s="651">
        <v>66.599999999999994</v>
      </c>
      <c r="N1691" s="650">
        <v>1</v>
      </c>
      <c r="O1691" s="731">
        <v>0.5</v>
      </c>
      <c r="P1691" s="651"/>
      <c r="Q1691" s="666">
        <v>0</v>
      </c>
      <c r="R1691" s="650"/>
      <c r="S1691" s="666">
        <v>0</v>
      </c>
      <c r="T1691" s="731"/>
      <c r="U1691" s="689">
        <v>0</v>
      </c>
    </row>
    <row r="1692" spans="1:21" ht="14.4" customHeight="1" x14ac:dyDescent="0.3">
      <c r="A1692" s="649">
        <v>21</v>
      </c>
      <c r="B1692" s="650" t="s">
        <v>582</v>
      </c>
      <c r="C1692" s="650">
        <v>89301212</v>
      </c>
      <c r="D1692" s="729" t="s">
        <v>5949</v>
      </c>
      <c r="E1692" s="730" t="s">
        <v>3929</v>
      </c>
      <c r="F1692" s="650" t="s">
        <v>3904</v>
      </c>
      <c r="G1692" s="650" t="s">
        <v>4681</v>
      </c>
      <c r="H1692" s="650" t="s">
        <v>1959</v>
      </c>
      <c r="I1692" s="650" t="s">
        <v>2225</v>
      </c>
      <c r="J1692" s="650" t="s">
        <v>2226</v>
      </c>
      <c r="K1692" s="650" t="s">
        <v>3688</v>
      </c>
      <c r="L1692" s="651">
        <v>664.23</v>
      </c>
      <c r="M1692" s="651">
        <v>664.23</v>
      </c>
      <c r="N1692" s="650">
        <v>1</v>
      </c>
      <c r="O1692" s="731">
        <v>1</v>
      </c>
      <c r="P1692" s="651">
        <v>664.23</v>
      </c>
      <c r="Q1692" s="666">
        <v>1</v>
      </c>
      <c r="R1692" s="650">
        <v>1</v>
      </c>
      <c r="S1692" s="666">
        <v>1</v>
      </c>
      <c r="T1692" s="731">
        <v>1</v>
      </c>
      <c r="U1692" s="689">
        <v>1</v>
      </c>
    </row>
    <row r="1693" spans="1:21" ht="14.4" customHeight="1" x14ac:dyDescent="0.3">
      <c r="A1693" s="649">
        <v>21</v>
      </c>
      <c r="B1693" s="650" t="s">
        <v>582</v>
      </c>
      <c r="C1693" s="650">
        <v>89301212</v>
      </c>
      <c r="D1693" s="729" t="s">
        <v>5949</v>
      </c>
      <c r="E1693" s="730" t="s">
        <v>3929</v>
      </c>
      <c r="F1693" s="650" t="s">
        <v>3904</v>
      </c>
      <c r="G1693" s="650" t="s">
        <v>3958</v>
      </c>
      <c r="H1693" s="650" t="s">
        <v>583</v>
      </c>
      <c r="I1693" s="650" t="s">
        <v>1077</v>
      </c>
      <c r="J1693" s="650" t="s">
        <v>1078</v>
      </c>
      <c r="K1693" s="650" t="s">
        <v>1079</v>
      </c>
      <c r="L1693" s="651">
        <v>24.22</v>
      </c>
      <c r="M1693" s="651">
        <v>24.22</v>
      </c>
      <c r="N1693" s="650">
        <v>1</v>
      </c>
      <c r="O1693" s="731">
        <v>0.5</v>
      </c>
      <c r="P1693" s="651">
        <v>24.22</v>
      </c>
      <c r="Q1693" s="666">
        <v>1</v>
      </c>
      <c r="R1693" s="650">
        <v>1</v>
      </c>
      <c r="S1693" s="666">
        <v>1</v>
      </c>
      <c r="T1693" s="731">
        <v>0.5</v>
      </c>
      <c r="U1693" s="689">
        <v>1</v>
      </c>
    </row>
    <row r="1694" spans="1:21" ht="14.4" customHeight="1" x14ac:dyDescent="0.3">
      <c r="A1694" s="649">
        <v>21</v>
      </c>
      <c r="B1694" s="650" t="s">
        <v>582</v>
      </c>
      <c r="C1694" s="650">
        <v>89301212</v>
      </c>
      <c r="D1694" s="729" t="s">
        <v>5949</v>
      </c>
      <c r="E1694" s="730" t="s">
        <v>3929</v>
      </c>
      <c r="F1694" s="650" t="s">
        <v>3904</v>
      </c>
      <c r="G1694" s="650" t="s">
        <v>4189</v>
      </c>
      <c r="H1694" s="650" t="s">
        <v>583</v>
      </c>
      <c r="I1694" s="650" t="s">
        <v>1070</v>
      </c>
      <c r="J1694" s="650" t="s">
        <v>1071</v>
      </c>
      <c r="K1694" s="650" t="s">
        <v>4190</v>
      </c>
      <c r="L1694" s="651">
        <v>0</v>
      </c>
      <c r="M1694" s="651">
        <v>0</v>
      </c>
      <c r="N1694" s="650">
        <v>2</v>
      </c>
      <c r="O1694" s="731">
        <v>0.5</v>
      </c>
      <c r="P1694" s="651"/>
      <c r="Q1694" s="666"/>
      <c r="R1694" s="650"/>
      <c r="S1694" s="666">
        <v>0</v>
      </c>
      <c r="T1694" s="731"/>
      <c r="U1694" s="689">
        <v>0</v>
      </c>
    </row>
    <row r="1695" spans="1:21" ht="14.4" customHeight="1" x14ac:dyDescent="0.3">
      <c r="A1695" s="649">
        <v>21</v>
      </c>
      <c r="B1695" s="650" t="s">
        <v>582</v>
      </c>
      <c r="C1695" s="650">
        <v>89301212</v>
      </c>
      <c r="D1695" s="729" t="s">
        <v>5949</v>
      </c>
      <c r="E1695" s="730" t="s">
        <v>3929</v>
      </c>
      <c r="F1695" s="650" t="s">
        <v>3904</v>
      </c>
      <c r="G1695" s="650" t="s">
        <v>4189</v>
      </c>
      <c r="H1695" s="650" t="s">
        <v>583</v>
      </c>
      <c r="I1695" s="650" t="s">
        <v>4269</v>
      </c>
      <c r="J1695" s="650" t="s">
        <v>1071</v>
      </c>
      <c r="K1695" s="650" t="s">
        <v>4270</v>
      </c>
      <c r="L1695" s="651">
        <v>0</v>
      </c>
      <c r="M1695" s="651">
        <v>0</v>
      </c>
      <c r="N1695" s="650">
        <v>1</v>
      </c>
      <c r="O1695" s="731">
        <v>0.5</v>
      </c>
      <c r="P1695" s="651"/>
      <c r="Q1695" s="666"/>
      <c r="R1695" s="650"/>
      <c r="S1695" s="666">
        <v>0</v>
      </c>
      <c r="T1695" s="731"/>
      <c r="U1695" s="689">
        <v>0</v>
      </c>
    </row>
    <row r="1696" spans="1:21" ht="14.4" customHeight="1" x14ac:dyDescent="0.3">
      <c r="A1696" s="649">
        <v>21</v>
      </c>
      <c r="B1696" s="650" t="s">
        <v>582</v>
      </c>
      <c r="C1696" s="650">
        <v>89301212</v>
      </c>
      <c r="D1696" s="729" t="s">
        <v>5949</v>
      </c>
      <c r="E1696" s="730" t="s">
        <v>3929</v>
      </c>
      <c r="F1696" s="650" t="s">
        <v>3904</v>
      </c>
      <c r="G1696" s="650" t="s">
        <v>4928</v>
      </c>
      <c r="H1696" s="650" t="s">
        <v>583</v>
      </c>
      <c r="I1696" s="650" t="s">
        <v>2465</v>
      </c>
      <c r="J1696" s="650" t="s">
        <v>2466</v>
      </c>
      <c r="K1696" s="650" t="s">
        <v>2467</v>
      </c>
      <c r="L1696" s="651">
        <v>0</v>
      </c>
      <c r="M1696" s="651">
        <v>0</v>
      </c>
      <c r="N1696" s="650">
        <v>1</v>
      </c>
      <c r="O1696" s="731">
        <v>0.5</v>
      </c>
      <c r="P1696" s="651">
        <v>0</v>
      </c>
      <c r="Q1696" s="666"/>
      <c r="R1696" s="650">
        <v>1</v>
      </c>
      <c r="S1696" s="666">
        <v>1</v>
      </c>
      <c r="T1696" s="731">
        <v>0.5</v>
      </c>
      <c r="U1696" s="689">
        <v>1</v>
      </c>
    </row>
    <row r="1697" spans="1:21" ht="14.4" customHeight="1" x14ac:dyDescent="0.3">
      <c r="A1697" s="649">
        <v>21</v>
      </c>
      <c r="B1697" s="650" t="s">
        <v>582</v>
      </c>
      <c r="C1697" s="650">
        <v>89301212</v>
      </c>
      <c r="D1697" s="729" t="s">
        <v>5949</v>
      </c>
      <c r="E1697" s="730" t="s">
        <v>3929</v>
      </c>
      <c r="F1697" s="650" t="s">
        <v>3904</v>
      </c>
      <c r="G1697" s="650" t="s">
        <v>4055</v>
      </c>
      <c r="H1697" s="650" t="s">
        <v>1959</v>
      </c>
      <c r="I1697" s="650" t="s">
        <v>2273</v>
      </c>
      <c r="J1697" s="650" t="s">
        <v>2274</v>
      </c>
      <c r="K1697" s="650" t="s">
        <v>3770</v>
      </c>
      <c r="L1697" s="651">
        <v>804.58</v>
      </c>
      <c r="M1697" s="651">
        <v>32183.200000000001</v>
      </c>
      <c r="N1697" s="650">
        <v>40</v>
      </c>
      <c r="O1697" s="731">
        <v>14</v>
      </c>
      <c r="P1697" s="651">
        <v>13677.86</v>
      </c>
      <c r="Q1697" s="666">
        <v>0.42499999999999999</v>
      </c>
      <c r="R1697" s="650">
        <v>17</v>
      </c>
      <c r="S1697" s="666">
        <v>0.42499999999999999</v>
      </c>
      <c r="T1697" s="731">
        <v>6</v>
      </c>
      <c r="U1697" s="689">
        <v>0.42857142857142855</v>
      </c>
    </row>
    <row r="1698" spans="1:21" ht="14.4" customHeight="1" x14ac:dyDescent="0.3">
      <c r="A1698" s="649">
        <v>21</v>
      </c>
      <c r="B1698" s="650" t="s">
        <v>582</v>
      </c>
      <c r="C1698" s="650">
        <v>89301212</v>
      </c>
      <c r="D1698" s="729" t="s">
        <v>5949</v>
      </c>
      <c r="E1698" s="730" t="s">
        <v>3929</v>
      </c>
      <c r="F1698" s="650" t="s">
        <v>3904</v>
      </c>
      <c r="G1698" s="650" t="s">
        <v>4056</v>
      </c>
      <c r="H1698" s="650" t="s">
        <v>583</v>
      </c>
      <c r="I1698" s="650" t="s">
        <v>792</v>
      </c>
      <c r="J1698" s="650" t="s">
        <v>4058</v>
      </c>
      <c r="K1698" s="650" t="s">
        <v>4448</v>
      </c>
      <c r="L1698" s="651">
        <v>0</v>
      </c>
      <c r="M1698" s="651">
        <v>0</v>
      </c>
      <c r="N1698" s="650">
        <v>1</v>
      </c>
      <c r="O1698" s="731">
        <v>0.5</v>
      </c>
      <c r="P1698" s="651">
        <v>0</v>
      </c>
      <c r="Q1698" s="666"/>
      <c r="R1698" s="650">
        <v>1</v>
      </c>
      <c r="S1698" s="666">
        <v>1</v>
      </c>
      <c r="T1698" s="731">
        <v>0.5</v>
      </c>
      <c r="U1698" s="689">
        <v>1</v>
      </c>
    </row>
    <row r="1699" spans="1:21" ht="14.4" customHeight="1" x14ac:dyDescent="0.3">
      <c r="A1699" s="649">
        <v>21</v>
      </c>
      <c r="B1699" s="650" t="s">
        <v>582</v>
      </c>
      <c r="C1699" s="650">
        <v>89301212</v>
      </c>
      <c r="D1699" s="729" t="s">
        <v>5949</v>
      </c>
      <c r="E1699" s="730" t="s">
        <v>3929</v>
      </c>
      <c r="F1699" s="650" t="s">
        <v>3904</v>
      </c>
      <c r="G1699" s="650" t="s">
        <v>4060</v>
      </c>
      <c r="H1699" s="650" t="s">
        <v>583</v>
      </c>
      <c r="I1699" s="650" t="s">
        <v>2978</v>
      </c>
      <c r="J1699" s="650" t="s">
        <v>2979</v>
      </c>
      <c r="K1699" s="650" t="s">
        <v>2980</v>
      </c>
      <c r="L1699" s="651">
        <v>1172.22</v>
      </c>
      <c r="M1699" s="651">
        <v>2344.44</v>
      </c>
      <c r="N1699" s="650">
        <v>2</v>
      </c>
      <c r="O1699" s="731">
        <v>0.5</v>
      </c>
      <c r="P1699" s="651"/>
      <c r="Q1699" s="666">
        <v>0</v>
      </c>
      <c r="R1699" s="650"/>
      <c r="S1699" s="666">
        <v>0</v>
      </c>
      <c r="T1699" s="731"/>
      <c r="U1699" s="689">
        <v>0</v>
      </c>
    </row>
    <row r="1700" spans="1:21" ht="14.4" customHeight="1" x14ac:dyDescent="0.3">
      <c r="A1700" s="649">
        <v>21</v>
      </c>
      <c r="B1700" s="650" t="s">
        <v>582</v>
      </c>
      <c r="C1700" s="650">
        <v>89301212</v>
      </c>
      <c r="D1700" s="729" t="s">
        <v>5949</v>
      </c>
      <c r="E1700" s="730" t="s">
        <v>3929</v>
      </c>
      <c r="F1700" s="650" t="s">
        <v>3904</v>
      </c>
      <c r="G1700" s="650" t="s">
        <v>4060</v>
      </c>
      <c r="H1700" s="650" t="s">
        <v>583</v>
      </c>
      <c r="I1700" s="650" t="s">
        <v>4705</v>
      </c>
      <c r="J1700" s="650" t="s">
        <v>2979</v>
      </c>
      <c r="K1700" s="650" t="s">
        <v>2980</v>
      </c>
      <c r="L1700" s="651">
        <v>1172.22</v>
      </c>
      <c r="M1700" s="651">
        <v>1172.22</v>
      </c>
      <c r="N1700" s="650">
        <v>1</v>
      </c>
      <c r="O1700" s="731">
        <v>0.5</v>
      </c>
      <c r="P1700" s="651"/>
      <c r="Q1700" s="666">
        <v>0</v>
      </c>
      <c r="R1700" s="650"/>
      <c r="S1700" s="666">
        <v>0</v>
      </c>
      <c r="T1700" s="731"/>
      <c r="U1700" s="689">
        <v>0</v>
      </c>
    </row>
    <row r="1701" spans="1:21" ht="14.4" customHeight="1" x14ac:dyDescent="0.3">
      <c r="A1701" s="649">
        <v>21</v>
      </c>
      <c r="B1701" s="650" t="s">
        <v>582</v>
      </c>
      <c r="C1701" s="650">
        <v>89301212</v>
      </c>
      <c r="D1701" s="729" t="s">
        <v>5949</v>
      </c>
      <c r="E1701" s="730" t="s">
        <v>3929</v>
      </c>
      <c r="F1701" s="650" t="s">
        <v>3904</v>
      </c>
      <c r="G1701" s="650" t="s">
        <v>5366</v>
      </c>
      <c r="H1701" s="650" t="s">
        <v>1959</v>
      </c>
      <c r="I1701" s="650" t="s">
        <v>5367</v>
      </c>
      <c r="J1701" s="650" t="s">
        <v>5368</v>
      </c>
      <c r="K1701" s="650" t="s">
        <v>5369</v>
      </c>
      <c r="L1701" s="651">
        <v>193.26</v>
      </c>
      <c r="M1701" s="651">
        <v>193.26</v>
      </c>
      <c r="N1701" s="650">
        <v>1</v>
      </c>
      <c r="O1701" s="731">
        <v>1</v>
      </c>
      <c r="P1701" s="651">
        <v>193.26</v>
      </c>
      <c r="Q1701" s="666">
        <v>1</v>
      </c>
      <c r="R1701" s="650">
        <v>1</v>
      </c>
      <c r="S1701" s="666">
        <v>1</v>
      </c>
      <c r="T1701" s="731">
        <v>1</v>
      </c>
      <c r="U1701" s="689">
        <v>1</v>
      </c>
    </row>
    <row r="1702" spans="1:21" ht="14.4" customHeight="1" x14ac:dyDescent="0.3">
      <c r="A1702" s="649">
        <v>21</v>
      </c>
      <c r="B1702" s="650" t="s">
        <v>582</v>
      </c>
      <c r="C1702" s="650">
        <v>89301212</v>
      </c>
      <c r="D1702" s="729" t="s">
        <v>5949</v>
      </c>
      <c r="E1702" s="730" t="s">
        <v>3929</v>
      </c>
      <c r="F1702" s="650" t="s">
        <v>3904</v>
      </c>
      <c r="G1702" s="650" t="s">
        <v>4064</v>
      </c>
      <c r="H1702" s="650" t="s">
        <v>583</v>
      </c>
      <c r="I1702" s="650" t="s">
        <v>989</v>
      </c>
      <c r="J1702" s="650" t="s">
        <v>4065</v>
      </c>
      <c r="K1702" s="650" t="s">
        <v>4066</v>
      </c>
      <c r="L1702" s="651">
        <v>56.01</v>
      </c>
      <c r="M1702" s="651">
        <v>336.06</v>
      </c>
      <c r="N1702" s="650">
        <v>6</v>
      </c>
      <c r="O1702" s="731">
        <v>3</v>
      </c>
      <c r="P1702" s="651">
        <v>112.02</v>
      </c>
      <c r="Q1702" s="666">
        <v>0.33333333333333331</v>
      </c>
      <c r="R1702" s="650">
        <v>2</v>
      </c>
      <c r="S1702" s="666">
        <v>0.33333333333333331</v>
      </c>
      <c r="T1702" s="731">
        <v>1</v>
      </c>
      <c r="U1702" s="689">
        <v>0.33333333333333331</v>
      </c>
    </row>
    <row r="1703" spans="1:21" ht="14.4" customHeight="1" x14ac:dyDescent="0.3">
      <c r="A1703" s="649">
        <v>21</v>
      </c>
      <c r="B1703" s="650" t="s">
        <v>582</v>
      </c>
      <c r="C1703" s="650">
        <v>89301212</v>
      </c>
      <c r="D1703" s="729" t="s">
        <v>5949</v>
      </c>
      <c r="E1703" s="730" t="s">
        <v>3929</v>
      </c>
      <c r="F1703" s="650" t="s">
        <v>3904</v>
      </c>
      <c r="G1703" s="650" t="s">
        <v>4299</v>
      </c>
      <c r="H1703" s="650" t="s">
        <v>1959</v>
      </c>
      <c r="I1703" s="650" t="s">
        <v>1976</v>
      </c>
      <c r="J1703" s="650" t="s">
        <v>3799</v>
      </c>
      <c r="K1703" s="650" t="s">
        <v>3800</v>
      </c>
      <c r="L1703" s="651">
        <v>0</v>
      </c>
      <c r="M1703" s="651">
        <v>0</v>
      </c>
      <c r="N1703" s="650">
        <v>2</v>
      </c>
      <c r="O1703" s="731">
        <v>1</v>
      </c>
      <c r="P1703" s="651">
        <v>0</v>
      </c>
      <c r="Q1703" s="666"/>
      <c r="R1703" s="650">
        <v>2</v>
      </c>
      <c r="S1703" s="666">
        <v>1</v>
      </c>
      <c r="T1703" s="731">
        <v>1</v>
      </c>
      <c r="U1703" s="689">
        <v>1</v>
      </c>
    </row>
    <row r="1704" spans="1:21" ht="14.4" customHeight="1" x14ac:dyDescent="0.3">
      <c r="A1704" s="649">
        <v>21</v>
      </c>
      <c r="B1704" s="650" t="s">
        <v>582</v>
      </c>
      <c r="C1704" s="650">
        <v>89301212</v>
      </c>
      <c r="D1704" s="729" t="s">
        <v>5949</v>
      </c>
      <c r="E1704" s="730" t="s">
        <v>3929</v>
      </c>
      <c r="F1704" s="650" t="s">
        <v>3904</v>
      </c>
      <c r="G1704" s="650" t="s">
        <v>4307</v>
      </c>
      <c r="H1704" s="650" t="s">
        <v>583</v>
      </c>
      <c r="I1704" s="650" t="s">
        <v>2362</v>
      </c>
      <c r="J1704" s="650" t="s">
        <v>2363</v>
      </c>
      <c r="K1704" s="650" t="s">
        <v>2364</v>
      </c>
      <c r="L1704" s="651">
        <v>120.37</v>
      </c>
      <c r="M1704" s="651">
        <v>240.74</v>
      </c>
      <c r="N1704" s="650">
        <v>2</v>
      </c>
      <c r="O1704" s="731">
        <v>0.5</v>
      </c>
      <c r="P1704" s="651">
        <v>240.74</v>
      </c>
      <c r="Q1704" s="666">
        <v>1</v>
      </c>
      <c r="R1704" s="650">
        <v>2</v>
      </c>
      <c r="S1704" s="666">
        <v>1</v>
      </c>
      <c r="T1704" s="731">
        <v>0.5</v>
      </c>
      <c r="U1704" s="689">
        <v>1</v>
      </c>
    </row>
    <row r="1705" spans="1:21" ht="14.4" customHeight="1" x14ac:dyDescent="0.3">
      <c r="A1705" s="649">
        <v>21</v>
      </c>
      <c r="B1705" s="650" t="s">
        <v>582</v>
      </c>
      <c r="C1705" s="650">
        <v>89301212</v>
      </c>
      <c r="D1705" s="729" t="s">
        <v>5949</v>
      </c>
      <c r="E1705" s="730" t="s">
        <v>3929</v>
      </c>
      <c r="F1705" s="650" t="s">
        <v>3904</v>
      </c>
      <c r="G1705" s="650" t="s">
        <v>3950</v>
      </c>
      <c r="H1705" s="650" t="s">
        <v>1959</v>
      </c>
      <c r="I1705" s="650" t="s">
        <v>1998</v>
      </c>
      <c r="J1705" s="650" t="s">
        <v>1999</v>
      </c>
      <c r="K1705" s="650" t="s">
        <v>2000</v>
      </c>
      <c r="L1705" s="651">
        <v>937.93</v>
      </c>
      <c r="M1705" s="651">
        <v>2813.79</v>
      </c>
      <c r="N1705" s="650">
        <v>3</v>
      </c>
      <c r="O1705" s="731">
        <v>2</v>
      </c>
      <c r="P1705" s="651">
        <v>1875.86</v>
      </c>
      <c r="Q1705" s="666">
        <v>0.66666666666666663</v>
      </c>
      <c r="R1705" s="650">
        <v>2</v>
      </c>
      <c r="S1705" s="666">
        <v>0.66666666666666663</v>
      </c>
      <c r="T1705" s="731">
        <v>1</v>
      </c>
      <c r="U1705" s="689">
        <v>0.5</v>
      </c>
    </row>
    <row r="1706" spans="1:21" ht="14.4" customHeight="1" x14ac:dyDescent="0.3">
      <c r="A1706" s="649">
        <v>21</v>
      </c>
      <c r="B1706" s="650" t="s">
        <v>582</v>
      </c>
      <c r="C1706" s="650">
        <v>89301212</v>
      </c>
      <c r="D1706" s="729" t="s">
        <v>5949</v>
      </c>
      <c r="E1706" s="730" t="s">
        <v>3929</v>
      </c>
      <c r="F1706" s="650" t="s">
        <v>3904</v>
      </c>
      <c r="G1706" s="650" t="s">
        <v>3950</v>
      </c>
      <c r="H1706" s="650" t="s">
        <v>1959</v>
      </c>
      <c r="I1706" s="650" t="s">
        <v>2061</v>
      </c>
      <c r="J1706" s="650" t="s">
        <v>2062</v>
      </c>
      <c r="K1706" s="650" t="s">
        <v>2000</v>
      </c>
      <c r="L1706" s="651">
        <v>1749.69</v>
      </c>
      <c r="M1706" s="651">
        <v>12247.83</v>
      </c>
      <c r="N1706" s="650">
        <v>7</v>
      </c>
      <c r="O1706" s="731">
        <v>3.5</v>
      </c>
      <c r="P1706" s="651">
        <v>1749.69</v>
      </c>
      <c r="Q1706" s="666">
        <v>0.14285714285714285</v>
      </c>
      <c r="R1706" s="650">
        <v>1</v>
      </c>
      <c r="S1706" s="666">
        <v>0.14285714285714285</v>
      </c>
      <c r="T1706" s="731">
        <v>1</v>
      </c>
      <c r="U1706" s="689">
        <v>0.2857142857142857</v>
      </c>
    </row>
    <row r="1707" spans="1:21" ht="14.4" customHeight="1" x14ac:dyDescent="0.3">
      <c r="A1707" s="649">
        <v>21</v>
      </c>
      <c r="B1707" s="650" t="s">
        <v>582</v>
      </c>
      <c r="C1707" s="650">
        <v>89301212</v>
      </c>
      <c r="D1707" s="729" t="s">
        <v>5949</v>
      </c>
      <c r="E1707" s="730" t="s">
        <v>3929</v>
      </c>
      <c r="F1707" s="650" t="s">
        <v>3904</v>
      </c>
      <c r="G1707" s="650" t="s">
        <v>5370</v>
      </c>
      <c r="H1707" s="650" t="s">
        <v>583</v>
      </c>
      <c r="I1707" s="650" t="s">
        <v>3288</v>
      </c>
      <c r="J1707" s="650" t="s">
        <v>3289</v>
      </c>
      <c r="K1707" s="650" t="s">
        <v>5371</v>
      </c>
      <c r="L1707" s="651">
        <v>0</v>
      </c>
      <c r="M1707" s="651">
        <v>0</v>
      </c>
      <c r="N1707" s="650">
        <v>2</v>
      </c>
      <c r="O1707" s="731">
        <v>1</v>
      </c>
      <c r="P1707" s="651">
        <v>0</v>
      </c>
      <c r="Q1707" s="666"/>
      <c r="R1707" s="650">
        <v>2</v>
      </c>
      <c r="S1707" s="666">
        <v>1</v>
      </c>
      <c r="T1707" s="731">
        <v>1</v>
      </c>
      <c r="U1707" s="689">
        <v>1</v>
      </c>
    </row>
    <row r="1708" spans="1:21" ht="14.4" customHeight="1" x14ac:dyDescent="0.3">
      <c r="A1708" s="649">
        <v>21</v>
      </c>
      <c r="B1708" s="650" t="s">
        <v>582</v>
      </c>
      <c r="C1708" s="650">
        <v>89301212</v>
      </c>
      <c r="D1708" s="729" t="s">
        <v>5949</v>
      </c>
      <c r="E1708" s="730" t="s">
        <v>3929</v>
      </c>
      <c r="F1708" s="650" t="s">
        <v>3904</v>
      </c>
      <c r="G1708" s="650" t="s">
        <v>5359</v>
      </c>
      <c r="H1708" s="650" t="s">
        <v>583</v>
      </c>
      <c r="I1708" s="650" t="s">
        <v>5372</v>
      </c>
      <c r="J1708" s="650" t="s">
        <v>5373</v>
      </c>
      <c r="K1708" s="650" t="s">
        <v>5374</v>
      </c>
      <c r="L1708" s="651">
        <v>106.11</v>
      </c>
      <c r="M1708" s="651">
        <v>106.11</v>
      </c>
      <c r="N1708" s="650">
        <v>1</v>
      </c>
      <c r="O1708" s="731">
        <v>0.5</v>
      </c>
      <c r="P1708" s="651">
        <v>106.11</v>
      </c>
      <c r="Q1708" s="666">
        <v>1</v>
      </c>
      <c r="R1708" s="650">
        <v>1</v>
      </c>
      <c r="S1708" s="666">
        <v>1</v>
      </c>
      <c r="T1708" s="731">
        <v>0.5</v>
      </c>
      <c r="U1708" s="689">
        <v>1</v>
      </c>
    </row>
    <row r="1709" spans="1:21" ht="14.4" customHeight="1" x14ac:dyDescent="0.3">
      <c r="A1709" s="649">
        <v>21</v>
      </c>
      <c r="B1709" s="650" t="s">
        <v>582</v>
      </c>
      <c r="C1709" s="650">
        <v>89301212</v>
      </c>
      <c r="D1709" s="729" t="s">
        <v>5949</v>
      </c>
      <c r="E1709" s="730" t="s">
        <v>3929</v>
      </c>
      <c r="F1709" s="650" t="s">
        <v>3904</v>
      </c>
      <c r="G1709" s="650" t="s">
        <v>4073</v>
      </c>
      <c r="H1709" s="650" t="s">
        <v>1959</v>
      </c>
      <c r="I1709" s="650" t="s">
        <v>2429</v>
      </c>
      <c r="J1709" s="650" t="s">
        <v>2430</v>
      </c>
      <c r="K1709" s="650" t="s">
        <v>3738</v>
      </c>
      <c r="L1709" s="651">
        <v>69.86</v>
      </c>
      <c r="M1709" s="651">
        <v>139.72</v>
      </c>
      <c r="N1709" s="650">
        <v>2</v>
      </c>
      <c r="O1709" s="731">
        <v>2</v>
      </c>
      <c r="P1709" s="651"/>
      <c r="Q1709" s="666">
        <v>0</v>
      </c>
      <c r="R1709" s="650"/>
      <c r="S1709" s="666">
        <v>0</v>
      </c>
      <c r="T1709" s="731"/>
      <c r="U1709" s="689">
        <v>0</v>
      </c>
    </row>
    <row r="1710" spans="1:21" ht="14.4" customHeight="1" x14ac:dyDescent="0.3">
      <c r="A1710" s="649">
        <v>21</v>
      </c>
      <c r="B1710" s="650" t="s">
        <v>582</v>
      </c>
      <c r="C1710" s="650">
        <v>89301212</v>
      </c>
      <c r="D1710" s="729" t="s">
        <v>5949</v>
      </c>
      <c r="E1710" s="730" t="s">
        <v>3929</v>
      </c>
      <c r="F1710" s="650" t="s">
        <v>3904</v>
      </c>
      <c r="G1710" s="650" t="s">
        <v>3951</v>
      </c>
      <c r="H1710" s="650" t="s">
        <v>583</v>
      </c>
      <c r="I1710" s="650" t="s">
        <v>807</v>
      </c>
      <c r="J1710" s="650" t="s">
        <v>808</v>
      </c>
      <c r="K1710" s="650" t="s">
        <v>4308</v>
      </c>
      <c r="L1710" s="651">
        <v>97.97</v>
      </c>
      <c r="M1710" s="651">
        <v>195.94</v>
      </c>
      <c r="N1710" s="650">
        <v>2</v>
      </c>
      <c r="O1710" s="731">
        <v>1</v>
      </c>
      <c r="P1710" s="651"/>
      <c r="Q1710" s="666">
        <v>0</v>
      </c>
      <c r="R1710" s="650"/>
      <c r="S1710" s="666">
        <v>0</v>
      </c>
      <c r="T1710" s="731"/>
      <c r="U1710" s="689">
        <v>0</v>
      </c>
    </row>
    <row r="1711" spans="1:21" ht="14.4" customHeight="1" x14ac:dyDescent="0.3">
      <c r="A1711" s="649">
        <v>21</v>
      </c>
      <c r="B1711" s="650" t="s">
        <v>582</v>
      </c>
      <c r="C1711" s="650">
        <v>89301212</v>
      </c>
      <c r="D1711" s="729" t="s">
        <v>5949</v>
      </c>
      <c r="E1711" s="730" t="s">
        <v>3929</v>
      </c>
      <c r="F1711" s="650" t="s">
        <v>3904</v>
      </c>
      <c r="G1711" s="650" t="s">
        <v>3951</v>
      </c>
      <c r="H1711" s="650" t="s">
        <v>583</v>
      </c>
      <c r="I1711" s="650" t="s">
        <v>811</v>
      </c>
      <c r="J1711" s="650" t="s">
        <v>808</v>
      </c>
      <c r="K1711" s="650" t="s">
        <v>4309</v>
      </c>
      <c r="L1711" s="651">
        <v>314.89999999999998</v>
      </c>
      <c r="M1711" s="651">
        <v>314.89999999999998</v>
      </c>
      <c r="N1711" s="650">
        <v>1</v>
      </c>
      <c r="O1711" s="731">
        <v>0.5</v>
      </c>
      <c r="P1711" s="651"/>
      <c r="Q1711" s="666">
        <v>0</v>
      </c>
      <c r="R1711" s="650"/>
      <c r="S1711" s="666">
        <v>0</v>
      </c>
      <c r="T1711" s="731"/>
      <c r="U1711" s="689">
        <v>0</v>
      </c>
    </row>
    <row r="1712" spans="1:21" ht="14.4" customHeight="1" x14ac:dyDescent="0.3">
      <c r="A1712" s="649">
        <v>21</v>
      </c>
      <c r="B1712" s="650" t="s">
        <v>582</v>
      </c>
      <c r="C1712" s="650">
        <v>89301212</v>
      </c>
      <c r="D1712" s="729" t="s">
        <v>5949</v>
      </c>
      <c r="E1712" s="730" t="s">
        <v>3929</v>
      </c>
      <c r="F1712" s="650" t="s">
        <v>3904</v>
      </c>
      <c r="G1712" s="650" t="s">
        <v>3948</v>
      </c>
      <c r="H1712" s="650" t="s">
        <v>1959</v>
      </c>
      <c r="I1712" s="650" t="s">
        <v>2182</v>
      </c>
      <c r="J1712" s="650" t="s">
        <v>2183</v>
      </c>
      <c r="K1712" s="650" t="s">
        <v>2184</v>
      </c>
      <c r="L1712" s="651">
        <v>497.4</v>
      </c>
      <c r="M1712" s="651">
        <v>497.4</v>
      </c>
      <c r="N1712" s="650">
        <v>1</v>
      </c>
      <c r="O1712" s="731">
        <v>1</v>
      </c>
      <c r="P1712" s="651">
        <v>497.4</v>
      </c>
      <c r="Q1712" s="666">
        <v>1</v>
      </c>
      <c r="R1712" s="650">
        <v>1</v>
      </c>
      <c r="S1712" s="666">
        <v>1</v>
      </c>
      <c r="T1712" s="731">
        <v>1</v>
      </c>
      <c r="U1712" s="689">
        <v>1</v>
      </c>
    </row>
    <row r="1713" spans="1:21" ht="14.4" customHeight="1" x14ac:dyDescent="0.3">
      <c r="A1713" s="649">
        <v>21</v>
      </c>
      <c r="B1713" s="650" t="s">
        <v>582</v>
      </c>
      <c r="C1713" s="650">
        <v>89301212</v>
      </c>
      <c r="D1713" s="729" t="s">
        <v>5949</v>
      </c>
      <c r="E1713" s="730" t="s">
        <v>3929</v>
      </c>
      <c r="F1713" s="650" t="s">
        <v>3904</v>
      </c>
      <c r="G1713" s="650" t="s">
        <v>3948</v>
      </c>
      <c r="H1713" s="650" t="s">
        <v>1959</v>
      </c>
      <c r="I1713" s="650" t="s">
        <v>2200</v>
      </c>
      <c r="J1713" s="650" t="s">
        <v>2201</v>
      </c>
      <c r="K1713" s="650" t="s">
        <v>3686</v>
      </c>
      <c r="L1713" s="651">
        <v>1359.61</v>
      </c>
      <c r="M1713" s="651">
        <v>2719.22</v>
      </c>
      <c r="N1713" s="650">
        <v>2</v>
      </c>
      <c r="O1713" s="731">
        <v>0.5</v>
      </c>
      <c r="P1713" s="651">
        <v>2719.22</v>
      </c>
      <c r="Q1713" s="666">
        <v>1</v>
      </c>
      <c r="R1713" s="650">
        <v>2</v>
      </c>
      <c r="S1713" s="666">
        <v>1</v>
      </c>
      <c r="T1713" s="731">
        <v>0.5</v>
      </c>
      <c r="U1713" s="689">
        <v>1</v>
      </c>
    </row>
    <row r="1714" spans="1:21" ht="14.4" customHeight="1" x14ac:dyDescent="0.3">
      <c r="A1714" s="649">
        <v>21</v>
      </c>
      <c r="B1714" s="650" t="s">
        <v>582</v>
      </c>
      <c r="C1714" s="650">
        <v>89301212</v>
      </c>
      <c r="D1714" s="729" t="s">
        <v>5949</v>
      </c>
      <c r="E1714" s="730" t="s">
        <v>3929</v>
      </c>
      <c r="F1714" s="650" t="s">
        <v>3904</v>
      </c>
      <c r="G1714" s="650" t="s">
        <v>4094</v>
      </c>
      <c r="H1714" s="650" t="s">
        <v>583</v>
      </c>
      <c r="I1714" s="650" t="s">
        <v>1884</v>
      </c>
      <c r="J1714" s="650" t="s">
        <v>869</v>
      </c>
      <c r="K1714" s="650" t="s">
        <v>1217</v>
      </c>
      <c r="L1714" s="651">
        <v>113.37</v>
      </c>
      <c r="M1714" s="651">
        <v>113.37</v>
      </c>
      <c r="N1714" s="650">
        <v>1</v>
      </c>
      <c r="O1714" s="731">
        <v>0.5</v>
      </c>
      <c r="P1714" s="651"/>
      <c r="Q1714" s="666">
        <v>0</v>
      </c>
      <c r="R1714" s="650"/>
      <c r="S1714" s="666">
        <v>0</v>
      </c>
      <c r="T1714" s="731"/>
      <c r="U1714" s="689">
        <v>0</v>
      </c>
    </row>
    <row r="1715" spans="1:21" ht="14.4" customHeight="1" x14ac:dyDescent="0.3">
      <c r="A1715" s="649">
        <v>21</v>
      </c>
      <c r="B1715" s="650" t="s">
        <v>582</v>
      </c>
      <c r="C1715" s="650">
        <v>89301212</v>
      </c>
      <c r="D1715" s="729" t="s">
        <v>5949</v>
      </c>
      <c r="E1715" s="730" t="s">
        <v>3929</v>
      </c>
      <c r="F1715" s="650" t="s">
        <v>3904</v>
      </c>
      <c r="G1715" s="650" t="s">
        <v>4321</v>
      </c>
      <c r="H1715" s="650" t="s">
        <v>1959</v>
      </c>
      <c r="I1715" s="650" t="s">
        <v>4322</v>
      </c>
      <c r="J1715" s="650" t="s">
        <v>4323</v>
      </c>
      <c r="K1715" s="650" t="s">
        <v>4324</v>
      </c>
      <c r="L1715" s="651">
        <v>82.04</v>
      </c>
      <c r="M1715" s="651">
        <v>1722.8400000000001</v>
      </c>
      <c r="N1715" s="650">
        <v>21</v>
      </c>
      <c r="O1715" s="731">
        <v>1</v>
      </c>
      <c r="P1715" s="651"/>
      <c r="Q1715" s="666">
        <v>0</v>
      </c>
      <c r="R1715" s="650"/>
      <c r="S1715" s="666">
        <v>0</v>
      </c>
      <c r="T1715" s="731"/>
      <c r="U1715" s="689">
        <v>0</v>
      </c>
    </row>
    <row r="1716" spans="1:21" ht="14.4" customHeight="1" x14ac:dyDescent="0.3">
      <c r="A1716" s="649">
        <v>21</v>
      </c>
      <c r="B1716" s="650" t="s">
        <v>582</v>
      </c>
      <c r="C1716" s="650">
        <v>89301212</v>
      </c>
      <c r="D1716" s="729" t="s">
        <v>5949</v>
      </c>
      <c r="E1716" s="730" t="s">
        <v>3929</v>
      </c>
      <c r="F1716" s="650" t="s">
        <v>3904</v>
      </c>
      <c r="G1716" s="650" t="s">
        <v>4113</v>
      </c>
      <c r="H1716" s="650" t="s">
        <v>583</v>
      </c>
      <c r="I1716" s="650" t="s">
        <v>822</v>
      </c>
      <c r="J1716" s="650" t="s">
        <v>735</v>
      </c>
      <c r="K1716" s="650" t="s">
        <v>4330</v>
      </c>
      <c r="L1716" s="651">
        <v>219.94</v>
      </c>
      <c r="M1716" s="651">
        <v>219.94</v>
      </c>
      <c r="N1716" s="650">
        <v>1</v>
      </c>
      <c r="O1716" s="731">
        <v>0.5</v>
      </c>
      <c r="P1716" s="651"/>
      <c r="Q1716" s="666">
        <v>0</v>
      </c>
      <c r="R1716" s="650"/>
      <c r="S1716" s="666">
        <v>0</v>
      </c>
      <c r="T1716" s="731"/>
      <c r="U1716" s="689">
        <v>0</v>
      </c>
    </row>
    <row r="1717" spans="1:21" ht="14.4" customHeight="1" x14ac:dyDescent="0.3">
      <c r="A1717" s="649">
        <v>21</v>
      </c>
      <c r="B1717" s="650" t="s">
        <v>582</v>
      </c>
      <c r="C1717" s="650">
        <v>89301212</v>
      </c>
      <c r="D1717" s="729" t="s">
        <v>5949</v>
      </c>
      <c r="E1717" s="730" t="s">
        <v>3929</v>
      </c>
      <c r="F1717" s="650" t="s">
        <v>3904</v>
      </c>
      <c r="G1717" s="650" t="s">
        <v>4384</v>
      </c>
      <c r="H1717" s="650" t="s">
        <v>1959</v>
      </c>
      <c r="I1717" s="650" t="s">
        <v>4385</v>
      </c>
      <c r="J1717" s="650" t="s">
        <v>3851</v>
      </c>
      <c r="K1717" s="650" t="s">
        <v>2164</v>
      </c>
      <c r="L1717" s="651">
        <v>0</v>
      </c>
      <c r="M1717" s="651">
        <v>0</v>
      </c>
      <c r="N1717" s="650">
        <v>3</v>
      </c>
      <c r="O1717" s="731">
        <v>1</v>
      </c>
      <c r="P1717" s="651"/>
      <c r="Q1717" s="666"/>
      <c r="R1717" s="650"/>
      <c r="S1717" s="666">
        <v>0</v>
      </c>
      <c r="T1717" s="731"/>
      <c r="U1717" s="689">
        <v>0</v>
      </c>
    </row>
    <row r="1718" spans="1:21" ht="14.4" customHeight="1" x14ac:dyDescent="0.3">
      <c r="A1718" s="649">
        <v>21</v>
      </c>
      <c r="B1718" s="650" t="s">
        <v>582</v>
      </c>
      <c r="C1718" s="650">
        <v>89301212</v>
      </c>
      <c r="D1718" s="729" t="s">
        <v>5949</v>
      </c>
      <c r="E1718" s="730" t="s">
        <v>3929</v>
      </c>
      <c r="F1718" s="650" t="s">
        <v>3904</v>
      </c>
      <c r="G1718" s="650" t="s">
        <v>4384</v>
      </c>
      <c r="H1718" s="650" t="s">
        <v>1959</v>
      </c>
      <c r="I1718" s="650" t="s">
        <v>4385</v>
      </c>
      <c r="J1718" s="650" t="s">
        <v>3851</v>
      </c>
      <c r="K1718" s="650" t="s">
        <v>2164</v>
      </c>
      <c r="L1718" s="651">
        <v>154.4</v>
      </c>
      <c r="M1718" s="651">
        <v>1389.6000000000001</v>
      </c>
      <c r="N1718" s="650">
        <v>9</v>
      </c>
      <c r="O1718" s="731">
        <v>3</v>
      </c>
      <c r="P1718" s="651">
        <v>1389.6000000000001</v>
      </c>
      <c r="Q1718" s="666">
        <v>1</v>
      </c>
      <c r="R1718" s="650">
        <v>9</v>
      </c>
      <c r="S1718" s="666">
        <v>1</v>
      </c>
      <c r="T1718" s="731">
        <v>3</v>
      </c>
      <c r="U1718" s="689">
        <v>1</v>
      </c>
    </row>
    <row r="1719" spans="1:21" ht="14.4" customHeight="1" x14ac:dyDescent="0.3">
      <c r="A1719" s="649">
        <v>21</v>
      </c>
      <c r="B1719" s="650" t="s">
        <v>582</v>
      </c>
      <c r="C1719" s="650">
        <v>89301212</v>
      </c>
      <c r="D1719" s="729" t="s">
        <v>5949</v>
      </c>
      <c r="E1719" s="730" t="s">
        <v>3929</v>
      </c>
      <c r="F1719" s="650" t="s">
        <v>3904</v>
      </c>
      <c r="G1719" s="650" t="s">
        <v>4384</v>
      </c>
      <c r="H1719" s="650" t="s">
        <v>1959</v>
      </c>
      <c r="I1719" s="650" t="s">
        <v>3236</v>
      </c>
      <c r="J1719" s="650" t="s">
        <v>3851</v>
      </c>
      <c r="K1719" s="650" t="s">
        <v>3852</v>
      </c>
      <c r="L1719" s="651">
        <v>514.67999999999995</v>
      </c>
      <c r="M1719" s="651">
        <v>514.67999999999995</v>
      </c>
      <c r="N1719" s="650">
        <v>1</v>
      </c>
      <c r="O1719" s="731">
        <v>1</v>
      </c>
      <c r="P1719" s="651">
        <v>514.67999999999995</v>
      </c>
      <c r="Q1719" s="666">
        <v>1</v>
      </c>
      <c r="R1719" s="650">
        <v>1</v>
      </c>
      <c r="S1719" s="666">
        <v>1</v>
      </c>
      <c r="T1719" s="731">
        <v>1</v>
      </c>
      <c r="U1719" s="689">
        <v>1</v>
      </c>
    </row>
    <row r="1720" spans="1:21" ht="14.4" customHeight="1" x14ac:dyDescent="0.3">
      <c r="A1720" s="649">
        <v>21</v>
      </c>
      <c r="B1720" s="650" t="s">
        <v>582</v>
      </c>
      <c r="C1720" s="650">
        <v>89301212</v>
      </c>
      <c r="D1720" s="729" t="s">
        <v>5949</v>
      </c>
      <c r="E1720" s="730" t="s">
        <v>3929</v>
      </c>
      <c r="F1720" s="650" t="s">
        <v>3904</v>
      </c>
      <c r="G1720" s="650" t="s">
        <v>4120</v>
      </c>
      <c r="H1720" s="650" t="s">
        <v>1959</v>
      </c>
      <c r="I1720" s="650" t="s">
        <v>2025</v>
      </c>
      <c r="J1720" s="650" t="s">
        <v>2026</v>
      </c>
      <c r="K1720" s="650" t="s">
        <v>3779</v>
      </c>
      <c r="L1720" s="651">
        <v>147.36000000000001</v>
      </c>
      <c r="M1720" s="651">
        <v>147.36000000000001</v>
      </c>
      <c r="N1720" s="650">
        <v>1</v>
      </c>
      <c r="O1720" s="731">
        <v>0.5</v>
      </c>
      <c r="P1720" s="651"/>
      <c r="Q1720" s="666">
        <v>0</v>
      </c>
      <c r="R1720" s="650"/>
      <c r="S1720" s="666">
        <v>0</v>
      </c>
      <c r="T1720" s="731"/>
      <c r="U1720" s="689">
        <v>0</v>
      </c>
    </row>
    <row r="1721" spans="1:21" ht="14.4" customHeight="1" x14ac:dyDescent="0.3">
      <c r="A1721" s="649">
        <v>21</v>
      </c>
      <c r="B1721" s="650" t="s">
        <v>582</v>
      </c>
      <c r="C1721" s="650">
        <v>89301212</v>
      </c>
      <c r="D1721" s="729" t="s">
        <v>5949</v>
      </c>
      <c r="E1721" s="730" t="s">
        <v>3929</v>
      </c>
      <c r="F1721" s="650" t="s">
        <v>3904</v>
      </c>
      <c r="G1721" s="650" t="s">
        <v>4120</v>
      </c>
      <c r="H1721" s="650" t="s">
        <v>1959</v>
      </c>
      <c r="I1721" s="650" t="s">
        <v>4386</v>
      </c>
      <c r="J1721" s="650" t="s">
        <v>2194</v>
      </c>
      <c r="K1721" s="650" t="s">
        <v>4387</v>
      </c>
      <c r="L1721" s="651">
        <v>314.33999999999997</v>
      </c>
      <c r="M1721" s="651">
        <v>628.67999999999995</v>
      </c>
      <c r="N1721" s="650">
        <v>2</v>
      </c>
      <c r="O1721" s="731">
        <v>0.5</v>
      </c>
      <c r="P1721" s="651"/>
      <c r="Q1721" s="666">
        <v>0</v>
      </c>
      <c r="R1721" s="650"/>
      <c r="S1721" s="666">
        <v>0</v>
      </c>
      <c r="T1721" s="731"/>
      <c r="U1721" s="689">
        <v>0</v>
      </c>
    </row>
    <row r="1722" spans="1:21" ht="14.4" customHeight="1" x14ac:dyDescent="0.3">
      <c r="A1722" s="649">
        <v>21</v>
      </c>
      <c r="B1722" s="650" t="s">
        <v>582</v>
      </c>
      <c r="C1722" s="650">
        <v>89301212</v>
      </c>
      <c r="D1722" s="729" t="s">
        <v>5949</v>
      </c>
      <c r="E1722" s="730" t="s">
        <v>3929</v>
      </c>
      <c r="F1722" s="650" t="s">
        <v>3904</v>
      </c>
      <c r="G1722" s="650" t="s">
        <v>4641</v>
      </c>
      <c r="H1722" s="650" t="s">
        <v>583</v>
      </c>
      <c r="I1722" s="650" t="s">
        <v>5375</v>
      </c>
      <c r="J1722" s="650" t="s">
        <v>4643</v>
      </c>
      <c r="K1722" s="650" t="s">
        <v>5376</v>
      </c>
      <c r="L1722" s="651">
        <v>0</v>
      </c>
      <c r="M1722" s="651">
        <v>0</v>
      </c>
      <c r="N1722" s="650">
        <v>1</v>
      </c>
      <c r="O1722" s="731">
        <v>1</v>
      </c>
      <c r="P1722" s="651"/>
      <c r="Q1722" s="666"/>
      <c r="R1722" s="650"/>
      <c r="S1722" s="666">
        <v>0</v>
      </c>
      <c r="T1722" s="731"/>
      <c r="U1722" s="689">
        <v>0</v>
      </c>
    </row>
    <row r="1723" spans="1:21" ht="14.4" customHeight="1" x14ac:dyDescent="0.3">
      <c r="A1723" s="649">
        <v>21</v>
      </c>
      <c r="B1723" s="650" t="s">
        <v>582</v>
      </c>
      <c r="C1723" s="650">
        <v>89301212</v>
      </c>
      <c r="D1723" s="729" t="s">
        <v>5949</v>
      </c>
      <c r="E1723" s="730" t="s">
        <v>3929</v>
      </c>
      <c r="F1723" s="650" t="s">
        <v>3904</v>
      </c>
      <c r="G1723" s="650" t="s">
        <v>4125</v>
      </c>
      <c r="H1723" s="650" t="s">
        <v>583</v>
      </c>
      <c r="I1723" s="650" t="s">
        <v>4126</v>
      </c>
      <c r="J1723" s="650" t="s">
        <v>1827</v>
      </c>
      <c r="K1723" s="650" t="s">
        <v>1013</v>
      </c>
      <c r="L1723" s="651">
        <v>0</v>
      </c>
      <c r="M1723" s="651">
        <v>0</v>
      </c>
      <c r="N1723" s="650">
        <v>1</v>
      </c>
      <c r="O1723" s="731">
        <v>1</v>
      </c>
      <c r="P1723" s="651"/>
      <c r="Q1723" s="666"/>
      <c r="R1723" s="650"/>
      <c r="S1723" s="666">
        <v>0</v>
      </c>
      <c r="T1723" s="731"/>
      <c r="U1723" s="689">
        <v>0</v>
      </c>
    </row>
    <row r="1724" spans="1:21" ht="14.4" customHeight="1" x14ac:dyDescent="0.3">
      <c r="A1724" s="649">
        <v>21</v>
      </c>
      <c r="B1724" s="650" t="s">
        <v>582</v>
      </c>
      <c r="C1724" s="650">
        <v>89301212</v>
      </c>
      <c r="D1724" s="729" t="s">
        <v>5949</v>
      </c>
      <c r="E1724" s="730" t="s">
        <v>3929</v>
      </c>
      <c r="F1724" s="650" t="s">
        <v>3904</v>
      </c>
      <c r="G1724" s="650" t="s">
        <v>5377</v>
      </c>
      <c r="H1724" s="650" t="s">
        <v>583</v>
      </c>
      <c r="I1724" s="650" t="s">
        <v>5378</v>
      </c>
      <c r="J1724" s="650" t="s">
        <v>5379</v>
      </c>
      <c r="K1724" s="650" t="s">
        <v>5380</v>
      </c>
      <c r="L1724" s="651">
        <v>0</v>
      </c>
      <c r="M1724" s="651">
        <v>0</v>
      </c>
      <c r="N1724" s="650">
        <v>2</v>
      </c>
      <c r="O1724" s="731">
        <v>2</v>
      </c>
      <c r="P1724" s="651">
        <v>0</v>
      </c>
      <c r="Q1724" s="666"/>
      <c r="R1724" s="650">
        <v>2</v>
      </c>
      <c r="S1724" s="666">
        <v>1</v>
      </c>
      <c r="T1724" s="731">
        <v>2</v>
      </c>
      <c r="U1724" s="689">
        <v>1</v>
      </c>
    </row>
    <row r="1725" spans="1:21" ht="14.4" customHeight="1" x14ac:dyDescent="0.3">
      <c r="A1725" s="649">
        <v>21</v>
      </c>
      <c r="B1725" s="650" t="s">
        <v>582</v>
      </c>
      <c r="C1725" s="650">
        <v>89301212</v>
      </c>
      <c r="D1725" s="729" t="s">
        <v>5949</v>
      </c>
      <c r="E1725" s="730" t="s">
        <v>3929</v>
      </c>
      <c r="F1725" s="650" t="s">
        <v>3906</v>
      </c>
      <c r="G1725" s="650" t="s">
        <v>4136</v>
      </c>
      <c r="H1725" s="650" t="s">
        <v>583</v>
      </c>
      <c r="I1725" s="650" t="s">
        <v>4184</v>
      </c>
      <c r="J1725" s="650" t="s">
        <v>4185</v>
      </c>
      <c r="K1725" s="650" t="s">
        <v>4186</v>
      </c>
      <c r="L1725" s="651">
        <v>1000</v>
      </c>
      <c r="M1725" s="651">
        <v>2000</v>
      </c>
      <c r="N1725" s="650">
        <v>2</v>
      </c>
      <c r="O1725" s="731">
        <v>2</v>
      </c>
      <c r="P1725" s="651"/>
      <c r="Q1725" s="666">
        <v>0</v>
      </c>
      <c r="R1725" s="650"/>
      <c r="S1725" s="666">
        <v>0</v>
      </c>
      <c r="T1725" s="731"/>
      <c r="U1725" s="689">
        <v>0</v>
      </c>
    </row>
    <row r="1726" spans="1:21" ht="14.4" customHeight="1" x14ac:dyDescent="0.3">
      <c r="A1726" s="649">
        <v>21</v>
      </c>
      <c r="B1726" s="650" t="s">
        <v>582</v>
      </c>
      <c r="C1726" s="650">
        <v>89301212</v>
      </c>
      <c r="D1726" s="729" t="s">
        <v>5949</v>
      </c>
      <c r="E1726" s="730" t="s">
        <v>3930</v>
      </c>
      <c r="F1726" s="650" t="s">
        <v>3904</v>
      </c>
      <c r="G1726" s="650" t="s">
        <v>4203</v>
      </c>
      <c r="H1726" s="650" t="s">
        <v>583</v>
      </c>
      <c r="I1726" s="650" t="s">
        <v>2856</v>
      </c>
      <c r="J1726" s="650" t="s">
        <v>2857</v>
      </c>
      <c r="K1726" s="650" t="s">
        <v>4207</v>
      </c>
      <c r="L1726" s="651">
        <v>1354.54</v>
      </c>
      <c r="M1726" s="651">
        <v>4063.62</v>
      </c>
      <c r="N1726" s="650">
        <v>3</v>
      </c>
      <c r="O1726" s="731">
        <v>0.5</v>
      </c>
      <c r="P1726" s="651"/>
      <c r="Q1726" s="666">
        <v>0</v>
      </c>
      <c r="R1726" s="650"/>
      <c r="S1726" s="666">
        <v>0</v>
      </c>
      <c r="T1726" s="731"/>
      <c r="U1726" s="689">
        <v>0</v>
      </c>
    </row>
    <row r="1727" spans="1:21" ht="14.4" customHeight="1" x14ac:dyDescent="0.3">
      <c r="A1727" s="649">
        <v>21</v>
      </c>
      <c r="B1727" s="650" t="s">
        <v>582</v>
      </c>
      <c r="C1727" s="650">
        <v>89301212</v>
      </c>
      <c r="D1727" s="729" t="s">
        <v>5949</v>
      </c>
      <c r="E1727" s="730" t="s">
        <v>3930</v>
      </c>
      <c r="F1727" s="650" t="s">
        <v>3904</v>
      </c>
      <c r="G1727" s="650" t="s">
        <v>4203</v>
      </c>
      <c r="H1727" s="650" t="s">
        <v>583</v>
      </c>
      <c r="I1727" s="650" t="s">
        <v>5381</v>
      </c>
      <c r="J1727" s="650" t="s">
        <v>4464</v>
      </c>
      <c r="K1727" s="650" t="s">
        <v>5382</v>
      </c>
      <c r="L1727" s="651">
        <v>0</v>
      </c>
      <c r="M1727" s="651">
        <v>0</v>
      </c>
      <c r="N1727" s="650">
        <v>1</v>
      </c>
      <c r="O1727" s="731">
        <v>1</v>
      </c>
      <c r="P1727" s="651"/>
      <c r="Q1727" s="666"/>
      <c r="R1727" s="650"/>
      <c r="S1727" s="666">
        <v>0</v>
      </c>
      <c r="T1727" s="731"/>
      <c r="U1727" s="689">
        <v>0</v>
      </c>
    </row>
    <row r="1728" spans="1:21" ht="14.4" customHeight="1" x14ac:dyDescent="0.3">
      <c r="A1728" s="649">
        <v>21</v>
      </c>
      <c r="B1728" s="650" t="s">
        <v>582</v>
      </c>
      <c r="C1728" s="650">
        <v>89301212</v>
      </c>
      <c r="D1728" s="729" t="s">
        <v>5949</v>
      </c>
      <c r="E1728" s="730" t="s">
        <v>3930</v>
      </c>
      <c r="F1728" s="650" t="s">
        <v>3904</v>
      </c>
      <c r="G1728" s="650" t="s">
        <v>3956</v>
      </c>
      <c r="H1728" s="650" t="s">
        <v>583</v>
      </c>
      <c r="I1728" s="650" t="s">
        <v>1097</v>
      </c>
      <c r="J1728" s="650" t="s">
        <v>1098</v>
      </c>
      <c r="K1728" s="650" t="s">
        <v>1099</v>
      </c>
      <c r="L1728" s="651">
        <v>89.6</v>
      </c>
      <c r="M1728" s="651">
        <v>447.99999999999994</v>
      </c>
      <c r="N1728" s="650">
        <v>5</v>
      </c>
      <c r="O1728" s="731">
        <v>4</v>
      </c>
      <c r="P1728" s="651">
        <v>268.79999999999995</v>
      </c>
      <c r="Q1728" s="666">
        <v>0.6</v>
      </c>
      <c r="R1728" s="650">
        <v>3</v>
      </c>
      <c r="S1728" s="666">
        <v>0.6</v>
      </c>
      <c r="T1728" s="731">
        <v>2</v>
      </c>
      <c r="U1728" s="689">
        <v>0.5</v>
      </c>
    </row>
    <row r="1729" spans="1:21" ht="14.4" customHeight="1" x14ac:dyDescent="0.3">
      <c r="A1729" s="649">
        <v>21</v>
      </c>
      <c r="B1729" s="650" t="s">
        <v>582</v>
      </c>
      <c r="C1729" s="650">
        <v>89301212</v>
      </c>
      <c r="D1729" s="729" t="s">
        <v>5949</v>
      </c>
      <c r="E1729" s="730" t="s">
        <v>3930</v>
      </c>
      <c r="F1729" s="650" t="s">
        <v>3904</v>
      </c>
      <c r="G1729" s="650" t="s">
        <v>3956</v>
      </c>
      <c r="H1729" s="650" t="s">
        <v>583</v>
      </c>
      <c r="I1729" s="650" t="s">
        <v>1097</v>
      </c>
      <c r="J1729" s="650" t="s">
        <v>1098</v>
      </c>
      <c r="K1729" s="650" t="s">
        <v>1099</v>
      </c>
      <c r="L1729" s="651">
        <v>95.25</v>
      </c>
      <c r="M1729" s="651">
        <v>1428.75</v>
      </c>
      <c r="N1729" s="650">
        <v>15</v>
      </c>
      <c r="O1729" s="731">
        <v>10.5</v>
      </c>
      <c r="P1729" s="651">
        <v>476.25</v>
      </c>
      <c r="Q1729" s="666">
        <v>0.33333333333333331</v>
      </c>
      <c r="R1729" s="650">
        <v>5</v>
      </c>
      <c r="S1729" s="666">
        <v>0.33333333333333331</v>
      </c>
      <c r="T1729" s="731">
        <v>3.5</v>
      </c>
      <c r="U1729" s="689">
        <v>0.33333333333333331</v>
      </c>
    </row>
    <row r="1730" spans="1:21" ht="14.4" customHeight="1" x14ac:dyDescent="0.3">
      <c r="A1730" s="649">
        <v>21</v>
      </c>
      <c r="B1730" s="650" t="s">
        <v>582</v>
      </c>
      <c r="C1730" s="650">
        <v>89301212</v>
      </c>
      <c r="D1730" s="729" t="s">
        <v>5949</v>
      </c>
      <c r="E1730" s="730" t="s">
        <v>3930</v>
      </c>
      <c r="F1730" s="650" t="s">
        <v>3904</v>
      </c>
      <c r="G1730" s="650" t="s">
        <v>3956</v>
      </c>
      <c r="H1730" s="650" t="s">
        <v>583</v>
      </c>
      <c r="I1730" s="650" t="s">
        <v>4466</v>
      </c>
      <c r="J1730" s="650" t="s">
        <v>4140</v>
      </c>
      <c r="K1730" s="650" t="s">
        <v>1099</v>
      </c>
      <c r="L1730" s="651">
        <v>0</v>
      </c>
      <c r="M1730" s="651">
        <v>0</v>
      </c>
      <c r="N1730" s="650">
        <v>1</v>
      </c>
      <c r="O1730" s="731">
        <v>0.5</v>
      </c>
      <c r="P1730" s="651">
        <v>0</v>
      </c>
      <c r="Q1730" s="666"/>
      <c r="R1730" s="650">
        <v>1</v>
      </c>
      <c r="S1730" s="666">
        <v>1</v>
      </c>
      <c r="T1730" s="731">
        <v>0.5</v>
      </c>
      <c r="U1730" s="689">
        <v>1</v>
      </c>
    </row>
    <row r="1731" spans="1:21" ht="14.4" customHeight="1" x14ac:dyDescent="0.3">
      <c r="A1731" s="649">
        <v>21</v>
      </c>
      <c r="B1731" s="650" t="s">
        <v>582</v>
      </c>
      <c r="C1731" s="650">
        <v>89301212</v>
      </c>
      <c r="D1731" s="729" t="s">
        <v>5949</v>
      </c>
      <c r="E1731" s="730" t="s">
        <v>3930</v>
      </c>
      <c r="F1731" s="650" t="s">
        <v>3904</v>
      </c>
      <c r="G1731" s="650" t="s">
        <v>3956</v>
      </c>
      <c r="H1731" s="650" t="s">
        <v>583</v>
      </c>
      <c r="I1731" s="650" t="s">
        <v>699</v>
      </c>
      <c r="J1731" s="650" t="s">
        <v>700</v>
      </c>
      <c r="K1731" s="650" t="s">
        <v>3957</v>
      </c>
      <c r="L1731" s="651">
        <v>85.72</v>
      </c>
      <c r="M1731" s="651">
        <v>85.72</v>
      </c>
      <c r="N1731" s="650">
        <v>1</v>
      </c>
      <c r="O1731" s="731">
        <v>1</v>
      </c>
      <c r="P1731" s="651"/>
      <c r="Q1731" s="666">
        <v>0</v>
      </c>
      <c r="R1731" s="650"/>
      <c r="S1731" s="666">
        <v>0</v>
      </c>
      <c r="T1731" s="731"/>
      <c r="U1731" s="689">
        <v>0</v>
      </c>
    </row>
    <row r="1732" spans="1:21" ht="14.4" customHeight="1" x14ac:dyDescent="0.3">
      <c r="A1732" s="649">
        <v>21</v>
      </c>
      <c r="B1732" s="650" t="s">
        <v>582</v>
      </c>
      <c r="C1732" s="650">
        <v>89301212</v>
      </c>
      <c r="D1732" s="729" t="s">
        <v>5949</v>
      </c>
      <c r="E1732" s="730" t="s">
        <v>3930</v>
      </c>
      <c r="F1732" s="650" t="s">
        <v>3904</v>
      </c>
      <c r="G1732" s="650" t="s">
        <v>3956</v>
      </c>
      <c r="H1732" s="650" t="s">
        <v>583</v>
      </c>
      <c r="I1732" s="650" t="s">
        <v>3969</v>
      </c>
      <c r="J1732" s="650" t="s">
        <v>700</v>
      </c>
      <c r="K1732" s="650" t="s">
        <v>3970</v>
      </c>
      <c r="L1732" s="651">
        <v>141.38999999999999</v>
      </c>
      <c r="M1732" s="651">
        <v>141.38999999999999</v>
      </c>
      <c r="N1732" s="650">
        <v>1</v>
      </c>
      <c r="O1732" s="731">
        <v>1</v>
      </c>
      <c r="P1732" s="651"/>
      <c r="Q1732" s="666">
        <v>0</v>
      </c>
      <c r="R1732" s="650"/>
      <c r="S1732" s="666">
        <v>0</v>
      </c>
      <c r="T1732" s="731"/>
      <c r="U1732" s="689">
        <v>0</v>
      </c>
    </row>
    <row r="1733" spans="1:21" ht="14.4" customHeight="1" x14ac:dyDescent="0.3">
      <c r="A1733" s="649">
        <v>21</v>
      </c>
      <c r="B1733" s="650" t="s">
        <v>582</v>
      </c>
      <c r="C1733" s="650">
        <v>89301212</v>
      </c>
      <c r="D1733" s="729" t="s">
        <v>5949</v>
      </c>
      <c r="E1733" s="730" t="s">
        <v>3930</v>
      </c>
      <c r="F1733" s="650" t="s">
        <v>3904</v>
      </c>
      <c r="G1733" s="650" t="s">
        <v>3956</v>
      </c>
      <c r="H1733" s="650" t="s">
        <v>583</v>
      </c>
      <c r="I1733" s="650" t="s">
        <v>3969</v>
      </c>
      <c r="J1733" s="650" t="s">
        <v>700</v>
      </c>
      <c r="K1733" s="650" t="s">
        <v>3970</v>
      </c>
      <c r="L1733" s="651">
        <v>285.75</v>
      </c>
      <c r="M1733" s="651">
        <v>1428.75</v>
      </c>
      <c r="N1733" s="650">
        <v>5</v>
      </c>
      <c r="O1733" s="731">
        <v>3.5</v>
      </c>
      <c r="P1733" s="651"/>
      <c r="Q1733" s="666">
        <v>0</v>
      </c>
      <c r="R1733" s="650"/>
      <c r="S1733" s="666">
        <v>0</v>
      </c>
      <c r="T1733" s="731"/>
      <c r="U1733" s="689">
        <v>0</v>
      </c>
    </row>
    <row r="1734" spans="1:21" ht="14.4" customHeight="1" x14ac:dyDescent="0.3">
      <c r="A1734" s="649">
        <v>21</v>
      </c>
      <c r="B1734" s="650" t="s">
        <v>582</v>
      </c>
      <c r="C1734" s="650">
        <v>89301212</v>
      </c>
      <c r="D1734" s="729" t="s">
        <v>5949</v>
      </c>
      <c r="E1734" s="730" t="s">
        <v>3930</v>
      </c>
      <c r="F1734" s="650" t="s">
        <v>3904</v>
      </c>
      <c r="G1734" s="650" t="s">
        <v>3956</v>
      </c>
      <c r="H1734" s="650" t="s">
        <v>583</v>
      </c>
      <c r="I1734" s="650" t="s">
        <v>722</v>
      </c>
      <c r="J1734" s="650" t="s">
        <v>4140</v>
      </c>
      <c r="K1734" s="650" t="s">
        <v>2709</v>
      </c>
      <c r="L1734" s="651">
        <v>44.8</v>
      </c>
      <c r="M1734" s="651">
        <v>89.6</v>
      </c>
      <c r="N1734" s="650">
        <v>2</v>
      </c>
      <c r="O1734" s="731">
        <v>0.5</v>
      </c>
      <c r="P1734" s="651">
        <v>89.6</v>
      </c>
      <c r="Q1734" s="666">
        <v>1</v>
      </c>
      <c r="R1734" s="650">
        <v>2</v>
      </c>
      <c r="S1734" s="666">
        <v>1</v>
      </c>
      <c r="T1734" s="731">
        <v>0.5</v>
      </c>
      <c r="U1734" s="689">
        <v>1</v>
      </c>
    </row>
    <row r="1735" spans="1:21" ht="14.4" customHeight="1" x14ac:dyDescent="0.3">
      <c r="A1735" s="649">
        <v>21</v>
      </c>
      <c r="B1735" s="650" t="s">
        <v>582</v>
      </c>
      <c r="C1735" s="650">
        <v>89301212</v>
      </c>
      <c r="D1735" s="729" t="s">
        <v>5949</v>
      </c>
      <c r="E1735" s="730" t="s">
        <v>3930</v>
      </c>
      <c r="F1735" s="650" t="s">
        <v>3904</v>
      </c>
      <c r="G1735" s="650" t="s">
        <v>3971</v>
      </c>
      <c r="H1735" s="650" t="s">
        <v>583</v>
      </c>
      <c r="I1735" s="650" t="s">
        <v>5383</v>
      </c>
      <c r="J1735" s="650" t="s">
        <v>5384</v>
      </c>
      <c r="K1735" s="650" t="s">
        <v>3795</v>
      </c>
      <c r="L1735" s="651">
        <v>6.98</v>
      </c>
      <c r="M1735" s="651">
        <v>20.94</v>
      </c>
      <c r="N1735" s="650">
        <v>3</v>
      </c>
      <c r="O1735" s="731">
        <v>1</v>
      </c>
      <c r="P1735" s="651"/>
      <c r="Q1735" s="666">
        <v>0</v>
      </c>
      <c r="R1735" s="650"/>
      <c r="S1735" s="666">
        <v>0</v>
      </c>
      <c r="T1735" s="731"/>
      <c r="U1735" s="689">
        <v>0</v>
      </c>
    </row>
    <row r="1736" spans="1:21" ht="14.4" customHeight="1" x14ac:dyDescent="0.3">
      <c r="A1736" s="649">
        <v>21</v>
      </c>
      <c r="B1736" s="650" t="s">
        <v>582</v>
      </c>
      <c r="C1736" s="650">
        <v>89301212</v>
      </c>
      <c r="D1736" s="729" t="s">
        <v>5949</v>
      </c>
      <c r="E1736" s="730" t="s">
        <v>3930</v>
      </c>
      <c r="F1736" s="650" t="s">
        <v>3904</v>
      </c>
      <c r="G1736" s="650" t="s">
        <v>3971</v>
      </c>
      <c r="H1736" s="650" t="s">
        <v>1959</v>
      </c>
      <c r="I1736" s="650" t="s">
        <v>2148</v>
      </c>
      <c r="J1736" s="650" t="s">
        <v>3792</v>
      </c>
      <c r="K1736" s="650" t="s">
        <v>3793</v>
      </c>
      <c r="L1736" s="651">
        <v>16.27</v>
      </c>
      <c r="M1736" s="651">
        <v>16.27</v>
      </c>
      <c r="N1736" s="650">
        <v>1</v>
      </c>
      <c r="O1736" s="731">
        <v>1</v>
      </c>
      <c r="P1736" s="651">
        <v>16.27</v>
      </c>
      <c r="Q1736" s="666">
        <v>1</v>
      </c>
      <c r="R1736" s="650">
        <v>1</v>
      </c>
      <c r="S1736" s="666">
        <v>1</v>
      </c>
      <c r="T1736" s="731">
        <v>1</v>
      </c>
      <c r="U1736" s="689">
        <v>1</v>
      </c>
    </row>
    <row r="1737" spans="1:21" ht="14.4" customHeight="1" x14ac:dyDescent="0.3">
      <c r="A1737" s="649">
        <v>21</v>
      </c>
      <c r="B1737" s="650" t="s">
        <v>582</v>
      </c>
      <c r="C1737" s="650">
        <v>89301212</v>
      </c>
      <c r="D1737" s="729" t="s">
        <v>5949</v>
      </c>
      <c r="E1737" s="730" t="s">
        <v>3930</v>
      </c>
      <c r="F1737" s="650" t="s">
        <v>3904</v>
      </c>
      <c r="G1737" s="650" t="s">
        <v>3971</v>
      </c>
      <c r="H1737" s="650" t="s">
        <v>1959</v>
      </c>
      <c r="I1737" s="650" t="s">
        <v>2084</v>
      </c>
      <c r="J1737" s="650" t="s">
        <v>3794</v>
      </c>
      <c r="K1737" s="650" t="s">
        <v>3795</v>
      </c>
      <c r="L1737" s="651">
        <v>6.98</v>
      </c>
      <c r="M1737" s="651">
        <v>188.46</v>
      </c>
      <c r="N1737" s="650">
        <v>27</v>
      </c>
      <c r="O1737" s="731">
        <v>8</v>
      </c>
      <c r="P1737" s="651">
        <v>69.800000000000011</v>
      </c>
      <c r="Q1737" s="666">
        <v>0.37037037037037041</v>
      </c>
      <c r="R1737" s="650">
        <v>10</v>
      </c>
      <c r="S1737" s="666">
        <v>0.37037037037037035</v>
      </c>
      <c r="T1737" s="731">
        <v>2.5</v>
      </c>
      <c r="U1737" s="689">
        <v>0.3125</v>
      </c>
    </row>
    <row r="1738" spans="1:21" ht="14.4" customHeight="1" x14ac:dyDescent="0.3">
      <c r="A1738" s="649">
        <v>21</v>
      </c>
      <c r="B1738" s="650" t="s">
        <v>582</v>
      </c>
      <c r="C1738" s="650">
        <v>89301212</v>
      </c>
      <c r="D1738" s="729" t="s">
        <v>5949</v>
      </c>
      <c r="E1738" s="730" t="s">
        <v>3930</v>
      </c>
      <c r="F1738" s="650" t="s">
        <v>3904</v>
      </c>
      <c r="G1738" s="650" t="s">
        <v>3971</v>
      </c>
      <c r="H1738" s="650" t="s">
        <v>1959</v>
      </c>
      <c r="I1738" s="650" t="s">
        <v>2186</v>
      </c>
      <c r="J1738" s="650" t="s">
        <v>3796</v>
      </c>
      <c r="K1738" s="650" t="s">
        <v>3797</v>
      </c>
      <c r="L1738" s="651">
        <v>10.73</v>
      </c>
      <c r="M1738" s="651">
        <v>42.92</v>
      </c>
      <c r="N1738" s="650">
        <v>4</v>
      </c>
      <c r="O1738" s="731">
        <v>1.5</v>
      </c>
      <c r="P1738" s="651">
        <v>21.46</v>
      </c>
      <c r="Q1738" s="666">
        <v>0.5</v>
      </c>
      <c r="R1738" s="650">
        <v>2</v>
      </c>
      <c r="S1738" s="666">
        <v>0.5</v>
      </c>
      <c r="T1738" s="731">
        <v>0.5</v>
      </c>
      <c r="U1738" s="689">
        <v>0.33333333333333331</v>
      </c>
    </row>
    <row r="1739" spans="1:21" ht="14.4" customHeight="1" x14ac:dyDescent="0.3">
      <c r="A1739" s="649">
        <v>21</v>
      </c>
      <c r="B1739" s="650" t="s">
        <v>582</v>
      </c>
      <c r="C1739" s="650">
        <v>89301212</v>
      </c>
      <c r="D1739" s="729" t="s">
        <v>5949</v>
      </c>
      <c r="E1739" s="730" t="s">
        <v>3930</v>
      </c>
      <c r="F1739" s="650" t="s">
        <v>3904</v>
      </c>
      <c r="G1739" s="650" t="s">
        <v>3971</v>
      </c>
      <c r="H1739" s="650" t="s">
        <v>583</v>
      </c>
      <c r="I1739" s="650" t="s">
        <v>4827</v>
      </c>
      <c r="J1739" s="650" t="s">
        <v>4828</v>
      </c>
      <c r="K1739" s="650" t="s">
        <v>3795</v>
      </c>
      <c r="L1739" s="651">
        <v>5.37</v>
      </c>
      <c r="M1739" s="651">
        <v>5.37</v>
      </c>
      <c r="N1739" s="650">
        <v>1</v>
      </c>
      <c r="O1739" s="731">
        <v>1</v>
      </c>
      <c r="P1739" s="651"/>
      <c r="Q1739" s="666">
        <v>0</v>
      </c>
      <c r="R1739" s="650"/>
      <c r="S1739" s="666">
        <v>0</v>
      </c>
      <c r="T1739" s="731"/>
      <c r="U1739" s="689">
        <v>0</v>
      </c>
    </row>
    <row r="1740" spans="1:21" ht="14.4" customHeight="1" x14ac:dyDescent="0.3">
      <c r="A1740" s="649">
        <v>21</v>
      </c>
      <c r="B1740" s="650" t="s">
        <v>582</v>
      </c>
      <c r="C1740" s="650">
        <v>89301212</v>
      </c>
      <c r="D1740" s="729" t="s">
        <v>5949</v>
      </c>
      <c r="E1740" s="730" t="s">
        <v>3930</v>
      </c>
      <c r="F1740" s="650" t="s">
        <v>3904</v>
      </c>
      <c r="G1740" s="650" t="s">
        <v>3972</v>
      </c>
      <c r="H1740" s="650" t="s">
        <v>583</v>
      </c>
      <c r="I1740" s="650" t="s">
        <v>4210</v>
      </c>
      <c r="J1740" s="650" t="s">
        <v>1132</v>
      </c>
      <c r="K1740" s="650" t="s">
        <v>1133</v>
      </c>
      <c r="L1740" s="651">
        <v>81.209999999999994</v>
      </c>
      <c r="M1740" s="651">
        <v>406.04999999999995</v>
      </c>
      <c r="N1740" s="650">
        <v>5</v>
      </c>
      <c r="O1740" s="731">
        <v>4</v>
      </c>
      <c r="P1740" s="651">
        <v>81.209999999999994</v>
      </c>
      <c r="Q1740" s="666">
        <v>0.2</v>
      </c>
      <c r="R1740" s="650">
        <v>1</v>
      </c>
      <c r="S1740" s="666">
        <v>0.2</v>
      </c>
      <c r="T1740" s="731">
        <v>1</v>
      </c>
      <c r="U1740" s="689">
        <v>0.25</v>
      </c>
    </row>
    <row r="1741" spans="1:21" ht="14.4" customHeight="1" x14ac:dyDescent="0.3">
      <c r="A1741" s="649">
        <v>21</v>
      </c>
      <c r="B1741" s="650" t="s">
        <v>582</v>
      </c>
      <c r="C1741" s="650">
        <v>89301212</v>
      </c>
      <c r="D1741" s="729" t="s">
        <v>5949</v>
      </c>
      <c r="E1741" s="730" t="s">
        <v>3930</v>
      </c>
      <c r="F1741" s="650" t="s">
        <v>3904</v>
      </c>
      <c r="G1741" s="650" t="s">
        <v>3972</v>
      </c>
      <c r="H1741" s="650" t="s">
        <v>583</v>
      </c>
      <c r="I1741" s="650" t="s">
        <v>1131</v>
      </c>
      <c r="J1741" s="650" t="s">
        <v>1132</v>
      </c>
      <c r="K1741" s="650" t="s">
        <v>1133</v>
      </c>
      <c r="L1741" s="651">
        <v>81.209999999999994</v>
      </c>
      <c r="M1741" s="651">
        <v>324.83999999999997</v>
      </c>
      <c r="N1741" s="650">
        <v>4</v>
      </c>
      <c r="O1741" s="731">
        <v>1</v>
      </c>
      <c r="P1741" s="651"/>
      <c r="Q1741" s="666">
        <v>0</v>
      </c>
      <c r="R1741" s="650"/>
      <c r="S1741" s="666">
        <v>0</v>
      </c>
      <c r="T1741" s="731"/>
      <c r="U1741" s="689">
        <v>0</v>
      </c>
    </row>
    <row r="1742" spans="1:21" ht="14.4" customHeight="1" x14ac:dyDescent="0.3">
      <c r="A1742" s="649">
        <v>21</v>
      </c>
      <c r="B1742" s="650" t="s">
        <v>582</v>
      </c>
      <c r="C1742" s="650">
        <v>89301212</v>
      </c>
      <c r="D1742" s="729" t="s">
        <v>5949</v>
      </c>
      <c r="E1742" s="730" t="s">
        <v>3930</v>
      </c>
      <c r="F1742" s="650" t="s">
        <v>3904</v>
      </c>
      <c r="G1742" s="650" t="s">
        <v>3972</v>
      </c>
      <c r="H1742" s="650" t="s">
        <v>583</v>
      </c>
      <c r="I1742" s="650" t="s">
        <v>5385</v>
      </c>
      <c r="J1742" s="650" t="s">
        <v>1132</v>
      </c>
      <c r="K1742" s="650" t="s">
        <v>1815</v>
      </c>
      <c r="L1742" s="651">
        <v>270.69</v>
      </c>
      <c r="M1742" s="651">
        <v>270.69</v>
      </c>
      <c r="N1742" s="650">
        <v>1</v>
      </c>
      <c r="O1742" s="731">
        <v>1</v>
      </c>
      <c r="P1742" s="651"/>
      <c r="Q1742" s="666">
        <v>0</v>
      </c>
      <c r="R1742" s="650"/>
      <c r="S1742" s="666">
        <v>0</v>
      </c>
      <c r="T1742" s="731"/>
      <c r="U1742" s="689">
        <v>0</v>
      </c>
    </row>
    <row r="1743" spans="1:21" ht="14.4" customHeight="1" x14ac:dyDescent="0.3">
      <c r="A1743" s="649">
        <v>21</v>
      </c>
      <c r="B1743" s="650" t="s">
        <v>582</v>
      </c>
      <c r="C1743" s="650">
        <v>89301212</v>
      </c>
      <c r="D1743" s="729" t="s">
        <v>5949</v>
      </c>
      <c r="E1743" s="730" t="s">
        <v>3930</v>
      </c>
      <c r="F1743" s="650" t="s">
        <v>3904</v>
      </c>
      <c r="G1743" s="650" t="s">
        <v>3972</v>
      </c>
      <c r="H1743" s="650" t="s">
        <v>583</v>
      </c>
      <c r="I1743" s="650" t="s">
        <v>5386</v>
      </c>
      <c r="J1743" s="650" t="s">
        <v>1132</v>
      </c>
      <c r="K1743" s="650" t="s">
        <v>1815</v>
      </c>
      <c r="L1743" s="651">
        <v>270.69</v>
      </c>
      <c r="M1743" s="651">
        <v>270.69</v>
      </c>
      <c r="N1743" s="650">
        <v>1</v>
      </c>
      <c r="O1743" s="731">
        <v>0.5</v>
      </c>
      <c r="P1743" s="651"/>
      <c r="Q1743" s="666">
        <v>0</v>
      </c>
      <c r="R1743" s="650"/>
      <c r="S1743" s="666">
        <v>0</v>
      </c>
      <c r="T1743" s="731"/>
      <c r="U1743" s="689">
        <v>0</v>
      </c>
    </row>
    <row r="1744" spans="1:21" ht="14.4" customHeight="1" x14ac:dyDescent="0.3">
      <c r="A1744" s="649">
        <v>21</v>
      </c>
      <c r="B1744" s="650" t="s">
        <v>582</v>
      </c>
      <c r="C1744" s="650">
        <v>89301212</v>
      </c>
      <c r="D1744" s="729" t="s">
        <v>5949</v>
      </c>
      <c r="E1744" s="730" t="s">
        <v>3930</v>
      </c>
      <c r="F1744" s="650" t="s">
        <v>3904</v>
      </c>
      <c r="G1744" s="650" t="s">
        <v>3972</v>
      </c>
      <c r="H1744" s="650" t="s">
        <v>583</v>
      </c>
      <c r="I1744" s="650" t="s">
        <v>3973</v>
      </c>
      <c r="J1744" s="650" t="s">
        <v>1128</v>
      </c>
      <c r="K1744" s="650" t="s">
        <v>1129</v>
      </c>
      <c r="L1744" s="651">
        <v>0</v>
      </c>
      <c r="M1744" s="651">
        <v>0</v>
      </c>
      <c r="N1744" s="650">
        <v>15</v>
      </c>
      <c r="O1744" s="731">
        <v>5</v>
      </c>
      <c r="P1744" s="651">
        <v>0</v>
      </c>
      <c r="Q1744" s="666"/>
      <c r="R1744" s="650">
        <v>6</v>
      </c>
      <c r="S1744" s="666">
        <v>0.4</v>
      </c>
      <c r="T1744" s="731">
        <v>1.5</v>
      </c>
      <c r="U1744" s="689">
        <v>0.3</v>
      </c>
    </row>
    <row r="1745" spans="1:21" ht="14.4" customHeight="1" x14ac:dyDescent="0.3">
      <c r="A1745" s="649">
        <v>21</v>
      </c>
      <c r="B1745" s="650" t="s">
        <v>582</v>
      </c>
      <c r="C1745" s="650">
        <v>89301212</v>
      </c>
      <c r="D1745" s="729" t="s">
        <v>5949</v>
      </c>
      <c r="E1745" s="730" t="s">
        <v>3930</v>
      </c>
      <c r="F1745" s="650" t="s">
        <v>3904</v>
      </c>
      <c r="G1745" s="650" t="s">
        <v>3972</v>
      </c>
      <c r="H1745" s="650" t="s">
        <v>583</v>
      </c>
      <c r="I1745" s="650" t="s">
        <v>1127</v>
      </c>
      <c r="J1745" s="650" t="s">
        <v>1128</v>
      </c>
      <c r="K1745" s="650" t="s">
        <v>1129</v>
      </c>
      <c r="L1745" s="651">
        <v>60.92</v>
      </c>
      <c r="M1745" s="651">
        <v>365.52</v>
      </c>
      <c r="N1745" s="650">
        <v>6</v>
      </c>
      <c r="O1745" s="731">
        <v>1</v>
      </c>
      <c r="P1745" s="651">
        <v>182.76</v>
      </c>
      <c r="Q1745" s="666">
        <v>0.5</v>
      </c>
      <c r="R1745" s="650">
        <v>3</v>
      </c>
      <c r="S1745" s="666">
        <v>0.5</v>
      </c>
      <c r="T1745" s="731">
        <v>0.5</v>
      </c>
      <c r="U1745" s="689">
        <v>0.5</v>
      </c>
    </row>
    <row r="1746" spans="1:21" ht="14.4" customHeight="1" x14ac:dyDescent="0.3">
      <c r="A1746" s="649">
        <v>21</v>
      </c>
      <c r="B1746" s="650" t="s">
        <v>582</v>
      </c>
      <c r="C1746" s="650">
        <v>89301212</v>
      </c>
      <c r="D1746" s="729" t="s">
        <v>5949</v>
      </c>
      <c r="E1746" s="730" t="s">
        <v>3930</v>
      </c>
      <c r="F1746" s="650" t="s">
        <v>3904</v>
      </c>
      <c r="G1746" s="650" t="s">
        <v>3972</v>
      </c>
      <c r="H1746" s="650" t="s">
        <v>583</v>
      </c>
      <c r="I1746" s="650" t="s">
        <v>2630</v>
      </c>
      <c r="J1746" s="650" t="s">
        <v>1128</v>
      </c>
      <c r="K1746" s="650" t="s">
        <v>2631</v>
      </c>
      <c r="L1746" s="651">
        <v>203.07</v>
      </c>
      <c r="M1746" s="651">
        <v>609.21</v>
      </c>
      <c r="N1746" s="650">
        <v>3</v>
      </c>
      <c r="O1746" s="731">
        <v>2</v>
      </c>
      <c r="P1746" s="651">
        <v>406.14</v>
      </c>
      <c r="Q1746" s="666">
        <v>0.66666666666666663</v>
      </c>
      <c r="R1746" s="650">
        <v>2</v>
      </c>
      <c r="S1746" s="666">
        <v>0.66666666666666663</v>
      </c>
      <c r="T1746" s="731">
        <v>1</v>
      </c>
      <c r="U1746" s="689">
        <v>0.5</v>
      </c>
    </row>
    <row r="1747" spans="1:21" ht="14.4" customHeight="1" x14ac:dyDescent="0.3">
      <c r="A1747" s="649">
        <v>21</v>
      </c>
      <c r="B1747" s="650" t="s">
        <v>582</v>
      </c>
      <c r="C1747" s="650">
        <v>89301212</v>
      </c>
      <c r="D1747" s="729" t="s">
        <v>5949</v>
      </c>
      <c r="E1747" s="730" t="s">
        <v>3930</v>
      </c>
      <c r="F1747" s="650" t="s">
        <v>3904</v>
      </c>
      <c r="G1747" s="650" t="s">
        <v>3972</v>
      </c>
      <c r="H1747" s="650" t="s">
        <v>583</v>
      </c>
      <c r="I1747" s="650" t="s">
        <v>5387</v>
      </c>
      <c r="J1747" s="650" t="s">
        <v>5388</v>
      </c>
      <c r="K1747" s="650" t="s">
        <v>3234</v>
      </c>
      <c r="L1747" s="651">
        <v>243.72</v>
      </c>
      <c r="M1747" s="651">
        <v>243.72</v>
      </c>
      <c r="N1747" s="650">
        <v>1</v>
      </c>
      <c r="O1747" s="731">
        <v>0.5</v>
      </c>
      <c r="P1747" s="651"/>
      <c r="Q1747" s="666">
        <v>0</v>
      </c>
      <c r="R1747" s="650"/>
      <c r="S1747" s="666">
        <v>0</v>
      </c>
      <c r="T1747" s="731"/>
      <c r="U1747" s="689">
        <v>0</v>
      </c>
    </row>
    <row r="1748" spans="1:21" ht="14.4" customHeight="1" x14ac:dyDescent="0.3">
      <c r="A1748" s="649">
        <v>21</v>
      </c>
      <c r="B1748" s="650" t="s">
        <v>582</v>
      </c>
      <c r="C1748" s="650">
        <v>89301212</v>
      </c>
      <c r="D1748" s="729" t="s">
        <v>5949</v>
      </c>
      <c r="E1748" s="730" t="s">
        <v>3930</v>
      </c>
      <c r="F1748" s="650" t="s">
        <v>3904</v>
      </c>
      <c r="G1748" s="650" t="s">
        <v>3972</v>
      </c>
      <c r="H1748" s="650" t="s">
        <v>583</v>
      </c>
      <c r="I1748" s="650" t="s">
        <v>5389</v>
      </c>
      <c r="J1748" s="650" t="s">
        <v>5388</v>
      </c>
      <c r="K1748" s="650" t="s">
        <v>1133</v>
      </c>
      <c r="L1748" s="651">
        <v>81.209999999999994</v>
      </c>
      <c r="M1748" s="651">
        <v>243.63</v>
      </c>
      <c r="N1748" s="650">
        <v>3</v>
      </c>
      <c r="O1748" s="731">
        <v>0.5</v>
      </c>
      <c r="P1748" s="651"/>
      <c r="Q1748" s="666">
        <v>0</v>
      </c>
      <c r="R1748" s="650"/>
      <c r="S1748" s="666">
        <v>0</v>
      </c>
      <c r="T1748" s="731"/>
      <c r="U1748" s="689">
        <v>0</v>
      </c>
    </row>
    <row r="1749" spans="1:21" ht="14.4" customHeight="1" x14ac:dyDescent="0.3">
      <c r="A1749" s="649">
        <v>21</v>
      </c>
      <c r="B1749" s="650" t="s">
        <v>582</v>
      </c>
      <c r="C1749" s="650">
        <v>89301212</v>
      </c>
      <c r="D1749" s="729" t="s">
        <v>5949</v>
      </c>
      <c r="E1749" s="730" t="s">
        <v>3930</v>
      </c>
      <c r="F1749" s="650" t="s">
        <v>3904</v>
      </c>
      <c r="G1749" s="650" t="s">
        <v>3972</v>
      </c>
      <c r="H1749" s="650" t="s">
        <v>583</v>
      </c>
      <c r="I1749" s="650" t="s">
        <v>5390</v>
      </c>
      <c r="J1749" s="650" t="s">
        <v>1132</v>
      </c>
      <c r="K1749" s="650" t="s">
        <v>5391</v>
      </c>
      <c r="L1749" s="651">
        <v>0</v>
      </c>
      <c r="M1749" s="651">
        <v>0</v>
      </c>
      <c r="N1749" s="650">
        <v>1</v>
      </c>
      <c r="O1749" s="731">
        <v>0.5</v>
      </c>
      <c r="P1749" s="651"/>
      <c r="Q1749" s="666"/>
      <c r="R1749" s="650"/>
      <c r="S1749" s="666">
        <v>0</v>
      </c>
      <c r="T1749" s="731"/>
      <c r="U1749" s="689">
        <v>0</v>
      </c>
    </row>
    <row r="1750" spans="1:21" ht="14.4" customHeight="1" x14ac:dyDescent="0.3">
      <c r="A1750" s="649">
        <v>21</v>
      </c>
      <c r="B1750" s="650" t="s">
        <v>582</v>
      </c>
      <c r="C1750" s="650">
        <v>89301212</v>
      </c>
      <c r="D1750" s="729" t="s">
        <v>5949</v>
      </c>
      <c r="E1750" s="730" t="s">
        <v>3930</v>
      </c>
      <c r="F1750" s="650" t="s">
        <v>3904</v>
      </c>
      <c r="G1750" s="650" t="s">
        <v>3976</v>
      </c>
      <c r="H1750" s="650" t="s">
        <v>583</v>
      </c>
      <c r="I1750" s="650" t="s">
        <v>2335</v>
      </c>
      <c r="J1750" s="650" t="s">
        <v>3728</v>
      </c>
      <c r="K1750" s="650" t="s">
        <v>3729</v>
      </c>
      <c r="L1750" s="651">
        <v>333.31</v>
      </c>
      <c r="M1750" s="651">
        <v>999.93000000000006</v>
      </c>
      <c r="N1750" s="650">
        <v>3</v>
      </c>
      <c r="O1750" s="731">
        <v>3</v>
      </c>
      <c r="P1750" s="651">
        <v>333.31</v>
      </c>
      <c r="Q1750" s="666">
        <v>0.33333333333333331</v>
      </c>
      <c r="R1750" s="650">
        <v>1</v>
      </c>
      <c r="S1750" s="666">
        <v>0.33333333333333331</v>
      </c>
      <c r="T1750" s="731">
        <v>1</v>
      </c>
      <c r="U1750" s="689">
        <v>0.33333333333333331</v>
      </c>
    </row>
    <row r="1751" spans="1:21" ht="14.4" customHeight="1" x14ac:dyDescent="0.3">
      <c r="A1751" s="649">
        <v>21</v>
      </c>
      <c r="B1751" s="650" t="s">
        <v>582</v>
      </c>
      <c r="C1751" s="650">
        <v>89301212</v>
      </c>
      <c r="D1751" s="729" t="s">
        <v>5949</v>
      </c>
      <c r="E1751" s="730" t="s">
        <v>3930</v>
      </c>
      <c r="F1751" s="650" t="s">
        <v>3904</v>
      </c>
      <c r="G1751" s="650" t="s">
        <v>3976</v>
      </c>
      <c r="H1751" s="650" t="s">
        <v>583</v>
      </c>
      <c r="I1751" s="650" t="s">
        <v>3284</v>
      </c>
      <c r="J1751" s="650" t="s">
        <v>3846</v>
      </c>
      <c r="K1751" s="650" t="s">
        <v>3847</v>
      </c>
      <c r="L1751" s="651">
        <v>333.31</v>
      </c>
      <c r="M1751" s="651">
        <v>999.93000000000006</v>
      </c>
      <c r="N1751" s="650">
        <v>3</v>
      </c>
      <c r="O1751" s="731">
        <v>3</v>
      </c>
      <c r="P1751" s="651">
        <v>999.93000000000006</v>
      </c>
      <c r="Q1751" s="666">
        <v>1</v>
      </c>
      <c r="R1751" s="650">
        <v>3</v>
      </c>
      <c r="S1751" s="666">
        <v>1</v>
      </c>
      <c r="T1751" s="731">
        <v>3</v>
      </c>
      <c r="U1751" s="689">
        <v>1</v>
      </c>
    </row>
    <row r="1752" spans="1:21" ht="14.4" customHeight="1" x14ac:dyDescent="0.3">
      <c r="A1752" s="649">
        <v>21</v>
      </c>
      <c r="B1752" s="650" t="s">
        <v>582</v>
      </c>
      <c r="C1752" s="650">
        <v>89301212</v>
      </c>
      <c r="D1752" s="729" t="s">
        <v>5949</v>
      </c>
      <c r="E1752" s="730" t="s">
        <v>3930</v>
      </c>
      <c r="F1752" s="650" t="s">
        <v>3904</v>
      </c>
      <c r="G1752" s="650" t="s">
        <v>3976</v>
      </c>
      <c r="H1752" s="650" t="s">
        <v>583</v>
      </c>
      <c r="I1752" s="650" t="s">
        <v>3284</v>
      </c>
      <c r="J1752" s="650" t="s">
        <v>3846</v>
      </c>
      <c r="K1752" s="650" t="s">
        <v>3847</v>
      </c>
      <c r="L1752" s="651">
        <v>151.61000000000001</v>
      </c>
      <c r="M1752" s="651">
        <v>606.44000000000005</v>
      </c>
      <c r="N1752" s="650">
        <v>4</v>
      </c>
      <c r="O1752" s="731">
        <v>4</v>
      </c>
      <c r="P1752" s="651">
        <v>303.22000000000003</v>
      </c>
      <c r="Q1752" s="666">
        <v>0.5</v>
      </c>
      <c r="R1752" s="650">
        <v>2</v>
      </c>
      <c r="S1752" s="666">
        <v>0.5</v>
      </c>
      <c r="T1752" s="731">
        <v>2</v>
      </c>
      <c r="U1752" s="689">
        <v>0.5</v>
      </c>
    </row>
    <row r="1753" spans="1:21" ht="14.4" customHeight="1" x14ac:dyDescent="0.3">
      <c r="A1753" s="649">
        <v>21</v>
      </c>
      <c r="B1753" s="650" t="s">
        <v>582</v>
      </c>
      <c r="C1753" s="650">
        <v>89301212</v>
      </c>
      <c r="D1753" s="729" t="s">
        <v>5949</v>
      </c>
      <c r="E1753" s="730" t="s">
        <v>3930</v>
      </c>
      <c r="F1753" s="650" t="s">
        <v>3904</v>
      </c>
      <c r="G1753" s="650" t="s">
        <v>4474</v>
      </c>
      <c r="H1753" s="650" t="s">
        <v>1959</v>
      </c>
      <c r="I1753" s="650" t="s">
        <v>4475</v>
      </c>
      <c r="J1753" s="650" t="s">
        <v>4476</v>
      </c>
      <c r="K1753" s="650" t="s">
        <v>4477</v>
      </c>
      <c r="L1753" s="651">
        <v>804.58</v>
      </c>
      <c r="M1753" s="651">
        <v>2413.7400000000002</v>
      </c>
      <c r="N1753" s="650">
        <v>3</v>
      </c>
      <c r="O1753" s="731">
        <v>1</v>
      </c>
      <c r="P1753" s="651"/>
      <c r="Q1753" s="666">
        <v>0</v>
      </c>
      <c r="R1753" s="650"/>
      <c r="S1753" s="666">
        <v>0</v>
      </c>
      <c r="T1753" s="731"/>
      <c r="U1753" s="689">
        <v>0</v>
      </c>
    </row>
    <row r="1754" spans="1:21" ht="14.4" customHeight="1" x14ac:dyDescent="0.3">
      <c r="A1754" s="649">
        <v>21</v>
      </c>
      <c r="B1754" s="650" t="s">
        <v>582</v>
      </c>
      <c r="C1754" s="650">
        <v>89301212</v>
      </c>
      <c r="D1754" s="729" t="s">
        <v>5949</v>
      </c>
      <c r="E1754" s="730" t="s">
        <v>3930</v>
      </c>
      <c r="F1754" s="650" t="s">
        <v>3904</v>
      </c>
      <c r="G1754" s="650" t="s">
        <v>4474</v>
      </c>
      <c r="H1754" s="650" t="s">
        <v>1959</v>
      </c>
      <c r="I1754" s="650" t="s">
        <v>4661</v>
      </c>
      <c r="J1754" s="650" t="s">
        <v>4476</v>
      </c>
      <c r="K1754" s="650" t="s">
        <v>4662</v>
      </c>
      <c r="L1754" s="651">
        <v>2681.96</v>
      </c>
      <c r="M1754" s="651">
        <v>8045.88</v>
      </c>
      <c r="N1754" s="650">
        <v>3</v>
      </c>
      <c r="O1754" s="731">
        <v>2.5</v>
      </c>
      <c r="P1754" s="651">
        <v>5363.92</v>
      </c>
      <c r="Q1754" s="666">
        <v>0.66666666666666663</v>
      </c>
      <c r="R1754" s="650">
        <v>2</v>
      </c>
      <c r="S1754" s="666">
        <v>0.66666666666666663</v>
      </c>
      <c r="T1754" s="731">
        <v>1.5</v>
      </c>
      <c r="U1754" s="689">
        <v>0.6</v>
      </c>
    </row>
    <row r="1755" spans="1:21" ht="14.4" customHeight="1" x14ac:dyDescent="0.3">
      <c r="A1755" s="649">
        <v>21</v>
      </c>
      <c r="B1755" s="650" t="s">
        <v>582</v>
      </c>
      <c r="C1755" s="650">
        <v>89301212</v>
      </c>
      <c r="D1755" s="729" t="s">
        <v>5949</v>
      </c>
      <c r="E1755" s="730" t="s">
        <v>3930</v>
      </c>
      <c r="F1755" s="650" t="s">
        <v>3904</v>
      </c>
      <c r="G1755" s="650" t="s">
        <v>4474</v>
      </c>
      <c r="H1755" s="650" t="s">
        <v>583</v>
      </c>
      <c r="I1755" s="650" t="s">
        <v>4478</v>
      </c>
      <c r="J1755" s="650" t="s">
        <v>4479</v>
      </c>
      <c r="K1755" s="650" t="s">
        <v>4480</v>
      </c>
      <c r="L1755" s="651">
        <v>750.95</v>
      </c>
      <c r="M1755" s="651">
        <v>2252.8500000000004</v>
      </c>
      <c r="N1755" s="650">
        <v>3</v>
      </c>
      <c r="O1755" s="731">
        <v>1</v>
      </c>
      <c r="P1755" s="651"/>
      <c r="Q1755" s="666">
        <v>0</v>
      </c>
      <c r="R1755" s="650"/>
      <c r="S1755" s="666">
        <v>0</v>
      </c>
      <c r="T1755" s="731"/>
      <c r="U1755" s="689">
        <v>0</v>
      </c>
    </row>
    <row r="1756" spans="1:21" ht="14.4" customHeight="1" x14ac:dyDescent="0.3">
      <c r="A1756" s="649">
        <v>21</v>
      </c>
      <c r="B1756" s="650" t="s">
        <v>582</v>
      </c>
      <c r="C1756" s="650">
        <v>89301212</v>
      </c>
      <c r="D1756" s="729" t="s">
        <v>5949</v>
      </c>
      <c r="E1756" s="730" t="s">
        <v>3930</v>
      </c>
      <c r="F1756" s="650" t="s">
        <v>3904</v>
      </c>
      <c r="G1756" s="650" t="s">
        <v>4211</v>
      </c>
      <c r="H1756" s="650" t="s">
        <v>1959</v>
      </c>
      <c r="I1756" s="650" t="s">
        <v>2217</v>
      </c>
      <c r="J1756" s="650" t="s">
        <v>2218</v>
      </c>
      <c r="K1756" s="650" t="s">
        <v>1962</v>
      </c>
      <c r="L1756" s="651">
        <v>0</v>
      </c>
      <c r="M1756" s="651">
        <v>0</v>
      </c>
      <c r="N1756" s="650">
        <v>7</v>
      </c>
      <c r="O1756" s="731">
        <v>2.5</v>
      </c>
      <c r="P1756" s="651"/>
      <c r="Q1756" s="666"/>
      <c r="R1756" s="650"/>
      <c r="S1756" s="666">
        <v>0</v>
      </c>
      <c r="T1756" s="731"/>
      <c r="U1756" s="689">
        <v>0</v>
      </c>
    </row>
    <row r="1757" spans="1:21" ht="14.4" customHeight="1" x14ac:dyDescent="0.3">
      <c r="A1757" s="649">
        <v>21</v>
      </c>
      <c r="B1757" s="650" t="s">
        <v>582</v>
      </c>
      <c r="C1757" s="650">
        <v>89301212</v>
      </c>
      <c r="D1757" s="729" t="s">
        <v>5949</v>
      </c>
      <c r="E1757" s="730" t="s">
        <v>3930</v>
      </c>
      <c r="F1757" s="650" t="s">
        <v>3904</v>
      </c>
      <c r="G1757" s="650" t="s">
        <v>3960</v>
      </c>
      <c r="H1757" s="650" t="s">
        <v>583</v>
      </c>
      <c r="I1757" s="650" t="s">
        <v>3961</v>
      </c>
      <c r="J1757" s="650" t="s">
        <v>3962</v>
      </c>
      <c r="K1757" s="650" t="s">
        <v>3963</v>
      </c>
      <c r="L1757" s="651">
        <v>1789.73</v>
      </c>
      <c r="M1757" s="651">
        <v>153916.78000000003</v>
      </c>
      <c r="N1757" s="650">
        <v>86</v>
      </c>
      <c r="O1757" s="731">
        <v>23.5</v>
      </c>
      <c r="P1757" s="651">
        <v>132440.02000000002</v>
      </c>
      <c r="Q1757" s="666">
        <v>0.86046511627906974</v>
      </c>
      <c r="R1757" s="650">
        <v>74</v>
      </c>
      <c r="S1757" s="666">
        <v>0.86046511627906974</v>
      </c>
      <c r="T1757" s="731">
        <v>19.5</v>
      </c>
      <c r="U1757" s="689">
        <v>0.82978723404255317</v>
      </c>
    </row>
    <row r="1758" spans="1:21" ht="14.4" customHeight="1" x14ac:dyDescent="0.3">
      <c r="A1758" s="649">
        <v>21</v>
      </c>
      <c r="B1758" s="650" t="s">
        <v>582</v>
      </c>
      <c r="C1758" s="650">
        <v>89301212</v>
      </c>
      <c r="D1758" s="729" t="s">
        <v>5949</v>
      </c>
      <c r="E1758" s="730" t="s">
        <v>3930</v>
      </c>
      <c r="F1758" s="650" t="s">
        <v>3904</v>
      </c>
      <c r="G1758" s="650" t="s">
        <v>4762</v>
      </c>
      <c r="H1758" s="650" t="s">
        <v>1959</v>
      </c>
      <c r="I1758" s="650" t="s">
        <v>2091</v>
      </c>
      <c r="J1758" s="650" t="s">
        <v>2096</v>
      </c>
      <c r="K1758" s="650" t="s">
        <v>613</v>
      </c>
      <c r="L1758" s="651">
        <v>130.59</v>
      </c>
      <c r="M1758" s="651">
        <v>261.18</v>
      </c>
      <c r="N1758" s="650">
        <v>2</v>
      </c>
      <c r="O1758" s="731">
        <v>2</v>
      </c>
      <c r="P1758" s="651"/>
      <c r="Q1758" s="666">
        <v>0</v>
      </c>
      <c r="R1758" s="650"/>
      <c r="S1758" s="666">
        <v>0</v>
      </c>
      <c r="T1758" s="731"/>
      <c r="U1758" s="689">
        <v>0</v>
      </c>
    </row>
    <row r="1759" spans="1:21" ht="14.4" customHeight="1" x14ac:dyDescent="0.3">
      <c r="A1759" s="649">
        <v>21</v>
      </c>
      <c r="B1759" s="650" t="s">
        <v>582</v>
      </c>
      <c r="C1759" s="650">
        <v>89301212</v>
      </c>
      <c r="D1759" s="729" t="s">
        <v>5949</v>
      </c>
      <c r="E1759" s="730" t="s">
        <v>3930</v>
      </c>
      <c r="F1759" s="650" t="s">
        <v>3904</v>
      </c>
      <c r="G1759" s="650" t="s">
        <v>4762</v>
      </c>
      <c r="H1759" s="650" t="s">
        <v>1959</v>
      </c>
      <c r="I1759" s="650" t="s">
        <v>2095</v>
      </c>
      <c r="J1759" s="650" t="s">
        <v>2096</v>
      </c>
      <c r="K1759" s="650" t="s">
        <v>3717</v>
      </c>
      <c r="L1759" s="651">
        <v>435.3</v>
      </c>
      <c r="M1759" s="651">
        <v>1741.2</v>
      </c>
      <c r="N1759" s="650">
        <v>4</v>
      </c>
      <c r="O1759" s="731">
        <v>3</v>
      </c>
      <c r="P1759" s="651">
        <v>870.6</v>
      </c>
      <c r="Q1759" s="666">
        <v>0.5</v>
      </c>
      <c r="R1759" s="650">
        <v>2</v>
      </c>
      <c r="S1759" s="666">
        <v>0.5</v>
      </c>
      <c r="T1759" s="731">
        <v>1</v>
      </c>
      <c r="U1759" s="689">
        <v>0.33333333333333331</v>
      </c>
    </row>
    <row r="1760" spans="1:21" ht="14.4" customHeight="1" x14ac:dyDescent="0.3">
      <c r="A1760" s="649">
        <v>21</v>
      </c>
      <c r="B1760" s="650" t="s">
        <v>582</v>
      </c>
      <c r="C1760" s="650">
        <v>89301212</v>
      </c>
      <c r="D1760" s="729" t="s">
        <v>5949</v>
      </c>
      <c r="E1760" s="730" t="s">
        <v>3930</v>
      </c>
      <c r="F1760" s="650" t="s">
        <v>3904</v>
      </c>
      <c r="G1760" s="650" t="s">
        <v>4484</v>
      </c>
      <c r="H1760" s="650" t="s">
        <v>1959</v>
      </c>
      <c r="I1760" s="650" t="s">
        <v>4487</v>
      </c>
      <c r="J1760" s="650" t="s">
        <v>3125</v>
      </c>
      <c r="K1760" s="650" t="s">
        <v>4488</v>
      </c>
      <c r="L1760" s="651">
        <v>146.63</v>
      </c>
      <c r="M1760" s="651">
        <v>146.63</v>
      </c>
      <c r="N1760" s="650">
        <v>1</v>
      </c>
      <c r="O1760" s="731">
        <v>0.5</v>
      </c>
      <c r="P1760" s="651"/>
      <c r="Q1760" s="666">
        <v>0</v>
      </c>
      <c r="R1760" s="650"/>
      <c r="S1760" s="666">
        <v>0</v>
      </c>
      <c r="T1760" s="731"/>
      <c r="U1760" s="689">
        <v>0</v>
      </c>
    </row>
    <row r="1761" spans="1:21" ht="14.4" customHeight="1" x14ac:dyDescent="0.3">
      <c r="A1761" s="649">
        <v>21</v>
      </c>
      <c r="B1761" s="650" t="s">
        <v>582</v>
      </c>
      <c r="C1761" s="650">
        <v>89301212</v>
      </c>
      <c r="D1761" s="729" t="s">
        <v>5949</v>
      </c>
      <c r="E1761" s="730" t="s">
        <v>3930</v>
      </c>
      <c r="F1761" s="650" t="s">
        <v>3904</v>
      </c>
      <c r="G1761" s="650" t="s">
        <v>4215</v>
      </c>
      <c r="H1761" s="650" t="s">
        <v>1959</v>
      </c>
      <c r="I1761" s="650" t="s">
        <v>4216</v>
      </c>
      <c r="J1761" s="650" t="s">
        <v>4217</v>
      </c>
      <c r="K1761" s="650" t="s">
        <v>3806</v>
      </c>
      <c r="L1761" s="651">
        <v>216.29</v>
      </c>
      <c r="M1761" s="651">
        <v>5407.25</v>
      </c>
      <c r="N1761" s="650">
        <v>25</v>
      </c>
      <c r="O1761" s="731">
        <v>17.5</v>
      </c>
      <c r="P1761" s="651">
        <v>5407.25</v>
      </c>
      <c r="Q1761" s="666">
        <v>1</v>
      </c>
      <c r="R1761" s="650">
        <v>25</v>
      </c>
      <c r="S1761" s="666">
        <v>1</v>
      </c>
      <c r="T1761" s="731">
        <v>17.5</v>
      </c>
      <c r="U1761" s="689">
        <v>1</v>
      </c>
    </row>
    <row r="1762" spans="1:21" ht="14.4" customHeight="1" x14ac:dyDescent="0.3">
      <c r="A1762" s="649">
        <v>21</v>
      </c>
      <c r="B1762" s="650" t="s">
        <v>582</v>
      </c>
      <c r="C1762" s="650">
        <v>89301212</v>
      </c>
      <c r="D1762" s="729" t="s">
        <v>5949</v>
      </c>
      <c r="E1762" s="730" t="s">
        <v>3930</v>
      </c>
      <c r="F1762" s="650" t="s">
        <v>3904</v>
      </c>
      <c r="G1762" s="650" t="s">
        <v>5392</v>
      </c>
      <c r="H1762" s="650" t="s">
        <v>583</v>
      </c>
      <c r="I1762" s="650" t="s">
        <v>5393</v>
      </c>
      <c r="J1762" s="650" t="s">
        <v>5394</v>
      </c>
      <c r="K1762" s="650" t="s">
        <v>5395</v>
      </c>
      <c r="L1762" s="651">
        <v>0</v>
      </c>
      <c r="M1762" s="651">
        <v>0</v>
      </c>
      <c r="N1762" s="650">
        <v>3</v>
      </c>
      <c r="O1762" s="731">
        <v>2</v>
      </c>
      <c r="P1762" s="651">
        <v>0</v>
      </c>
      <c r="Q1762" s="666"/>
      <c r="R1762" s="650">
        <v>2</v>
      </c>
      <c r="S1762" s="666">
        <v>0.66666666666666663</v>
      </c>
      <c r="T1762" s="731">
        <v>1</v>
      </c>
      <c r="U1762" s="689">
        <v>0.5</v>
      </c>
    </row>
    <row r="1763" spans="1:21" ht="14.4" customHeight="1" x14ac:dyDescent="0.3">
      <c r="A1763" s="649">
        <v>21</v>
      </c>
      <c r="B1763" s="650" t="s">
        <v>582</v>
      </c>
      <c r="C1763" s="650">
        <v>89301212</v>
      </c>
      <c r="D1763" s="729" t="s">
        <v>5949</v>
      </c>
      <c r="E1763" s="730" t="s">
        <v>3930</v>
      </c>
      <c r="F1763" s="650" t="s">
        <v>3904</v>
      </c>
      <c r="G1763" s="650" t="s">
        <v>4844</v>
      </c>
      <c r="H1763" s="650" t="s">
        <v>1959</v>
      </c>
      <c r="I1763" s="650" t="s">
        <v>2029</v>
      </c>
      <c r="J1763" s="650" t="s">
        <v>2030</v>
      </c>
      <c r="K1763" s="650" t="s">
        <v>1068</v>
      </c>
      <c r="L1763" s="651">
        <v>44.89</v>
      </c>
      <c r="M1763" s="651">
        <v>134.67000000000002</v>
      </c>
      <c r="N1763" s="650">
        <v>3</v>
      </c>
      <c r="O1763" s="731">
        <v>1</v>
      </c>
      <c r="P1763" s="651"/>
      <c r="Q1763" s="666">
        <v>0</v>
      </c>
      <c r="R1763" s="650"/>
      <c r="S1763" s="666">
        <v>0</v>
      </c>
      <c r="T1763" s="731"/>
      <c r="U1763" s="689">
        <v>0</v>
      </c>
    </row>
    <row r="1764" spans="1:21" ht="14.4" customHeight="1" x14ac:dyDescent="0.3">
      <c r="A1764" s="649">
        <v>21</v>
      </c>
      <c r="B1764" s="650" t="s">
        <v>582</v>
      </c>
      <c r="C1764" s="650">
        <v>89301212</v>
      </c>
      <c r="D1764" s="729" t="s">
        <v>5949</v>
      </c>
      <c r="E1764" s="730" t="s">
        <v>3930</v>
      </c>
      <c r="F1764" s="650" t="s">
        <v>3904</v>
      </c>
      <c r="G1764" s="650" t="s">
        <v>3979</v>
      </c>
      <c r="H1764" s="650" t="s">
        <v>583</v>
      </c>
      <c r="I1764" s="650" t="s">
        <v>959</v>
      </c>
      <c r="J1764" s="650" t="s">
        <v>4394</v>
      </c>
      <c r="K1764" s="650" t="s">
        <v>4395</v>
      </c>
      <c r="L1764" s="651">
        <v>0</v>
      </c>
      <c r="M1764" s="651">
        <v>0</v>
      </c>
      <c r="N1764" s="650">
        <v>19</v>
      </c>
      <c r="O1764" s="731">
        <v>7</v>
      </c>
      <c r="P1764" s="651">
        <v>0</v>
      </c>
      <c r="Q1764" s="666"/>
      <c r="R1764" s="650">
        <v>12</v>
      </c>
      <c r="S1764" s="666">
        <v>0.63157894736842102</v>
      </c>
      <c r="T1764" s="731">
        <v>3.5</v>
      </c>
      <c r="U1764" s="689">
        <v>0.5</v>
      </c>
    </row>
    <row r="1765" spans="1:21" ht="14.4" customHeight="1" x14ac:dyDescent="0.3">
      <c r="A1765" s="649">
        <v>21</v>
      </c>
      <c r="B1765" s="650" t="s">
        <v>582</v>
      </c>
      <c r="C1765" s="650">
        <v>89301212</v>
      </c>
      <c r="D1765" s="729" t="s">
        <v>5949</v>
      </c>
      <c r="E1765" s="730" t="s">
        <v>3930</v>
      </c>
      <c r="F1765" s="650" t="s">
        <v>3904</v>
      </c>
      <c r="G1765" s="650" t="s">
        <v>3979</v>
      </c>
      <c r="H1765" s="650" t="s">
        <v>583</v>
      </c>
      <c r="I1765" s="650" t="s">
        <v>963</v>
      </c>
      <c r="J1765" s="650" t="s">
        <v>3981</v>
      </c>
      <c r="K1765" s="650" t="s">
        <v>2110</v>
      </c>
      <c r="L1765" s="651">
        <v>0</v>
      </c>
      <c r="M1765" s="651">
        <v>0</v>
      </c>
      <c r="N1765" s="650">
        <v>7</v>
      </c>
      <c r="O1765" s="731">
        <v>1.5</v>
      </c>
      <c r="P1765" s="651">
        <v>0</v>
      </c>
      <c r="Q1765" s="666"/>
      <c r="R1765" s="650">
        <v>4</v>
      </c>
      <c r="S1765" s="666">
        <v>0.5714285714285714</v>
      </c>
      <c r="T1765" s="731">
        <v>1</v>
      </c>
      <c r="U1765" s="689">
        <v>0.66666666666666663</v>
      </c>
    </row>
    <row r="1766" spans="1:21" ht="14.4" customHeight="1" x14ac:dyDescent="0.3">
      <c r="A1766" s="649">
        <v>21</v>
      </c>
      <c r="B1766" s="650" t="s">
        <v>582</v>
      </c>
      <c r="C1766" s="650">
        <v>89301212</v>
      </c>
      <c r="D1766" s="729" t="s">
        <v>5949</v>
      </c>
      <c r="E1766" s="730" t="s">
        <v>3930</v>
      </c>
      <c r="F1766" s="650" t="s">
        <v>3904</v>
      </c>
      <c r="G1766" s="650" t="s">
        <v>3979</v>
      </c>
      <c r="H1766" s="650" t="s">
        <v>583</v>
      </c>
      <c r="I1766" s="650" t="s">
        <v>5083</v>
      </c>
      <c r="J1766" s="650" t="s">
        <v>3981</v>
      </c>
      <c r="K1766" s="650" t="s">
        <v>2110</v>
      </c>
      <c r="L1766" s="651">
        <v>0</v>
      </c>
      <c r="M1766" s="651">
        <v>0</v>
      </c>
      <c r="N1766" s="650">
        <v>2</v>
      </c>
      <c r="O1766" s="731">
        <v>1</v>
      </c>
      <c r="P1766" s="651">
        <v>0</v>
      </c>
      <c r="Q1766" s="666"/>
      <c r="R1766" s="650">
        <v>2</v>
      </c>
      <c r="S1766" s="666">
        <v>1</v>
      </c>
      <c r="T1766" s="731">
        <v>1</v>
      </c>
      <c r="U1766" s="689">
        <v>1</v>
      </c>
    </row>
    <row r="1767" spans="1:21" ht="14.4" customHeight="1" x14ac:dyDescent="0.3">
      <c r="A1767" s="649">
        <v>21</v>
      </c>
      <c r="B1767" s="650" t="s">
        <v>582</v>
      </c>
      <c r="C1767" s="650">
        <v>89301212</v>
      </c>
      <c r="D1767" s="729" t="s">
        <v>5949</v>
      </c>
      <c r="E1767" s="730" t="s">
        <v>3930</v>
      </c>
      <c r="F1767" s="650" t="s">
        <v>3904</v>
      </c>
      <c r="G1767" s="650" t="s">
        <v>3979</v>
      </c>
      <c r="H1767" s="650" t="s">
        <v>583</v>
      </c>
      <c r="I1767" s="650" t="s">
        <v>4766</v>
      </c>
      <c r="J1767" s="650" t="s">
        <v>4394</v>
      </c>
      <c r="K1767" s="650" t="s">
        <v>4395</v>
      </c>
      <c r="L1767" s="651">
        <v>0</v>
      </c>
      <c r="M1767" s="651">
        <v>0</v>
      </c>
      <c r="N1767" s="650">
        <v>8</v>
      </c>
      <c r="O1767" s="731">
        <v>2.5</v>
      </c>
      <c r="P1767" s="651">
        <v>0</v>
      </c>
      <c r="Q1767" s="666"/>
      <c r="R1767" s="650">
        <v>5</v>
      </c>
      <c r="S1767" s="666">
        <v>0.625</v>
      </c>
      <c r="T1767" s="731">
        <v>1.5</v>
      </c>
      <c r="U1767" s="689">
        <v>0.6</v>
      </c>
    </row>
    <row r="1768" spans="1:21" ht="14.4" customHeight="1" x14ac:dyDescent="0.3">
      <c r="A1768" s="649">
        <v>21</v>
      </c>
      <c r="B1768" s="650" t="s">
        <v>582</v>
      </c>
      <c r="C1768" s="650">
        <v>89301212</v>
      </c>
      <c r="D1768" s="729" t="s">
        <v>5949</v>
      </c>
      <c r="E1768" s="730" t="s">
        <v>3930</v>
      </c>
      <c r="F1768" s="650" t="s">
        <v>3904</v>
      </c>
      <c r="G1768" s="650" t="s">
        <v>3979</v>
      </c>
      <c r="H1768" s="650" t="s">
        <v>583</v>
      </c>
      <c r="I1768" s="650" t="s">
        <v>3980</v>
      </c>
      <c r="J1768" s="650" t="s">
        <v>3981</v>
      </c>
      <c r="K1768" s="650" t="s">
        <v>2110</v>
      </c>
      <c r="L1768" s="651">
        <v>0</v>
      </c>
      <c r="M1768" s="651">
        <v>0</v>
      </c>
      <c r="N1768" s="650">
        <v>7</v>
      </c>
      <c r="O1768" s="731">
        <v>2</v>
      </c>
      <c r="P1768" s="651">
        <v>0</v>
      </c>
      <c r="Q1768" s="666"/>
      <c r="R1768" s="650">
        <v>6</v>
      </c>
      <c r="S1768" s="666">
        <v>0.8571428571428571</v>
      </c>
      <c r="T1768" s="731">
        <v>1.5</v>
      </c>
      <c r="U1768" s="689">
        <v>0.75</v>
      </c>
    </row>
    <row r="1769" spans="1:21" ht="14.4" customHeight="1" x14ac:dyDescent="0.3">
      <c r="A1769" s="649">
        <v>21</v>
      </c>
      <c r="B1769" s="650" t="s">
        <v>582</v>
      </c>
      <c r="C1769" s="650">
        <v>89301212</v>
      </c>
      <c r="D1769" s="729" t="s">
        <v>5949</v>
      </c>
      <c r="E1769" s="730" t="s">
        <v>3930</v>
      </c>
      <c r="F1769" s="650" t="s">
        <v>3904</v>
      </c>
      <c r="G1769" s="650" t="s">
        <v>3979</v>
      </c>
      <c r="H1769" s="650" t="s">
        <v>583</v>
      </c>
      <c r="I1769" s="650" t="s">
        <v>4848</v>
      </c>
      <c r="J1769" s="650" t="s">
        <v>4394</v>
      </c>
      <c r="K1769" s="650" t="s">
        <v>4395</v>
      </c>
      <c r="L1769" s="651">
        <v>0</v>
      </c>
      <c r="M1769" s="651">
        <v>0</v>
      </c>
      <c r="N1769" s="650">
        <v>6</v>
      </c>
      <c r="O1769" s="731">
        <v>1.5</v>
      </c>
      <c r="P1769" s="651">
        <v>0</v>
      </c>
      <c r="Q1769" s="666"/>
      <c r="R1769" s="650">
        <v>2</v>
      </c>
      <c r="S1769" s="666">
        <v>0.33333333333333331</v>
      </c>
      <c r="T1769" s="731">
        <v>0.5</v>
      </c>
      <c r="U1769" s="689">
        <v>0.33333333333333331</v>
      </c>
    </row>
    <row r="1770" spans="1:21" ht="14.4" customHeight="1" x14ac:dyDescent="0.3">
      <c r="A1770" s="649">
        <v>21</v>
      </c>
      <c r="B1770" s="650" t="s">
        <v>582</v>
      </c>
      <c r="C1770" s="650">
        <v>89301212</v>
      </c>
      <c r="D1770" s="729" t="s">
        <v>5949</v>
      </c>
      <c r="E1770" s="730" t="s">
        <v>3930</v>
      </c>
      <c r="F1770" s="650" t="s">
        <v>3904</v>
      </c>
      <c r="G1770" s="650" t="s">
        <v>3979</v>
      </c>
      <c r="H1770" s="650" t="s">
        <v>583</v>
      </c>
      <c r="I1770" s="650" t="s">
        <v>5396</v>
      </c>
      <c r="J1770" s="650" t="s">
        <v>3981</v>
      </c>
      <c r="K1770" s="650" t="s">
        <v>2110</v>
      </c>
      <c r="L1770" s="651">
        <v>0</v>
      </c>
      <c r="M1770" s="651">
        <v>0</v>
      </c>
      <c r="N1770" s="650">
        <v>3</v>
      </c>
      <c r="O1770" s="731">
        <v>1</v>
      </c>
      <c r="P1770" s="651"/>
      <c r="Q1770" s="666"/>
      <c r="R1770" s="650"/>
      <c r="S1770" s="666">
        <v>0</v>
      </c>
      <c r="T1770" s="731"/>
      <c r="U1770" s="689">
        <v>0</v>
      </c>
    </row>
    <row r="1771" spans="1:21" ht="14.4" customHeight="1" x14ac:dyDescent="0.3">
      <c r="A1771" s="649">
        <v>21</v>
      </c>
      <c r="B1771" s="650" t="s">
        <v>582</v>
      </c>
      <c r="C1771" s="650">
        <v>89301212</v>
      </c>
      <c r="D1771" s="729" t="s">
        <v>5949</v>
      </c>
      <c r="E1771" s="730" t="s">
        <v>3930</v>
      </c>
      <c r="F1771" s="650" t="s">
        <v>3904</v>
      </c>
      <c r="G1771" s="650" t="s">
        <v>4141</v>
      </c>
      <c r="H1771" s="650" t="s">
        <v>1959</v>
      </c>
      <c r="I1771" s="650" t="s">
        <v>4221</v>
      </c>
      <c r="J1771" s="650" t="s">
        <v>4222</v>
      </c>
      <c r="K1771" s="650" t="s">
        <v>4223</v>
      </c>
      <c r="L1771" s="651">
        <v>1027.5999999999999</v>
      </c>
      <c r="M1771" s="651">
        <v>3082.7999999999997</v>
      </c>
      <c r="N1771" s="650">
        <v>3</v>
      </c>
      <c r="O1771" s="731">
        <v>3</v>
      </c>
      <c r="P1771" s="651">
        <v>3082.7999999999997</v>
      </c>
      <c r="Q1771" s="666">
        <v>1</v>
      </c>
      <c r="R1771" s="650">
        <v>3</v>
      </c>
      <c r="S1771" s="666">
        <v>1</v>
      </c>
      <c r="T1771" s="731">
        <v>3</v>
      </c>
      <c r="U1771" s="689">
        <v>1</v>
      </c>
    </row>
    <row r="1772" spans="1:21" ht="14.4" customHeight="1" x14ac:dyDescent="0.3">
      <c r="A1772" s="649">
        <v>21</v>
      </c>
      <c r="B1772" s="650" t="s">
        <v>582</v>
      </c>
      <c r="C1772" s="650">
        <v>89301212</v>
      </c>
      <c r="D1772" s="729" t="s">
        <v>5949</v>
      </c>
      <c r="E1772" s="730" t="s">
        <v>3930</v>
      </c>
      <c r="F1772" s="650" t="s">
        <v>3904</v>
      </c>
      <c r="G1772" s="650" t="s">
        <v>4141</v>
      </c>
      <c r="H1772" s="650" t="s">
        <v>1959</v>
      </c>
      <c r="I1772" s="650" t="s">
        <v>4221</v>
      </c>
      <c r="J1772" s="650" t="s">
        <v>4222</v>
      </c>
      <c r="K1772" s="650" t="s">
        <v>4223</v>
      </c>
      <c r="L1772" s="651">
        <v>801.23</v>
      </c>
      <c r="M1772" s="651">
        <v>9614.76</v>
      </c>
      <c r="N1772" s="650">
        <v>12</v>
      </c>
      <c r="O1772" s="731">
        <v>5</v>
      </c>
      <c r="P1772" s="651">
        <v>7211.07</v>
      </c>
      <c r="Q1772" s="666">
        <v>0.75</v>
      </c>
      <c r="R1772" s="650">
        <v>9</v>
      </c>
      <c r="S1772" s="666">
        <v>0.75</v>
      </c>
      <c r="T1772" s="731">
        <v>4</v>
      </c>
      <c r="U1772" s="689">
        <v>0.8</v>
      </c>
    </row>
    <row r="1773" spans="1:21" ht="14.4" customHeight="1" x14ac:dyDescent="0.3">
      <c r="A1773" s="649">
        <v>21</v>
      </c>
      <c r="B1773" s="650" t="s">
        <v>582</v>
      </c>
      <c r="C1773" s="650">
        <v>89301212</v>
      </c>
      <c r="D1773" s="729" t="s">
        <v>5949</v>
      </c>
      <c r="E1773" s="730" t="s">
        <v>3930</v>
      </c>
      <c r="F1773" s="650" t="s">
        <v>3904</v>
      </c>
      <c r="G1773" s="650" t="s">
        <v>4141</v>
      </c>
      <c r="H1773" s="650" t="s">
        <v>1959</v>
      </c>
      <c r="I1773" s="650" t="s">
        <v>4142</v>
      </c>
      <c r="J1773" s="650" t="s">
        <v>4143</v>
      </c>
      <c r="K1773" s="650" t="s">
        <v>4144</v>
      </c>
      <c r="L1773" s="651">
        <v>1509.4</v>
      </c>
      <c r="M1773" s="651">
        <v>7547</v>
      </c>
      <c r="N1773" s="650">
        <v>5</v>
      </c>
      <c r="O1773" s="731">
        <v>3</v>
      </c>
      <c r="P1773" s="651">
        <v>7547</v>
      </c>
      <c r="Q1773" s="666">
        <v>1</v>
      </c>
      <c r="R1773" s="650">
        <v>5</v>
      </c>
      <c r="S1773" s="666">
        <v>1</v>
      </c>
      <c r="T1773" s="731">
        <v>3</v>
      </c>
      <c r="U1773" s="689">
        <v>1</v>
      </c>
    </row>
    <row r="1774" spans="1:21" ht="14.4" customHeight="1" x14ac:dyDescent="0.3">
      <c r="A1774" s="649">
        <v>21</v>
      </c>
      <c r="B1774" s="650" t="s">
        <v>582</v>
      </c>
      <c r="C1774" s="650">
        <v>89301212</v>
      </c>
      <c r="D1774" s="729" t="s">
        <v>5949</v>
      </c>
      <c r="E1774" s="730" t="s">
        <v>3930</v>
      </c>
      <c r="F1774" s="650" t="s">
        <v>3904</v>
      </c>
      <c r="G1774" s="650" t="s">
        <v>4141</v>
      </c>
      <c r="H1774" s="650" t="s">
        <v>1959</v>
      </c>
      <c r="I1774" s="650" t="s">
        <v>4142</v>
      </c>
      <c r="J1774" s="650" t="s">
        <v>4143</v>
      </c>
      <c r="K1774" s="650" t="s">
        <v>4144</v>
      </c>
      <c r="L1774" s="651">
        <v>1201.8399999999999</v>
      </c>
      <c r="M1774" s="651">
        <v>7211.0399999999991</v>
      </c>
      <c r="N1774" s="650">
        <v>6</v>
      </c>
      <c r="O1774" s="731">
        <v>3</v>
      </c>
      <c r="P1774" s="651">
        <v>7211.0399999999991</v>
      </c>
      <c r="Q1774" s="666">
        <v>1</v>
      </c>
      <c r="R1774" s="650">
        <v>6</v>
      </c>
      <c r="S1774" s="666">
        <v>1</v>
      </c>
      <c r="T1774" s="731">
        <v>3</v>
      </c>
      <c r="U1774" s="689">
        <v>1</v>
      </c>
    </row>
    <row r="1775" spans="1:21" ht="14.4" customHeight="1" x14ac:dyDescent="0.3">
      <c r="A1775" s="649">
        <v>21</v>
      </c>
      <c r="B1775" s="650" t="s">
        <v>582</v>
      </c>
      <c r="C1775" s="650">
        <v>89301212</v>
      </c>
      <c r="D1775" s="729" t="s">
        <v>5949</v>
      </c>
      <c r="E1775" s="730" t="s">
        <v>3930</v>
      </c>
      <c r="F1775" s="650" t="s">
        <v>3904</v>
      </c>
      <c r="G1775" s="650" t="s">
        <v>4141</v>
      </c>
      <c r="H1775" s="650" t="s">
        <v>1959</v>
      </c>
      <c r="I1775" s="650" t="s">
        <v>4142</v>
      </c>
      <c r="J1775" s="650" t="s">
        <v>4143</v>
      </c>
      <c r="K1775" s="650" t="s">
        <v>4144</v>
      </c>
      <c r="L1775" s="651">
        <v>1182.47</v>
      </c>
      <c r="M1775" s="651">
        <v>7094.82</v>
      </c>
      <c r="N1775" s="650">
        <v>6</v>
      </c>
      <c r="O1775" s="731">
        <v>2</v>
      </c>
      <c r="P1775" s="651">
        <v>7094.82</v>
      </c>
      <c r="Q1775" s="666">
        <v>1</v>
      </c>
      <c r="R1775" s="650">
        <v>6</v>
      </c>
      <c r="S1775" s="666">
        <v>1</v>
      </c>
      <c r="T1775" s="731">
        <v>2</v>
      </c>
      <c r="U1775" s="689">
        <v>1</v>
      </c>
    </row>
    <row r="1776" spans="1:21" ht="14.4" customHeight="1" x14ac:dyDescent="0.3">
      <c r="A1776" s="649">
        <v>21</v>
      </c>
      <c r="B1776" s="650" t="s">
        <v>582</v>
      </c>
      <c r="C1776" s="650">
        <v>89301212</v>
      </c>
      <c r="D1776" s="729" t="s">
        <v>5949</v>
      </c>
      <c r="E1776" s="730" t="s">
        <v>3930</v>
      </c>
      <c r="F1776" s="650" t="s">
        <v>3904</v>
      </c>
      <c r="G1776" s="650" t="s">
        <v>4141</v>
      </c>
      <c r="H1776" s="650" t="s">
        <v>1959</v>
      </c>
      <c r="I1776" s="650" t="s">
        <v>4849</v>
      </c>
      <c r="J1776" s="650" t="s">
        <v>4850</v>
      </c>
      <c r="K1776" s="650" t="s">
        <v>4851</v>
      </c>
      <c r="L1776" s="651">
        <v>1896.14</v>
      </c>
      <c r="M1776" s="651">
        <v>17065.260000000002</v>
      </c>
      <c r="N1776" s="650">
        <v>9</v>
      </c>
      <c r="O1776" s="731">
        <v>4</v>
      </c>
      <c r="P1776" s="651">
        <v>5688.42</v>
      </c>
      <c r="Q1776" s="666">
        <v>0.33333333333333331</v>
      </c>
      <c r="R1776" s="650">
        <v>3</v>
      </c>
      <c r="S1776" s="666">
        <v>0.33333333333333331</v>
      </c>
      <c r="T1776" s="731">
        <v>1</v>
      </c>
      <c r="U1776" s="689">
        <v>0.25</v>
      </c>
    </row>
    <row r="1777" spans="1:21" ht="14.4" customHeight="1" x14ac:dyDescent="0.3">
      <c r="A1777" s="649">
        <v>21</v>
      </c>
      <c r="B1777" s="650" t="s">
        <v>582</v>
      </c>
      <c r="C1777" s="650">
        <v>89301212</v>
      </c>
      <c r="D1777" s="729" t="s">
        <v>5949</v>
      </c>
      <c r="E1777" s="730" t="s">
        <v>3930</v>
      </c>
      <c r="F1777" s="650" t="s">
        <v>3904</v>
      </c>
      <c r="G1777" s="650" t="s">
        <v>4141</v>
      </c>
      <c r="H1777" s="650" t="s">
        <v>1959</v>
      </c>
      <c r="I1777" s="650" t="s">
        <v>4849</v>
      </c>
      <c r="J1777" s="650" t="s">
        <v>4850</v>
      </c>
      <c r="K1777" s="650" t="s">
        <v>4851</v>
      </c>
      <c r="L1777" s="651">
        <v>1602.45</v>
      </c>
      <c r="M1777" s="651">
        <v>4807.3500000000004</v>
      </c>
      <c r="N1777" s="650">
        <v>3</v>
      </c>
      <c r="O1777" s="731">
        <v>1</v>
      </c>
      <c r="P1777" s="651"/>
      <c r="Q1777" s="666">
        <v>0</v>
      </c>
      <c r="R1777" s="650"/>
      <c r="S1777" s="666">
        <v>0</v>
      </c>
      <c r="T1777" s="731"/>
      <c r="U1777" s="689">
        <v>0</v>
      </c>
    </row>
    <row r="1778" spans="1:21" ht="14.4" customHeight="1" x14ac:dyDescent="0.3">
      <c r="A1778" s="649">
        <v>21</v>
      </c>
      <c r="B1778" s="650" t="s">
        <v>582</v>
      </c>
      <c r="C1778" s="650">
        <v>89301212</v>
      </c>
      <c r="D1778" s="729" t="s">
        <v>5949</v>
      </c>
      <c r="E1778" s="730" t="s">
        <v>3930</v>
      </c>
      <c r="F1778" s="650" t="s">
        <v>3904</v>
      </c>
      <c r="G1778" s="650" t="s">
        <v>4224</v>
      </c>
      <c r="H1778" s="650" t="s">
        <v>1959</v>
      </c>
      <c r="I1778" s="650" t="s">
        <v>2437</v>
      </c>
      <c r="J1778" s="650" t="s">
        <v>2438</v>
      </c>
      <c r="K1778" s="650" t="s">
        <v>1938</v>
      </c>
      <c r="L1778" s="651">
        <v>138.16</v>
      </c>
      <c r="M1778" s="651">
        <v>276.32</v>
      </c>
      <c r="N1778" s="650">
        <v>2</v>
      </c>
      <c r="O1778" s="731">
        <v>1</v>
      </c>
      <c r="P1778" s="651">
        <v>276.32</v>
      </c>
      <c r="Q1778" s="666">
        <v>1</v>
      </c>
      <c r="R1778" s="650">
        <v>2</v>
      </c>
      <c r="S1778" s="666">
        <v>1</v>
      </c>
      <c r="T1778" s="731">
        <v>1</v>
      </c>
      <c r="U1778" s="689">
        <v>1</v>
      </c>
    </row>
    <row r="1779" spans="1:21" ht="14.4" customHeight="1" x14ac:dyDescent="0.3">
      <c r="A1779" s="649">
        <v>21</v>
      </c>
      <c r="B1779" s="650" t="s">
        <v>582</v>
      </c>
      <c r="C1779" s="650">
        <v>89301212</v>
      </c>
      <c r="D1779" s="729" t="s">
        <v>5949</v>
      </c>
      <c r="E1779" s="730" t="s">
        <v>3930</v>
      </c>
      <c r="F1779" s="650" t="s">
        <v>3904</v>
      </c>
      <c r="G1779" s="650" t="s">
        <v>4225</v>
      </c>
      <c r="H1779" s="650" t="s">
        <v>1959</v>
      </c>
      <c r="I1779" s="650" t="s">
        <v>4767</v>
      </c>
      <c r="J1779" s="650" t="s">
        <v>2072</v>
      </c>
      <c r="K1779" s="650" t="s">
        <v>4768</v>
      </c>
      <c r="L1779" s="651">
        <v>413.22</v>
      </c>
      <c r="M1779" s="651">
        <v>413.22</v>
      </c>
      <c r="N1779" s="650">
        <v>1</v>
      </c>
      <c r="O1779" s="731">
        <v>1</v>
      </c>
      <c r="P1779" s="651"/>
      <c r="Q1779" s="666">
        <v>0</v>
      </c>
      <c r="R1779" s="650"/>
      <c r="S1779" s="666">
        <v>0</v>
      </c>
      <c r="T1779" s="731"/>
      <c r="U1779" s="689">
        <v>0</v>
      </c>
    </row>
    <row r="1780" spans="1:21" ht="14.4" customHeight="1" x14ac:dyDescent="0.3">
      <c r="A1780" s="649">
        <v>21</v>
      </c>
      <c r="B1780" s="650" t="s">
        <v>582</v>
      </c>
      <c r="C1780" s="650">
        <v>89301212</v>
      </c>
      <c r="D1780" s="729" t="s">
        <v>5949</v>
      </c>
      <c r="E1780" s="730" t="s">
        <v>3930</v>
      </c>
      <c r="F1780" s="650" t="s">
        <v>3904</v>
      </c>
      <c r="G1780" s="650" t="s">
        <v>4225</v>
      </c>
      <c r="H1780" s="650" t="s">
        <v>1959</v>
      </c>
      <c r="I1780" s="650" t="s">
        <v>4767</v>
      </c>
      <c r="J1780" s="650" t="s">
        <v>2072</v>
      </c>
      <c r="K1780" s="650" t="s">
        <v>4768</v>
      </c>
      <c r="L1780" s="651">
        <v>356.47</v>
      </c>
      <c r="M1780" s="651">
        <v>356.47</v>
      </c>
      <c r="N1780" s="650">
        <v>1</v>
      </c>
      <c r="O1780" s="731">
        <v>0.5</v>
      </c>
      <c r="P1780" s="651">
        <v>356.47</v>
      </c>
      <c r="Q1780" s="666">
        <v>1</v>
      </c>
      <c r="R1780" s="650">
        <v>1</v>
      </c>
      <c r="S1780" s="666">
        <v>1</v>
      </c>
      <c r="T1780" s="731">
        <v>0.5</v>
      </c>
      <c r="U1780" s="689">
        <v>1</v>
      </c>
    </row>
    <row r="1781" spans="1:21" ht="14.4" customHeight="1" x14ac:dyDescent="0.3">
      <c r="A1781" s="649">
        <v>21</v>
      </c>
      <c r="B1781" s="650" t="s">
        <v>582</v>
      </c>
      <c r="C1781" s="650">
        <v>89301212</v>
      </c>
      <c r="D1781" s="729" t="s">
        <v>5949</v>
      </c>
      <c r="E1781" s="730" t="s">
        <v>3930</v>
      </c>
      <c r="F1781" s="650" t="s">
        <v>3904</v>
      </c>
      <c r="G1781" s="650" t="s">
        <v>4856</v>
      </c>
      <c r="H1781" s="650" t="s">
        <v>583</v>
      </c>
      <c r="I1781" s="650" t="s">
        <v>800</v>
      </c>
      <c r="J1781" s="650" t="s">
        <v>801</v>
      </c>
      <c r="K1781" s="650" t="s">
        <v>802</v>
      </c>
      <c r="L1781" s="651">
        <v>0</v>
      </c>
      <c r="M1781" s="651">
        <v>0</v>
      </c>
      <c r="N1781" s="650">
        <v>1</v>
      </c>
      <c r="O1781" s="731">
        <v>0.5</v>
      </c>
      <c r="P1781" s="651">
        <v>0</v>
      </c>
      <c r="Q1781" s="666"/>
      <c r="R1781" s="650">
        <v>1</v>
      </c>
      <c r="S1781" s="666">
        <v>1</v>
      </c>
      <c r="T1781" s="731">
        <v>0.5</v>
      </c>
      <c r="U1781" s="689">
        <v>1</v>
      </c>
    </row>
    <row r="1782" spans="1:21" ht="14.4" customHeight="1" x14ac:dyDescent="0.3">
      <c r="A1782" s="649">
        <v>21</v>
      </c>
      <c r="B1782" s="650" t="s">
        <v>582</v>
      </c>
      <c r="C1782" s="650">
        <v>89301212</v>
      </c>
      <c r="D1782" s="729" t="s">
        <v>5949</v>
      </c>
      <c r="E1782" s="730" t="s">
        <v>3930</v>
      </c>
      <c r="F1782" s="650" t="s">
        <v>3904</v>
      </c>
      <c r="G1782" s="650" t="s">
        <v>3982</v>
      </c>
      <c r="H1782" s="650" t="s">
        <v>1959</v>
      </c>
      <c r="I1782" s="650" t="s">
        <v>3983</v>
      </c>
      <c r="J1782" s="650" t="s">
        <v>3984</v>
      </c>
      <c r="K1782" s="650" t="s">
        <v>1938</v>
      </c>
      <c r="L1782" s="651">
        <v>52.4</v>
      </c>
      <c r="M1782" s="651">
        <v>104.8</v>
      </c>
      <c r="N1782" s="650">
        <v>2</v>
      </c>
      <c r="O1782" s="731">
        <v>1</v>
      </c>
      <c r="P1782" s="651">
        <v>104.8</v>
      </c>
      <c r="Q1782" s="666">
        <v>1</v>
      </c>
      <c r="R1782" s="650">
        <v>2</v>
      </c>
      <c r="S1782" s="666">
        <v>1</v>
      </c>
      <c r="T1782" s="731">
        <v>1</v>
      </c>
      <c r="U1782" s="689">
        <v>1</v>
      </c>
    </row>
    <row r="1783" spans="1:21" ht="14.4" customHeight="1" x14ac:dyDescent="0.3">
      <c r="A1783" s="649">
        <v>21</v>
      </c>
      <c r="B1783" s="650" t="s">
        <v>582</v>
      </c>
      <c r="C1783" s="650">
        <v>89301212</v>
      </c>
      <c r="D1783" s="729" t="s">
        <v>5949</v>
      </c>
      <c r="E1783" s="730" t="s">
        <v>3930</v>
      </c>
      <c r="F1783" s="650" t="s">
        <v>3904</v>
      </c>
      <c r="G1783" s="650" t="s">
        <v>3982</v>
      </c>
      <c r="H1783" s="650" t="s">
        <v>1959</v>
      </c>
      <c r="I1783" s="650" t="s">
        <v>3317</v>
      </c>
      <c r="J1783" s="650" t="s">
        <v>3318</v>
      </c>
      <c r="K1783" s="650" t="s">
        <v>3733</v>
      </c>
      <c r="L1783" s="651">
        <v>69.86</v>
      </c>
      <c r="M1783" s="651">
        <v>139.72</v>
      </c>
      <c r="N1783" s="650">
        <v>2</v>
      </c>
      <c r="O1783" s="731">
        <v>1</v>
      </c>
      <c r="P1783" s="651"/>
      <c r="Q1783" s="666">
        <v>0</v>
      </c>
      <c r="R1783" s="650"/>
      <c r="S1783" s="666">
        <v>0</v>
      </c>
      <c r="T1783" s="731"/>
      <c r="U1783" s="689">
        <v>0</v>
      </c>
    </row>
    <row r="1784" spans="1:21" ht="14.4" customHeight="1" x14ac:dyDescent="0.3">
      <c r="A1784" s="649">
        <v>21</v>
      </c>
      <c r="B1784" s="650" t="s">
        <v>582</v>
      </c>
      <c r="C1784" s="650">
        <v>89301212</v>
      </c>
      <c r="D1784" s="729" t="s">
        <v>5949</v>
      </c>
      <c r="E1784" s="730" t="s">
        <v>3930</v>
      </c>
      <c r="F1784" s="650" t="s">
        <v>3904</v>
      </c>
      <c r="G1784" s="650" t="s">
        <v>3985</v>
      </c>
      <c r="H1784" s="650" t="s">
        <v>1959</v>
      </c>
      <c r="I1784" s="650" t="s">
        <v>5293</v>
      </c>
      <c r="J1784" s="650" t="s">
        <v>2190</v>
      </c>
      <c r="K1784" s="650" t="s">
        <v>3108</v>
      </c>
      <c r="L1784" s="651">
        <v>432.32</v>
      </c>
      <c r="M1784" s="651">
        <v>432.32</v>
      </c>
      <c r="N1784" s="650">
        <v>1</v>
      </c>
      <c r="O1784" s="731">
        <v>1</v>
      </c>
      <c r="P1784" s="651">
        <v>432.32</v>
      </c>
      <c r="Q1784" s="666">
        <v>1</v>
      </c>
      <c r="R1784" s="650">
        <v>1</v>
      </c>
      <c r="S1784" s="666">
        <v>1</v>
      </c>
      <c r="T1784" s="731">
        <v>1</v>
      </c>
      <c r="U1784" s="689">
        <v>1</v>
      </c>
    </row>
    <row r="1785" spans="1:21" ht="14.4" customHeight="1" x14ac:dyDescent="0.3">
      <c r="A1785" s="649">
        <v>21</v>
      </c>
      <c r="B1785" s="650" t="s">
        <v>582</v>
      </c>
      <c r="C1785" s="650">
        <v>89301212</v>
      </c>
      <c r="D1785" s="729" t="s">
        <v>5949</v>
      </c>
      <c r="E1785" s="730" t="s">
        <v>3930</v>
      </c>
      <c r="F1785" s="650" t="s">
        <v>3904</v>
      </c>
      <c r="G1785" s="650" t="s">
        <v>3985</v>
      </c>
      <c r="H1785" s="650" t="s">
        <v>1959</v>
      </c>
      <c r="I1785" s="650" t="s">
        <v>2123</v>
      </c>
      <c r="J1785" s="650" t="s">
        <v>2124</v>
      </c>
      <c r="K1785" s="650" t="s">
        <v>3802</v>
      </c>
      <c r="L1785" s="651">
        <v>162.13</v>
      </c>
      <c r="M1785" s="651">
        <v>324.26</v>
      </c>
      <c r="N1785" s="650">
        <v>2</v>
      </c>
      <c r="O1785" s="731">
        <v>0.5</v>
      </c>
      <c r="P1785" s="651">
        <v>324.26</v>
      </c>
      <c r="Q1785" s="666">
        <v>1</v>
      </c>
      <c r="R1785" s="650">
        <v>2</v>
      </c>
      <c r="S1785" s="666">
        <v>1</v>
      </c>
      <c r="T1785" s="731">
        <v>0.5</v>
      </c>
      <c r="U1785" s="689">
        <v>1</v>
      </c>
    </row>
    <row r="1786" spans="1:21" ht="14.4" customHeight="1" x14ac:dyDescent="0.3">
      <c r="A1786" s="649">
        <v>21</v>
      </c>
      <c r="B1786" s="650" t="s">
        <v>582</v>
      </c>
      <c r="C1786" s="650">
        <v>89301212</v>
      </c>
      <c r="D1786" s="729" t="s">
        <v>5949</v>
      </c>
      <c r="E1786" s="730" t="s">
        <v>3930</v>
      </c>
      <c r="F1786" s="650" t="s">
        <v>3904</v>
      </c>
      <c r="G1786" s="650" t="s">
        <v>3985</v>
      </c>
      <c r="H1786" s="650" t="s">
        <v>1959</v>
      </c>
      <c r="I1786" s="650" t="s">
        <v>2189</v>
      </c>
      <c r="J1786" s="650" t="s">
        <v>2190</v>
      </c>
      <c r="K1786" s="650" t="s">
        <v>3803</v>
      </c>
      <c r="L1786" s="651">
        <v>216.16</v>
      </c>
      <c r="M1786" s="651">
        <v>648.48</v>
      </c>
      <c r="N1786" s="650">
        <v>3</v>
      </c>
      <c r="O1786" s="731">
        <v>1</v>
      </c>
      <c r="P1786" s="651">
        <v>648.48</v>
      </c>
      <c r="Q1786" s="666">
        <v>1</v>
      </c>
      <c r="R1786" s="650">
        <v>3</v>
      </c>
      <c r="S1786" s="666">
        <v>1</v>
      </c>
      <c r="T1786" s="731">
        <v>1</v>
      </c>
      <c r="U1786" s="689">
        <v>1</v>
      </c>
    </row>
    <row r="1787" spans="1:21" ht="14.4" customHeight="1" x14ac:dyDescent="0.3">
      <c r="A1787" s="649">
        <v>21</v>
      </c>
      <c r="B1787" s="650" t="s">
        <v>582</v>
      </c>
      <c r="C1787" s="650">
        <v>89301212</v>
      </c>
      <c r="D1787" s="729" t="s">
        <v>5949</v>
      </c>
      <c r="E1787" s="730" t="s">
        <v>3930</v>
      </c>
      <c r="F1787" s="650" t="s">
        <v>3904</v>
      </c>
      <c r="G1787" s="650" t="s">
        <v>3985</v>
      </c>
      <c r="H1787" s="650" t="s">
        <v>1959</v>
      </c>
      <c r="I1787" s="650" t="s">
        <v>3107</v>
      </c>
      <c r="J1787" s="650" t="s">
        <v>2190</v>
      </c>
      <c r="K1787" s="650" t="s">
        <v>3861</v>
      </c>
      <c r="L1787" s="651">
        <v>432.32</v>
      </c>
      <c r="M1787" s="651">
        <v>3458.56</v>
      </c>
      <c r="N1787" s="650">
        <v>8</v>
      </c>
      <c r="O1787" s="731">
        <v>5</v>
      </c>
      <c r="P1787" s="651">
        <v>2161.6</v>
      </c>
      <c r="Q1787" s="666">
        <v>0.625</v>
      </c>
      <c r="R1787" s="650">
        <v>5</v>
      </c>
      <c r="S1787" s="666">
        <v>0.625</v>
      </c>
      <c r="T1787" s="731">
        <v>3</v>
      </c>
      <c r="U1787" s="689">
        <v>0.6</v>
      </c>
    </row>
    <row r="1788" spans="1:21" ht="14.4" customHeight="1" x14ac:dyDescent="0.3">
      <c r="A1788" s="649">
        <v>21</v>
      </c>
      <c r="B1788" s="650" t="s">
        <v>582</v>
      </c>
      <c r="C1788" s="650">
        <v>89301212</v>
      </c>
      <c r="D1788" s="729" t="s">
        <v>5949</v>
      </c>
      <c r="E1788" s="730" t="s">
        <v>3930</v>
      </c>
      <c r="F1788" s="650" t="s">
        <v>3904</v>
      </c>
      <c r="G1788" s="650" t="s">
        <v>3985</v>
      </c>
      <c r="H1788" s="650" t="s">
        <v>583</v>
      </c>
      <c r="I1788" s="650" t="s">
        <v>5397</v>
      </c>
      <c r="J1788" s="650" t="s">
        <v>5398</v>
      </c>
      <c r="K1788" s="650" t="s">
        <v>5399</v>
      </c>
      <c r="L1788" s="651">
        <v>0</v>
      </c>
      <c r="M1788" s="651">
        <v>0</v>
      </c>
      <c r="N1788" s="650">
        <v>1</v>
      </c>
      <c r="O1788" s="731">
        <v>1</v>
      </c>
      <c r="P1788" s="651"/>
      <c r="Q1788" s="666"/>
      <c r="R1788" s="650"/>
      <c r="S1788" s="666">
        <v>0</v>
      </c>
      <c r="T1788" s="731"/>
      <c r="U1788" s="689">
        <v>0</v>
      </c>
    </row>
    <row r="1789" spans="1:21" ht="14.4" customHeight="1" x14ac:dyDescent="0.3">
      <c r="A1789" s="649">
        <v>21</v>
      </c>
      <c r="B1789" s="650" t="s">
        <v>582</v>
      </c>
      <c r="C1789" s="650">
        <v>89301212</v>
      </c>
      <c r="D1789" s="729" t="s">
        <v>5949</v>
      </c>
      <c r="E1789" s="730" t="s">
        <v>3930</v>
      </c>
      <c r="F1789" s="650" t="s">
        <v>3904</v>
      </c>
      <c r="G1789" s="650" t="s">
        <v>4858</v>
      </c>
      <c r="H1789" s="650" t="s">
        <v>1959</v>
      </c>
      <c r="I1789" s="650" t="s">
        <v>4859</v>
      </c>
      <c r="J1789" s="650" t="s">
        <v>4860</v>
      </c>
      <c r="K1789" s="650" t="s">
        <v>4861</v>
      </c>
      <c r="L1789" s="651">
        <v>2118.42</v>
      </c>
      <c r="M1789" s="651">
        <v>4236.84</v>
      </c>
      <c r="N1789" s="650">
        <v>2</v>
      </c>
      <c r="O1789" s="731">
        <v>1</v>
      </c>
      <c r="P1789" s="651">
        <v>4236.84</v>
      </c>
      <c r="Q1789" s="666">
        <v>1</v>
      </c>
      <c r="R1789" s="650">
        <v>2</v>
      </c>
      <c r="S1789" s="666">
        <v>1</v>
      </c>
      <c r="T1789" s="731">
        <v>1</v>
      </c>
      <c r="U1789" s="689">
        <v>1</v>
      </c>
    </row>
    <row r="1790" spans="1:21" ht="14.4" customHeight="1" x14ac:dyDescent="0.3">
      <c r="A1790" s="649">
        <v>21</v>
      </c>
      <c r="B1790" s="650" t="s">
        <v>582</v>
      </c>
      <c r="C1790" s="650">
        <v>89301212</v>
      </c>
      <c r="D1790" s="729" t="s">
        <v>5949</v>
      </c>
      <c r="E1790" s="730" t="s">
        <v>3930</v>
      </c>
      <c r="F1790" s="650" t="s">
        <v>3904</v>
      </c>
      <c r="G1790" s="650" t="s">
        <v>3986</v>
      </c>
      <c r="H1790" s="650" t="s">
        <v>583</v>
      </c>
      <c r="I1790" s="650" t="s">
        <v>1175</v>
      </c>
      <c r="J1790" s="650" t="s">
        <v>819</v>
      </c>
      <c r="K1790" s="650" t="s">
        <v>1068</v>
      </c>
      <c r="L1790" s="651">
        <v>137.74</v>
      </c>
      <c r="M1790" s="651">
        <v>550.96</v>
      </c>
      <c r="N1790" s="650">
        <v>4</v>
      </c>
      <c r="O1790" s="731">
        <v>1</v>
      </c>
      <c r="P1790" s="651">
        <v>137.74</v>
      </c>
      <c r="Q1790" s="666">
        <v>0.25</v>
      </c>
      <c r="R1790" s="650">
        <v>1</v>
      </c>
      <c r="S1790" s="666">
        <v>0.25</v>
      </c>
      <c r="T1790" s="731">
        <v>0.5</v>
      </c>
      <c r="U1790" s="689">
        <v>0.5</v>
      </c>
    </row>
    <row r="1791" spans="1:21" ht="14.4" customHeight="1" x14ac:dyDescent="0.3">
      <c r="A1791" s="649">
        <v>21</v>
      </c>
      <c r="B1791" s="650" t="s">
        <v>582</v>
      </c>
      <c r="C1791" s="650">
        <v>89301212</v>
      </c>
      <c r="D1791" s="729" t="s">
        <v>5949</v>
      </c>
      <c r="E1791" s="730" t="s">
        <v>3930</v>
      </c>
      <c r="F1791" s="650" t="s">
        <v>3904</v>
      </c>
      <c r="G1791" s="650" t="s">
        <v>3986</v>
      </c>
      <c r="H1791" s="650" t="s">
        <v>583</v>
      </c>
      <c r="I1791" s="650" t="s">
        <v>1175</v>
      </c>
      <c r="J1791" s="650" t="s">
        <v>819</v>
      </c>
      <c r="K1791" s="650" t="s">
        <v>1068</v>
      </c>
      <c r="L1791" s="651">
        <v>118.82</v>
      </c>
      <c r="M1791" s="651">
        <v>237.64</v>
      </c>
      <c r="N1791" s="650">
        <v>2</v>
      </c>
      <c r="O1791" s="731">
        <v>1.5</v>
      </c>
      <c r="P1791" s="651">
        <v>118.82</v>
      </c>
      <c r="Q1791" s="666">
        <v>0.5</v>
      </c>
      <c r="R1791" s="650">
        <v>1</v>
      </c>
      <c r="S1791" s="666">
        <v>0.5</v>
      </c>
      <c r="T1791" s="731">
        <v>0.5</v>
      </c>
      <c r="U1791" s="689">
        <v>0.33333333333333331</v>
      </c>
    </row>
    <row r="1792" spans="1:21" ht="14.4" customHeight="1" x14ac:dyDescent="0.3">
      <c r="A1792" s="649">
        <v>21</v>
      </c>
      <c r="B1792" s="650" t="s">
        <v>582</v>
      </c>
      <c r="C1792" s="650">
        <v>89301212</v>
      </c>
      <c r="D1792" s="729" t="s">
        <v>5949</v>
      </c>
      <c r="E1792" s="730" t="s">
        <v>3930</v>
      </c>
      <c r="F1792" s="650" t="s">
        <v>3904</v>
      </c>
      <c r="G1792" s="650" t="s">
        <v>3986</v>
      </c>
      <c r="H1792" s="650" t="s">
        <v>583</v>
      </c>
      <c r="I1792" s="650" t="s">
        <v>3057</v>
      </c>
      <c r="J1792" s="650" t="s">
        <v>819</v>
      </c>
      <c r="K1792" s="650" t="s">
        <v>3058</v>
      </c>
      <c r="L1792" s="651">
        <v>198.04</v>
      </c>
      <c r="M1792" s="651">
        <v>198.04</v>
      </c>
      <c r="N1792" s="650">
        <v>1</v>
      </c>
      <c r="O1792" s="731">
        <v>0.5</v>
      </c>
      <c r="P1792" s="651">
        <v>198.04</v>
      </c>
      <c r="Q1792" s="666">
        <v>1</v>
      </c>
      <c r="R1792" s="650">
        <v>1</v>
      </c>
      <c r="S1792" s="666">
        <v>1</v>
      </c>
      <c r="T1792" s="731">
        <v>0.5</v>
      </c>
      <c r="U1792" s="689">
        <v>1</v>
      </c>
    </row>
    <row r="1793" spans="1:21" ht="14.4" customHeight="1" x14ac:dyDescent="0.3">
      <c r="A1793" s="649">
        <v>21</v>
      </c>
      <c r="B1793" s="650" t="s">
        <v>582</v>
      </c>
      <c r="C1793" s="650">
        <v>89301212</v>
      </c>
      <c r="D1793" s="729" t="s">
        <v>5949</v>
      </c>
      <c r="E1793" s="730" t="s">
        <v>3930</v>
      </c>
      <c r="F1793" s="650" t="s">
        <v>3904</v>
      </c>
      <c r="G1793" s="650" t="s">
        <v>3986</v>
      </c>
      <c r="H1793" s="650" t="s">
        <v>583</v>
      </c>
      <c r="I1793" s="650" t="s">
        <v>5400</v>
      </c>
      <c r="J1793" s="650" t="s">
        <v>819</v>
      </c>
      <c r="K1793" s="650" t="s">
        <v>5401</v>
      </c>
      <c r="L1793" s="651">
        <v>0</v>
      </c>
      <c r="M1793" s="651">
        <v>0</v>
      </c>
      <c r="N1793" s="650">
        <v>2</v>
      </c>
      <c r="O1793" s="731">
        <v>1</v>
      </c>
      <c r="P1793" s="651">
        <v>0</v>
      </c>
      <c r="Q1793" s="666"/>
      <c r="R1793" s="650">
        <v>1</v>
      </c>
      <c r="S1793" s="666">
        <v>0.5</v>
      </c>
      <c r="T1793" s="731">
        <v>0.5</v>
      </c>
      <c r="U1793" s="689">
        <v>0.5</v>
      </c>
    </row>
    <row r="1794" spans="1:21" ht="14.4" customHeight="1" x14ac:dyDescent="0.3">
      <c r="A1794" s="649">
        <v>21</v>
      </c>
      <c r="B1794" s="650" t="s">
        <v>582</v>
      </c>
      <c r="C1794" s="650">
        <v>89301212</v>
      </c>
      <c r="D1794" s="729" t="s">
        <v>5949</v>
      </c>
      <c r="E1794" s="730" t="s">
        <v>3930</v>
      </c>
      <c r="F1794" s="650" t="s">
        <v>3904</v>
      </c>
      <c r="G1794" s="650" t="s">
        <v>3986</v>
      </c>
      <c r="H1794" s="650" t="s">
        <v>583</v>
      </c>
      <c r="I1794" s="650" t="s">
        <v>2757</v>
      </c>
      <c r="J1794" s="650" t="s">
        <v>819</v>
      </c>
      <c r="K1794" s="650" t="s">
        <v>2758</v>
      </c>
      <c r="L1794" s="651">
        <v>356.47</v>
      </c>
      <c r="M1794" s="651">
        <v>356.47</v>
      </c>
      <c r="N1794" s="650">
        <v>1</v>
      </c>
      <c r="O1794" s="731">
        <v>0.5</v>
      </c>
      <c r="P1794" s="651">
        <v>356.47</v>
      </c>
      <c r="Q1794" s="666">
        <v>1</v>
      </c>
      <c r="R1794" s="650">
        <v>1</v>
      </c>
      <c r="S1794" s="666">
        <v>1</v>
      </c>
      <c r="T1794" s="731">
        <v>0.5</v>
      </c>
      <c r="U1794" s="689">
        <v>1</v>
      </c>
    </row>
    <row r="1795" spans="1:21" ht="14.4" customHeight="1" x14ac:dyDescent="0.3">
      <c r="A1795" s="649">
        <v>21</v>
      </c>
      <c r="B1795" s="650" t="s">
        <v>582</v>
      </c>
      <c r="C1795" s="650">
        <v>89301212</v>
      </c>
      <c r="D1795" s="729" t="s">
        <v>5949</v>
      </c>
      <c r="E1795" s="730" t="s">
        <v>3930</v>
      </c>
      <c r="F1795" s="650" t="s">
        <v>3904</v>
      </c>
      <c r="G1795" s="650" t="s">
        <v>3986</v>
      </c>
      <c r="H1795" s="650" t="s">
        <v>583</v>
      </c>
      <c r="I1795" s="650" t="s">
        <v>5402</v>
      </c>
      <c r="J1795" s="650" t="s">
        <v>819</v>
      </c>
      <c r="K1795" s="650" t="s">
        <v>5403</v>
      </c>
      <c r="L1795" s="651">
        <v>237.65</v>
      </c>
      <c r="M1795" s="651">
        <v>237.65</v>
      </c>
      <c r="N1795" s="650">
        <v>1</v>
      </c>
      <c r="O1795" s="731">
        <v>0.5</v>
      </c>
      <c r="P1795" s="651">
        <v>237.65</v>
      </c>
      <c r="Q1795" s="666">
        <v>1</v>
      </c>
      <c r="R1795" s="650">
        <v>1</v>
      </c>
      <c r="S1795" s="666">
        <v>1</v>
      </c>
      <c r="T1795" s="731">
        <v>0.5</v>
      </c>
      <c r="U1795" s="689">
        <v>1</v>
      </c>
    </row>
    <row r="1796" spans="1:21" ht="14.4" customHeight="1" x14ac:dyDescent="0.3">
      <c r="A1796" s="649">
        <v>21</v>
      </c>
      <c r="B1796" s="650" t="s">
        <v>582</v>
      </c>
      <c r="C1796" s="650">
        <v>89301212</v>
      </c>
      <c r="D1796" s="729" t="s">
        <v>5949</v>
      </c>
      <c r="E1796" s="730" t="s">
        <v>3930</v>
      </c>
      <c r="F1796" s="650" t="s">
        <v>3904</v>
      </c>
      <c r="G1796" s="650" t="s">
        <v>3991</v>
      </c>
      <c r="H1796" s="650" t="s">
        <v>583</v>
      </c>
      <c r="I1796" s="650" t="s">
        <v>1382</v>
      </c>
      <c r="J1796" s="650" t="s">
        <v>1383</v>
      </c>
      <c r="K1796" s="650" t="s">
        <v>1384</v>
      </c>
      <c r="L1796" s="651">
        <v>400.21</v>
      </c>
      <c r="M1796" s="651">
        <v>6003.15</v>
      </c>
      <c r="N1796" s="650">
        <v>15</v>
      </c>
      <c r="O1796" s="731">
        <v>2.5</v>
      </c>
      <c r="P1796" s="651">
        <v>4802.5199999999995</v>
      </c>
      <c r="Q1796" s="666">
        <v>0.79999999999999993</v>
      </c>
      <c r="R1796" s="650">
        <v>12</v>
      </c>
      <c r="S1796" s="666">
        <v>0.8</v>
      </c>
      <c r="T1796" s="731">
        <v>2</v>
      </c>
      <c r="U1796" s="689">
        <v>0.8</v>
      </c>
    </row>
    <row r="1797" spans="1:21" ht="14.4" customHeight="1" x14ac:dyDescent="0.3">
      <c r="A1797" s="649">
        <v>21</v>
      </c>
      <c r="B1797" s="650" t="s">
        <v>582</v>
      </c>
      <c r="C1797" s="650">
        <v>89301212</v>
      </c>
      <c r="D1797" s="729" t="s">
        <v>5949</v>
      </c>
      <c r="E1797" s="730" t="s">
        <v>3930</v>
      </c>
      <c r="F1797" s="650" t="s">
        <v>3904</v>
      </c>
      <c r="G1797" s="650" t="s">
        <v>3991</v>
      </c>
      <c r="H1797" s="650" t="s">
        <v>583</v>
      </c>
      <c r="I1797" s="650" t="s">
        <v>1382</v>
      </c>
      <c r="J1797" s="650" t="s">
        <v>1383</v>
      </c>
      <c r="K1797" s="650" t="s">
        <v>1384</v>
      </c>
      <c r="L1797" s="651">
        <v>359.63</v>
      </c>
      <c r="M1797" s="651">
        <v>25174.099999999991</v>
      </c>
      <c r="N1797" s="650">
        <v>70</v>
      </c>
      <c r="O1797" s="731">
        <v>15</v>
      </c>
      <c r="P1797" s="651">
        <v>20139.279999999992</v>
      </c>
      <c r="Q1797" s="666">
        <v>0.79999999999999993</v>
      </c>
      <c r="R1797" s="650">
        <v>56</v>
      </c>
      <c r="S1797" s="666">
        <v>0.8</v>
      </c>
      <c r="T1797" s="731">
        <v>11.5</v>
      </c>
      <c r="U1797" s="689">
        <v>0.76666666666666672</v>
      </c>
    </row>
    <row r="1798" spans="1:21" ht="14.4" customHeight="1" x14ac:dyDescent="0.3">
      <c r="A1798" s="649">
        <v>21</v>
      </c>
      <c r="B1798" s="650" t="s">
        <v>582</v>
      </c>
      <c r="C1798" s="650">
        <v>89301212</v>
      </c>
      <c r="D1798" s="729" t="s">
        <v>5949</v>
      </c>
      <c r="E1798" s="730" t="s">
        <v>3930</v>
      </c>
      <c r="F1798" s="650" t="s">
        <v>3904</v>
      </c>
      <c r="G1798" s="650" t="s">
        <v>3991</v>
      </c>
      <c r="H1798" s="650" t="s">
        <v>583</v>
      </c>
      <c r="I1798" s="650" t="s">
        <v>3992</v>
      </c>
      <c r="J1798" s="650" t="s">
        <v>1383</v>
      </c>
      <c r="K1798" s="650" t="s">
        <v>2118</v>
      </c>
      <c r="L1798" s="651">
        <v>0</v>
      </c>
      <c r="M1798" s="651">
        <v>0</v>
      </c>
      <c r="N1798" s="650">
        <v>3</v>
      </c>
      <c r="O1798" s="731">
        <v>0.5</v>
      </c>
      <c r="P1798" s="651">
        <v>0</v>
      </c>
      <c r="Q1798" s="666"/>
      <c r="R1798" s="650">
        <v>3</v>
      </c>
      <c r="S1798" s="666">
        <v>1</v>
      </c>
      <c r="T1798" s="731">
        <v>0.5</v>
      </c>
      <c r="U1798" s="689">
        <v>1</v>
      </c>
    </row>
    <row r="1799" spans="1:21" ht="14.4" customHeight="1" x14ac:dyDescent="0.3">
      <c r="A1799" s="649">
        <v>21</v>
      </c>
      <c r="B1799" s="650" t="s">
        <v>582</v>
      </c>
      <c r="C1799" s="650">
        <v>89301212</v>
      </c>
      <c r="D1799" s="729" t="s">
        <v>5949</v>
      </c>
      <c r="E1799" s="730" t="s">
        <v>3930</v>
      </c>
      <c r="F1799" s="650" t="s">
        <v>3904</v>
      </c>
      <c r="G1799" s="650" t="s">
        <v>3942</v>
      </c>
      <c r="H1799" s="650" t="s">
        <v>583</v>
      </c>
      <c r="I1799" s="650" t="s">
        <v>4862</v>
      </c>
      <c r="J1799" s="650" t="s">
        <v>1557</v>
      </c>
      <c r="K1799" s="650" t="s">
        <v>4863</v>
      </c>
      <c r="L1799" s="651">
        <v>0</v>
      </c>
      <c r="M1799" s="651">
        <v>0</v>
      </c>
      <c r="N1799" s="650">
        <v>2</v>
      </c>
      <c r="O1799" s="731">
        <v>1</v>
      </c>
      <c r="P1799" s="651"/>
      <c r="Q1799" s="666"/>
      <c r="R1799" s="650"/>
      <c r="S1799" s="666">
        <v>0</v>
      </c>
      <c r="T1799" s="731"/>
      <c r="U1799" s="689">
        <v>0</v>
      </c>
    </row>
    <row r="1800" spans="1:21" ht="14.4" customHeight="1" x14ac:dyDescent="0.3">
      <c r="A1800" s="649">
        <v>21</v>
      </c>
      <c r="B1800" s="650" t="s">
        <v>582</v>
      </c>
      <c r="C1800" s="650">
        <v>89301212</v>
      </c>
      <c r="D1800" s="729" t="s">
        <v>5949</v>
      </c>
      <c r="E1800" s="730" t="s">
        <v>3930</v>
      </c>
      <c r="F1800" s="650" t="s">
        <v>3904</v>
      </c>
      <c r="G1800" s="650" t="s">
        <v>4001</v>
      </c>
      <c r="H1800" s="650" t="s">
        <v>583</v>
      </c>
      <c r="I1800" s="650" t="s">
        <v>5404</v>
      </c>
      <c r="J1800" s="650" t="s">
        <v>5405</v>
      </c>
      <c r="K1800" s="650" t="s">
        <v>4496</v>
      </c>
      <c r="L1800" s="651">
        <v>106.49</v>
      </c>
      <c r="M1800" s="651">
        <v>319.46999999999997</v>
      </c>
      <c r="N1800" s="650">
        <v>3</v>
      </c>
      <c r="O1800" s="731">
        <v>0.5</v>
      </c>
      <c r="P1800" s="651">
        <v>319.46999999999997</v>
      </c>
      <c r="Q1800" s="666">
        <v>1</v>
      </c>
      <c r="R1800" s="650">
        <v>3</v>
      </c>
      <c r="S1800" s="666">
        <v>1</v>
      </c>
      <c r="T1800" s="731">
        <v>0.5</v>
      </c>
      <c r="U1800" s="689">
        <v>1</v>
      </c>
    </row>
    <row r="1801" spans="1:21" ht="14.4" customHeight="1" x14ac:dyDescent="0.3">
      <c r="A1801" s="649">
        <v>21</v>
      </c>
      <c r="B1801" s="650" t="s">
        <v>582</v>
      </c>
      <c r="C1801" s="650">
        <v>89301212</v>
      </c>
      <c r="D1801" s="729" t="s">
        <v>5949</v>
      </c>
      <c r="E1801" s="730" t="s">
        <v>3930</v>
      </c>
      <c r="F1801" s="650" t="s">
        <v>3904</v>
      </c>
      <c r="G1801" s="650" t="s">
        <v>4001</v>
      </c>
      <c r="H1801" s="650" t="s">
        <v>583</v>
      </c>
      <c r="I1801" s="650" t="s">
        <v>4769</v>
      </c>
      <c r="J1801" s="650" t="s">
        <v>4770</v>
      </c>
      <c r="K1801" s="650" t="s">
        <v>4771</v>
      </c>
      <c r="L1801" s="651">
        <v>18.84</v>
      </c>
      <c r="M1801" s="651">
        <v>37.68</v>
      </c>
      <c r="N1801" s="650">
        <v>2</v>
      </c>
      <c r="O1801" s="731">
        <v>0.5</v>
      </c>
      <c r="P1801" s="651">
        <v>37.68</v>
      </c>
      <c r="Q1801" s="666">
        <v>1</v>
      </c>
      <c r="R1801" s="650">
        <v>2</v>
      </c>
      <c r="S1801" s="666">
        <v>1</v>
      </c>
      <c r="T1801" s="731">
        <v>0.5</v>
      </c>
      <c r="U1801" s="689">
        <v>1</v>
      </c>
    </row>
    <row r="1802" spans="1:21" ht="14.4" customHeight="1" x14ac:dyDescent="0.3">
      <c r="A1802" s="649">
        <v>21</v>
      </c>
      <c r="B1802" s="650" t="s">
        <v>582</v>
      </c>
      <c r="C1802" s="650">
        <v>89301212</v>
      </c>
      <c r="D1802" s="729" t="s">
        <v>5949</v>
      </c>
      <c r="E1802" s="730" t="s">
        <v>3930</v>
      </c>
      <c r="F1802" s="650" t="s">
        <v>3904</v>
      </c>
      <c r="G1802" s="650" t="s">
        <v>4001</v>
      </c>
      <c r="H1802" s="650" t="s">
        <v>583</v>
      </c>
      <c r="I1802" s="650" t="s">
        <v>4495</v>
      </c>
      <c r="J1802" s="650" t="s">
        <v>4146</v>
      </c>
      <c r="K1802" s="650" t="s">
        <v>4496</v>
      </c>
      <c r="L1802" s="651">
        <v>0</v>
      </c>
      <c r="M1802" s="651">
        <v>0</v>
      </c>
      <c r="N1802" s="650">
        <v>3</v>
      </c>
      <c r="O1802" s="731">
        <v>1</v>
      </c>
      <c r="P1802" s="651">
        <v>0</v>
      </c>
      <c r="Q1802" s="666"/>
      <c r="R1802" s="650">
        <v>1</v>
      </c>
      <c r="S1802" s="666">
        <v>0.33333333333333331</v>
      </c>
      <c r="T1802" s="731">
        <v>0.5</v>
      </c>
      <c r="U1802" s="689">
        <v>0.5</v>
      </c>
    </row>
    <row r="1803" spans="1:21" ht="14.4" customHeight="1" x14ac:dyDescent="0.3">
      <c r="A1803" s="649">
        <v>21</v>
      </c>
      <c r="B1803" s="650" t="s">
        <v>582</v>
      </c>
      <c r="C1803" s="650">
        <v>89301212</v>
      </c>
      <c r="D1803" s="729" t="s">
        <v>5949</v>
      </c>
      <c r="E1803" s="730" t="s">
        <v>3930</v>
      </c>
      <c r="F1803" s="650" t="s">
        <v>3904</v>
      </c>
      <c r="G1803" s="650" t="s">
        <v>4001</v>
      </c>
      <c r="H1803" s="650" t="s">
        <v>583</v>
      </c>
      <c r="I1803" s="650" t="s">
        <v>4400</v>
      </c>
      <c r="J1803" s="650" t="s">
        <v>4401</v>
      </c>
      <c r="K1803" s="650" t="s">
        <v>4402</v>
      </c>
      <c r="L1803" s="651">
        <v>75.36</v>
      </c>
      <c r="M1803" s="651">
        <v>301.44</v>
      </c>
      <c r="N1803" s="650">
        <v>4</v>
      </c>
      <c r="O1803" s="731">
        <v>1.5</v>
      </c>
      <c r="P1803" s="651">
        <v>226.07999999999998</v>
      </c>
      <c r="Q1803" s="666">
        <v>0.75</v>
      </c>
      <c r="R1803" s="650">
        <v>3</v>
      </c>
      <c r="S1803" s="666">
        <v>0.75</v>
      </c>
      <c r="T1803" s="731">
        <v>0.5</v>
      </c>
      <c r="U1803" s="689">
        <v>0.33333333333333331</v>
      </c>
    </row>
    <row r="1804" spans="1:21" ht="14.4" customHeight="1" x14ac:dyDescent="0.3">
      <c r="A1804" s="649">
        <v>21</v>
      </c>
      <c r="B1804" s="650" t="s">
        <v>582</v>
      </c>
      <c r="C1804" s="650">
        <v>89301212</v>
      </c>
      <c r="D1804" s="729" t="s">
        <v>5949</v>
      </c>
      <c r="E1804" s="730" t="s">
        <v>3930</v>
      </c>
      <c r="F1804" s="650" t="s">
        <v>3904</v>
      </c>
      <c r="G1804" s="650" t="s">
        <v>4001</v>
      </c>
      <c r="H1804" s="650" t="s">
        <v>583</v>
      </c>
      <c r="I1804" s="650" t="s">
        <v>4864</v>
      </c>
      <c r="J1804" s="650" t="s">
        <v>4146</v>
      </c>
      <c r="K1804" s="650" t="s">
        <v>4865</v>
      </c>
      <c r="L1804" s="651">
        <v>188.41</v>
      </c>
      <c r="M1804" s="651">
        <v>188.41</v>
      </c>
      <c r="N1804" s="650">
        <v>1</v>
      </c>
      <c r="O1804" s="731">
        <v>1</v>
      </c>
      <c r="P1804" s="651">
        <v>188.41</v>
      </c>
      <c r="Q1804" s="666">
        <v>1</v>
      </c>
      <c r="R1804" s="650">
        <v>1</v>
      </c>
      <c r="S1804" s="666">
        <v>1</v>
      </c>
      <c r="T1804" s="731">
        <v>1</v>
      </c>
      <c r="U1804" s="689">
        <v>1</v>
      </c>
    </row>
    <row r="1805" spans="1:21" ht="14.4" customHeight="1" x14ac:dyDescent="0.3">
      <c r="A1805" s="649">
        <v>21</v>
      </c>
      <c r="B1805" s="650" t="s">
        <v>582</v>
      </c>
      <c r="C1805" s="650">
        <v>89301212</v>
      </c>
      <c r="D1805" s="729" t="s">
        <v>5949</v>
      </c>
      <c r="E1805" s="730" t="s">
        <v>3930</v>
      </c>
      <c r="F1805" s="650" t="s">
        <v>3904</v>
      </c>
      <c r="G1805" s="650" t="s">
        <v>4001</v>
      </c>
      <c r="H1805" s="650" t="s">
        <v>583</v>
      </c>
      <c r="I1805" s="650" t="s">
        <v>4864</v>
      </c>
      <c r="J1805" s="650" t="s">
        <v>4146</v>
      </c>
      <c r="K1805" s="650" t="s">
        <v>4865</v>
      </c>
      <c r="L1805" s="651">
        <v>198.51</v>
      </c>
      <c r="M1805" s="651">
        <v>198.51</v>
      </c>
      <c r="N1805" s="650">
        <v>1</v>
      </c>
      <c r="O1805" s="731">
        <v>0.5</v>
      </c>
      <c r="P1805" s="651">
        <v>198.51</v>
      </c>
      <c r="Q1805" s="666">
        <v>1</v>
      </c>
      <c r="R1805" s="650">
        <v>1</v>
      </c>
      <c r="S1805" s="666">
        <v>1</v>
      </c>
      <c r="T1805" s="731">
        <v>0.5</v>
      </c>
      <c r="U1805" s="689">
        <v>1</v>
      </c>
    </row>
    <row r="1806" spans="1:21" ht="14.4" customHeight="1" x14ac:dyDescent="0.3">
      <c r="A1806" s="649">
        <v>21</v>
      </c>
      <c r="B1806" s="650" t="s">
        <v>582</v>
      </c>
      <c r="C1806" s="650">
        <v>89301212</v>
      </c>
      <c r="D1806" s="729" t="s">
        <v>5949</v>
      </c>
      <c r="E1806" s="730" t="s">
        <v>3930</v>
      </c>
      <c r="F1806" s="650" t="s">
        <v>3904</v>
      </c>
      <c r="G1806" s="650" t="s">
        <v>3941</v>
      </c>
      <c r="H1806" s="650" t="s">
        <v>583</v>
      </c>
      <c r="I1806" s="650" t="s">
        <v>4005</v>
      </c>
      <c r="J1806" s="650" t="s">
        <v>773</v>
      </c>
      <c r="K1806" s="650" t="s">
        <v>3694</v>
      </c>
      <c r="L1806" s="651">
        <v>115.3</v>
      </c>
      <c r="M1806" s="651">
        <v>691.8</v>
      </c>
      <c r="N1806" s="650">
        <v>6</v>
      </c>
      <c r="O1806" s="731">
        <v>1.5</v>
      </c>
      <c r="P1806" s="651">
        <v>691.8</v>
      </c>
      <c r="Q1806" s="666">
        <v>1</v>
      </c>
      <c r="R1806" s="650">
        <v>6</v>
      </c>
      <c r="S1806" s="666">
        <v>1</v>
      </c>
      <c r="T1806" s="731">
        <v>1.5</v>
      </c>
      <c r="U1806" s="689">
        <v>1</v>
      </c>
    </row>
    <row r="1807" spans="1:21" ht="14.4" customHeight="1" x14ac:dyDescent="0.3">
      <c r="A1807" s="649">
        <v>21</v>
      </c>
      <c r="B1807" s="650" t="s">
        <v>582</v>
      </c>
      <c r="C1807" s="650">
        <v>89301212</v>
      </c>
      <c r="D1807" s="729" t="s">
        <v>5949</v>
      </c>
      <c r="E1807" s="730" t="s">
        <v>3930</v>
      </c>
      <c r="F1807" s="650" t="s">
        <v>3904</v>
      </c>
      <c r="G1807" s="650" t="s">
        <v>3941</v>
      </c>
      <c r="H1807" s="650" t="s">
        <v>583</v>
      </c>
      <c r="I1807" s="650" t="s">
        <v>772</v>
      </c>
      <c r="J1807" s="650" t="s">
        <v>773</v>
      </c>
      <c r="K1807" s="650" t="s">
        <v>3694</v>
      </c>
      <c r="L1807" s="651">
        <v>115.3</v>
      </c>
      <c r="M1807" s="651">
        <v>922.4</v>
      </c>
      <c r="N1807" s="650">
        <v>8</v>
      </c>
      <c r="O1807" s="731">
        <v>4.5</v>
      </c>
      <c r="P1807" s="651">
        <v>461.2</v>
      </c>
      <c r="Q1807" s="666">
        <v>0.5</v>
      </c>
      <c r="R1807" s="650">
        <v>4</v>
      </c>
      <c r="S1807" s="666">
        <v>0.5</v>
      </c>
      <c r="T1807" s="731">
        <v>2.5</v>
      </c>
      <c r="U1807" s="689">
        <v>0.55555555555555558</v>
      </c>
    </row>
    <row r="1808" spans="1:21" ht="14.4" customHeight="1" x14ac:dyDescent="0.3">
      <c r="A1808" s="649">
        <v>21</v>
      </c>
      <c r="B1808" s="650" t="s">
        <v>582</v>
      </c>
      <c r="C1808" s="650">
        <v>89301212</v>
      </c>
      <c r="D1808" s="729" t="s">
        <v>5949</v>
      </c>
      <c r="E1808" s="730" t="s">
        <v>3930</v>
      </c>
      <c r="F1808" s="650" t="s">
        <v>3904</v>
      </c>
      <c r="G1808" s="650" t="s">
        <v>3941</v>
      </c>
      <c r="H1808" s="650" t="s">
        <v>583</v>
      </c>
      <c r="I1808" s="650" t="s">
        <v>5093</v>
      </c>
      <c r="J1808" s="650" t="s">
        <v>773</v>
      </c>
      <c r="K1808" s="650" t="s">
        <v>3694</v>
      </c>
      <c r="L1808" s="651">
        <v>115.3</v>
      </c>
      <c r="M1808" s="651">
        <v>230.6</v>
      </c>
      <c r="N1808" s="650">
        <v>2</v>
      </c>
      <c r="O1808" s="731">
        <v>0.5</v>
      </c>
      <c r="P1808" s="651"/>
      <c r="Q1808" s="666">
        <v>0</v>
      </c>
      <c r="R1808" s="650"/>
      <c r="S1808" s="666">
        <v>0</v>
      </c>
      <c r="T1808" s="731"/>
      <c r="U1808" s="689">
        <v>0</v>
      </c>
    </row>
    <row r="1809" spans="1:21" ht="14.4" customHeight="1" x14ac:dyDescent="0.3">
      <c r="A1809" s="649">
        <v>21</v>
      </c>
      <c r="B1809" s="650" t="s">
        <v>582</v>
      </c>
      <c r="C1809" s="650">
        <v>89301212</v>
      </c>
      <c r="D1809" s="729" t="s">
        <v>5949</v>
      </c>
      <c r="E1809" s="730" t="s">
        <v>3930</v>
      </c>
      <c r="F1809" s="650" t="s">
        <v>3904</v>
      </c>
      <c r="G1809" s="650" t="s">
        <v>4007</v>
      </c>
      <c r="H1809" s="650" t="s">
        <v>583</v>
      </c>
      <c r="I1809" s="650" t="s">
        <v>1362</v>
      </c>
      <c r="J1809" s="650" t="s">
        <v>4008</v>
      </c>
      <c r="K1809" s="650" t="s">
        <v>4009</v>
      </c>
      <c r="L1809" s="651">
        <v>25.8</v>
      </c>
      <c r="M1809" s="651">
        <v>825.60000000000014</v>
      </c>
      <c r="N1809" s="650">
        <v>32</v>
      </c>
      <c r="O1809" s="731">
        <v>11</v>
      </c>
      <c r="P1809" s="651">
        <v>516.00000000000011</v>
      </c>
      <c r="Q1809" s="666">
        <v>0.625</v>
      </c>
      <c r="R1809" s="650">
        <v>20</v>
      </c>
      <c r="S1809" s="666">
        <v>0.625</v>
      </c>
      <c r="T1809" s="731">
        <v>6.5</v>
      </c>
      <c r="U1809" s="689">
        <v>0.59090909090909094</v>
      </c>
    </row>
    <row r="1810" spans="1:21" ht="14.4" customHeight="1" x14ac:dyDescent="0.3">
      <c r="A1810" s="649">
        <v>21</v>
      </c>
      <c r="B1810" s="650" t="s">
        <v>582</v>
      </c>
      <c r="C1810" s="650">
        <v>89301212</v>
      </c>
      <c r="D1810" s="729" t="s">
        <v>5949</v>
      </c>
      <c r="E1810" s="730" t="s">
        <v>3930</v>
      </c>
      <c r="F1810" s="650" t="s">
        <v>3904</v>
      </c>
      <c r="G1810" s="650" t="s">
        <v>5406</v>
      </c>
      <c r="H1810" s="650" t="s">
        <v>1959</v>
      </c>
      <c r="I1810" s="650" t="s">
        <v>5407</v>
      </c>
      <c r="J1810" s="650" t="s">
        <v>5408</v>
      </c>
      <c r="K1810" s="650" t="s">
        <v>2114</v>
      </c>
      <c r="L1810" s="651">
        <v>82.08</v>
      </c>
      <c r="M1810" s="651">
        <v>492.48</v>
      </c>
      <c r="N1810" s="650">
        <v>6</v>
      </c>
      <c r="O1810" s="731">
        <v>2.5</v>
      </c>
      <c r="P1810" s="651">
        <v>164.16</v>
      </c>
      <c r="Q1810" s="666">
        <v>0.33333333333333331</v>
      </c>
      <c r="R1810" s="650">
        <v>2</v>
      </c>
      <c r="S1810" s="666">
        <v>0.33333333333333331</v>
      </c>
      <c r="T1810" s="731">
        <v>0.5</v>
      </c>
      <c r="U1810" s="689">
        <v>0.2</v>
      </c>
    </row>
    <row r="1811" spans="1:21" ht="14.4" customHeight="1" x14ac:dyDescent="0.3">
      <c r="A1811" s="649">
        <v>21</v>
      </c>
      <c r="B1811" s="650" t="s">
        <v>582</v>
      </c>
      <c r="C1811" s="650">
        <v>89301212</v>
      </c>
      <c r="D1811" s="729" t="s">
        <v>5949</v>
      </c>
      <c r="E1811" s="730" t="s">
        <v>3930</v>
      </c>
      <c r="F1811" s="650" t="s">
        <v>3904</v>
      </c>
      <c r="G1811" s="650" t="s">
        <v>4738</v>
      </c>
      <c r="H1811" s="650" t="s">
        <v>583</v>
      </c>
      <c r="I1811" s="650" t="s">
        <v>2583</v>
      </c>
      <c r="J1811" s="650" t="s">
        <v>2617</v>
      </c>
      <c r="K1811" s="650" t="s">
        <v>4739</v>
      </c>
      <c r="L1811" s="651">
        <v>128.9</v>
      </c>
      <c r="M1811" s="651">
        <v>128.9</v>
      </c>
      <c r="N1811" s="650">
        <v>1</v>
      </c>
      <c r="O1811" s="731">
        <v>1</v>
      </c>
      <c r="P1811" s="651">
        <v>128.9</v>
      </c>
      <c r="Q1811" s="666">
        <v>1</v>
      </c>
      <c r="R1811" s="650">
        <v>1</v>
      </c>
      <c r="S1811" s="666">
        <v>1</v>
      </c>
      <c r="T1811" s="731">
        <v>1</v>
      </c>
      <c r="U1811" s="689">
        <v>1</v>
      </c>
    </row>
    <row r="1812" spans="1:21" ht="14.4" customHeight="1" x14ac:dyDescent="0.3">
      <c r="A1812" s="649">
        <v>21</v>
      </c>
      <c r="B1812" s="650" t="s">
        <v>582</v>
      </c>
      <c r="C1812" s="650">
        <v>89301212</v>
      </c>
      <c r="D1812" s="729" t="s">
        <v>5949</v>
      </c>
      <c r="E1812" s="730" t="s">
        <v>3930</v>
      </c>
      <c r="F1812" s="650" t="s">
        <v>3904</v>
      </c>
      <c r="G1812" s="650" t="s">
        <v>4738</v>
      </c>
      <c r="H1812" s="650" t="s">
        <v>583</v>
      </c>
      <c r="I1812" s="650" t="s">
        <v>4740</v>
      </c>
      <c r="J1812" s="650" t="s">
        <v>2617</v>
      </c>
      <c r="K1812" s="650" t="s">
        <v>4741</v>
      </c>
      <c r="L1812" s="651">
        <v>0</v>
      </c>
      <c r="M1812" s="651">
        <v>0</v>
      </c>
      <c r="N1812" s="650">
        <v>1</v>
      </c>
      <c r="O1812" s="731">
        <v>1</v>
      </c>
      <c r="P1812" s="651"/>
      <c r="Q1812" s="666"/>
      <c r="R1812" s="650"/>
      <c r="S1812" s="666">
        <v>0</v>
      </c>
      <c r="T1812" s="731"/>
      <c r="U1812" s="689">
        <v>0</v>
      </c>
    </row>
    <row r="1813" spans="1:21" ht="14.4" customHeight="1" x14ac:dyDescent="0.3">
      <c r="A1813" s="649">
        <v>21</v>
      </c>
      <c r="B1813" s="650" t="s">
        <v>582</v>
      </c>
      <c r="C1813" s="650">
        <v>89301212</v>
      </c>
      <c r="D1813" s="729" t="s">
        <v>5949</v>
      </c>
      <c r="E1813" s="730" t="s">
        <v>3930</v>
      </c>
      <c r="F1813" s="650" t="s">
        <v>3904</v>
      </c>
      <c r="G1813" s="650" t="s">
        <v>4738</v>
      </c>
      <c r="H1813" s="650" t="s">
        <v>583</v>
      </c>
      <c r="I1813" s="650" t="s">
        <v>2616</v>
      </c>
      <c r="J1813" s="650" t="s">
        <v>2617</v>
      </c>
      <c r="K1813" s="650" t="s">
        <v>2618</v>
      </c>
      <c r="L1813" s="651">
        <v>386.72</v>
      </c>
      <c r="M1813" s="651">
        <v>1160.1600000000001</v>
      </c>
      <c r="N1813" s="650">
        <v>3</v>
      </c>
      <c r="O1813" s="731">
        <v>2</v>
      </c>
      <c r="P1813" s="651">
        <v>773.44</v>
      </c>
      <c r="Q1813" s="666">
        <v>0.66666666666666663</v>
      </c>
      <c r="R1813" s="650">
        <v>2</v>
      </c>
      <c r="S1813" s="666">
        <v>0.66666666666666663</v>
      </c>
      <c r="T1813" s="731">
        <v>1.5</v>
      </c>
      <c r="U1813" s="689">
        <v>0.75</v>
      </c>
    </row>
    <row r="1814" spans="1:21" ht="14.4" customHeight="1" x14ac:dyDescent="0.3">
      <c r="A1814" s="649">
        <v>21</v>
      </c>
      <c r="B1814" s="650" t="s">
        <v>582</v>
      </c>
      <c r="C1814" s="650">
        <v>89301212</v>
      </c>
      <c r="D1814" s="729" t="s">
        <v>5949</v>
      </c>
      <c r="E1814" s="730" t="s">
        <v>3930</v>
      </c>
      <c r="F1814" s="650" t="s">
        <v>3904</v>
      </c>
      <c r="G1814" s="650" t="s">
        <v>4010</v>
      </c>
      <c r="H1814" s="650" t="s">
        <v>1959</v>
      </c>
      <c r="I1814" s="650" t="s">
        <v>2159</v>
      </c>
      <c r="J1814" s="650" t="s">
        <v>2160</v>
      </c>
      <c r="K1814" s="650" t="s">
        <v>922</v>
      </c>
      <c r="L1814" s="651">
        <v>232.44</v>
      </c>
      <c r="M1814" s="651">
        <v>2789.2799999999997</v>
      </c>
      <c r="N1814" s="650">
        <v>12</v>
      </c>
      <c r="O1814" s="731">
        <v>3</v>
      </c>
      <c r="P1814" s="651">
        <v>1394.6399999999999</v>
      </c>
      <c r="Q1814" s="666">
        <v>0.5</v>
      </c>
      <c r="R1814" s="650">
        <v>6</v>
      </c>
      <c r="S1814" s="666">
        <v>0.5</v>
      </c>
      <c r="T1814" s="731">
        <v>1.5</v>
      </c>
      <c r="U1814" s="689">
        <v>0.5</v>
      </c>
    </row>
    <row r="1815" spans="1:21" ht="14.4" customHeight="1" x14ac:dyDescent="0.3">
      <c r="A1815" s="649">
        <v>21</v>
      </c>
      <c r="B1815" s="650" t="s">
        <v>582</v>
      </c>
      <c r="C1815" s="650">
        <v>89301212</v>
      </c>
      <c r="D1815" s="729" t="s">
        <v>5949</v>
      </c>
      <c r="E1815" s="730" t="s">
        <v>3930</v>
      </c>
      <c r="F1815" s="650" t="s">
        <v>3904</v>
      </c>
      <c r="G1815" s="650" t="s">
        <v>4010</v>
      </c>
      <c r="H1815" s="650" t="s">
        <v>583</v>
      </c>
      <c r="I1815" s="650" t="s">
        <v>4871</v>
      </c>
      <c r="J1815" s="650" t="s">
        <v>4872</v>
      </c>
      <c r="K1815" s="650" t="s">
        <v>4873</v>
      </c>
      <c r="L1815" s="651">
        <v>201.75</v>
      </c>
      <c r="M1815" s="651">
        <v>403.5</v>
      </c>
      <c r="N1815" s="650">
        <v>2</v>
      </c>
      <c r="O1815" s="731">
        <v>1</v>
      </c>
      <c r="P1815" s="651">
        <v>403.5</v>
      </c>
      <c r="Q1815" s="666">
        <v>1</v>
      </c>
      <c r="R1815" s="650">
        <v>2</v>
      </c>
      <c r="S1815" s="666">
        <v>1</v>
      </c>
      <c r="T1815" s="731">
        <v>1</v>
      </c>
      <c r="U1815" s="689">
        <v>1</v>
      </c>
    </row>
    <row r="1816" spans="1:21" ht="14.4" customHeight="1" x14ac:dyDescent="0.3">
      <c r="A1816" s="649">
        <v>21</v>
      </c>
      <c r="B1816" s="650" t="s">
        <v>582</v>
      </c>
      <c r="C1816" s="650">
        <v>89301212</v>
      </c>
      <c r="D1816" s="729" t="s">
        <v>5949</v>
      </c>
      <c r="E1816" s="730" t="s">
        <v>3930</v>
      </c>
      <c r="F1816" s="650" t="s">
        <v>3904</v>
      </c>
      <c r="G1816" s="650" t="s">
        <v>5252</v>
      </c>
      <c r="H1816" s="650" t="s">
        <v>1959</v>
      </c>
      <c r="I1816" s="650" t="s">
        <v>5409</v>
      </c>
      <c r="J1816" s="650" t="s">
        <v>5254</v>
      </c>
      <c r="K1816" s="650" t="s">
        <v>5410</v>
      </c>
      <c r="L1816" s="651">
        <v>629.78</v>
      </c>
      <c r="M1816" s="651">
        <v>629.78</v>
      </c>
      <c r="N1816" s="650">
        <v>1</v>
      </c>
      <c r="O1816" s="731">
        <v>0.5</v>
      </c>
      <c r="P1816" s="651">
        <v>629.78</v>
      </c>
      <c r="Q1816" s="666">
        <v>1</v>
      </c>
      <c r="R1816" s="650">
        <v>1</v>
      </c>
      <c r="S1816" s="666">
        <v>1</v>
      </c>
      <c r="T1816" s="731">
        <v>0.5</v>
      </c>
      <c r="U1816" s="689">
        <v>1</v>
      </c>
    </row>
    <row r="1817" spans="1:21" ht="14.4" customHeight="1" x14ac:dyDescent="0.3">
      <c r="A1817" s="649">
        <v>21</v>
      </c>
      <c r="B1817" s="650" t="s">
        <v>582</v>
      </c>
      <c r="C1817" s="650">
        <v>89301212</v>
      </c>
      <c r="D1817" s="729" t="s">
        <v>5949</v>
      </c>
      <c r="E1817" s="730" t="s">
        <v>3930</v>
      </c>
      <c r="F1817" s="650" t="s">
        <v>3904</v>
      </c>
      <c r="G1817" s="650" t="s">
        <v>4874</v>
      </c>
      <c r="H1817" s="650" t="s">
        <v>1959</v>
      </c>
      <c r="I1817" s="650" t="s">
        <v>4875</v>
      </c>
      <c r="J1817" s="650" t="s">
        <v>4876</v>
      </c>
      <c r="K1817" s="650" t="s">
        <v>2170</v>
      </c>
      <c r="L1817" s="651">
        <v>804.58</v>
      </c>
      <c r="M1817" s="651">
        <v>4022.9000000000005</v>
      </c>
      <c r="N1817" s="650">
        <v>5</v>
      </c>
      <c r="O1817" s="731">
        <v>3.5</v>
      </c>
      <c r="P1817" s="651">
        <v>2413.7400000000002</v>
      </c>
      <c r="Q1817" s="666">
        <v>0.6</v>
      </c>
      <c r="R1817" s="650">
        <v>3</v>
      </c>
      <c r="S1817" s="666">
        <v>0.6</v>
      </c>
      <c r="T1817" s="731">
        <v>1.5</v>
      </c>
      <c r="U1817" s="689">
        <v>0.42857142857142855</v>
      </c>
    </row>
    <row r="1818" spans="1:21" ht="14.4" customHeight="1" x14ac:dyDescent="0.3">
      <c r="A1818" s="649">
        <v>21</v>
      </c>
      <c r="B1818" s="650" t="s">
        <v>582</v>
      </c>
      <c r="C1818" s="650">
        <v>89301212</v>
      </c>
      <c r="D1818" s="729" t="s">
        <v>5949</v>
      </c>
      <c r="E1818" s="730" t="s">
        <v>3930</v>
      </c>
      <c r="F1818" s="650" t="s">
        <v>3904</v>
      </c>
      <c r="G1818" s="650" t="s">
        <v>4874</v>
      </c>
      <c r="H1818" s="650" t="s">
        <v>1959</v>
      </c>
      <c r="I1818" s="650" t="s">
        <v>5094</v>
      </c>
      <c r="J1818" s="650" t="s">
        <v>4876</v>
      </c>
      <c r="K1818" s="650" t="s">
        <v>5095</v>
      </c>
      <c r="L1818" s="651">
        <v>2413.7600000000002</v>
      </c>
      <c r="M1818" s="651">
        <v>4827.5200000000004</v>
      </c>
      <c r="N1818" s="650">
        <v>2</v>
      </c>
      <c r="O1818" s="731">
        <v>1</v>
      </c>
      <c r="P1818" s="651"/>
      <c r="Q1818" s="666">
        <v>0</v>
      </c>
      <c r="R1818" s="650"/>
      <c r="S1818" s="666">
        <v>0</v>
      </c>
      <c r="T1818" s="731"/>
      <c r="U1818" s="689">
        <v>0</v>
      </c>
    </row>
    <row r="1819" spans="1:21" ht="14.4" customHeight="1" x14ac:dyDescent="0.3">
      <c r="A1819" s="649">
        <v>21</v>
      </c>
      <c r="B1819" s="650" t="s">
        <v>582</v>
      </c>
      <c r="C1819" s="650">
        <v>89301212</v>
      </c>
      <c r="D1819" s="729" t="s">
        <v>5949</v>
      </c>
      <c r="E1819" s="730" t="s">
        <v>3930</v>
      </c>
      <c r="F1819" s="650" t="s">
        <v>3904</v>
      </c>
      <c r="G1819" s="650" t="s">
        <v>4877</v>
      </c>
      <c r="H1819" s="650" t="s">
        <v>1959</v>
      </c>
      <c r="I1819" s="650" t="s">
        <v>5411</v>
      </c>
      <c r="J1819" s="650" t="s">
        <v>3132</v>
      </c>
      <c r="K1819" s="650" t="s">
        <v>5412</v>
      </c>
      <c r="L1819" s="651">
        <v>581.30999999999995</v>
      </c>
      <c r="M1819" s="651">
        <v>1162.6199999999999</v>
      </c>
      <c r="N1819" s="650">
        <v>2</v>
      </c>
      <c r="O1819" s="731">
        <v>1</v>
      </c>
      <c r="P1819" s="651">
        <v>1162.6199999999999</v>
      </c>
      <c r="Q1819" s="666">
        <v>1</v>
      </c>
      <c r="R1819" s="650">
        <v>2</v>
      </c>
      <c r="S1819" s="666">
        <v>1</v>
      </c>
      <c r="T1819" s="731">
        <v>1</v>
      </c>
      <c r="U1819" s="689">
        <v>1</v>
      </c>
    </row>
    <row r="1820" spans="1:21" ht="14.4" customHeight="1" x14ac:dyDescent="0.3">
      <c r="A1820" s="649">
        <v>21</v>
      </c>
      <c r="B1820" s="650" t="s">
        <v>582</v>
      </c>
      <c r="C1820" s="650">
        <v>89301212</v>
      </c>
      <c r="D1820" s="729" t="s">
        <v>5949</v>
      </c>
      <c r="E1820" s="730" t="s">
        <v>3930</v>
      </c>
      <c r="F1820" s="650" t="s">
        <v>3904</v>
      </c>
      <c r="G1820" s="650" t="s">
        <v>5413</v>
      </c>
      <c r="H1820" s="650" t="s">
        <v>583</v>
      </c>
      <c r="I1820" s="650" t="s">
        <v>5414</v>
      </c>
      <c r="J1820" s="650" t="s">
        <v>5415</v>
      </c>
      <c r="K1820" s="650" t="s">
        <v>5416</v>
      </c>
      <c r="L1820" s="651">
        <v>71.17</v>
      </c>
      <c r="M1820" s="651">
        <v>427.02</v>
      </c>
      <c r="N1820" s="650">
        <v>6</v>
      </c>
      <c r="O1820" s="731">
        <v>2</v>
      </c>
      <c r="P1820" s="651">
        <v>427.02</v>
      </c>
      <c r="Q1820" s="666">
        <v>1</v>
      </c>
      <c r="R1820" s="650">
        <v>6</v>
      </c>
      <c r="S1820" s="666">
        <v>1</v>
      </c>
      <c r="T1820" s="731">
        <v>2</v>
      </c>
      <c r="U1820" s="689">
        <v>1</v>
      </c>
    </row>
    <row r="1821" spans="1:21" ht="14.4" customHeight="1" x14ac:dyDescent="0.3">
      <c r="A1821" s="649">
        <v>21</v>
      </c>
      <c r="B1821" s="650" t="s">
        <v>582</v>
      </c>
      <c r="C1821" s="650">
        <v>89301212</v>
      </c>
      <c r="D1821" s="729" t="s">
        <v>5949</v>
      </c>
      <c r="E1821" s="730" t="s">
        <v>3930</v>
      </c>
      <c r="F1821" s="650" t="s">
        <v>3904</v>
      </c>
      <c r="G1821" s="650" t="s">
        <v>4011</v>
      </c>
      <c r="H1821" s="650" t="s">
        <v>583</v>
      </c>
      <c r="I1821" s="650" t="s">
        <v>5417</v>
      </c>
      <c r="J1821" s="650" t="s">
        <v>5418</v>
      </c>
      <c r="K1821" s="650" t="s">
        <v>5419</v>
      </c>
      <c r="L1821" s="651">
        <v>247.24</v>
      </c>
      <c r="M1821" s="651">
        <v>741.72</v>
      </c>
      <c r="N1821" s="650">
        <v>3</v>
      </c>
      <c r="O1821" s="731">
        <v>1</v>
      </c>
      <c r="P1821" s="651"/>
      <c r="Q1821" s="666">
        <v>0</v>
      </c>
      <c r="R1821" s="650"/>
      <c r="S1821" s="666">
        <v>0</v>
      </c>
      <c r="T1821" s="731"/>
      <c r="U1821" s="689">
        <v>0</v>
      </c>
    </row>
    <row r="1822" spans="1:21" ht="14.4" customHeight="1" x14ac:dyDescent="0.3">
      <c r="A1822" s="649">
        <v>21</v>
      </c>
      <c r="B1822" s="650" t="s">
        <v>582</v>
      </c>
      <c r="C1822" s="650">
        <v>89301212</v>
      </c>
      <c r="D1822" s="729" t="s">
        <v>5949</v>
      </c>
      <c r="E1822" s="730" t="s">
        <v>3930</v>
      </c>
      <c r="F1822" s="650" t="s">
        <v>3904</v>
      </c>
      <c r="G1822" s="650" t="s">
        <v>4011</v>
      </c>
      <c r="H1822" s="650" t="s">
        <v>583</v>
      </c>
      <c r="I1822" s="650" t="s">
        <v>5420</v>
      </c>
      <c r="J1822" s="650" t="s">
        <v>4244</v>
      </c>
      <c r="K1822" s="650" t="s">
        <v>5421</v>
      </c>
      <c r="L1822" s="651">
        <v>1416.79</v>
      </c>
      <c r="M1822" s="651">
        <v>2833.58</v>
      </c>
      <c r="N1822" s="650">
        <v>2</v>
      </c>
      <c r="O1822" s="731">
        <v>1</v>
      </c>
      <c r="P1822" s="651"/>
      <c r="Q1822" s="666">
        <v>0</v>
      </c>
      <c r="R1822" s="650"/>
      <c r="S1822" s="666">
        <v>0</v>
      </c>
      <c r="T1822" s="731"/>
      <c r="U1822" s="689">
        <v>0</v>
      </c>
    </row>
    <row r="1823" spans="1:21" ht="14.4" customHeight="1" x14ac:dyDescent="0.3">
      <c r="A1823" s="649">
        <v>21</v>
      </c>
      <c r="B1823" s="650" t="s">
        <v>582</v>
      </c>
      <c r="C1823" s="650">
        <v>89301212</v>
      </c>
      <c r="D1823" s="729" t="s">
        <v>5949</v>
      </c>
      <c r="E1823" s="730" t="s">
        <v>3930</v>
      </c>
      <c r="F1823" s="650" t="s">
        <v>3904</v>
      </c>
      <c r="G1823" s="650" t="s">
        <v>4011</v>
      </c>
      <c r="H1823" s="650" t="s">
        <v>583</v>
      </c>
      <c r="I1823" s="650" t="s">
        <v>5422</v>
      </c>
      <c r="J1823" s="650" t="s">
        <v>5423</v>
      </c>
      <c r="K1823" s="650" t="s">
        <v>5424</v>
      </c>
      <c r="L1823" s="651">
        <v>1545.22</v>
      </c>
      <c r="M1823" s="651">
        <v>4635.66</v>
      </c>
      <c r="N1823" s="650">
        <v>3</v>
      </c>
      <c r="O1823" s="731">
        <v>1</v>
      </c>
      <c r="P1823" s="651">
        <v>4635.66</v>
      </c>
      <c r="Q1823" s="666">
        <v>1</v>
      </c>
      <c r="R1823" s="650">
        <v>3</v>
      </c>
      <c r="S1823" s="666">
        <v>1</v>
      </c>
      <c r="T1823" s="731">
        <v>1</v>
      </c>
      <c r="U1823" s="689">
        <v>1</v>
      </c>
    </row>
    <row r="1824" spans="1:21" ht="14.4" customHeight="1" x14ac:dyDescent="0.3">
      <c r="A1824" s="649">
        <v>21</v>
      </c>
      <c r="B1824" s="650" t="s">
        <v>582</v>
      </c>
      <c r="C1824" s="650">
        <v>89301212</v>
      </c>
      <c r="D1824" s="729" t="s">
        <v>5949</v>
      </c>
      <c r="E1824" s="730" t="s">
        <v>3930</v>
      </c>
      <c r="F1824" s="650" t="s">
        <v>3904</v>
      </c>
      <c r="G1824" s="650" t="s">
        <v>4011</v>
      </c>
      <c r="H1824" s="650" t="s">
        <v>583</v>
      </c>
      <c r="I1824" s="650" t="s">
        <v>5422</v>
      </c>
      <c r="J1824" s="650" t="s">
        <v>5423</v>
      </c>
      <c r="K1824" s="650" t="s">
        <v>5424</v>
      </c>
      <c r="L1824" s="651">
        <v>1666.37</v>
      </c>
      <c r="M1824" s="651">
        <v>1666.37</v>
      </c>
      <c r="N1824" s="650">
        <v>1</v>
      </c>
      <c r="O1824" s="731">
        <v>1</v>
      </c>
      <c r="P1824" s="651">
        <v>1666.37</v>
      </c>
      <c r="Q1824" s="666">
        <v>1</v>
      </c>
      <c r="R1824" s="650">
        <v>1</v>
      </c>
      <c r="S1824" s="666">
        <v>1</v>
      </c>
      <c r="T1824" s="731">
        <v>1</v>
      </c>
      <c r="U1824" s="689">
        <v>1</v>
      </c>
    </row>
    <row r="1825" spans="1:21" ht="14.4" customHeight="1" x14ac:dyDescent="0.3">
      <c r="A1825" s="649">
        <v>21</v>
      </c>
      <c r="B1825" s="650" t="s">
        <v>582</v>
      </c>
      <c r="C1825" s="650">
        <v>89301212</v>
      </c>
      <c r="D1825" s="729" t="s">
        <v>5949</v>
      </c>
      <c r="E1825" s="730" t="s">
        <v>3930</v>
      </c>
      <c r="F1825" s="650" t="s">
        <v>3904</v>
      </c>
      <c r="G1825" s="650" t="s">
        <v>4011</v>
      </c>
      <c r="H1825" s="650" t="s">
        <v>583</v>
      </c>
      <c r="I1825" s="650" t="s">
        <v>4240</v>
      </c>
      <c r="J1825" s="650" t="s">
        <v>4241</v>
      </c>
      <c r="K1825" s="650" t="s">
        <v>4242</v>
      </c>
      <c r="L1825" s="651">
        <v>4351.1099999999997</v>
      </c>
      <c r="M1825" s="651">
        <v>178395.50999999995</v>
      </c>
      <c r="N1825" s="650">
        <v>41</v>
      </c>
      <c r="O1825" s="731">
        <v>21</v>
      </c>
      <c r="P1825" s="651">
        <v>160991.06999999995</v>
      </c>
      <c r="Q1825" s="666">
        <v>0.90243902439024382</v>
      </c>
      <c r="R1825" s="650">
        <v>37</v>
      </c>
      <c r="S1825" s="666">
        <v>0.90243902439024393</v>
      </c>
      <c r="T1825" s="731">
        <v>19</v>
      </c>
      <c r="U1825" s="689">
        <v>0.90476190476190477</v>
      </c>
    </row>
    <row r="1826" spans="1:21" ht="14.4" customHeight="1" x14ac:dyDescent="0.3">
      <c r="A1826" s="649">
        <v>21</v>
      </c>
      <c r="B1826" s="650" t="s">
        <v>582</v>
      </c>
      <c r="C1826" s="650">
        <v>89301212</v>
      </c>
      <c r="D1826" s="729" t="s">
        <v>5949</v>
      </c>
      <c r="E1826" s="730" t="s">
        <v>3930</v>
      </c>
      <c r="F1826" s="650" t="s">
        <v>3904</v>
      </c>
      <c r="G1826" s="650" t="s">
        <v>4011</v>
      </c>
      <c r="H1826" s="650" t="s">
        <v>583</v>
      </c>
      <c r="I1826" s="650" t="s">
        <v>4878</v>
      </c>
      <c r="J1826" s="650" t="s">
        <v>4879</v>
      </c>
      <c r="K1826" s="650" t="s">
        <v>4880</v>
      </c>
      <c r="L1826" s="651">
        <v>4359.28</v>
      </c>
      <c r="M1826" s="651">
        <v>13077.84</v>
      </c>
      <c r="N1826" s="650">
        <v>3</v>
      </c>
      <c r="O1826" s="731">
        <v>1</v>
      </c>
      <c r="P1826" s="651">
        <v>13077.84</v>
      </c>
      <c r="Q1826" s="666">
        <v>1</v>
      </c>
      <c r="R1826" s="650">
        <v>3</v>
      </c>
      <c r="S1826" s="666">
        <v>1</v>
      </c>
      <c r="T1826" s="731">
        <v>1</v>
      </c>
      <c r="U1826" s="689">
        <v>1</v>
      </c>
    </row>
    <row r="1827" spans="1:21" ht="14.4" customHeight="1" x14ac:dyDescent="0.3">
      <c r="A1827" s="649">
        <v>21</v>
      </c>
      <c r="B1827" s="650" t="s">
        <v>582</v>
      </c>
      <c r="C1827" s="650">
        <v>89301212</v>
      </c>
      <c r="D1827" s="729" t="s">
        <v>5949</v>
      </c>
      <c r="E1827" s="730" t="s">
        <v>3930</v>
      </c>
      <c r="F1827" s="650" t="s">
        <v>3904</v>
      </c>
      <c r="G1827" s="650" t="s">
        <v>4011</v>
      </c>
      <c r="H1827" s="650" t="s">
        <v>583</v>
      </c>
      <c r="I1827" s="650" t="s">
        <v>4878</v>
      </c>
      <c r="J1827" s="650" t="s">
        <v>4879</v>
      </c>
      <c r="K1827" s="650" t="s">
        <v>4880</v>
      </c>
      <c r="L1827" s="651">
        <v>4351.75</v>
      </c>
      <c r="M1827" s="651">
        <v>39165.75</v>
      </c>
      <c r="N1827" s="650">
        <v>9</v>
      </c>
      <c r="O1827" s="731">
        <v>4</v>
      </c>
      <c r="P1827" s="651">
        <v>30462.25</v>
      </c>
      <c r="Q1827" s="666">
        <v>0.77777777777777779</v>
      </c>
      <c r="R1827" s="650">
        <v>7</v>
      </c>
      <c r="S1827" s="666">
        <v>0.77777777777777779</v>
      </c>
      <c r="T1827" s="731">
        <v>3</v>
      </c>
      <c r="U1827" s="689">
        <v>0.75</v>
      </c>
    </row>
    <row r="1828" spans="1:21" ht="14.4" customHeight="1" x14ac:dyDescent="0.3">
      <c r="A1828" s="649">
        <v>21</v>
      </c>
      <c r="B1828" s="650" t="s">
        <v>582</v>
      </c>
      <c r="C1828" s="650">
        <v>89301212</v>
      </c>
      <c r="D1828" s="729" t="s">
        <v>5949</v>
      </c>
      <c r="E1828" s="730" t="s">
        <v>3930</v>
      </c>
      <c r="F1828" s="650" t="s">
        <v>3904</v>
      </c>
      <c r="G1828" s="650" t="s">
        <v>4011</v>
      </c>
      <c r="H1828" s="650" t="s">
        <v>583</v>
      </c>
      <c r="I1828" s="650" t="s">
        <v>4881</v>
      </c>
      <c r="J1828" s="650" t="s">
        <v>4882</v>
      </c>
      <c r="K1828" s="650" t="s">
        <v>4883</v>
      </c>
      <c r="L1828" s="651">
        <v>4352.3999999999996</v>
      </c>
      <c r="M1828" s="651">
        <v>60933.599999999991</v>
      </c>
      <c r="N1828" s="650">
        <v>14</v>
      </c>
      <c r="O1828" s="731">
        <v>5</v>
      </c>
      <c r="P1828" s="651">
        <v>60933.599999999991</v>
      </c>
      <c r="Q1828" s="666">
        <v>1</v>
      </c>
      <c r="R1828" s="650">
        <v>14</v>
      </c>
      <c r="S1828" s="666">
        <v>1</v>
      </c>
      <c r="T1828" s="731">
        <v>5</v>
      </c>
      <c r="U1828" s="689">
        <v>1</v>
      </c>
    </row>
    <row r="1829" spans="1:21" ht="14.4" customHeight="1" x14ac:dyDescent="0.3">
      <c r="A1829" s="649">
        <v>21</v>
      </c>
      <c r="B1829" s="650" t="s">
        <v>582</v>
      </c>
      <c r="C1829" s="650">
        <v>89301212</v>
      </c>
      <c r="D1829" s="729" t="s">
        <v>5949</v>
      </c>
      <c r="E1829" s="730" t="s">
        <v>3930</v>
      </c>
      <c r="F1829" s="650" t="s">
        <v>3904</v>
      </c>
      <c r="G1829" s="650" t="s">
        <v>4011</v>
      </c>
      <c r="H1829" s="650" t="s">
        <v>583</v>
      </c>
      <c r="I1829" s="650" t="s">
        <v>1704</v>
      </c>
      <c r="J1829" s="650" t="s">
        <v>4012</v>
      </c>
      <c r="K1829" s="650" t="s">
        <v>4013</v>
      </c>
      <c r="L1829" s="651">
        <v>2787.72</v>
      </c>
      <c r="M1829" s="651">
        <v>25089.48</v>
      </c>
      <c r="N1829" s="650">
        <v>9</v>
      </c>
      <c r="O1829" s="731">
        <v>3</v>
      </c>
      <c r="P1829" s="651">
        <v>25089.48</v>
      </c>
      <c r="Q1829" s="666">
        <v>1</v>
      </c>
      <c r="R1829" s="650">
        <v>9</v>
      </c>
      <c r="S1829" s="666">
        <v>1</v>
      </c>
      <c r="T1829" s="731">
        <v>3</v>
      </c>
      <c r="U1829" s="689">
        <v>1</v>
      </c>
    </row>
    <row r="1830" spans="1:21" ht="14.4" customHeight="1" x14ac:dyDescent="0.3">
      <c r="A1830" s="649">
        <v>21</v>
      </c>
      <c r="B1830" s="650" t="s">
        <v>582</v>
      </c>
      <c r="C1830" s="650">
        <v>89301212</v>
      </c>
      <c r="D1830" s="729" t="s">
        <v>5949</v>
      </c>
      <c r="E1830" s="730" t="s">
        <v>3930</v>
      </c>
      <c r="F1830" s="650" t="s">
        <v>3904</v>
      </c>
      <c r="G1830" s="650" t="s">
        <v>4011</v>
      </c>
      <c r="H1830" s="650" t="s">
        <v>583</v>
      </c>
      <c r="I1830" s="650" t="s">
        <v>1704</v>
      </c>
      <c r="J1830" s="650" t="s">
        <v>4012</v>
      </c>
      <c r="K1830" s="650" t="s">
        <v>4013</v>
      </c>
      <c r="L1830" s="651">
        <v>2060.3000000000002</v>
      </c>
      <c r="M1830" s="651">
        <v>20603</v>
      </c>
      <c r="N1830" s="650">
        <v>10</v>
      </c>
      <c r="O1830" s="731">
        <v>3</v>
      </c>
      <c r="P1830" s="651">
        <v>20603</v>
      </c>
      <c r="Q1830" s="666">
        <v>1</v>
      </c>
      <c r="R1830" s="650">
        <v>10</v>
      </c>
      <c r="S1830" s="666">
        <v>1</v>
      </c>
      <c r="T1830" s="731">
        <v>3</v>
      </c>
      <c r="U1830" s="689">
        <v>1</v>
      </c>
    </row>
    <row r="1831" spans="1:21" ht="14.4" customHeight="1" x14ac:dyDescent="0.3">
      <c r="A1831" s="649">
        <v>21</v>
      </c>
      <c r="B1831" s="650" t="s">
        <v>582</v>
      </c>
      <c r="C1831" s="650">
        <v>89301212</v>
      </c>
      <c r="D1831" s="729" t="s">
        <v>5949</v>
      </c>
      <c r="E1831" s="730" t="s">
        <v>3930</v>
      </c>
      <c r="F1831" s="650" t="s">
        <v>3904</v>
      </c>
      <c r="G1831" s="650" t="s">
        <v>4011</v>
      </c>
      <c r="H1831" s="650" t="s">
        <v>583</v>
      </c>
      <c r="I1831" s="650" t="s">
        <v>1704</v>
      </c>
      <c r="J1831" s="650" t="s">
        <v>4012</v>
      </c>
      <c r="K1831" s="650" t="s">
        <v>4013</v>
      </c>
      <c r="L1831" s="651">
        <v>2027.11</v>
      </c>
      <c r="M1831" s="651">
        <v>6081.33</v>
      </c>
      <c r="N1831" s="650">
        <v>3</v>
      </c>
      <c r="O1831" s="731">
        <v>1</v>
      </c>
      <c r="P1831" s="651">
        <v>6081.33</v>
      </c>
      <c r="Q1831" s="666">
        <v>1</v>
      </c>
      <c r="R1831" s="650">
        <v>3</v>
      </c>
      <c r="S1831" s="666">
        <v>1</v>
      </c>
      <c r="T1831" s="731">
        <v>1</v>
      </c>
      <c r="U1831" s="689">
        <v>1</v>
      </c>
    </row>
    <row r="1832" spans="1:21" ht="14.4" customHeight="1" x14ac:dyDescent="0.3">
      <c r="A1832" s="649">
        <v>21</v>
      </c>
      <c r="B1832" s="650" t="s">
        <v>582</v>
      </c>
      <c r="C1832" s="650">
        <v>89301212</v>
      </c>
      <c r="D1832" s="729" t="s">
        <v>5949</v>
      </c>
      <c r="E1832" s="730" t="s">
        <v>3930</v>
      </c>
      <c r="F1832" s="650" t="s">
        <v>3904</v>
      </c>
      <c r="G1832" s="650" t="s">
        <v>4011</v>
      </c>
      <c r="H1832" s="650" t="s">
        <v>583</v>
      </c>
      <c r="I1832" s="650" t="s">
        <v>1514</v>
      </c>
      <c r="J1832" s="650" t="s">
        <v>4148</v>
      </c>
      <c r="K1832" s="650" t="s">
        <v>4149</v>
      </c>
      <c r="L1832" s="651">
        <v>1545.22</v>
      </c>
      <c r="M1832" s="651">
        <v>20087.86</v>
      </c>
      <c r="N1832" s="650">
        <v>13</v>
      </c>
      <c r="O1832" s="731">
        <v>5</v>
      </c>
      <c r="P1832" s="651">
        <v>6180.88</v>
      </c>
      <c r="Q1832" s="666">
        <v>0.30769230769230771</v>
      </c>
      <c r="R1832" s="650">
        <v>4</v>
      </c>
      <c r="S1832" s="666">
        <v>0.30769230769230771</v>
      </c>
      <c r="T1832" s="731">
        <v>2</v>
      </c>
      <c r="U1832" s="689">
        <v>0.4</v>
      </c>
    </row>
    <row r="1833" spans="1:21" ht="14.4" customHeight="1" x14ac:dyDescent="0.3">
      <c r="A1833" s="649">
        <v>21</v>
      </c>
      <c r="B1833" s="650" t="s">
        <v>582</v>
      </c>
      <c r="C1833" s="650">
        <v>89301212</v>
      </c>
      <c r="D1833" s="729" t="s">
        <v>5949</v>
      </c>
      <c r="E1833" s="730" t="s">
        <v>3930</v>
      </c>
      <c r="F1833" s="650" t="s">
        <v>3904</v>
      </c>
      <c r="G1833" s="650" t="s">
        <v>4011</v>
      </c>
      <c r="H1833" s="650" t="s">
        <v>583</v>
      </c>
      <c r="I1833" s="650" t="s">
        <v>1514</v>
      </c>
      <c r="J1833" s="650" t="s">
        <v>4148</v>
      </c>
      <c r="K1833" s="650" t="s">
        <v>4149</v>
      </c>
      <c r="L1833" s="651">
        <v>2332.38</v>
      </c>
      <c r="M1833" s="651">
        <v>20991.420000000002</v>
      </c>
      <c r="N1833" s="650">
        <v>9</v>
      </c>
      <c r="O1833" s="731">
        <v>3</v>
      </c>
      <c r="P1833" s="651"/>
      <c r="Q1833" s="666">
        <v>0</v>
      </c>
      <c r="R1833" s="650"/>
      <c r="S1833" s="666">
        <v>0</v>
      </c>
      <c r="T1833" s="731"/>
      <c r="U1833" s="689">
        <v>0</v>
      </c>
    </row>
    <row r="1834" spans="1:21" ht="14.4" customHeight="1" x14ac:dyDescent="0.3">
      <c r="A1834" s="649">
        <v>21</v>
      </c>
      <c r="B1834" s="650" t="s">
        <v>582</v>
      </c>
      <c r="C1834" s="650">
        <v>89301212</v>
      </c>
      <c r="D1834" s="729" t="s">
        <v>5949</v>
      </c>
      <c r="E1834" s="730" t="s">
        <v>3930</v>
      </c>
      <c r="F1834" s="650" t="s">
        <v>3904</v>
      </c>
      <c r="G1834" s="650" t="s">
        <v>4011</v>
      </c>
      <c r="H1834" s="650" t="s">
        <v>583</v>
      </c>
      <c r="I1834" s="650" t="s">
        <v>1514</v>
      </c>
      <c r="J1834" s="650" t="s">
        <v>4148</v>
      </c>
      <c r="K1834" s="650" t="s">
        <v>4149</v>
      </c>
      <c r="L1834" s="651">
        <v>1520.33</v>
      </c>
      <c r="M1834" s="651">
        <v>10642.31</v>
      </c>
      <c r="N1834" s="650">
        <v>7</v>
      </c>
      <c r="O1834" s="731">
        <v>2</v>
      </c>
      <c r="P1834" s="651">
        <v>10642.31</v>
      </c>
      <c r="Q1834" s="666">
        <v>1</v>
      </c>
      <c r="R1834" s="650">
        <v>7</v>
      </c>
      <c r="S1834" s="666">
        <v>1</v>
      </c>
      <c r="T1834" s="731">
        <v>2</v>
      </c>
      <c r="U1834" s="689">
        <v>1</v>
      </c>
    </row>
    <row r="1835" spans="1:21" ht="14.4" customHeight="1" x14ac:dyDescent="0.3">
      <c r="A1835" s="649">
        <v>21</v>
      </c>
      <c r="B1835" s="650" t="s">
        <v>582</v>
      </c>
      <c r="C1835" s="650">
        <v>89301212</v>
      </c>
      <c r="D1835" s="729" t="s">
        <v>5949</v>
      </c>
      <c r="E1835" s="730" t="s">
        <v>3930</v>
      </c>
      <c r="F1835" s="650" t="s">
        <v>3904</v>
      </c>
      <c r="G1835" s="650" t="s">
        <v>4011</v>
      </c>
      <c r="H1835" s="650" t="s">
        <v>583</v>
      </c>
      <c r="I1835" s="650" t="s">
        <v>1196</v>
      </c>
      <c r="J1835" s="650" t="s">
        <v>4014</v>
      </c>
      <c r="K1835" s="650" t="s">
        <v>4015</v>
      </c>
      <c r="L1835" s="651">
        <v>880.88</v>
      </c>
      <c r="M1835" s="651">
        <v>2642.64</v>
      </c>
      <c r="N1835" s="650">
        <v>3</v>
      </c>
      <c r="O1835" s="731">
        <v>1</v>
      </c>
      <c r="P1835" s="651">
        <v>2642.64</v>
      </c>
      <c r="Q1835" s="666">
        <v>1</v>
      </c>
      <c r="R1835" s="650">
        <v>3</v>
      </c>
      <c r="S1835" s="666">
        <v>1</v>
      </c>
      <c r="T1835" s="731">
        <v>1</v>
      </c>
      <c r="U1835" s="689">
        <v>1</v>
      </c>
    </row>
    <row r="1836" spans="1:21" ht="14.4" customHeight="1" x14ac:dyDescent="0.3">
      <c r="A1836" s="649">
        <v>21</v>
      </c>
      <c r="B1836" s="650" t="s">
        <v>582</v>
      </c>
      <c r="C1836" s="650">
        <v>89301212</v>
      </c>
      <c r="D1836" s="729" t="s">
        <v>5949</v>
      </c>
      <c r="E1836" s="730" t="s">
        <v>3930</v>
      </c>
      <c r="F1836" s="650" t="s">
        <v>3904</v>
      </c>
      <c r="G1836" s="650" t="s">
        <v>4011</v>
      </c>
      <c r="H1836" s="650" t="s">
        <v>583</v>
      </c>
      <c r="I1836" s="650" t="s">
        <v>1196</v>
      </c>
      <c r="J1836" s="650" t="s">
        <v>4014</v>
      </c>
      <c r="K1836" s="650" t="s">
        <v>4015</v>
      </c>
      <c r="L1836" s="651">
        <v>515.07000000000005</v>
      </c>
      <c r="M1836" s="651">
        <v>13906.89</v>
      </c>
      <c r="N1836" s="650">
        <v>27</v>
      </c>
      <c r="O1836" s="731">
        <v>10</v>
      </c>
      <c r="P1836" s="651">
        <v>12361.68</v>
      </c>
      <c r="Q1836" s="666">
        <v>0.88888888888888895</v>
      </c>
      <c r="R1836" s="650">
        <v>24</v>
      </c>
      <c r="S1836" s="666">
        <v>0.88888888888888884</v>
      </c>
      <c r="T1836" s="731">
        <v>9</v>
      </c>
      <c r="U1836" s="689">
        <v>0.9</v>
      </c>
    </row>
    <row r="1837" spans="1:21" ht="14.4" customHeight="1" x14ac:dyDescent="0.3">
      <c r="A1837" s="649">
        <v>21</v>
      </c>
      <c r="B1837" s="650" t="s">
        <v>582</v>
      </c>
      <c r="C1837" s="650">
        <v>89301212</v>
      </c>
      <c r="D1837" s="729" t="s">
        <v>5949</v>
      </c>
      <c r="E1837" s="730" t="s">
        <v>3930</v>
      </c>
      <c r="F1837" s="650" t="s">
        <v>3904</v>
      </c>
      <c r="G1837" s="650" t="s">
        <v>4011</v>
      </c>
      <c r="H1837" s="650" t="s">
        <v>583</v>
      </c>
      <c r="I1837" s="650" t="s">
        <v>1196</v>
      </c>
      <c r="J1837" s="650" t="s">
        <v>4014</v>
      </c>
      <c r="K1837" s="650" t="s">
        <v>4015</v>
      </c>
      <c r="L1837" s="651">
        <v>506.78</v>
      </c>
      <c r="M1837" s="651">
        <v>3547.46</v>
      </c>
      <c r="N1837" s="650">
        <v>7</v>
      </c>
      <c r="O1837" s="731">
        <v>2</v>
      </c>
      <c r="P1837" s="651">
        <v>2027.12</v>
      </c>
      <c r="Q1837" s="666">
        <v>0.5714285714285714</v>
      </c>
      <c r="R1837" s="650">
        <v>4</v>
      </c>
      <c r="S1837" s="666">
        <v>0.5714285714285714</v>
      </c>
      <c r="T1837" s="731">
        <v>1</v>
      </c>
      <c r="U1837" s="689">
        <v>0.5</v>
      </c>
    </row>
    <row r="1838" spans="1:21" ht="14.4" customHeight="1" x14ac:dyDescent="0.3">
      <c r="A1838" s="649">
        <v>21</v>
      </c>
      <c r="B1838" s="650" t="s">
        <v>582</v>
      </c>
      <c r="C1838" s="650">
        <v>89301212</v>
      </c>
      <c r="D1838" s="729" t="s">
        <v>5949</v>
      </c>
      <c r="E1838" s="730" t="s">
        <v>3930</v>
      </c>
      <c r="F1838" s="650" t="s">
        <v>3904</v>
      </c>
      <c r="G1838" s="650" t="s">
        <v>4011</v>
      </c>
      <c r="H1838" s="650" t="s">
        <v>583</v>
      </c>
      <c r="I1838" s="650" t="s">
        <v>1386</v>
      </c>
      <c r="J1838" s="650" t="s">
        <v>4016</v>
      </c>
      <c r="K1838" s="650" t="s">
        <v>4017</v>
      </c>
      <c r="L1838" s="651">
        <v>1629.03</v>
      </c>
      <c r="M1838" s="651">
        <v>30951.57</v>
      </c>
      <c r="N1838" s="650">
        <v>19</v>
      </c>
      <c r="O1838" s="731">
        <v>7</v>
      </c>
      <c r="P1838" s="651">
        <v>26064.48</v>
      </c>
      <c r="Q1838" s="666">
        <v>0.84210526315789469</v>
      </c>
      <c r="R1838" s="650">
        <v>16</v>
      </c>
      <c r="S1838" s="666">
        <v>0.84210526315789469</v>
      </c>
      <c r="T1838" s="731">
        <v>6</v>
      </c>
      <c r="U1838" s="689">
        <v>0.8571428571428571</v>
      </c>
    </row>
    <row r="1839" spans="1:21" ht="14.4" customHeight="1" x14ac:dyDescent="0.3">
      <c r="A1839" s="649">
        <v>21</v>
      </c>
      <c r="B1839" s="650" t="s">
        <v>582</v>
      </c>
      <c r="C1839" s="650">
        <v>89301212</v>
      </c>
      <c r="D1839" s="729" t="s">
        <v>5949</v>
      </c>
      <c r="E1839" s="730" t="s">
        <v>3930</v>
      </c>
      <c r="F1839" s="650" t="s">
        <v>3904</v>
      </c>
      <c r="G1839" s="650" t="s">
        <v>4011</v>
      </c>
      <c r="H1839" s="650" t="s">
        <v>583</v>
      </c>
      <c r="I1839" s="650" t="s">
        <v>1386</v>
      </c>
      <c r="J1839" s="650" t="s">
        <v>4016</v>
      </c>
      <c r="K1839" s="650" t="s">
        <v>4017</v>
      </c>
      <c r="L1839" s="651">
        <v>1030.1500000000001</v>
      </c>
      <c r="M1839" s="651">
        <v>21633.15</v>
      </c>
      <c r="N1839" s="650">
        <v>21</v>
      </c>
      <c r="O1839" s="731">
        <v>7</v>
      </c>
      <c r="P1839" s="651">
        <v>18542.7</v>
      </c>
      <c r="Q1839" s="666">
        <v>0.8571428571428571</v>
      </c>
      <c r="R1839" s="650">
        <v>18</v>
      </c>
      <c r="S1839" s="666">
        <v>0.8571428571428571</v>
      </c>
      <c r="T1839" s="731">
        <v>6</v>
      </c>
      <c r="U1839" s="689">
        <v>0.8571428571428571</v>
      </c>
    </row>
    <row r="1840" spans="1:21" ht="14.4" customHeight="1" x14ac:dyDescent="0.3">
      <c r="A1840" s="649">
        <v>21</v>
      </c>
      <c r="B1840" s="650" t="s">
        <v>582</v>
      </c>
      <c r="C1840" s="650">
        <v>89301212</v>
      </c>
      <c r="D1840" s="729" t="s">
        <v>5949</v>
      </c>
      <c r="E1840" s="730" t="s">
        <v>3930</v>
      </c>
      <c r="F1840" s="650" t="s">
        <v>3904</v>
      </c>
      <c r="G1840" s="650" t="s">
        <v>4011</v>
      </c>
      <c r="H1840" s="650" t="s">
        <v>583</v>
      </c>
      <c r="I1840" s="650" t="s">
        <v>1386</v>
      </c>
      <c r="J1840" s="650" t="s">
        <v>4016</v>
      </c>
      <c r="K1840" s="650" t="s">
        <v>4017</v>
      </c>
      <c r="L1840" s="651">
        <v>1013.55</v>
      </c>
      <c r="M1840" s="651">
        <v>7094.8499999999995</v>
      </c>
      <c r="N1840" s="650">
        <v>7</v>
      </c>
      <c r="O1840" s="731">
        <v>2</v>
      </c>
      <c r="P1840" s="651">
        <v>7094.8499999999995</v>
      </c>
      <c r="Q1840" s="666">
        <v>1</v>
      </c>
      <c r="R1840" s="650">
        <v>7</v>
      </c>
      <c r="S1840" s="666">
        <v>1</v>
      </c>
      <c r="T1840" s="731">
        <v>2</v>
      </c>
      <c r="U1840" s="689">
        <v>1</v>
      </c>
    </row>
    <row r="1841" spans="1:21" ht="14.4" customHeight="1" x14ac:dyDescent="0.3">
      <c r="A1841" s="649">
        <v>21</v>
      </c>
      <c r="B1841" s="650" t="s">
        <v>582</v>
      </c>
      <c r="C1841" s="650">
        <v>89301212</v>
      </c>
      <c r="D1841" s="729" t="s">
        <v>5949</v>
      </c>
      <c r="E1841" s="730" t="s">
        <v>3930</v>
      </c>
      <c r="F1841" s="650" t="s">
        <v>3904</v>
      </c>
      <c r="G1841" s="650" t="s">
        <v>4011</v>
      </c>
      <c r="H1841" s="650" t="s">
        <v>583</v>
      </c>
      <c r="I1841" s="650" t="s">
        <v>5425</v>
      </c>
      <c r="J1841" s="650" t="s">
        <v>5426</v>
      </c>
      <c r="K1841" s="650" t="s">
        <v>5427</v>
      </c>
      <c r="L1841" s="651">
        <v>4354.34</v>
      </c>
      <c r="M1841" s="651">
        <v>17417.36</v>
      </c>
      <c r="N1841" s="650">
        <v>4</v>
      </c>
      <c r="O1841" s="731">
        <v>1</v>
      </c>
      <c r="P1841" s="651">
        <v>17417.36</v>
      </c>
      <c r="Q1841" s="666">
        <v>1</v>
      </c>
      <c r="R1841" s="650">
        <v>4</v>
      </c>
      <c r="S1841" s="666">
        <v>1</v>
      </c>
      <c r="T1841" s="731">
        <v>1</v>
      </c>
      <c r="U1841" s="689">
        <v>1</v>
      </c>
    </row>
    <row r="1842" spans="1:21" ht="14.4" customHeight="1" x14ac:dyDescent="0.3">
      <c r="A1842" s="649">
        <v>21</v>
      </c>
      <c r="B1842" s="650" t="s">
        <v>582</v>
      </c>
      <c r="C1842" s="650">
        <v>89301212</v>
      </c>
      <c r="D1842" s="729" t="s">
        <v>5949</v>
      </c>
      <c r="E1842" s="730" t="s">
        <v>3930</v>
      </c>
      <c r="F1842" s="650" t="s">
        <v>3904</v>
      </c>
      <c r="G1842" s="650" t="s">
        <v>4011</v>
      </c>
      <c r="H1842" s="650" t="s">
        <v>583</v>
      </c>
      <c r="I1842" s="650" t="s">
        <v>4404</v>
      </c>
      <c r="J1842" s="650" t="s">
        <v>4405</v>
      </c>
      <c r="K1842" s="650" t="s">
        <v>4406</v>
      </c>
      <c r="L1842" s="651">
        <v>1063.3900000000001</v>
      </c>
      <c r="M1842" s="651">
        <v>6380.3400000000011</v>
      </c>
      <c r="N1842" s="650">
        <v>6</v>
      </c>
      <c r="O1842" s="731">
        <v>3</v>
      </c>
      <c r="P1842" s="651">
        <v>1063.3900000000001</v>
      </c>
      <c r="Q1842" s="666">
        <v>0.16666666666666666</v>
      </c>
      <c r="R1842" s="650">
        <v>1</v>
      </c>
      <c r="S1842" s="666">
        <v>0.16666666666666666</v>
      </c>
      <c r="T1842" s="731">
        <v>1</v>
      </c>
      <c r="U1842" s="689">
        <v>0.33333333333333331</v>
      </c>
    </row>
    <row r="1843" spans="1:21" ht="14.4" customHeight="1" x14ac:dyDescent="0.3">
      <c r="A1843" s="649">
        <v>21</v>
      </c>
      <c r="B1843" s="650" t="s">
        <v>582</v>
      </c>
      <c r="C1843" s="650">
        <v>89301212</v>
      </c>
      <c r="D1843" s="729" t="s">
        <v>5949</v>
      </c>
      <c r="E1843" s="730" t="s">
        <v>3930</v>
      </c>
      <c r="F1843" s="650" t="s">
        <v>3904</v>
      </c>
      <c r="G1843" s="650" t="s">
        <v>4011</v>
      </c>
      <c r="H1843" s="650" t="s">
        <v>583</v>
      </c>
      <c r="I1843" s="650" t="s">
        <v>4404</v>
      </c>
      <c r="J1843" s="650" t="s">
        <v>4405</v>
      </c>
      <c r="K1843" s="650" t="s">
        <v>4406</v>
      </c>
      <c r="L1843" s="651">
        <v>515.07000000000005</v>
      </c>
      <c r="M1843" s="651">
        <v>4120.5600000000004</v>
      </c>
      <c r="N1843" s="650">
        <v>8</v>
      </c>
      <c r="O1843" s="731">
        <v>4</v>
      </c>
      <c r="P1843" s="651"/>
      <c r="Q1843" s="666">
        <v>0</v>
      </c>
      <c r="R1843" s="650"/>
      <c r="S1843" s="666">
        <v>0</v>
      </c>
      <c r="T1843" s="731"/>
      <c r="U1843" s="689">
        <v>0</v>
      </c>
    </row>
    <row r="1844" spans="1:21" ht="14.4" customHeight="1" x14ac:dyDescent="0.3">
      <c r="A1844" s="649">
        <v>21</v>
      </c>
      <c r="B1844" s="650" t="s">
        <v>582</v>
      </c>
      <c r="C1844" s="650">
        <v>89301212</v>
      </c>
      <c r="D1844" s="729" t="s">
        <v>5949</v>
      </c>
      <c r="E1844" s="730" t="s">
        <v>3930</v>
      </c>
      <c r="F1844" s="650" t="s">
        <v>3904</v>
      </c>
      <c r="G1844" s="650" t="s">
        <v>4011</v>
      </c>
      <c r="H1844" s="650" t="s">
        <v>583</v>
      </c>
      <c r="I1844" s="650" t="s">
        <v>4404</v>
      </c>
      <c r="J1844" s="650" t="s">
        <v>4405</v>
      </c>
      <c r="K1844" s="650" t="s">
        <v>4406</v>
      </c>
      <c r="L1844" s="651">
        <v>506.78</v>
      </c>
      <c r="M1844" s="651">
        <v>506.78</v>
      </c>
      <c r="N1844" s="650">
        <v>1</v>
      </c>
      <c r="O1844" s="731">
        <v>1</v>
      </c>
      <c r="P1844" s="651"/>
      <c r="Q1844" s="666">
        <v>0</v>
      </c>
      <c r="R1844" s="650"/>
      <c r="S1844" s="666">
        <v>0</v>
      </c>
      <c r="T1844" s="731"/>
      <c r="U1844" s="689">
        <v>0</v>
      </c>
    </row>
    <row r="1845" spans="1:21" ht="14.4" customHeight="1" x14ac:dyDescent="0.3">
      <c r="A1845" s="649">
        <v>21</v>
      </c>
      <c r="B1845" s="650" t="s">
        <v>582</v>
      </c>
      <c r="C1845" s="650">
        <v>89301212</v>
      </c>
      <c r="D1845" s="729" t="s">
        <v>5949</v>
      </c>
      <c r="E1845" s="730" t="s">
        <v>3930</v>
      </c>
      <c r="F1845" s="650" t="s">
        <v>3904</v>
      </c>
      <c r="G1845" s="650" t="s">
        <v>4011</v>
      </c>
      <c r="H1845" s="650" t="s">
        <v>583</v>
      </c>
      <c r="I1845" s="650" t="s">
        <v>5428</v>
      </c>
      <c r="J1845" s="650" t="s">
        <v>4885</v>
      </c>
      <c r="K1845" s="650" t="s">
        <v>4886</v>
      </c>
      <c r="L1845" s="651">
        <v>1416.77</v>
      </c>
      <c r="M1845" s="651">
        <v>4250.3099999999995</v>
      </c>
      <c r="N1845" s="650">
        <v>3</v>
      </c>
      <c r="O1845" s="731">
        <v>1</v>
      </c>
      <c r="P1845" s="651">
        <v>4250.3099999999995</v>
      </c>
      <c r="Q1845" s="666">
        <v>1</v>
      </c>
      <c r="R1845" s="650">
        <v>3</v>
      </c>
      <c r="S1845" s="666">
        <v>1</v>
      </c>
      <c r="T1845" s="731">
        <v>1</v>
      </c>
      <c r="U1845" s="689">
        <v>1</v>
      </c>
    </row>
    <row r="1846" spans="1:21" ht="14.4" customHeight="1" x14ac:dyDescent="0.3">
      <c r="A1846" s="649">
        <v>21</v>
      </c>
      <c r="B1846" s="650" t="s">
        <v>582</v>
      </c>
      <c r="C1846" s="650">
        <v>89301212</v>
      </c>
      <c r="D1846" s="729" t="s">
        <v>5949</v>
      </c>
      <c r="E1846" s="730" t="s">
        <v>3930</v>
      </c>
      <c r="F1846" s="650" t="s">
        <v>3904</v>
      </c>
      <c r="G1846" s="650" t="s">
        <v>4011</v>
      </c>
      <c r="H1846" s="650" t="s">
        <v>583</v>
      </c>
      <c r="I1846" s="650" t="s">
        <v>5429</v>
      </c>
      <c r="J1846" s="650" t="s">
        <v>5430</v>
      </c>
      <c r="K1846" s="650" t="s">
        <v>5431</v>
      </c>
      <c r="L1846" s="651">
        <v>4353.05</v>
      </c>
      <c r="M1846" s="651">
        <v>13059.150000000001</v>
      </c>
      <c r="N1846" s="650">
        <v>3</v>
      </c>
      <c r="O1846" s="731">
        <v>1</v>
      </c>
      <c r="P1846" s="651">
        <v>13059.150000000001</v>
      </c>
      <c r="Q1846" s="666">
        <v>1</v>
      </c>
      <c r="R1846" s="650">
        <v>3</v>
      </c>
      <c r="S1846" s="666">
        <v>1</v>
      </c>
      <c r="T1846" s="731">
        <v>1</v>
      </c>
      <c r="U1846" s="689">
        <v>1</v>
      </c>
    </row>
    <row r="1847" spans="1:21" ht="14.4" customHeight="1" x14ac:dyDescent="0.3">
      <c r="A1847" s="649">
        <v>21</v>
      </c>
      <c r="B1847" s="650" t="s">
        <v>582</v>
      </c>
      <c r="C1847" s="650">
        <v>89301212</v>
      </c>
      <c r="D1847" s="729" t="s">
        <v>5949</v>
      </c>
      <c r="E1847" s="730" t="s">
        <v>3930</v>
      </c>
      <c r="F1847" s="650" t="s">
        <v>3904</v>
      </c>
      <c r="G1847" s="650" t="s">
        <v>4011</v>
      </c>
      <c r="H1847" s="650" t="s">
        <v>583</v>
      </c>
      <c r="I1847" s="650" t="s">
        <v>5432</v>
      </c>
      <c r="J1847" s="650" t="s">
        <v>5433</v>
      </c>
      <c r="K1847" s="650" t="s">
        <v>5434</v>
      </c>
      <c r="L1847" s="651">
        <v>1063.33</v>
      </c>
      <c r="M1847" s="651">
        <v>9569.9699999999993</v>
      </c>
      <c r="N1847" s="650">
        <v>9</v>
      </c>
      <c r="O1847" s="731">
        <v>5</v>
      </c>
      <c r="P1847" s="651">
        <v>5316.65</v>
      </c>
      <c r="Q1847" s="666">
        <v>0.55555555555555558</v>
      </c>
      <c r="R1847" s="650">
        <v>5</v>
      </c>
      <c r="S1847" s="666">
        <v>0.55555555555555558</v>
      </c>
      <c r="T1847" s="731">
        <v>3</v>
      </c>
      <c r="U1847" s="689">
        <v>0.6</v>
      </c>
    </row>
    <row r="1848" spans="1:21" ht="14.4" customHeight="1" x14ac:dyDescent="0.3">
      <c r="A1848" s="649">
        <v>21</v>
      </c>
      <c r="B1848" s="650" t="s">
        <v>582</v>
      </c>
      <c r="C1848" s="650">
        <v>89301212</v>
      </c>
      <c r="D1848" s="729" t="s">
        <v>5949</v>
      </c>
      <c r="E1848" s="730" t="s">
        <v>3930</v>
      </c>
      <c r="F1848" s="650" t="s">
        <v>3904</v>
      </c>
      <c r="G1848" s="650" t="s">
        <v>4011</v>
      </c>
      <c r="H1848" s="650" t="s">
        <v>583</v>
      </c>
      <c r="I1848" s="650" t="s">
        <v>4884</v>
      </c>
      <c r="J1848" s="650" t="s">
        <v>4885</v>
      </c>
      <c r="K1848" s="650" t="s">
        <v>4886</v>
      </c>
      <c r="L1848" s="651">
        <v>1416.77</v>
      </c>
      <c r="M1848" s="651">
        <v>9917.39</v>
      </c>
      <c r="N1848" s="650">
        <v>7</v>
      </c>
      <c r="O1848" s="731">
        <v>3</v>
      </c>
      <c r="P1848" s="651">
        <v>9917.39</v>
      </c>
      <c r="Q1848" s="666">
        <v>1</v>
      </c>
      <c r="R1848" s="650">
        <v>7</v>
      </c>
      <c r="S1848" s="666">
        <v>1</v>
      </c>
      <c r="T1848" s="731">
        <v>3</v>
      </c>
      <c r="U1848" s="689">
        <v>1</v>
      </c>
    </row>
    <row r="1849" spans="1:21" ht="14.4" customHeight="1" x14ac:dyDescent="0.3">
      <c r="A1849" s="649">
        <v>21</v>
      </c>
      <c r="B1849" s="650" t="s">
        <v>582</v>
      </c>
      <c r="C1849" s="650">
        <v>89301212</v>
      </c>
      <c r="D1849" s="729" t="s">
        <v>5949</v>
      </c>
      <c r="E1849" s="730" t="s">
        <v>3930</v>
      </c>
      <c r="F1849" s="650" t="s">
        <v>3904</v>
      </c>
      <c r="G1849" s="650" t="s">
        <v>4011</v>
      </c>
      <c r="H1849" s="650" t="s">
        <v>583</v>
      </c>
      <c r="I1849" s="650" t="s">
        <v>4884</v>
      </c>
      <c r="J1849" s="650" t="s">
        <v>4885</v>
      </c>
      <c r="K1849" s="650" t="s">
        <v>4886</v>
      </c>
      <c r="L1849" s="651">
        <v>1013.55</v>
      </c>
      <c r="M1849" s="651">
        <v>3040.6499999999996</v>
      </c>
      <c r="N1849" s="650">
        <v>3</v>
      </c>
      <c r="O1849" s="731">
        <v>1</v>
      </c>
      <c r="P1849" s="651">
        <v>3040.6499999999996</v>
      </c>
      <c r="Q1849" s="666">
        <v>1</v>
      </c>
      <c r="R1849" s="650">
        <v>3</v>
      </c>
      <c r="S1849" s="666">
        <v>1</v>
      </c>
      <c r="T1849" s="731">
        <v>1</v>
      </c>
      <c r="U1849" s="689">
        <v>1</v>
      </c>
    </row>
    <row r="1850" spans="1:21" ht="14.4" customHeight="1" x14ac:dyDescent="0.3">
      <c r="A1850" s="649">
        <v>21</v>
      </c>
      <c r="B1850" s="650" t="s">
        <v>582</v>
      </c>
      <c r="C1850" s="650">
        <v>89301212</v>
      </c>
      <c r="D1850" s="729" t="s">
        <v>5949</v>
      </c>
      <c r="E1850" s="730" t="s">
        <v>3930</v>
      </c>
      <c r="F1850" s="650" t="s">
        <v>3904</v>
      </c>
      <c r="G1850" s="650" t="s">
        <v>4011</v>
      </c>
      <c r="H1850" s="650" t="s">
        <v>583</v>
      </c>
      <c r="I1850" s="650" t="s">
        <v>5435</v>
      </c>
      <c r="J1850" s="650" t="s">
        <v>5436</v>
      </c>
      <c r="K1850" s="650" t="s">
        <v>4149</v>
      </c>
      <c r="L1850" s="651">
        <v>1520.33</v>
      </c>
      <c r="M1850" s="651">
        <v>4560.99</v>
      </c>
      <c r="N1850" s="650">
        <v>3</v>
      </c>
      <c r="O1850" s="731">
        <v>1</v>
      </c>
      <c r="P1850" s="651">
        <v>4560.99</v>
      </c>
      <c r="Q1850" s="666">
        <v>1</v>
      </c>
      <c r="R1850" s="650">
        <v>3</v>
      </c>
      <c r="S1850" s="666">
        <v>1</v>
      </c>
      <c r="T1850" s="731">
        <v>1</v>
      </c>
      <c r="U1850" s="689">
        <v>1</v>
      </c>
    </row>
    <row r="1851" spans="1:21" ht="14.4" customHeight="1" x14ac:dyDescent="0.3">
      <c r="A1851" s="649">
        <v>21</v>
      </c>
      <c r="B1851" s="650" t="s">
        <v>582</v>
      </c>
      <c r="C1851" s="650">
        <v>89301212</v>
      </c>
      <c r="D1851" s="729" t="s">
        <v>5949</v>
      </c>
      <c r="E1851" s="730" t="s">
        <v>3930</v>
      </c>
      <c r="F1851" s="650" t="s">
        <v>3904</v>
      </c>
      <c r="G1851" s="650" t="s">
        <v>4018</v>
      </c>
      <c r="H1851" s="650" t="s">
        <v>1959</v>
      </c>
      <c r="I1851" s="650" t="s">
        <v>3320</v>
      </c>
      <c r="J1851" s="650" t="s">
        <v>3321</v>
      </c>
      <c r="K1851" s="650" t="s">
        <v>3848</v>
      </c>
      <c r="L1851" s="651">
        <v>3127.19</v>
      </c>
      <c r="M1851" s="651">
        <v>3127.19</v>
      </c>
      <c r="N1851" s="650">
        <v>1</v>
      </c>
      <c r="O1851" s="731">
        <v>0.5</v>
      </c>
      <c r="P1851" s="651">
        <v>3127.19</v>
      </c>
      <c r="Q1851" s="666">
        <v>1</v>
      </c>
      <c r="R1851" s="650">
        <v>1</v>
      </c>
      <c r="S1851" s="666">
        <v>1</v>
      </c>
      <c r="T1851" s="731">
        <v>0.5</v>
      </c>
      <c r="U1851" s="689">
        <v>1</v>
      </c>
    </row>
    <row r="1852" spans="1:21" ht="14.4" customHeight="1" x14ac:dyDescent="0.3">
      <c r="A1852" s="649">
        <v>21</v>
      </c>
      <c r="B1852" s="650" t="s">
        <v>582</v>
      </c>
      <c r="C1852" s="650">
        <v>89301212</v>
      </c>
      <c r="D1852" s="729" t="s">
        <v>5949</v>
      </c>
      <c r="E1852" s="730" t="s">
        <v>3930</v>
      </c>
      <c r="F1852" s="650" t="s">
        <v>3904</v>
      </c>
      <c r="G1852" s="650" t="s">
        <v>4018</v>
      </c>
      <c r="H1852" s="650" t="s">
        <v>1959</v>
      </c>
      <c r="I1852" s="650" t="s">
        <v>5437</v>
      </c>
      <c r="J1852" s="650" t="s">
        <v>5438</v>
      </c>
      <c r="K1852" s="650" t="s">
        <v>5439</v>
      </c>
      <c r="L1852" s="651">
        <v>4283.43</v>
      </c>
      <c r="M1852" s="651">
        <v>17133.72</v>
      </c>
      <c r="N1852" s="650">
        <v>4</v>
      </c>
      <c r="O1852" s="731">
        <v>2</v>
      </c>
      <c r="P1852" s="651">
        <v>12850.29</v>
      </c>
      <c r="Q1852" s="666">
        <v>0.75</v>
      </c>
      <c r="R1852" s="650">
        <v>3</v>
      </c>
      <c r="S1852" s="666">
        <v>0.75</v>
      </c>
      <c r="T1852" s="731">
        <v>1.5</v>
      </c>
      <c r="U1852" s="689">
        <v>0.75</v>
      </c>
    </row>
    <row r="1853" spans="1:21" ht="14.4" customHeight="1" x14ac:dyDescent="0.3">
      <c r="A1853" s="649">
        <v>21</v>
      </c>
      <c r="B1853" s="650" t="s">
        <v>582</v>
      </c>
      <c r="C1853" s="650">
        <v>89301212</v>
      </c>
      <c r="D1853" s="729" t="s">
        <v>5949</v>
      </c>
      <c r="E1853" s="730" t="s">
        <v>3930</v>
      </c>
      <c r="F1853" s="650" t="s">
        <v>3904</v>
      </c>
      <c r="G1853" s="650" t="s">
        <v>4895</v>
      </c>
      <c r="H1853" s="650" t="s">
        <v>583</v>
      </c>
      <c r="I1853" s="650" t="s">
        <v>2684</v>
      </c>
      <c r="J1853" s="650" t="s">
        <v>5440</v>
      </c>
      <c r="K1853" s="650" t="s">
        <v>5441</v>
      </c>
      <c r="L1853" s="651">
        <v>62.93</v>
      </c>
      <c r="M1853" s="651">
        <v>125.86</v>
      </c>
      <c r="N1853" s="650">
        <v>2</v>
      </c>
      <c r="O1853" s="731">
        <v>1</v>
      </c>
      <c r="P1853" s="651"/>
      <c r="Q1853" s="666">
        <v>0</v>
      </c>
      <c r="R1853" s="650"/>
      <c r="S1853" s="666">
        <v>0</v>
      </c>
      <c r="T1853" s="731"/>
      <c r="U1853" s="689">
        <v>0</v>
      </c>
    </row>
    <row r="1854" spans="1:21" ht="14.4" customHeight="1" x14ac:dyDescent="0.3">
      <c r="A1854" s="649">
        <v>21</v>
      </c>
      <c r="B1854" s="650" t="s">
        <v>582</v>
      </c>
      <c r="C1854" s="650">
        <v>89301212</v>
      </c>
      <c r="D1854" s="729" t="s">
        <v>5949</v>
      </c>
      <c r="E1854" s="730" t="s">
        <v>3930</v>
      </c>
      <c r="F1854" s="650" t="s">
        <v>3904</v>
      </c>
      <c r="G1854" s="650" t="s">
        <v>4895</v>
      </c>
      <c r="H1854" s="650" t="s">
        <v>583</v>
      </c>
      <c r="I1854" s="650" t="s">
        <v>5442</v>
      </c>
      <c r="J1854" s="650" t="s">
        <v>4897</v>
      </c>
      <c r="K1854" s="650" t="s">
        <v>3852</v>
      </c>
      <c r="L1854" s="651">
        <v>0</v>
      </c>
      <c r="M1854" s="651">
        <v>0</v>
      </c>
      <c r="N1854" s="650">
        <v>1</v>
      </c>
      <c r="O1854" s="731">
        <v>1</v>
      </c>
      <c r="P1854" s="651"/>
      <c r="Q1854" s="666"/>
      <c r="R1854" s="650"/>
      <c r="S1854" s="666">
        <v>0</v>
      </c>
      <c r="T1854" s="731"/>
      <c r="U1854" s="689">
        <v>0</v>
      </c>
    </row>
    <row r="1855" spans="1:21" ht="14.4" customHeight="1" x14ac:dyDescent="0.3">
      <c r="A1855" s="649">
        <v>21</v>
      </c>
      <c r="B1855" s="650" t="s">
        <v>582</v>
      </c>
      <c r="C1855" s="650">
        <v>89301212</v>
      </c>
      <c r="D1855" s="729" t="s">
        <v>5949</v>
      </c>
      <c r="E1855" s="730" t="s">
        <v>3930</v>
      </c>
      <c r="F1855" s="650" t="s">
        <v>3904</v>
      </c>
      <c r="G1855" s="650" t="s">
        <v>4895</v>
      </c>
      <c r="H1855" s="650" t="s">
        <v>583</v>
      </c>
      <c r="I1855" s="650" t="s">
        <v>5443</v>
      </c>
      <c r="J1855" s="650" t="s">
        <v>4897</v>
      </c>
      <c r="K1855" s="650" t="s">
        <v>4220</v>
      </c>
      <c r="L1855" s="651">
        <v>0</v>
      </c>
      <c r="M1855" s="651">
        <v>0</v>
      </c>
      <c r="N1855" s="650">
        <v>1</v>
      </c>
      <c r="O1855" s="731">
        <v>0.5</v>
      </c>
      <c r="P1855" s="651"/>
      <c r="Q1855" s="666"/>
      <c r="R1855" s="650"/>
      <c r="S1855" s="666">
        <v>0</v>
      </c>
      <c r="T1855" s="731"/>
      <c r="U1855" s="689">
        <v>0</v>
      </c>
    </row>
    <row r="1856" spans="1:21" ht="14.4" customHeight="1" x14ac:dyDescent="0.3">
      <c r="A1856" s="649">
        <v>21</v>
      </c>
      <c r="B1856" s="650" t="s">
        <v>582</v>
      </c>
      <c r="C1856" s="650">
        <v>89301212</v>
      </c>
      <c r="D1856" s="729" t="s">
        <v>5949</v>
      </c>
      <c r="E1856" s="730" t="s">
        <v>3930</v>
      </c>
      <c r="F1856" s="650" t="s">
        <v>3904</v>
      </c>
      <c r="G1856" s="650" t="s">
        <v>4019</v>
      </c>
      <c r="H1856" s="650" t="s">
        <v>583</v>
      </c>
      <c r="I1856" s="650" t="s">
        <v>4680</v>
      </c>
      <c r="J1856" s="650" t="s">
        <v>4021</v>
      </c>
      <c r="K1856" s="650" t="s">
        <v>4025</v>
      </c>
      <c r="L1856" s="651">
        <v>66.599999999999994</v>
      </c>
      <c r="M1856" s="651">
        <v>199.79999999999998</v>
      </c>
      <c r="N1856" s="650">
        <v>3</v>
      </c>
      <c r="O1856" s="731">
        <v>2</v>
      </c>
      <c r="P1856" s="651">
        <v>66.599999999999994</v>
      </c>
      <c r="Q1856" s="666">
        <v>0.33333333333333331</v>
      </c>
      <c r="R1856" s="650">
        <v>1</v>
      </c>
      <c r="S1856" s="666">
        <v>0.33333333333333331</v>
      </c>
      <c r="T1856" s="731">
        <v>0.5</v>
      </c>
      <c r="U1856" s="689">
        <v>0.25</v>
      </c>
    </row>
    <row r="1857" spans="1:21" ht="14.4" customHeight="1" x14ac:dyDescent="0.3">
      <c r="A1857" s="649">
        <v>21</v>
      </c>
      <c r="B1857" s="650" t="s">
        <v>582</v>
      </c>
      <c r="C1857" s="650">
        <v>89301212</v>
      </c>
      <c r="D1857" s="729" t="s">
        <v>5949</v>
      </c>
      <c r="E1857" s="730" t="s">
        <v>3930</v>
      </c>
      <c r="F1857" s="650" t="s">
        <v>3904</v>
      </c>
      <c r="G1857" s="650" t="s">
        <v>4019</v>
      </c>
      <c r="H1857" s="650" t="s">
        <v>583</v>
      </c>
      <c r="I1857" s="650" t="s">
        <v>4023</v>
      </c>
      <c r="J1857" s="650" t="s">
        <v>4024</v>
      </c>
      <c r="K1857" s="650" t="s">
        <v>4022</v>
      </c>
      <c r="L1857" s="651">
        <v>0</v>
      </c>
      <c r="M1857" s="651">
        <v>0</v>
      </c>
      <c r="N1857" s="650">
        <v>2</v>
      </c>
      <c r="O1857" s="731">
        <v>1.5</v>
      </c>
      <c r="P1857" s="651">
        <v>0</v>
      </c>
      <c r="Q1857" s="666"/>
      <c r="R1857" s="650">
        <v>1</v>
      </c>
      <c r="S1857" s="666">
        <v>0.5</v>
      </c>
      <c r="T1857" s="731">
        <v>0.5</v>
      </c>
      <c r="U1857" s="689">
        <v>0.33333333333333331</v>
      </c>
    </row>
    <row r="1858" spans="1:21" ht="14.4" customHeight="1" x14ac:dyDescent="0.3">
      <c r="A1858" s="649">
        <v>21</v>
      </c>
      <c r="B1858" s="650" t="s">
        <v>582</v>
      </c>
      <c r="C1858" s="650">
        <v>89301212</v>
      </c>
      <c r="D1858" s="729" t="s">
        <v>5949</v>
      </c>
      <c r="E1858" s="730" t="s">
        <v>3930</v>
      </c>
      <c r="F1858" s="650" t="s">
        <v>3904</v>
      </c>
      <c r="G1858" s="650" t="s">
        <v>4019</v>
      </c>
      <c r="H1858" s="650" t="s">
        <v>583</v>
      </c>
      <c r="I1858" s="650" t="s">
        <v>1035</v>
      </c>
      <c r="J1858" s="650" t="s">
        <v>4024</v>
      </c>
      <c r="K1858" s="650" t="s">
        <v>4025</v>
      </c>
      <c r="L1858" s="651">
        <v>66.599999999999994</v>
      </c>
      <c r="M1858" s="651">
        <v>1332.0000000000002</v>
      </c>
      <c r="N1858" s="650">
        <v>20</v>
      </c>
      <c r="O1858" s="731">
        <v>14</v>
      </c>
      <c r="P1858" s="651">
        <v>599.40000000000009</v>
      </c>
      <c r="Q1858" s="666">
        <v>0.45</v>
      </c>
      <c r="R1858" s="650">
        <v>9</v>
      </c>
      <c r="S1858" s="666">
        <v>0.45</v>
      </c>
      <c r="T1858" s="731">
        <v>5</v>
      </c>
      <c r="U1858" s="689">
        <v>0.35714285714285715</v>
      </c>
    </row>
    <row r="1859" spans="1:21" ht="14.4" customHeight="1" x14ac:dyDescent="0.3">
      <c r="A1859" s="649">
        <v>21</v>
      </c>
      <c r="B1859" s="650" t="s">
        <v>582</v>
      </c>
      <c r="C1859" s="650">
        <v>89301212</v>
      </c>
      <c r="D1859" s="729" t="s">
        <v>5949</v>
      </c>
      <c r="E1859" s="730" t="s">
        <v>3930</v>
      </c>
      <c r="F1859" s="650" t="s">
        <v>3904</v>
      </c>
      <c r="G1859" s="650" t="s">
        <v>4150</v>
      </c>
      <c r="H1859" s="650" t="s">
        <v>1959</v>
      </c>
      <c r="I1859" s="650" t="s">
        <v>4151</v>
      </c>
      <c r="J1859" s="650" t="s">
        <v>3853</v>
      </c>
      <c r="K1859" s="650" t="s">
        <v>4152</v>
      </c>
      <c r="L1859" s="651">
        <v>561.54</v>
      </c>
      <c r="M1859" s="651">
        <v>561.54</v>
      </c>
      <c r="N1859" s="650">
        <v>1</v>
      </c>
      <c r="O1859" s="731">
        <v>0.5</v>
      </c>
      <c r="P1859" s="651"/>
      <c r="Q1859" s="666">
        <v>0</v>
      </c>
      <c r="R1859" s="650"/>
      <c r="S1859" s="666">
        <v>0</v>
      </c>
      <c r="T1859" s="731"/>
      <c r="U1859" s="689">
        <v>0</v>
      </c>
    </row>
    <row r="1860" spans="1:21" ht="14.4" customHeight="1" x14ac:dyDescent="0.3">
      <c r="A1860" s="649">
        <v>21</v>
      </c>
      <c r="B1860" s="650" t="s">
        <v>582</v>
      </c>
      <c r="C1860" s="650">
        <v>89301212</v>
      </c>
      <c r="D1860" s="729" t="s">
        <v>5949</v>
      </c>
      <c r="E1860" s="730" t="s">
        <v>3930</v>
      </c>
      <c r="F1860" s="650" t="s">
        <v>3904</v>
      </c>
      <c r="G1860" s="650" t="s">
        <v>4150</v>
      </c>
      <c r="H1860" s="650" t="s">
        <v>1959</v>
      </c>
      <c r="I1860" s="650" t="s">
        <v>4250</v>
      </c>
      <c r="J1860" s="650" t="s">
        <v>3785</v>
      </c>
      <c r="K1860" s="650" t="s">
        <v>4251</v>
      </c>
      <c r="L1860" s="651">
        <v>887.05</v>
      </c>
      <c r="M1860" s="651">
        <v>5322.3</v>
      </c>
      <c r="N1860" s="650">
        <v>6</v>
      </c>
      <c r="O1860" s="731">
        <v>2.5</v>
      </c>
      <c r="P1860" s="651">
        <v>887.05</v>
      </c>
      <c r="Q1860" s="666">
        <v>0.16666666666666666</v>
      </c>
      <c r="R1860" s="650">
        <v>1</v>
      </c>
      <c r="S1860" s="666">
        <v>0.16666666666666666</v>
      </c>
      <c r="T1860" s="731">
        <v>0.5</v>
      </c>
      <c r="U1860" s="689">
        <v>0.2</v>
      </c>
    </row>
    <row r="1861" spans="1:21" ht="14.4" customHeight="1" x14ac:dyDescent="0.3">
      <c r="A1861" s="649">
        <v>21</v>
      </c>
      <c r="B1861" s="650" t="s">
        <v>582</v>
      </c>
      <c r="C1861" s="650">
        <v>89301212</v>
      </c>
      <c r="D1861" s="729" t="s">
        <v>5949</v>
      </c>
      <c r="E1861" s="730" t="s">
        <v>3930</v>
      </c>
      <c r="F1861" s="650" t="s">
        <v>3904</v>
      </c>
      <c r="G1861" s="650" t="s">
        <v>4681</v>
      </c>
      <c r="H1861" s="650" t="s">
        <v>1959</v>
      </c>
      <c r="I1861" s="650" t="s">
        <v>2225</v>
      </c>
      <c r="J1861" s="650" t="s">
        <v>2226</v>
      </c>
      <c r="K1861" s="650" t="s">
        <v>3688</v>
      </c>
      <c r="L1861" s="651">
        <v>664.23</v>
      </c>
      <c r="M1861" s="651">
        <v>1328.46</v>
      </c>
      <c r="N1861" s="650">
        <v>2</v>
      </c>
      <c r="O1861" s="731">
        <v>1.5</v>
      </c>
      <c r="P1861" s="651">
        <v>1328.46</v>
      </c>
      <c r="Q1861" s="666">
        <v>1</v>
      </c>
      <c r="R1861" s="650">
        <v>2</v>
      </c>
      <c r="S1861" s="666">
        <v>1</v>
      </c>
      <c r="T1861" s="731">
        <v>1.5</v>
      </c>
      <c r="U1861" s="689">
        <v>1</v>
      </c>
    </row>
    <row r="1862" spans="1:21" ht="14.4" customHeight="1" x14ac:dyDescent="0.3">
      <c r="A1862" s="649">
        <v>21</v>
      </c>
      <c r="B1862" s="650" t="s">
        <v>582</v>
      </c>
      <c r="C1862" s="650">
        <v>89301212</v>
      </c>
      <c r="D1862" s="729" t="s">
        <v>5949</v>
      </c>
      <c r="E1862" s="730" t="s">
        <v>3930</v>
      </c>
      <c r="F1862" s="650" t="s">
        <v>3904</v>
      </c>
      <c r="G1862" s="650" t="s">
        <v>4355</v>
      </c>
      <c r="H1862" s="650" t="s">
        <v>583</v>
      </c>
      <c r="I1862" s="650" t="s">
        <v>917</v>
      </c>
      <c r="J1862" s="650" t="s">
        <v>918</v>
      </c>
      <c r="K1862" s="650" t="s">
        <v>4356</v>
      </c>
      <c r="L1862" s="651">
        <v>163.9</v>
      </c>
      <c r="M1862" s="651">
        <v>655.6</v>
      </c>
      <c r="N1862" s="650">
        <v>4</v>
      </c>
      <c r="O1862" s="731">
        <v>3</v>
      </c>
      <c r="P1862" s="651">
        <v>327.8</v>
      </c>
      <c r="Q1862" s="666">
        <v>0.5</v>
      </c>
      <c r="R1862" s="650">
        <v>2</v>
      </c>
      <c r="S1862" s="666">
        <v>0.5</v>
      </c>
      <c r="T1862" s="731">
        <v>1</v>
      </c>
      <c r="U1862" s="689">
        <v>0.33333333333333331</v>
      </c>
    </row>
    <row r="1863" spans="1:21" ht="14.4" customHeight="1" x14ac:dyDescent="0.3">
      <c r="A1863" s="649">
        <v>21</v>
      </c>
      <c r="B1863" s="650" t="s">
        <v>582</v>
      </c>
      <c r="C1863" s="650">
        <v>89301212</v>
      </c>
      <c r="D1863" s="729" t="s">
        <v>5949</v>
      </c>
      <c r="E1863" s="730" t="s">
        <v>3930</v>
      </c>
      <c r="F1863" s="650" t="s">
        <v>3904</v>
      </c>
      <c r="G1863" s="650" t="s">
        <v>5101</v>
      </c>
      <c r="H1863" s="650" t="s">
        <v>583</v>
      </c>
      <c r="I1863" s="650" t="s">
        <v>1350</v>
      </c>
      <c r="J1863" s="650" t="s">
        <v>5102</v>
      </c>
      <c r="K1863" s="650" t="s">
        <v>5103</v>
      </c>
      <c r="L1863" s="651">
        <v>0</v>
      </c>
      <c r="M1863" s="651">
        <v>0</v>
      </c>
      <c r="N1863" s="650">
        <v>2</v>
      </c>
      <c r="O1863" s="731">
        <v>1</v>
      </c>
      <c r="P1863" s="651">
        <v>0</v>
      </c>
      <c r="Q1863" s="666"/>
      <c r="R1863" s="650">
        <v>2</v>
      </c>
      <c r="S1863" s="666">
        <v>1</v>
      </c>
      <c r="T1863" s="731">
        <v>1</v>
      </c>
      <c r="U1863" s="689">
        <v>1</v>
      </c>
    </row>
    <row r="1864" spans="1:21" ht="14.4" customHeight="1" x14ac:dyDescent="0.3">
      <c r="A1864" s="649">
        <v>21</v>
      </c>
      <c r="B1864" s="650" t="s">
        <v>582</v>
      </c>
      <c r="C1864" s="650">
        <v>89301212</v>
      </c>
      <c r="D1864" s="729" t="s">
        <v>5949</v>
      </c>
      <c r="E1864" s="730" t="s">
        <v>3930</v>
      </c>
      <c r="F1864" s="650" t="s">
        <v>3904</v>
      </c>
      <c r="G1864" s="650" t="s">
        <v>4028</v>
      </c>
      <c r="H1864" s="650" t="s">
        <v>583</v>
      </c>
      <c r="I1864" s="650" t="s">
        <v>4258</v>
      </c>
      <c r="J1864" s="650" t="s">
        <v>1722</v>
      </c>
      <c r="K1864" s="650" t="s">
        <v>4259</v>
      </c>
      <c r="L1864" s="651">
        <v>949.83</v>
      </c>
      <c r="M1864" s="651">
        <v>2849.4900000000002</v>
      </c>
      <c r="N1864" s="650">
        <v>3</v>
      </c>
      <c r="O1864" s="731">
        <v>2</v>
      </c>
      <c r="P1864" s="651"/>
      <c r="Q1864" s="666">
        <v>0</v>
      </c>
      <c r="R1864" s="650"/>
      <c r="S1864" s="666">
        <v>0</v>
      </c>
      <c r="T1864" s="731"/>
      <c r="U1864" s="689">
        <v>0</v>
      </c>
    </row>
    <row r="1865" spans="1:21" ht="14.4" customHeight="1" x14ac:dyDescent="0.3">
      <c r="A1865" s="649">
        <v>21</v>
      </c>
      <c r="B1865" s="650" t="s">
        <v>582</v>
      </c>
      <c r="C1865" s="650">
        <v>89301212</v>
      </c>
      <c r="D1865" s="729" t="s">
        <v>5949</v>
      </c>
      <c r="E1865" s="730" t="s">
        <v>3930</v>
      </c>
      <c r="F1865" s="650" t="s">
        <v>3904</v>
      </c>
      <c r="G1865" s="650" t="s">
        <v>4028</v>
      </c>
      <c r="H1865" s="650" t="s">
        <v>583</v>
      </c>
      <c r="I1865" s="650" t="s">
        <v>4910</v>
      </c>
      <c r="J1865" s="650" t="s">
        <v>1730</v>
      </c>
      <c r="K1865" s="650" t="s">
        <v>4911</v>
      </c>
      <c r="L1865" s="651">
        <v>1753.54</v>
      </c>
      <c r="M1865" s="651">
        <v>5260.62</v>
      </c>
      <c r="N1865" s="650">
        <v>3</v>
      </c>
      <c r="O1865" s="731">
        <v>2</v>
      </c>
      <c r="P1865" s="651">
        <v>1753.54</v>
      </c>
      <c r="Q1865" s="666">
        <v>0.33333333333333331</v>
      </c>
      <c r="R1865" s="650">
        <v>1</v>
      </c>
      <c r="S1865" s="666">
        <v>0.33333333333333331</v>
      </c>
      <c r="T1865" s="731">
        <v>1</v>
      </c>
      <c r="U1865" s="689">
        <v>0.5</v>
      </c>
    </row>
    <row r="1866" spans="1:21" ht="14.4" customHeight="1" x14ac:dyDescent="0.3">
      <c r="A1866" s="649">
        <v>21</v>
      </c>
      <c r="B1866" s="650" t="s">
        <v>582</v>
      </c>
      <c r="C1866" s="650">
        <v>89301212</v>
      </c>
      <c r="D1866" s="729" t="s">
        <v>5949</v>
      </c>
      <c r="E1866" s="730" t="s">
        <v>3930</v>
      </c>
      <c r="F1866" s="650" t="s">
        <v>3904</v>
      </c>
      <c r="G1866" s="650" t="s">
        <v>3958</v>
      </c>
      <c r="H1866" s="650" t="s">
        <v>583</v>
      </c>
      <c r="I1866" s="650" t="s">
        <v>3959</v>
      </c>
      <c r="J1866" s="650" t="s">
        <v>789</v>
      </c>
      <c r="K1866" s="650" t="s">
        <v>3227</v>
      </c>
      <c r="L1866" s="651">
        <v>0</v>
      </c>
      <c r="M1866" s="651">
        <v>0</v>
      </c>
      <c r="N1866" s="650">
        <v>2</v>
      </c>
      <c r="O1866" s="731">
        <v>1.5</v>
      </c>
      <c r="P1866" s="651"/>
      <c r="Q1866" s="666"/>
      <c r="R1866" s="650"/>
      <c r="S1866" s="666">
        <v>0</v>
      </c>
      <c r="T1866" s="731"/>
      <c r="U1866" s="689">
        <v>0</v>
      </c>
    </row>
    <row r="1867" spans="1:21" ht="14.4" customHeight="1" x14ac:dyDescent="0.3">
      <c r="A1867" s="649">
        <v>21</v>
      </c>
      <c r="B1867" s="650" t="s">
        <v>582</v>
      </c>
      <c r="C1867" s="650">
        <v>89301212</v>
      </c>
      <c r="D1867" s="729" t="s">
        <v>5949</v>
      </c>
      <c r="E1867" s="730" t="s">
        <v>3930</v>
      </c>
      <c r="F1867" s="650" t="s">
        <v>3904</v>
      </c>
      <c r="G1867" s="650" t="s">
        <v>3958</v>
      </c>
      <c r="H1867" s="650" t="s">
        <v>583</v>
      </c>
      <c r="I1867" s="650" t="s">
        <v>788</v>
      </c>
      <c r="J1867" s="650" t="s">
        <v>789</v>
      </c>
      <c r="K1867" s="650" t="s">
        <v>2249</v>
      </c>
      <c r="L1867" s="651">
        <v>40.36</v>
      </c>
      <c r="M1867" s="651">
        <v>443.96000000000004</v>
      </c>
      <c r="N1867" s="650">
        <v>11</v>
      </c>
      <c r="O1867" s="731">
        <v>9</v>
      </c>
      <c r="P1867" s="651">
        <v>201.8</v>
      </c>
      <c r="Q1867" s="666">
        <v>0.45454545454545453</v>
      </c>
      <c r="R1867" s="650">
        <v>5</v>
      </c>
      <c r="S1867" s="666">
        <v>0.45454545454545453</v>
      </c>
      <c r="T1867" s="731">
        <v>4.5</v>
      </c>
      <c r="U1867" s="689">
        <v>0.5</v>
      </c>
    </row>
    <row r="1868" spans="1:21" ht="14.4" customHeight="1" x14ac:dyDescent="0.3">
      <c r="A1868" s="649">
        <v>21</v>
      </c>
      <c r="B1868" s="650" t="s">
        <v>582</v>
      </c>
      <c r="C1868" s="650">
        <v>89301212</v>
      </c>
      <c r="D1868" s="729" t="s">
        <v>5949</v>
      </c>
      <c r="E1868" s="730" t="s">
        <v>3930</v>
      </c>
      <c r="F1868" s="650" t="s">
        <v>3904</v>
      </c>
      <c r="G1868" s="650" t="s">
        <v>5444</v>
      </c>
      <c r="H1868" s="650" t="s">
        <v>583</v>
      </c>
      <c r="I1868" s="650" t="s">
        <v>1450</v>
      </c>
      <c r="J1868" s="650" t="s">
        <v>1451</v>
      </c>
      <c r="K1868" s="650" t="s">
        <v>3778</v>
      </c>
      <c r="L1868" s="651">
        <v>23.72</v>
      </c>
      <c r="M1868" s="651">
        <v>23.72</v>
      </c>
      <c r="N1868" s="650">
        <v>1</v>
      </c>
      <c r="O1868" s="731">
        <v>1</v>
      </c>
      <c r="P1868" s="651"/>
      <c r="Q1868" s="666">
        <v>0</v>
      </c>
      <c r="R1868" s="650"/>
      <c r="S1868" s="666">
        <v>0</v>
      </c>
      <c r="T1868" s="731"/>
      <c r="U1868" s="689">
        <v>0</v>
      </c>
    </row>
    <row r="1869" spans="1:21" ht="14.4" customHeight="1" x14ac:dyDescent="0.3">
      <c r="A1869" s="649">
        <v>21</v>
      </c>
      <c r="B1869" s="650" t="s">
        <v>582</v>
      </c>
      <c r="C1869" s="650">
        <v>89301212</v>
      </c>
      <c r="D1869" s="729" t="s">
        <v>5949</v>
      </c>
      <c r="E1869" s="730" t="s">
        <v>3930</v>
      </c>
      <c r="F1869" s="650" t="s">
        <v>3904</v>
      </c>
      <c r="G1869" s="650" t="s">
        <v>4153</v>
      </c>
      <c r="H1869" s="650" t="s">
        <v>583</v>
      </c>
      <c r="I1869" s="650" t="s">
        <v>5445</v>
      </c>
      <c r="J1869" s="650" t="s">
        <v>5446</v>
      </c>
      <c r="K1869" s="650" t="s">
        <v>5447</v>
      </c>
      <c r="L1869" s="651">
        <v>53.12</v>
      </c>
      <c r="M1869" s="651">
        <v>53.12</v>
      </c>
      <c r="N1869" s="650">
        <v>1</v>
      </c>
      <c r="O1869" s="731">
        <v>0.5</v>
      </c>
      <c r="P1869" s="651">
        <v>53.12</v>
      </c>
      <c r="Q1869" s="666">
        <v>1</v>
      </c>
      <c r="R1869" s="650">
        <v>1</v>
      </c>
      <c r="S1869" s="666">
        <v>1</v>
      </c>
      <c r="T1869" s="731">
        <v>0.5</v>
      </c>
      <c r="U1869" s="689">
        <v>1</v>
      </c>
    </row>
    <row r="1870" spans="1:21" ht="14.4" customHeight="1" x14ac:dyDescent="0.3">
      <c r="A1870" s="649">
        <v>21</v>
      </c>
      <c r="B1870" s="650" t="s">
        <v>582</v>
      </c>
      <c r="C1870" s="650">
        <v>89301212</v>
      </c>
      <c r="D1870" s="729" t="s">
        <v>5949</v>
      </c>
      <c r="E1870" s="730" t="s">
        <v>3930</v>
      </c>
      <c r="F1870" s="650" t="s">
        <v>3904</v>
      </c>
      <c r="G1870" s="650" t="s">
        <v>4357</v>
      </c>
      <c r="H1870" s="650" t="s">
        <v>583</v>
      </c>
      <c r="I1870" s="650" t="s">
        <v>1409</v>
      </c>
      <c r="J1870" s="650" t="s">
        <v>1410</v>
      </c>
      <c r="K1870" s="650" t="s">
        <v>4917</v>
      </c>
      <c r="L1870" s="651">
        <v>31.84</v>
      </c>
      <c r="M1870" s="651">
        <v>1496.48</v>
      </c>
      <c r="N1870" s="650">
        <v>47</v>
      </c>
      <c r="O1870" s="731">
        <v>11.5</v>
      </c>
      <c r="P1870" s="651">
        <v>1018.88</v>
      </c>
      <c r="Q1870" s="666">
        <v>0.68085106382978722</v>
      </c>
      <c r="R1870" s="650">
        <v>32</v>
      </c>
      <c r="S1870" s="666">
        <v>0.68085106382978722</v>
      </c>
      <c r="T1870" s="731">
        <v>7</v>
      </c>
      <c r="U1870" s="689">
        <v>0.60869565217391308</v>
      </c>
    </row>
    <row r="1871" spans="1:21" ht="14.4" customHeight="1" x14ac:dyDescent="0.3">
      <c r="A1871" s="649">
        <v>21</v>
      </c>
      <c r="B1871" s="650" t="s">
        <v>582</v>
      </c>
      <c r="C1871" s="650">
        <v>89301212</v>
      </c>
      <c r="D1871" s="729" t="s">
        <v>5949</v>
      </c>
      <c r="E1871" s="730" t="s">
        <v>3930</v>
      </c>
      <c r="F1871" s="650" t="s">
        <v>3904</v>
      </c>
      <c r="G1871" s="650" t="s">
        <v>4357</v>
      </c>
      <c r="H1871" s="650" t="s">
        <v>583</v>
      </c>
      <c r="I1871" s="650" t="s">
        <v>1222</v>
      </c>
      <c r="J1871" s="650" t="s">
        <v>1223</v>
      </c>
      <c r="K1871" s="650" t="s">
        <v>4358</v>
      </c>
      <c r="L1871" s="651">
        <v>63.67</v>
      </c>
      <c r="M1871" s="651">
        <v>4138.55</v>
      </c>
      <c r="N1871" s="650">
        <v>65</v>
      </c>
      <c r="O1871" s="731">
        <v>19</v>
      </c>
      <c r="P1871" s="651">
        <v>2801.4800000000005</v>
      </c>
      <c r="Q1871" s="666">
        <v>0.67692307692307696</v>
      </c>
      <c r="R1871" s="650">
        <v>44</v>
      </c>
      <c r="S1871" s="666">
        <v>0.67692307692307696</v>
      </c>
      <c r="T1871" s="731">
        <v>12.5</v>
      </c>
      <c r="U1871" s="689">
        <v>0.65789473684210531</v>
      </c>
    </row>
    <row r="1872" spans="1:21" ht="14.4" customHeight="1" x14ac:dyDescent="0.3">
      <c r="A1872" s="649">
        <v>21</v>
      </c>
      <c r="B1872" s="650" t="s">
        <v>582</v>
      </c>
      <c r="C1872" s="650">
        <v>89301212</v>
      </c>
      <c r="D1872" s="729" t="s">
        <v>5949</v>
      </c>
      <c r="E1872" s="730" t="s">
        <v>3930</v>
      </c>
      <c r="F1872" s="650" t="s">
        <v>3904</v>
      </c>
      <c r="G1872" s="650" t="s">
        <v>3954</v>
      </c>
      <c r="H1872" s="650" t="s">
        <v>583</v>
      </c>
      <c r="I1872" s="650" t="s">
        <v>2324</v>
      </c>
      <c r="J1872" s="650" t="s">
        <v>2325</v>
      </c>
      <c r="K1872" s="650" t="s">
        <v>3955</v>
      </c>
      <c r="L1872" s="651">
        <v>50.27</v>
      </c>
      <c r="M1872" s="651">
        <v>150.81</v>
      </c>
      <c r="N1872" s="650">
        <v>3</v>
      </c>
      <c r="O1872" s="731">
        <v>2</v>
      </c>
      <c r="P1872" s="651">
        <v>100.54</v>
      </c>
      <c r="Q1872" s="666">
        <v>0.66666666666666674</v>
      </c>
      <c r="R1872" s="650">
        <v>2</v>
      </c>
      <c r="S1872" s="666">
        <v>0.66666666666666663</v>
      </c>
      <c r="T1872" s="731">
        <v>1</v>
      </c>
      <c r="U1872" s="689">
        <v>0.5</v>
      </c>
    </row>
    <row r="1873" spans="1:21" ht="14.4" customHeight="1" x14ac:dyDescent="0.3">
      <c r="A1873" s="649">
        <v>21</v>
      </c>
      <c r="B1873" s="650" t="s">
        <v>582</v>
      </c>
      <c r="C1873" s="650">
        <v>89301212</v>
      </c>
      <c r="D1873" s="729" t="s">
        <v>5949</v>
      </c>
      <c r="E1873" s="730" t="s">
        <v>3930</v>
      </c>
      <c r="F1873" s="650" t="s">
        <v>3904</v>
      </c>
      <c r="G1873" s="650" t="s">
        <v>4685</v>
      </c>
      <c r="H1873" s="650" t="s">
        <v>583</v>
      </c>
      <c r="I1873" s="650" t="s">
        <v>714</v>
      </c>
      <c r="J1873" s="650" t="s">
        <v>715</v>
      </c>
      <c r="K1873" s="650" t="s">
        <v>4686</v>
      </c>
      <c r="L1873" s="651">
        <v>26.17</v>
      </c>
      <c r="M1873" s="651">
        <v>209.36</v>
      </c>
      <c r="N1873" s="650">
        <v>8</v>
      </c>
      <c r="O1873" s="731">
        <v>1.5</v>
      </c>
      <c r="P1873" s="651"/>
      <c r="Q1873" s="666">
        <v>0</v>
      </c>
      <c r="R1873" s="650"/>
      <c r="S1873" s="666">
        <v>0</v>
      </c>
      <c r="T1873" s="731"/>
      <c r="U1873" s="689">
        <v>0</v>
      </c>
    </row>
    <row r="1874" spans="1:21" ht="14.4" customHeight="1" x14ac:dyDescent="0.3">
      <c r="A1874" s="649">
        <v>21</v>
      </c>
      <c r="B1874" s="650" t="s">
        <v>582</v>
      </c>
      <c r="C1874" s="650">
        <v>89301212</v>
      </c>
      <c r="D1874" s="729" t="s">
        <v>5949</v>
      </c>
      <c r="E1874" s="730" t="s">
        <v>3930</v>
      </c>
      <c r="F1874" s="650" t="s">
        <v>3904</v>
      </c>
      <c r="G1874" s="650" t="s">
        <v>4685</v>
      </c>
      <c r="H1874" s="650" t="s">
        <v>583</v>
      </c>
      <c r="I1874" s="650" t="s">
        <v>714</v>
      </c>
      <c r="J1874" s="650" t="s">
        <v>715</v>
      </c>
      <c r="K1874" s="650" t="s">
        <v>4686</v>
      </c>
      <c r="L1874" s="651">
        <v>28.52</v>
      </c>
      <c r="M1874" s="651">
        <v>114.08</v>
      </c>
      <c r="N1874" s="650">
        <v>4</v>
      </c>
      <c r="O1874" s="731">
        <v>1</v>
      </c>
      <c r="P1874" s="651">
        <v>57.04</v>
      </c>
      <c r="Q1874" s="666">
        <v>0.5</v>
      </c>
      <c r="R1874" s="650">
        <v>2</v>
      </c>
      <c r="S1874" s="666">
        <v>0.5</v>
      </c>
      <c r="T1874" s="731">
        <v>0.5</v>
      </c>
      <c r="U1874" s="689">
        <v>0.5</v>
      </c>
    </row>
    <row r="1875" spans="1:21" ht="14.4" customHeight="1" x14ac:dyDescent="0.3">
      <c r="A1875" s="649">
        <v>21</v>
      </c>
      <c r="B1875" s="650" t="s">
        <v>582</v>
      </c>
      <c r="C1875" s="650">
        <v>89301212</v>
      </c>
      <c r="D1875" s="729" t="s">
        <v>5949</v>
      </c>
      <c r="E1875" s="730" t="s">
        <v>3930</v>
      </c>
      <c r="F1875" s="650" t="s">
        <v>3904</v>
      </c>
      <c r="G1875" s="650" t="s">
        <v>4271</v>
      </c>
      <c r="H1875" s="650" t="s">
        <v>583</v>
      </c>
      <c r="I1875" s="650" t="s">
        <v>4272</v>
      </c>
      <c r="J1875" s="650" t="s">
        <v>4273</v>
      </c>
      <c r="K1875" s="650" t="s">
        <v>3077</v>
      </c>
      <c r="L1875" s="651">
        <v>10256.77</v>
      </c>
      <c r="M1875" s="651">
        <v>276932.79000000004</v>
      </c>
      <c r="N1875" s="650">
        <v>27</v>
      </c>
      <c r="O1875" s="731">
        <v>13.5</v>
      </c>
      <c r="P1875" s="651">
        <v>194878.63000000003</v>
      </c>
      <c r="Q1875" s="666">
        <v>0.70370370370370372</v>
      </c>
      <c r="R1875" s="650">
        <v>19</v>
      </c>
      <c r="S1875" s="666">
        <v>0.70370370370370372</v>
      </c>
      <c r="T1875" s="731">
        <v>9</v>
      </c>
      <c r="U1875" s="689">
        <v>0.66666666666666663</v>
      </c>
    </row>
    <row r="1876" spans="1:21" ht="14.4" customHeight="1" x14ac:dyDescent="0.3">
      <c r="A1876" s="649">
        <v>21</v>
      </c>
      <c r="B1876" s="650" t="s">
        <v>582</v>
      </c>
      <c r="C1876" s="650">
        <v>89301212</v>
      </c>
      <c r="D1876" s="729" t="s">
        <v>5949</v>
      </c>
      <c r="E1876" s="730" t="s">
        <v>3930</v>
      </c>
      <c r="F1876" s="650" t="s">
        <v>3904</v>
      </c>
      <c r="G1876" s="650" t="s">
        <v>4271</v>
      </c>
      <c r="H1876" s="650" t="s">
        <v>1959</v>
      </c>
      <c r="I1876" s="650" t="s">
        <v>4521</v>
      </c>
      <c r="J1876" s="650" t="s">
        <v>4522</v>
      </c>
      <c r="K1876" s="650" t="s">
        <v>3077</v>
      </c>
      <c r="L1876" s="651">
        <v>10256.77</v>
      </c>
      <c r="M1876" s="651">
        <v>30770.31</v>
      </c>
      <c r="N1876" s="650">
        <v>3</v>
      </c>
      <c r="O1876" s="731">
        <v>1</v>
      </c>
      <c r="P1876" s="651">
        <v>30770.31</v>
      </c>
      <c r="Q1876" s="666">
        <v>1</v>
      </c>
      <c r="R1876" s="650">
        <v>3</v>
      </c>
      <c r="S1876" s="666">
        <v>1</v>
      </c>
      <c r="T1876" s="731">
        <v>1</v>
      </c>
      <c r="U1876" s="689">
        <v>1</v>
      </c>
    </row>
    <row r="1877" spans="1:21" ht="14.4" customHeight="1" x14ac:dyDescent="0.3">
      <c r="A1877" s="649">
        <v>21</v>
      </c>
      <c r="B1877" s="650" t="s">
        <v>582</v>
      </c>
      <c r="C1877" s="650">
        <v>89301212</v>
      </c>
      <c r="D1877" s="729" t="s">
        <v>5949</v>
      </c>
      <c r="E1877" s="730" t="s">
        <v>3930</v>
      </c>
      <c r="F1877" s="650" t="s">
        <v>3904</v>
      </c>
      <c r="G1877" s="650" t="s">
        <v>4271</v>
      </c>
      <c r="H1877" s="650" t="s">
        <v>1959</v>
      </c>
      <c r="I1877" s="650" t="s">
        <v>4523</v>
      </c>
      <c r="J1877" s="650" t="s">
        <v>4522</v>
      </c>
      <c r="K1877" s="650" t="s">
        <v>3077</v>
      </c>
      <c r="L1877" s="651">
        <v>10256.77</v>
      </c>
      <c r="M1877" s="651">
        <v>10256.77</v>
      </c>
      <c r="N1877" s="650">
        <v>1</v>
      </c>
      <c r="O1877" s="731">
        <v>1</v>
      </c>
      <c r="P1877" s="651"/>
      <c r="Q1877" s="666">
        <v>0</v>
      </c>
      <c r="R1877" s="650"/>
      <c r="S1877" s="666">
        <v>0</v>
      </c>
      <c r="T1877" s="731"/>
      <c r="U1877" s="689">
        <v>0</v>
      </c>
    </row>
    <row r="1878" spans="1:21" ht="14.4" customHeight="1" x14ac:dyDescent="0.3">
      <c r="A1878" s="649">
        <v>21</v>
      </c>
      <c r="B1878" s="650" t="s">
        <v>582</v>
      </c>
      <c r="C1878" s="650">
        <v>89301212</v>
      </c>
      <c r="D1878" s="729" t="s">
        <v>5949</v>
      </c>
      <c r="E1878" s="730" t="s">
        <v>3930</v>
      </c>
      <c r="F1878" s="650" t="s">
        <v>3904</v>
      </c>
      <c r="G1878" s="650" t="s">
        <v>5448</v>
      </c>
      <c r="H1878" s="650" t="s">
        <v>583</v>
      </c>
      <c r="I1878" s="650" t="s">
        <v>5449</v>
      </c>
      <c r="J1878" s="650" t="s">
        <v>5450</v>
      </c>
      <c r="K1878" s="650" t="s">
        <v>3828</v>
      </c>
      <c r="L1878" s="651">
        <v>364.22</v>
      </c>
      <c r="M1878" s="651">
        <v>1092.6600000000001</v>
      </c>
      <c r="N1878" s="650">
        <v>3</v>
      </c>
      <c r="O1878" s="731">
        <v>0.5</v>
      </c>
      <c r="P1878" s="651">
        <v>1092.6600000000001</v>
      </c>
      <c r="Q1878" s="666">
        <v>1</v>
      </c>
      <c r="R1878" s="650">
        <v>3</v>
      </c>
      <c r="S1878" s="666">
        <v>1</v>
      </c>
      <c r="T1878" s="731">
        <v>0.5</v>
      </c>
      <c r="U1878" s="689">
        <v>1</v>
      </c>
    </row>
    <row r="1879" spans="1:21" ht="14.4" customHeight="1" x14ac:dyDescent="0.3">
      <c r="A1879" s="649">
        <v>21</v>
      </c>
      <c r="B1879" s="650" t="s">
        <v>582</v>
      </c>
      <c r="C1879" s="650">
        <v>89301212</v>
      </c>
      <c r="D1879" s="729" t="s">
        <v>5949</v>
      </c>
      <c r="E1879" s="730" t="s">
        <v>3930</v>
      </c>
      <c r="F1879" s="650" t="s">
        <v>3904</v>
      </c>
      <c r="G1879" s="650" t="s">
        <v>4527</v>
      </c>
      <c r="H1879" s="650" t="s">
        <v>1959</v>
      </c>
      <c r="I1879" s="650" t="s">
        <v>5115</v>
      </c>
      <c r="J1879" s="650" t="s">
        <v>2422</v>
      </c>
      <c r="K1879" s="650" t="s">
        <v>5116</v>
      </c>
      <c r="L1879" s="651">
        <v>0</v>
      </c>
      <c r="M1879" s="651">
        <v>0</v>
      </c>
      <c r="N1879" s="650">
        <v>2</v>
      </c>
      <c r="O1879" s="731">
        <v>1</v>
      </c>
      <c r="P1879" s="651"/>
      <c r="Q1879" s="666"/>
      <c r="R1879" s="650"/>
      <c r="S1879" s="666">
        <v>0</v>
      </c>
      <c r="T1879" s="731"/>
      <c r="U1879" s="689">
        <v>0</v>
      </c>
    </row>
    <row r="1880" spans="1:21" ht="14.4" customHeight="1" x14ac:dyDescent="0.3">
      <c r="A1880" s="649">
        <v>21</v>
      </c>
      <c r="B1880" s="650" t="s">
        <v>582</v>
      </c>
      <c r="C1880" s="650">
        <v>89301212</v>
      </c>
      <c r="D1880" s="729" t="s">
        <v>5949</v>
      </c>
      <c r="E1880" s="730" t="s">
        <v>3930</v>
      </c>
      <c r="F1880" s="650" t="s">
        <v>3904</v>
      </c>
      <c r="G1880" s="650" t="s">
        <v>4928</v>
      </c>
      <c r="H1880" s="650" t="s">
        <v>583</v>
      </c>
      <c r="I1880" s="650" t="s">
        <v>2450</v>
      </c>
      <c r="J1880" s="650" t="s">
        <v>2451</v>
      </c>
      <c r="K1880" s="650" t="s">
        <v>4855</v>
      </c>
      <c r="L1880" s="651">
        <v>0</v>
      </c>
      <c r="M1880" s="651">
        <v>0</v>
      </c>
      <c r="N1880" s="650">
        <v>1</v>
      </c>
      <c r="O1880" s="731">
        <v>1</v>
      </c>
      <c r="P1880" s="651">
        <v>0</v>
      </c>
      <c r="Q1880" s="666"/>
      <c r="R1880" s="650">
        <v>1</v>
      </c>
      <c r="S1880" s="666">
        <v>1</v>
      </c>
      <c r="T1880" s="731">
        <v>1</v>
      </c>
      <c r="U1880" s="689">
        <v>1</v>
      </c>
    </row>
    <row r="1881" spans="1:21" ht="14.4" customHeight="1" x14ac:dyDescent="0.3">
      <c r="A1881" s="649">
        <v>21</v>
      </c>
      <c r="B1881" s="650" t="s">
        <v>582</v>
      </c>
      <c r="C1881" s="650">
        <v>89301212</v>
      </c>
      <c r="D1881" s="729" t="s">
        <v>5949</v>
      </c>
      <c r="E1881" s="730" t="s">
        <v>3930</v>
      </c>
      <c r="F1881" s="650" t="s">
        <v>3904</v>
      </c>
      <c r="G1881" s="650" t="s">
        <v>4928</v>
      </c>
      <c r="H1881" s="650" t="s">
        <v>583</v>
      </c>
      <c r="I1881" s="650" t="s">
        <v>5451</v>
      </c>
      <c r="J1881" s="650" t="s">
        <v>5452</v>
      </c>
      <c r="K1881" s="650" t="s">
        <v>5453</v>
      </c>
      <c r="L1881" s="651">
        <v>0</v>
      </c>
      <c r="M1881" s="651">
        <v>0</v>
      </c>
      <c r="N1881" s="650">
        <v>5</v>
      </c>
      <c r="O1881" s="731">
        <v>2.5</v>
      </c>
      <c r="P1881" s="651">
        <v>0</v>
      </c>
      <c r="Q1881" s="666"/>
      <c r="R1881" s="650">
        <v>4</v>
      </c>
      <c r="S1881" s="666">
        <v>0.8</v>
      </c>
      <c r="T1881" s="731">
        <v>2</v>
      </c>
      <c r="U1881" s="689">
        <v>0.8</v>
      </c>
    </row>
    <row r="1882" spans="1:21" ht="14.4" customHeight="1" x14ac:dyDescent="0.3">
      <c r="A1882" s="649">
        <v>21</v>
      </c>
      <c r="B1882" s="650" t="s">
        <v>582</v>
      </c>
      <c r="C1882" s="650">
        <v>89301212</v>
      </c>
      <c r="D1882" s="729" t="s">
        <v>5949</v>
      </c>
      <c r="E1882" s="730" t="s">
        <v>3930</v>
      </c>
      <c r="F1882" s="650" t="s">
        <v>3904</v>
      </c>
      <c r="G1882" s="650" t="s">
        <v>4041</v>
      </c>
      <c r="H1882" s="650" t="s">
        <v>583</v>
      </c>
      <c r="I1882" s="650" t="s">
        <v>890</v>
      </c>
      <c r="J1882" s="650" t="s">
        <v>4042</v>
      </c>
      <c r="K1882" s="650" t="s">
        <v>4043</v>
      </c>
      <c r="L1882" s="651">
        <v>72.05</v>
      </c>
      <c r="M1882" s="651">
        <v>504.34999999999997</v>
      </c>
      <c r="N1882" s="650">
        <v>7</v>
      </c>
      <c r="O1882" s="731">
        <v>2.5</v>
      </c>
      <c r="P1882" s="651">
        <v>288.2</v>
      </c>
      <c r="Q1882" s="666">
        <v>0.5714285714285714</v>
      </c>
      <c r="R1882" s="650">
        <v>4</v>
      </c>
      <c r="S1882" s="666">
        <v>0.5714285714285714</v>
      </c>
      <c r="T1882" s="731">
        <v>1.5</v>
      </c>
      <c r="U1882" s="689">
        <v>0.6</v>
      </c>
    </row>
    <row r="1883" spans="1:21" ht="14.4" customHeight="1" x14ac:dyDescent="0.3">
      <c r="A1883" s="649">
        <v>21</v>
      </c>
      <c r="B1883" s="650" t="s">
        <v>582</v>
      </c>
      <c r="C1883" s="650">
        <v>89301212</v>
      </c>
      <c r="D1883" s="729" t="s">
        <v>5949</v>
      </c>
      <c r="E1883" s="730" t="s">
        <v>3930</v>
      </c>
      <c r="F1883" s="650" t="s">
        <v>3904</v>
      </c>
      <c r="G1883" s="650" t="s">
        <v>4041</v>
      </c>
      <c r="H1883" s="650" t="s">
        <v>583</v>
      </c>
      <c r="I1883" s="650" t="s">
        <v>890</v>
      </c>
      <c r="J1883" s="650" t="s">
        <v>4042</v>
      </c>
      <c r="K1883" s="650" t="s">
        <v>4043</v>
      </c>
      <c r="L1883" s="651">
        <v>77.36</v>
      </c>
      <c r="M1883" s="651">
        <v>232.07999999999998</v>
      </c>
      <c r="N1883" s="650">
        <v>3</v>
      </c>
      <c r="O1883" s="731">
        <v>1</v>
      </c>
      <c r="P1883" s="651">
        <v>232.07999999999998</v>
      </c>
      <c r="Q1883" s="666">
        <v>1</v>
      </c>
      <c r="R1883" s="650">
        <v>3</v>
      </c>
      <c r="S1883" s="666">
        <v>1</v>
      </c>
      <c r="T1883" s="731">
        <v>1</v>
      </c>
      <c r="U1883" s="689">
        <v>1</v>
      </c>
    </row>
    <row r="1884" spans="1:21" ht="14.4" customHeight="1" x14ac:dyDescent="0.3">
      <c r="A1884" s="649">
        <v>21</v>
      </c>
      <c r="B1884" s="650" t="s">
        <v>582</v>
      </c>
      <c r="C1884" s="650">
        <v>89301212</v>
      </c>
      <c r="D1884" s="729" t="s">
        <v>5949</v>
      </c>
      <c r="E1884" s="730" t="s">
        <v>3930</v>
      </c>
      <c r="F1884" s="650" t="s">
        <v>3904</v>
      </c>
      <c r="G1884" s="650" t="s">
        <v>4041</v>
      </c>
      <c r="H1884" s="650" t="s">
        <v>583</v>
      </c>
      <c r="I1884" s="650" t="s">
        <v>4044</v>
      </c>
      <c r="J1884" s="650" t="s">
        <v>4042</v>
      </c>
      <c r="K1884" s="650" t="s">
        <v>4043</v>
      </c>
      <c r="L1884" s="651">
        <v>0</v>
      </c>
      <c r="M1884" s="651">
        <v>0</v>
      </c>
      <c r="N1884" s="650">
        <v>6</v>
      </c>
      <c r="O1884" s="731">
        <v>2</v>
      </c>
      <c r="P1884" s="651">
        <v>0</v>
      </c>
      <c r="Q1884" s="666"/>
      <c r="R1884" s="650">
        <v>3</v>
      </c>
      <c r="S1884" s="666">
        <v>0.5</v>
      </c>
      <c r="T1884" s="731">
        <v>1</v>
      </c>
      <c r="U1884" s="689">
        <v>0.5</v>
      </c>
    </row>
    <row r="1885" spans="1:21" ht="14.4" customHeight="1" x14ac:dyDescent="0.3">
      <c r="A1885" s="649">
        <v>21</v>
      </c>
      <c r="B1885" s="650" t="s">
        <v>582</v>
      </c>
      <c r="C1885" s="650">
        <v>89301212</v>
      </c>
      <c r="D1885" s="729" t="s">
        <v>5949</v>
      </c>
      <c r="E1885" s="730" t="s">
        <v>3930</v>
      </c>
      <c r="F1885" s="650" t="s">
        <v>3904</v>
      </c>
      <c r="G1885" s="650" t="s">
        <v>5454</v>
      </c>
      <c r="H1885" s="650" t="s">
        <v>583</v>
      </c>
      <c r="I1885" s="650" t="s">
        <v>2521</v>
      </c>
      <c r="J1885" s="650" t="s">
        <v>5455</v>
      </c>
      <c r="K1885" s="650" t="s">
        <v>5456</v>
      </c>
      <c r="L1885" s="651">
        <v>41.83</v>
      </c>
      <c r="M1885" s="651">
        <v>83.66</v>
      </c>
      <c r="N1885" s="650">
        <v>2</v>
      </c>
      <c r="O1885" s="731">
        <v>1</v>
      </c>
      <c r="P1885" s="651">
        <v>83.66</v>
      </c>
      <c r="Q1885" s="666">
        <v>1</v>
      </c>
      <c r="R1885" s="650">
        <v>2</v>
      </c>
      <c r="S1885" s="666">
        <v>1</v>
      </c>
      <c r="T1885" s="731">
        <v>1</v>
      </c>
      <c r="U1885" s="689">
        <v>1</v>
      </c>
    </row>
    <row r="1886" spans="1:21" ht="14.4" customHeight="1" x14ac:dyDescent="0.3">
      <c r="A1886" s="649">
        <v>21</v>
      </c>
      <c r="B1886" s="650" t="s">
        <v>582</v>
      </c>
      <c r="C1886" s="650">
        <v>89301212</v>
      </c>
      <c r="D1886" s="729" t="s">
        <v>5949</v>
      </c>
      <c r="E1886" s="730" t="s">
        <v>3930</v>
      </c>
      <c r="F1886" s="650" t="s">
        <v>3904</v>
      </c>
      <c r="G1886" s="650" t="s">
        <v>4045</v>
      </c>
      <c r="H1886" s="650" t="s">
        <v>583</v>
      </c>
      <c r="I1886" s="650" t="s">
        <v>5205</v>
      </c>
      <c r="J1886" s="650" t="s">
        <v>4416</v>
      </c>
      <c r="K1886" s="650" t="s">
        <v>1872</v>
      </c>
      <c r="L1886" s="651">
        <v>0</v>
      </c>
      <c r="M1886" s="651">
        <v>0</v>
      </c>
      <c r="N1886" s="650">
        <v>1</v>
      </c>
      <c r="O1886" s="731">
        <v>0.5</v>
      </c>
      <c r="P1886" s="651"/>
      <c r="Q1886" s="666"/>
      <c r="R1886" s="650"/>
      <c r="S1886" s="666">
        <v>0</v>
      </c>
      <c r="T1886" s="731"/>
      <c r="U1886" s="689">
        <v>0</v>
      </c>
    </row>
    <row r="1887" spans="1:21" ht="14.4" customHeight="1" x14ac:dyDescent="0.3">
      <c r="A1887" s="649">
        <v>21</v>
      </c>
      <c r="B1887" s="650" t="s">
        <v>582</v>
      </c>
      <c r="C1887" s="650">
        <v>89301212</v>
      </c>
      <c r="D1887" s="729" t="s">
        <v>5949</v>
      </c>
      <c r="E1887" s="730" t="s">
        <v>3930</v>
      </c>
      <c r="F1887" s="650" t="s">
        <v>3904</v>
      </c>
      <c r="G1887" s="650" t="s">
        <v>4045</v>
      </c>
      <c r="H1887" s="650" t="s">
        <v>583</v>
      </c>
      <c r="I1887" s="650" t="s">
        <v>5457</v>
      </c>
      <c r="J1887" s="650" t="s">
        <v>5458</v>
      </c>
      <c r="K1887" s="650" t="s">
        <v>5459</v>
      </c>
      <c r="L1887" s="651">
        <v>61.29</v>
      </c>
      <c r="M1887" s="651">
        <v>61.29</v>
      </c>
      <c r="N1887" s="650">
        <v>1</v>
      </c>
      <c r="O1887" s="731">
        <v>1</v>
      </c>
      <c r="P1887" s="651"/>
      <c r="Q1887" s="666">
        <v>0</v>
      </c>
      <c r="R1887" s="650"/>
      <c r="S1887" s="666">
        <v>0</v>
      </c>
      <c r="T1887" s="731"/>
      <c r="U1887" s="689">
        <v>0</v>
      </c>
    </row>
    <row r="1888" spans="1:21" ht="14.4" customHeight="1" x14ac:dyDescent="0.3">
      <c r="A1888" s="649">
        <v>21</v>
      </c>
      <c r="B1888" s="650" t="s">
        <v>582</v>
      </c>
      <c r="C1888" s="650">
        <v>89301212</v>
      </c>
      <c r="D1888" s="729" t="s">
        <v>5949</v>
      </c>
      <c r="E1888" s="730" t="s">
        <v>3930</v>
      </c>
      <c r="F1888" s="650" t="s">
        <v>3904</v>
      </c>
      <c r="G1888" s="650" t="s">
        <v>4280</v>
      </c>
      <c r="H1888" s="650" t="s">
        <v>583</v>
      </c>
      <c r="I1888" s="650" t="s">
        <v>4281</v>
      </c>
      <c r="J1888" s="650" t="s">
        <v>1359</v>
      </c>
      <c r="K1888" s="650" t="s">
        <v>4282</v>
      </c>
      <c r="L1888" s="651">
        <v>0</v>
      </c>
      <c r="M1888" s="651">
        <v>0</v>
      </c>
      <c r="N1888" s="650">
        <v>2</v>
      </c>
      <c r="O1888" s="731">
        <v>1</v>
      </c>
      <c r="P1888" s="651"/>
      <c r="Q1888" s="666"/>
      <c r="R1888" s="650"/>
      <c r="S1888" s="666">
        <v>0</v>
      </c>
      <c r="T1888" s="731"/>
      <c r="U1888" s="689">
        <v>0</v>
      </c>
    </row>
    <row r="1889" spans="1:21" ht="14.4" customHeight="1" x14ac:dyDescent="0.3">
      <c r="A1889" s="649">
        <v>21</v>
      </c>
      <c r="B1889" s="650" t="s">
        <v>582</v>
      </c>
      <c r="C1889" s="650">
        <v>89301212</v>
      </c>
      <c r="D1889" s="729" t="s">
        <v>5949</v>
      </c>
      <c r="E1889" s="730" t="s">
        <v>3930</v>
      </c>
      <c r="F1889" s="650" t="s">
        <v>3904</v>
      </c>
      <c r="G1889" s="650" t="s">
        <v>4694</v>
      </c>
      <c r="H1889" s="650" t="s">
        <v>583</v>
      </c>
      <c r="I1889" s="650" t="s">
        <v>4695</v>
      </c>
      <c r="J1889" s="650" t="s">
        <v>4696</v>
      </c>
      <c r="K1889" s="650" t="s">
        <v>3806</v>
      </c>
      <c r="L1889" s="651">
        <v>8264.7900000000009</v>
      </c>
      <c r="M1889" s="651">
        <v>66118.320000000007</v>
      </c>
      <c r="N1889" s="650">
        <v>8</v>
      </c>
      <c r="O1889" s="731">
        <v>2</v>
      </c>
      <c r="P1889" s="651">
        <v>66118.320000000007</v>
      </c>
      <c r="Q1889" s="666">
        <v>1</v>
      </c>
      <c r="R1889" s="650">
        <v>8</v>
      </c>
      <c r="S1889" s="666">
        <v>1</v>
      </c>
      <c r="T1889" s="731">
        <v>2</v>
      </c>
      <c r="U1889" s="689">
        <v>1</v>
      </c>
    </row>
    <row r="1890" spans="1:21" ht="14.4" customHeight="1" x14ac:dyDescent="0.3">
      <c r="A1890" s="649">
        <v>21</v>
      </c>
      <c r="B1890" s="650" t="s">
        <v>582</v>
      </c>
      <c r="C1890" s="650">
        <v>89301212</v>
      </c>
      <c r="D1890" s="729" t="s">
        <v>5949</v>
      </c>
      <c r="E1890" s="730" t="s">
        <v>3930</v>
      </c>
      <c r="F1890" s="650" t="s">
        <v>3904</v>
      </c>
      <c r="G1890" s="650" t="s">
        <v>4694</v>
      </c>
      <c r="H1890" s="650" t="s">
        <v>583</v>
      </c>
      <c r="I1890" s="650" t="s">
        <v>4695</v>
      </c>
      <c r="J1890" s="650" t="s">
        <v>4696</v>
      </c>
      <c r="K1890" s="650" t="s">
        <v>3806</v>
      </c>
      <c r="L1890" s="651">
        <v>4002.14</v>
      </c>
      <c r="M1890" s="651">
        <v>24012.84</v>
      </c>
      <c r="N1890" s="650">
        <v>6</v>
      </c>
      <c r="O1890" s="731">
        <v>1.5</v>
      </c>
      <c r="P1890" s="651">
        <v>24012.84</v>
      </c>
      <c r="Q1890" s="666">
        <v>1</v>
      </c>
      <c r="R1890" s="650">
        <v>6</v>
      </c>
      <c r="S1890" s="666">
        <v>1</v>
      </c>
      <c r="T1890" s="731">
        <v>1.5</v>
      </c>
      <c r="U1890" s="689">
        <v>1</v>
      </c>
    </row>
    <row r="1891" spans="1:21" ht="14.4" customHeight="1" x14ac:dyDescent="0.3">
      <c r="A1891" s="649">
        <v>21</v>
      </c>
      <c r="B1891" s="650" t="s">
        <v>582</v>
      </c>
      <c r="C1891" s="650">
        <v>89301212</v>
      </c>
      <c r="D1891" s="729" t="s">
        <v>5949</v>
      </c>
      <c r="E1891" s="730" t="s">
        <v>3930</v>
      </c>
      <c r="F1891" s="650" t="s">
        <v>3904</v>
      </c>
      <c r="G1891" s="650" t="s">
        <v>4283</v>
      </c>
      <c r="H1891" s="650" t="s">
        <v>583</v>
      </c>
      <c r="I1891" s="650" t="s">
        <v>4284</v>
      </c>
      <c r="J1891" s="650" t="s">
        <v>4285</v>
      </c>
      <c r="K1891" s="650" t="s">
        <v>4286</v>
      </c>
      <c r="L1891" s="651">
        <v>5889.88</v>
      </c>
      <c r="M1891" s="651">
        <v>17669.64</v>
      </c>
      <c r="N1891" s="650">
        <v>3</v>
      </c>
      <c r="O1891" s="731">
        <v>1</v>
      </c>
      <c r="P1891" s="651"/>
      <c r="Q1891" s="666">
        <v>0</v>
      </c>
      <c r="R1891" s="650"/>
      <c r="S1891" s="666">
        <v>0</v>
      </c>
      <c r="T1891" s="731"/>
      <c r="U1891" s="689">
        <v>0</v>
      </c>
    </row>
    <row r="1892" spans="1:21" ht="14.4" customHeight="1" x14ac:dyDescent="0.3">
      <c r="A1892" s="649">
        <v>21</v>
      </c>
      <c r="B1892" s="650" t="s">
        <v>582</v>
      </c>
      <c r="C1892" s="650">
        <v>89301212</v>
      </c>
      <c r="D1892" s="729" t="s">
        <v>5949</v>
      </c>
      <c r="E1892" s="730" t="s">
        <v>3930</v>
      </c>
      <c r="F1892" s="650" t="s">
        <v>3904</v>
      </c>
      <c r="G1892" s="650" t="s">
        <v>4283</v>
      </c>
      <c r="H1892" s="650" t="s">
        <v>583</v>
      </c>
      <c r="I1892" s="650" t="s">
        <v>4799</v>
      </c>
      <c r="J1892" s="650" t="s">
        <v>4797</v>
      </c>
      <c r="K1892" s="650" t="s">
        <v>4798</v>
      </c>
      <c r="L1892" s="651">
        <v>6196.71</v>
      </c>
      <c r="M1892" s="651">
        <v>117737.49</v>
      </c>
      <c r="N1892" s="650">
        <v>19</v>
      </c>
      <c r="O1892" s="731">
        <v>5</v>
      </c>
      <c r="P1892" s="651">
        <v>74360.52</v>
      </c>
      <c r="Q1892" s="666">
        <v>0.63157894736842102</v>
      </c>
      <c r="R1892" s="650">
        <v>12</v>
      </c>
      <c r="S1892" s="666">
        <v>0.63157894736842102</v>
      </c>
      <c r="T1892" s="731">
        <v>3</v>
      </c>
      <c r="U1892" s="689">
        <v>0.6</v>
      </c>
    </row>
    <row r="1893" spans="1:21" ht="14.4" customHeight="1" x14ac:dyDescent="0.3">
      <c r="A1893" s="649">
        <v>21</v>
      </c>
      <c r="B1893" s="650" t="s">
        <v>582</v>
      </c>
      <c r="C1893" s="650">
        <v>89301212</v>
      </c>
      <c r="D1893" s="729" t="s">
        <v>5949</v>
      </c>
      <c r="E1893" s="730" t="s">
        <v>3930</v>
      </c>
      <c r="F1893" s="650" t="s">
        <v>3904</v>
      </c>
      <c r="G1893" s="650" t="s">
        <v>4158</v>
      </c>
      <c r="H1893" s="650" t="s">
        <v>583</v>
      </c>
      <c r="I1893" s="650" t="s">
        <v>2535</v>
      </c>
      <c r="J1893" s="650" t="s">
        <v>2536</v>
      </c>
      <c r="K1893" s="650" t="s">
        <v>4287</v>
      </c>
      <c r="L1893" s="651">
        <v>709.97</v>
      </c>
      <c r="M1893" s="651">
        <v>1419.94</v>
      </c>
      <c r="N1893" s="650">
        <v>2</v>
      </c>
      <c r="O1893" s="731">
        <v>1.5</v>
      </c>
      <c r="P1893" s="651"/>
      <c r="Q1893" s="666">
        <v>0</v>
      </c>
      <c r="R1893" s="650"/>
      <c r="S1893" s="666">
        <v>0</v>
      </c>
      <c r="T1893" s="731"/>
      <c r="U1893" s="689">
        <v>0</v>
      </c>
    </row>
    <row r="1894" spans="1:21" ht="14.4" customHeight="1" x14ac:dyDescent="0.3">
      <c r="A1894" s="649">
        <v>21</v>
      </c>
      <c r="B1894" s="650" t="s">
        <v>582</v>
      </c>
      <c r="C1894" s="650">
        <v>89301212</v>
      </c>
      <c r="D1894" s="729" t="s">
        <v>5949</v>
      </c>
      <c r="E1894" s="730" t="s">
        <v>3930</v>
      </c>
      <c r="F1894" s="650" t="s">
        <v>3904</v>
      </c>
      <c r="G1894" s="650" t="s">
        <v>4048</v>
      </c>
      <c r="H1894" s="650" t="s">
        <v>1959</v>
      </c>
      <c r="I1894" s="650" t="s">
        <v>4049</v>
      </c>
      <c r="J1894" s="650" t="s">
        <v>3782</v>
      </c>
      <c r="K1894" s="650" t="s">
        <v>4050</v>
      </c>
      <c r="L1894" s="651">
        <v>465.7</v>
      </c>
      <c r="M1894" s="651">
        <v>465.7</v>
      </c>
      <c r="N1894" s="650">
        <v>1</v>
      </c>
      <c r="O1894" s="731">
        <v>0.5</v>
      </c>
      <c r="P1894" s="651">
        <v>465.7</v>
      </c>
      <c r="Q1894" s="666">
        <v>1</v>
      </c>
      <c r="R1894" s="650">
        <v>1</v>
      </c>
      <c r="S1894" s="666">
        <v>1</v>
      </c>
      <c r="T1894" s="731">
        <v>0.5</v>
      </c>
      <c r="U1894" s="689">
        <v>1</v>
      </c>
    </row>
    <row r="1895" spans="1:21" ht="14.4" customHeight="1" x14ac:dyDescent="0.3">
      <c r="A1895" s="649">
        <v>21</v>
      </c>
      <c r="B1895" s="650" t="s">
        <v>582</v>
      </c>
      <c r="C1895" s="650">
        <v>89301212</v>
      </c>
      <c r="D1895" s="729" t="s">
        <v>5949</v>
      </c>
      <c r="E1895" s="730" t="s">
        <v>3930</v>
      </c>
      <c r="F1895" s="650" t="s">
        <v>3904</v>
      </c>
      <c r="G1895" s="650" t="s">
        <v>4054</v>
      </c>
      <c r="H1895" s="650" t="s">
        <v>1959</v>
      </c>
      <c r="I1895" s="650" t="s">
        <v>2021</v>
      </c>
      <c r="J1895" s="650" t="s">
        <v>2022</v>
      </c>
      <c r="K1895" s="650" t="s">
        <v>2023</v>
      </c>
      <c r="L1895" s="651">
        <v>0</v>
      </c>
      <c r="M1895" s="651">
        <v>0</v>
      </c>
      <c r="N1895" s="650">
        <v>6</v>
      </c>
      <c r="O1895" s="731">
        <v>4.5</v>
      </c>
      <c r="P1895" s="651">
        <v>0</v>
      </c>
      <c r="Q1895" s="666"/>
      <c r="R1895" s="650">
        <v>4</v>
      </c>
      <c r="S1895" s="666">
        <v>0.66666666666666663</v>
      </c>
      <c r="T1895" s="731">
        <v>3</v>
      </c>
      <c r="U1895" s="689">
        <v>0.66666666666666663</v>
      </c>
    </row>
    <row r="1896" spans="1:21" ht="14.4" customHeight="1" x14ac:dyDescent="0.3">
      <c r="A1896" s="649">
        <v>21</v>
      </c>
      <c r="B1896" s="650" t="s">
        <v>582</v>
      </c>
      <c r="C1896" s="650">
        <v>89301212</v>
      </c>
      <c r="D1896" s="729" t="s">
        <v>5949</v>
      </c>
      <c r="E1896" s="730" t="s">
        <v>3930</v>
      </c>
      <c r="F1896" s="650" t="s">
        <v>3904</v>
      </c>
      <c r="G1896" s="650" t="s">
        <v>4055</v>
      </c>
      <c r="H1896" s="650" t="s">
        <v>1959</v>
      </c>
      <c r="I1896" s="650" t="s">
        <v>2273</v>
      </c>
      <c r="J1896" s="650" t="s">
        <v>2274</v>
      </c>
      <c r="K1896" s="650" t="s">
        <v>3770</v>
      </c>
      <c r="L1896" s="651">
        <v>804.58</v>
      </c>
      <c r="M1896" s="651">
        <v>98158.760000000009</v>
      </c>
      <c r="N1896" s="650">
        <v>122</v>
      </c>
      <c r="O1896" s="731">
        <v>39</v>
      </c>
      <c r="P1896" s="651">
        <v>48274.8</v>
      </c>
      <c r="Q1896" s="666">
        <v>0.49180327868852458</v>
      </c>
      <c r="R1896" s="650">
        <v>60</v>
      </c>
      <c r="S1896" s="666">
        <v>0.49180327868852458</v>
      </c>
      <c r="T1896" s="731">
        <v>20</v>
      </c>
      <c r="U1896" s="689">
        <v>0.51282051282051277</v>
      </c>
    </row>
    <row r="1897" spans="1:21" ht="14.4" customHeight="1" x14ac:dyDescent="0.3">
      <c r="A1897" s="649">
        <v>21</v>
      </c>
      <c r="B1897" s="650" t="s">
        <v>582</v>
      </c>
      <c r="C1897" s="650">
        <v>89301212</v>
      </c>
      <c r="D1897" s="729" t="s">
        <v>5949</v>
      </c>
      <c r="E1897" s="730" t="s">
        <v>3930</v>
      </c>
      <c r="F1897" s="650" t="s">
        <v>3904</v>
      </c>
      <c r="G1897" s="650" t="s">
        <v>4419</v>
      </c>
      <c r="H1897" s="650" t="s">
        <v>1959</v>
      </c>
      <c r="I1897" s="650" t="s">
        <v>4699</v>
      </c>
      <c r="J1897" s="650" t="s">
        <v>619</v>
      </c>
      <c r="K1897" s="650" t="s">
        <v>4700</v>
      </c>
      <c r="L1897" s="651">
        <v>65.069999999999993</v>
      </c>
      <c r="M1897" s="651">
        <v>130.13999999999999</v>
      </c>
      <c r="N1897" s="650">
        <v>2</v>
      </c>
      <c r="O1897" s="731">
        <v>1.5</v>
      </c>
      <c r="P1897" s="651">
        <v>130.13999999999999</v>
      </c>
      <c r="Q1897" s="666">
        <v>1</v>
      </c>
      <c r="R1897" s="650">
        <v>2</v>
      </c>
      <c r="S1897" s="666">
        <v>1</v>
      </c>
      <c r="T1897" s="731">
        <v>1.5</v>
      </c>
      <c r="U1897" s="689">
        <v>1</v>
      </c>
    </row>
    <row r="1898" spans="1:21" ht="14.4" customHeight="1" x14ac:dyDescent="0.3">
      <c r="A1898" s="649">
        <v>21</v>
      </c>
      <c r="B1898" s="650" t="s">
        <v>582</v>
      </c>
      <c r="C1898" s="650">
        <v>89301212</v>
      </c>
      <c r="D1898" s="729" t="s">
        <v>5949</v>
      </c>
      <c r="E1898" s="730" t="s">
        <v>3930</v>
      </c>
      <c r="F1898" s="650" t="s">
        <v>3904</v>
      </c>
      <c r="G1898" s="650" t="s">
        <v>4419</v>
      </c>
      <c r="H1898" s="650" t="s">
        <v>583</v>
      </c>
      <c r="I1898" s="650" t="s">
        <v>2784</v>
      </c>
      <c r="J1898" s="650" t="s">
        <v>4701</v>
      </c>
      <c r="K1898" s="650" t="s">
        <v>4702</v>
      </c>
      <c r="L1898" s="651">
        <v>65.069999999999993</v>
      </c>
      <c r="M1898" s="651">
        <v>195.20999999999998</v>
      </c>
      <c r="N1898" s="650">
        <v>3</v>
      </c>
      <c r="O1898" s="731">
        <v>2.5</v>
      </c>
      <c r="P1898" s="651">
        <v>65.069999999999993</v>
      </c>
      <c r="Q1898" s="666">
        <v>0.33333333333333331</v>
      </c>
      <c r="R1898" s="650">
        <v>1</v>
      </c>
      <c r="S1898" s="666">
        <v>0.33333333333333331</v>
      </c>
      <c r="T1898" s="731">
        <v>0.5</v>
      </c>
      <c r="U1898" s="689">
        <v>0.2</v>
      </c>
    </row>
    <row r="1899" spans="1:21" ht="14.4" customHeight="1" x14ac:dyDescent="0.3">
      <c r="A1899" s="649">
        <v>21</v>
      </c>
      <c r="B1899" s="650" t="s">
        <v>582</v>
      </c>
      <c r="C1899" s="650">
        <v>89301212</v>
      </c>
      <c r="D1899" s="729" t="s">
        <v>5949</v>
      </c>
      <c r="E1899" s="730" t="s">
        <v>3930</v>
      </c>
      <c r="F1899" s="650" t="s">
        <v>3904</v>
      </c>
      <c r="G1899" s="650" t="s">
        <v>4419</v>
      </c>
      <c r="H1899" s="650" t="s">
        <v>1959</v>
      </c>
      <c r="I1899" s="650" t="s">
        <v>3190</v>
      </c>
      <c r="J1899" s="650" t="s">
        <v>3191</v>
      </c>
      <c r="K1899" s="650" t="s">
        <v>3845</v>
      </c>
      <c r="L1899" s="651">
        <v>130.15</v>
      </c>
      <c r="M1899" s="651">
        <v>390.45000000000005</v>
      </c>
      <c r="N1899" s="650">
        <v>3</v>
      </c>
      <c r="O1899" s="731">
        <v>2</v>
      </c>
      <c r="P1899" s="651">
        <v>260.3</v>
      </c>
      <c r="Q1899" s="666">
        <v>0.66666666666666663</v>
      </c>
      <c r="R1899" s="650">
        <v>2</v>
      </c>
      <c r="S1899" s="666">
        <v>0.66666666666666663</v>
      </c>
      <c r="T1899" s="731">
        <v>1.5</v>
      </c>
      <c r="U1899" s="689">
        <v>0.75</v>
      </c>
    </row>
    <row r="1900" spans="1:21" ht="14.4" customHeight="1" x14ac:dyDescent="0.3">
      <c r="A1900" s="649">
        <v>21</v>
      </c>
      <c r="B1900" s="650" t="s">
        <v>582</v>
      </c>
      <c r="C1900" s="650">
        <v>89301212</v>
      </c>
      <c r="D1900" s="729" t="s">
        <v>5949</v>
      </c>
      <c r="E1900" s="730" t="s">
        <v>3930</v>
      </c>
      <c r="F1900" s="650" t="s">
        <v>3904</v>
      </c>
      <c r="G1900" s="650" t="s">
        <v>4419</v>
      </c>
      <c r="H1900" s="650" t="s">
        <v>1959</v>
      </c>
      <c r="I1900" s="650" t="s">
        <v>4420</v>
      </c>
      <c r="J1900" s="650" t="s">
        <v>2506</v>
      </c>
      <c r="K1900" s="650" t="s">
        <v>4421</v>
      </c>
      <c r="L1900" s="651">
        <v>50.57</v>
      </c>
      <c r="M1900" s="651">
        <v>151.71</v>
      </c>
      <c r="N1900" s="650">
        <v>3</v>
      </c>
      <c r="O1900" s="731">
        <v>3</v>
      </c>
      <c r="P1900" s="651">
        <v>50.57</v>
      </c>
      <c r="Q1900" s="666">
        <v>0.33333333333333331</v>
      </c>
      <c r="R1900" s="650">
        <v>1</v>
      </c>
      <c r="S1900" s="666">
        <v>0.33333333333333331</v>
      </c>
      <c r="T1900" s="731">
        <v>1</v>
      </c>
      <c r="U1900" s="689">
        <v>0.33333333333333331</v>
      </c>
    </row>
    <row r="1901" spans="1:21" ht="14.4" customHeight="1" x14ac:dyDescent="0.3">
      <c r="A1901" s="649">
        <v>21</v>
      </c>
      <c r="B1901" s="650" t="s">
        <v>582</v>
      </c>
      <c r="C1901" s="650">
        <v>89301212</v>
      </c>
      <c r="D1901" s="729" t="s">
        <v>5949</v>
      </c>
      <c r="E1901" s="730" t="s">
        <v>3930</v>
      </c>
      <c r="F1901" s="650" t="s">
        <v>3904</v>
      </c>
      <c r="G1901" s="650" t="s">
        <v>4419</v>
      </c>
      <c r="H1901" s="650" t="s">
        <v>1959</v>
      </c>
      <c r="I1901" s="650" t="s">
        <v>5130</v>
      </c>
      <c r="J1901" s="650" t="s">
        <v>5131</v>
      </c>
      <c r="K1901" s="650" t="s">
        <v>5132</v>
      </c>
      <c r="L1901" s="651">
        <v>86.76</v>
      </c>
      <c r="M1901" s="651">
        <v>173.52</v>
      </c>
      <c r="N1901" s="650">
        <v>2</v>
      </c>
      <c r="O1901" s="731">
        <v>1.5</v>
      </c>
      <c r="P1901" s="651"/>
      <c r="Q1901" s="666">
        <v>0</v>
      </c>
      <c r="R1901" s="650"/>
      <c r="S1901" s="666">
        <v>0</v>
      </c>
      <c r="T1901" s="731"/>
      <c r="U1901" s="689">
        <v>0</v>
      </c>
    </row>
    <row r="1902" spans="1:21" ht="14.4" customHeight="1" x14ac:dyDescent="0.3">
      <c r="A1902" s="649">
        <v>21</v>
      </c>
      <c r="B1902" s="650" t="s">
        <v>582</v>
      </c>
      <c r="C1902" s="650">
        <v>89301212</v>
      </c>
      <c r="D1902" s="729" t="s">
        <v>5949</v>
      </c>
      <c r="E1902" s="730" t="s">
        <v>3930</v>
      </c>
      <c r="F1902" s="650" t="s">
        <v>3904</v>
      </c>
      <c r="G1902" s="650" t="s">
        <v>4419</v>
      </c>
      <c r="H1902" s="650" t="s">
        <v>583</v>
      </c>
      <c r="I1902" s="650" t="s">
        <v>1207</v>
      </c>
      <c r="J1902" s="650" t="s">
        <v>4946</v>
      </c>
      <c r="K1902" s="650" t="s">
        <v>4947</v>
      </c>
      <c r="L1902" s="651">
        <v>50.57</v>
      </c>
      <c r="M1902" s="651">
        <v>353.99</v>
      </c>
      <c r="N1902" s="650">
        <v>7</v>
      </c>
      <c r="O1902" s="731">
        <v>6</v>
      </c>
      <c r="P1902" s="651">
        <v>202.28</v>
      </c>
      <c r="Q1902" s="666">
        <v>0.5714285714285714</v>
      </c>
      <c r="R1902" s="650">
        <v>4</v>
      </c>
      <c r="S1902" s="666">
        <v>0.5714285714285714</v>
      </c>
      <c r="T1902" s="731">
        <v>3</v>
      </c>
      <c r="U1902" s="689">
        <v>0.5</v>
      </c>
    </row>
    <row r="1903" spans="1:21" ht="14.4" customHeight="1" x14ac:dyDescent="0.3">
      <c r="A1903" s="649">
        <v>21</v>
      </c>
      <c r="B1903" s="650" t="s">
        <v>582</v>
      </c>
      <c r="C1903" s="650">
        <v>89301212</v>
      </c>
      <c r="D1903" s="729" t="s">
        <v>5949</v>
      </c>
      <c r="E1903" s="730" t="s">
        <v>3930</v>
      </c>
      <c r="F1903" s="650" t="s">
        <v>3904</v>
      </c>
      <c r="G1903" s="650" t="s">
        <v>4419</v>
      </c>
      <c r="H1903" s="650" t="s">
        <v>583</v>
      </c>
      <c r="I1903" s="650" t="s">
        <v>1253</v>
      </c>
      <c r="J1903" s="650" t="s">
        <v>4703</v>
      </c>
      <c r="K1903" s="650" t="s">
        <v>4704</v>
      </c>
      <c r="L1903" s="651">
        <v>86.76</v>
      </c>
      <c r="M1903" s="651">
        <v>86.76</v>
      </c>
      <c r="N1903" s="650">
        <v>1</v>
      </c>
      <c r="O1903" s="731">
        <v>1</v>
      </c>
      <c r="P1903" s="651"/>
      <c r="Q1903" s="666">
        <v>0</v>
      </c>
      <c r="R1903" s="650"/>
      <c r="S1903" s="666">
        <v>0</v>
      </c>
      <c r="T1903" s="731"/>
      <c r="U1903" s="689">
        <v>0</v>
      </c>
    </row>
    <row r="1904" spans="1:21" ht="14.4" customHeight="1" x14ac:dyDescent="0.3">
      <c r="A1904" s="649">
        <v>21</v>
      </c>
      <c r="B1904" s="650" t="s">
        <v>582</v>
      </c>
      <c r="C1904" s="650">
        <v>89301212</v>
      </c>
      <c r="D1904" s="729" t="s">
        <v>5949</v>
      </c>
      <c r="E1904" s="730" t="s">
        <v>3930</v>
      </c>
      <c r="F1904" s="650" t="s">
        <v>3904</v>
      </c>
      <c r="G1904" s="650" t="s">
        <v>4542</v>
      </c>
      <c r="H1904" s="650" t="s">
        <v>1959</v>
      </c>
      <c r="I1904" s="650" t="s">
        <v>4543</v>
      </c>
      <c r="J1904" s="650" t="s">
        <v>2103</v>
      </c>
      <c r="K1904" s="650" t="s">
        <v>1854</v>
      </c>
      <c r="L1904" s="651">
        <v>107.81</v>
      </c>
      <c r="M1904" s="651">
        <v>215.62</v>
      </c>
      <c r="N1904" s="650">
        <v>2</v>
      </c>
      <c r="O1904" s="731">
        <v>0.5</v>
      </c>
      <c r="P1904" s="651"/>
      <c r="Q1904" s="666">
        <v>0</v>
      </c>
      <c r="R1904" s="650"/>
      <c r="S1904" s="666">
        <v>0</v>
      </c>
      <c r="T1904" s="731"/>
      <c r="U1904" s="689">
        <v>0</v>
      </c>
    </row>
    <row r="1905" spans="1:21" ht="14.4" customHeight="1" x14ac:dyDescent="0.3">
      <c r="A1905" s="649">
        <v>21</v>
      </c>
      <c r="B1905" s="650" t="s">
        <v>582</v>
      </c>
      <c r="C1905" s="650">
        <v>89301212</v>
      </c>
      <c r="D1905" s="729" t="s">
        <v>5949</v>
      </c>
      <c r="E1905" s="730" t="s">
        <v>3930</v>
      </c>
      <c r="F1905" s="650" t="s">
        <v>3904</v>
      </c>
      <c r="G1905" s="650" t="s">
        <v>4953</v>
      </c>
      <c r="H1905" s="650" t="s">
        <v>1959</v>
      </c>
      <c r="I1905" s="650" t="s">
        <v>3218</v>
      </c>
      <c r="J1905" s="650" t="s">
        <v>1981</v>
      </c>
      <c r="K1905" s="650" t="s">
        <v>1263</v>
      </c>
      <c r="L1905" s="651">
        <v>81.33</v>
      </c>
      <c r="M1905" s="651">
        <v>81.33</v>
      </c>
      <c r="N1905" s="650">
        <v>1</v>
      </c>
      <c r="O1905" s="731">
        <v>0.5</v>
      </c>
      <c r="P1905" s="651"/>
      <c r="Q1905" s="666">
        <v>0</v>
      </c>
      <c r="R1905" s="650"/>
      <c r="S1905" s="666">
        <v>0</v>
      </c>
      <c r="T1905" s="731"/>
      <c r="U1905" s="689">
        <v>0</v>
      </c>
    </row>
    <row r="1906" spans="1:21" ht="14.4" customHeight="1" x14ac:dyDescent="0.3">
      <c r="A1906" s="649">
        <v>21</v>
      </c>
      <c r="B1906" s="650" t="s">
        <v>582</v>
      </c>
      <c r="C1906" s="650">
        <v>89301212</v>
      </c>
      <c r="D1906" s="729" t="s">
        <v>5949</v>
      </c>
      <c r="E1906" s="730" t="s">
        <v>3930</v>
      </c>
      <c r="F1906" s="650" t="s">
        <v>3904</v>
      </c>
      <c r="G1906" s="650" t="s">
        <v>4953</v>
      </c>
      <c r="H1906" s="650" t="s">
        <v>583</v>
      </c>
      <c r="I1906" s="650" t="s">
        <v>5460</v>
      </c>
      <c r="J1906" s="650" t="s">
        <v>4955</v>
      </c>
      <c r="K1906" s="650" t="s">
        <v>774</v>
      </c>
      <c r="L1906" s="651">
        <v>0</v>
      </c>
      <c r="M1906" s="651">
        <v>0</v>
      </c>
      <c r="N1906" s="650">
        <v>1</v>
      </c>
      <c r="O1906" s="731">
        <v>0.5</v>
      </c>
      <c r="P1906" s="651"/>
      <c r="Q1906" s="666"/>
      <c r="R1906" s="650"/>
      <c r="S1906" s="666">
        <v>0</v>
      </c>
      <c r="T1906" s="731"/>
      <c r="U1906" s="689">
        <v>0</v>
      </c>
    </row>
    <row r="1907" spans="1:21" ht="14.4" customHeight="1" x14ac:dyDescent="0.3">
      <c r="A1907" s="649">
        <v>21</v>
      </c>
      <c r="B1907" s="650" t="s">
        <v>582</v>
      </c>
      <c r="C1907" s="650">
        <v>89301212</v>
      </c>
      <c r="D1907" s="729" t="s">
        <v>5949</v>
      </c>
      <c r="E1907" s="730" t="s">
        <v>3930</v>
      </c>
      <c r="F1907" s="650" t="s">
        <v>3904</v>
      </c>
      <c r="G1907" s="650" t="s">
        <v>4953</v>
      </c>
      <c r="H1907" s="650" t="s">
        <v>583</v>
      </c>
      <c r="I1907" s="650" t="s">
        <v>5461</v>
      </c>
      <c r="J1907" s="650" t="s">
        <v>4955</v>
      </c>
      <c r="K1907" s="650" t="s">
        <v>1263</v>
      </c>
      <c r="L1907" s="651">
        <v>0</v>
      </c>
      <c r="M1907" s="651">
        <v>0</v>
      </c>
      <c r="N1907" s="650">
        <v>1</v>
      </c>
      <c r="O1907" s="731">
        <v>1</v>
      </c>
      <c r="P1907" s="651"/>
      <c r="Q1907" s="666"/>
      <c r="R1907" s="650"/>
      <c r="S1907" s="666">
        <v>0</v>
      </c>
      <c r="T1907" s="731"/>
      <c r="U1907" s="689">
        <v>0</v>
      </c>
    </row>
    <row r="1908" spans="1:21" ht="14.4" customHeight="1" x14ac:dyDescent="0.3">
      <c r="A1908" s="649">
        <v>21</v>
      </c>
      <c r="B1908" s="650" t="s">
        <v>582</v>
      </c>
      <c r="C1908" s="650">
        <v>89301212</v>
      </c>
      <c r="D1908" s="729" t="s">
        <v>5949</v>
      </c>
      <c r="E1908" s="730" t="s">
        <v>3930</v>
      </c>
      <c r="F1908" s="650" t="s">
        <v>3904</v>
      </c>
      <c r="G1908" s="650" t="s">
        <v>4056</v>
      </c>
      <c r="H1908" s="650" t="s">
        <v>583</v>
      </c>
      <c r="I1908" s="650" t="s">
        <v>792</v>
      </c>
      <c r="J1908" s="650" t="s">
        <v>4058</v>
      </c>
      <c r="K1908" s="650" t="s">
        <v>4448</v>
      </c>
      <c r="L1908" s="651">
        <v>0</v>
      </c>
      <c r="M1908" s="651">
        <v>0</v>
      </c>
      <c r="N1908" s="650">
        <v>1</v>
      </c>
      <c r="O1908" s="731">
        <v>1</v>
      </c>
      <c r="P1908" s="651">
        <v>0</v>
      </c>
      <c r="Q1908" s="666"/>
      <c r="R1908" s="650">
        <v>1</v>
      </c>
      <c r="S1908" s="666">
        <v>1</v>
      </c>
      <c r="T1908" s="731">
        <v>1</v>
      </c>
      <c r="U1908" s="689">
        <v>1</v>
      </c>
    </row>
    <row r="1909" spans="1:21" ht="14.4" customHeight="1" x14ac:dyDescent="0.3">
      <c r="A1909" s="649">
        <v>21</v>
      </c>
      <c r="B1909" s="650" t="s">
        <v>582</v>
      </c>
      <c r="C1909" s="650">
        <v>89301212</v>
      </c>
      <c r="D1909" s="729" t="s">
        <v>5949</v>
      </c>
      <c r="E1909" s="730" t="s">
        <v>3930</v>
      </c>
      <c r="F1909" s="650" t="s">
        <v>3904</v>
      </c>
      <c r="G1909" s="650" t="s">
        <v>4060</v>
      </c>
      <c r="H1909" s="650" t="s">
        <v>583</v>
      </c>
      <c r="I1909" s="650" t="s">
        <v>2978</v>
      </c>
      <c r="J1909" s="650" t="s">
        <v>2979</v>
      </c>
      <c r="K1909" s="650" t="s">
        <v>2980</v>
      </c>
      <c r="L1909" s="651">
        <v>1172.22</v>
      </c>
      <c r="M1909" s="651">
        <v>16411.080000000002</v>
      </c>
      <c r="N1909" s="650">
        <v>14</v>
      </c>
      <c r="O1909" s="731">
        <v>4</v>
      </c>
      <c r="P1909" s="651">
        <v>16411.080000000002</v>
      </c>
      <c r="Q1909" s="666">
        <v>1</v>
      </c>
      <c r="R1909" s="650">
        <v>14</v>
      </c>
      <c r="S1909" s="666">
        <v>1</v>
      </c>
      <c r="T1909" s="731">
        <v>4</v>
      </c>
      <c r="U1909" s="689">
        <v>1</v>
      </c>
    </row>
    <row r="1910" spans="1:21" ht="14.4" customHeight="1" x14ac:dyDescent="0.3">
      <c r="A1910" s="649">
        <v>21</v>
      </c>
      <c r="B1910" s="650" t="s">
        <v>582</v>
      </c>
      <c r="C1910" s="650">
        <v>89301212</v>
      </c>
      <c r="D1910" s="729" t="s">
        <v>5949</v>
      </c>
      <c r="E1910" s="730" t="s">
        <v>3930</v>
      </c>
      <c r="F1910" s="650" t="s">
        <v>3904</v>
      </c>
      <c r="G1910" s="650" t="s">
        <v>4060</v>
      </c>
      <c r="H1910" s="650" t="s">
        <v>583</v>
      </c>
      <c r="I1910" s="650" t="s">
        <v>1748</v>
      </c>
      <c r="J1910" s="650" t="s">
        <v>1951</v>
      </c>
      <c r="K1910" s="650" t="s">
        <v>1952</v>
      </c>
      <c r="L1910" s="651">
        <v>2344.4299999999998</v>
      </c>
      <c r="M1910" s="651">
        <v>42199.74</v>
      </c>
      <c r="N1910" s="650">
        <v>18</v>
      </c>
      <c r="O1910" s="731">
        <v>6</v>
      </c>
      <c r="P1910" s="651">
        <v>18755.439999999999</v>
      </c>
      <c r="Q1910" s="666">
        <v>0.44444444444444442</v>
      </c>
      <c r="R1910" s="650">
        <v>8</v>
      </c>
      <c r="S1910" s="666">
        <v>0.44444444444444442</v>
      </c>
      <c r="T1910" s="731">
        <v>3</v>
      </c>
      <c r="U1910" s="689">
        <v>0.5</v>
      </c>
    </row>
    <row r="1911" spans="1:21" ht="14.4" customHeight="1" x14ac:dyDescent="0.3">
      <c r="A1911" s="649">
        <v>21</v>
      </c>
      <c r="B1911" s="650" t="s">
        <v>582</v>
      </c>
      <c r="C1911" s="650">
        <v>89301212</v>
      </c>
      <c r="D1911" s="729" t="s">
        <v>5949</v>
      </c>
      <c r="E1911" s="730" t="s">
        <v>3930</v>
      </c>
      <c r="F1911" s="650" t="s">
        <v>3904</v>
      </c>
      <c r="G1911" s="650" t="s">
        <v>4060</v>
      </c>
      <c r="H1911" s="650" t="s">
        <v>583</v>
      </c>
      <c r="I1911" s="650" t="s">
        <v>4288</v>
      </c>
      <c r="J1911" s="650" t="s">
        <v>1951</v>
      </c>
      <c r="K1911" s="650" t="s">
        <v>4289</v>
      </c>
      <c r="L1911" s="651">
        <v>0</v>
      </c>
      <c r="M1911" s="651">
        <v>0</v>
      </c>
      <c r="N1911" s="650">
        <v>5</v>
      </c>
      <c r="O1911" s="731">
        <v>4</v>
      </c>
      <c r="P1911" s="651">
        <v>0</v>
      </c>
      <c r="Q1911" s="666"/>
      <c r="R1911" s="650">
        <v>1</v>
      </c>
      <c r="S1911" s="666">
        <v>0.2</v>
      </c>
      <c r="T1911" s="731">
        <v>1</v>
      </c>
      <c r="U1911" s="689">
        <v>0.25</v>
      </c>
    </row>
    <row r="1912" spans="1:21" ht="14.4" customHeight="1" x14ac:dyDescent="0.3">
      <c r="A1912" s="649">
        <v>21</v>
      </c>
      <c r="B1912" s="650" t="s">
        <v>582</v>
      </c>
      <c r="C1912" s="650">
        <v>89301212</v>
      </c>
      <c r="D1912" s="729" t="s">
        <v>5949</v>
      </c>
      <c r="E1912" s="730" t="s">
        <v>3930</v>
      </c>
      <c r="F1912" s="650" t="s">
        <v>3904</v>
      </c>
      <c r="G1912" s="650" t="s">
        <v>4060</v>
      </c>
      <c r="H1912" s="650" t="s">
        <v>583</v>
      </c>
      <c r="I1912" s="650" t="s">
        <v>4705</v>
      </c>
      <c r="J1912" s="650" t="s">
        <v>2979</v>
      </c>
      <c r="K1912" s="650" t="s">
        <v>2980</v>
      </c>
      <c r="L1912" s="651">
        <v>1172.22</v>
      </c>
      <c r="M1912" s="651">
        <v>5861.1</v>
      </c>
      <c r="N1912" s="650">
        <v>5</v>
      </c>
      <c r="O1912" s="731">
        <v>1.5</v>
      </c>
      <c r="P1912" s="651">
        <v>3516.66</v>
      </c>
      <c r="Q1912" s="666">
        <v>0.6</v>
      </c>
      <c r="R1912" s="650">
        <v>3</v>
      </c>
      <c r="S1912" s="666">
        <v>0.6</v>
      </c>
      <c r="T1912" s="731">
        <v>0.5</v>
      </c>
      <c r="U1912" s="689">
        <v>0.33333333333333331</v>
      </c>
    </row>
    <row r="1913" spans="1:21" ht="14.4" customHeight="1" x14ac:dyDescent="0.3">
      <c r="A1913" s="649">
        <v>21</v>
      </c>
      <c r="B1913" s="650" t="s">
        <v>582</v>
      </c>
      <c r="C1913" s="650">
        <v>89301212</v>
      </c>
      <c r="D1913" s="729" t="s">
        <v>5949</v>
      </c>
      <c r="E1913" s="730" t="s">
        <v>3930</v>
      </c>
      <c r="F1913" s="650" t="s">
        <v>3904</v>
      </c>
      <c r="G1913" s="650" t="s">
        <v>4060</v>
      </c>
      <c r="H1913" s="650" t="s">
        <v>583</v>
      </c>
      <c r="I1913" s="650" t="s">
        <v>1950</v>
      </c>
      <c r="J1913" s="650" t="s">
        <v>1951</v>
      </c>
      <c r="K1913" s="650" t="s">
        <v>1952</v>
      </c>
      <c r="L1913" s="651">
        <v>2344.4299999999998</v>
      </c>
      <c r="M1913" s="651">
        <v>32822.019999999997</v>
      </c>
      <c r="N1913" s="650">
        <v>14</v>
      </c>
      <c r="O1913" s="731">
        <v>9</v>
      </c>
      <c r="P1913" s="651">
        <v>14066.58</v>
      </c>
      <c r="Q1913" s="666">
        <v>0.4285714285714286</v>
      </c>
      <c r="R1913" s="650">
        <v>6</v>
      </c>
      <c r="S1913" s="666">
        <v>0.42857142857142855</v>
      </c>
      <c r="T1913" s="731">
        <v>4</v>
      </c>
      <c r="U1913" s="689">
        <v>0.44444444444444442</v>
      </c>
    </row>
    <row r="1914" spans="1:21" ht="14.4" customHeight="1" x14ac:dyDescent="0.3">
      <c r="A1914" s="649">
        <v>21</v>
      </c>
      <c r="B1914" s="650" t="s">
        <v>582</v>
      </c>
      <c r="C1914" s="650">
        <v>89301212</v>
      </c>
      <c r="D1914" s="729" t="s">
        <v>5949</v>
      </c>
      <c r="E1914" s="730" t="s">
        <v>3930</v>
      </c>
      <c r="F1914" s="650" t="s">
        <v>3904</v>
      </c>
      <c r="G1914" s="650" t="s">
        <v>4957</v>
      </c>
      <c r="H1914" s="650" t="s">
        <v>583</v>
      </c>
      <c r="I1914" s="650" t="s">
        <v>4960</v>
      </c>
      <c r="J1914" s="650" t="s">
        <v>4961</v>
      </c>
      <c r="K1914" s="650" t="s">
        <v>4927</v>
      </c>
      <c r="L1914" s="651">
        <v>47.71</v>
      </c>
      <c r="M1914" s="651">
        <v>811.06999999999994</v>
      </c>
      <c r="N1914" s="650">
        <v>17</v>
      </c>
      <c r="O1914" s="731">
        <v>11</v>
      </c>
      <c r="P1914" s="651">
        <v>429.38999999999993</v>
      </c>
      <c r="Q1914" s="666">
        <v>0.52941176470588236</v>
      </c>
      <c r="R1914" s="650">
        <v>9</v>
      </c>
      <c r="S1914" s="666">
        <v>0.52941176470588236</v>
      </c>
      <c r="T1914" s="731">
        <v>6.5</v>
      </c>
      <c r="U1914" s="689">
        <v>0.59090909090909094</v>
      </c>
    </row>
    <row r="1915" spans="1:21" ht="14.4" customHeight="1" x14ac:dyDescent="0.3">
      <c r="A1915" s="649">
        <v>21</v>
      </c>
      <c r="B1915" s="650" t="s">
        <v>582</v>
      </c>
      <c r="C1915" s="650">
        <v>89301212</v>
      </c>
      <c r="D1915" s="729" t="s">
        <v>5949</v>
      </c>
      <c r="E1915" s="730" t="s">
        <v>3930</v>
      </c>
      <c r="F1915" s="650" t="s">
        <v>3904</v>
      </c>
      <c r="G1915" s="650" t="s">
        <v>4957</v>
      </c>
      <c r="H1915" s="650" t="s">
        <v>583</v>
      </c>
      <c r="I1915" s="650" t="s">
        <v>5356</v>
      </c>
      <c r="J1915" s="650" t="s">
        <v>5357</v>
      </c>
      <c r="K1915" s="650" t="s">
        <v>5358</v>
      </c>
      <c r="L1915" s="651">
        <v>0</v>
      </c>
      <c r="M1915" s="651">
        <v>0</v>
      </c>
      <c r="N1915" s="650">
        <v>2</v>
      </c>
      <c r="O1915" s="731">
        <v>1</v>
      </c>
      <c r="P1915" s="651">
        <v>0</v>
      </c>
      <c r="Q1915" s="666"/>
      <c r="R1915" s="650">
        <v>1</v>
      </c>
      <c r="S1915" s="666">
        <v>0.5</v>
      </c>
      <c r="T1915" s="731">
        <v>0.5</v>
      </c>
      <c r="U1915" s="689">
        <v>0.5</v>
      </c>
    </row>
    <row r="1916" spans="1:21" ht="14.4" customHeight="1" x14ac:dyDescent="0.3">
      <c r="A1916" s="649">
        <v>21</v>
      </c>
      <c r="B1916" s="650" t="s">
        <v>582</v>
      </c>
      <c r="C1916" s="650">
        <v>89301212</v>
      </c>
      <c r="D1916" s="729" t="s">
        <v>5949</v>
      </c>
      <c r="E1916" s="730" t="s">
        <v>3930</v>
      </c>
      <c r="F1916" s="650" t="s">
        <v>3904</v>
      </c>
      <c r="G1916" s="650" t="s">
        <v>4957</v>
      </c>
      <c r="H1916" s="650" t="s">
        <v>583</v>
      </c>
      <c r="I1916" s="650" t="s">
        <v>5462</v>
      </c>
      <c r="J1916" s="650" t="s">
        <v>5463</v>
      </c>
      <c r="K1916" s="650" t="s">
        <v>5464</v>
      </c>
      <c r="L1916" s="651">
        <v>23.85</v>
      </c>
      <c r="M1916" s="651">
        <v>23.85</v>
      </c>
      <c r="N1916" s="650">
        <v>1</v>
      </c>
      <c r="O1916" s="731">
        <v>0.5</v>
      </c>
      <c r="P1916" s="651"/>
      <c r="Q1916" s="666">
        <v>0</v>
      </c>
      <c r="R1916" s="650"/>
      <c r="S1916" s="666">
        <v>0</v>
      </c>
      <c r="T1916" s="731"/>
      <c r="U1916" s="689">
        <v>0</v>
      </c>
    </row>
    <row r="1917" spans="1:21" ht="14.4" customHeight="1" x14ac:dyDescent="0.3">
      <c r="A1917" s="649">
        <v>21</v>
      </c>
      <c r="B1917" s="650" t="s">
        <v>582</v>
      </c>
      <c r="C1917" s="650">
        <v>89301212</v>
      </c>
      <c r="D1917" s="729" t="s">
        <v>5949</v>
      </c>
      <c r="E1917" s="730" t="s">
        <v>3930</v>
      </c>
      <c r="F1917" s="650" t="s">
        <v>3904</v>
      </c>
      <c r="G1917" s="650" t="s">
        <v>4957</v>
      </c>
      <c r="H1917" s="650" t="s">
        <v>583</v>
      </c>
      <c r="I1917" s="650" t="s">
        <v>5465</v>
      </c>
      <c r="J1917" s="650" t="s">
        <v>5357</v>
      </c>
      <c r="K1917" s="650" t="s">
        <v>5466</v>
      </c>
      <c r="L1917" s="651">
        <v>146.82</v>
      </c>
      <c r="M1917" s="651">
        <v>440.46</v>
      </c>
      <c r="N1917" s="650">
        <v>3</v>
      </c>
      <c r="O1917" s="731">
        <v>2</v>
      </c>
      <c r="P1917" s="651">
        <v>146.82</v>
      </c>
      <c r="Q1917" s="666">
        <v>0.33333333333333331</v>
      </c>
      <c r="R1917" s="650">
        <v>1</v>
      </c>
      <c r="S1917" s="666">
        <v>0.33333333333333331</v>
      </c>
      <c r="T1917" s="731">
        <v>0.5</v>
      </c>
      <c r="U1917" s="689">
        <v>0.25</v>
      </c>
    </row>
    <row r="1918" spans="1:21" ht="14.4" customHeight="1" x14ac:dyDescent="0.3">
      <c r="A1918" s="649">
        <v>21</v>
      </c>
      <c r="B1918" s="650" t="s">
        <v>582</v>
      </c>
      <c r="C1918" s="650">
        <v>89301212</v>
      </c>
      <c r="D1918" s="729" t="s">
        <v>5949</v>
      </c>
      <c r="E1918" s="730" t="s">
        <v>3930</v>
      </c>
      <c r="F1918" s="650" t="s">
        <v>3904</v>
      </c>
      <c r="G1918" s="650" t="s">
        <v>4546</v>
      </c>
      <c r="H1918" s="650" t="s">
        <v>1959</v>
      </c>
      <c r="I1918" s="650" t="s">
        <v>5467</v>
      </c>
      <c r="J1918" s="650" t="s">
        <v>2047</v>
      </c>
      <c r="K1918" s="650" t="s">
        <v>3077</v>
      </c>
      <c r="L1918" s="651">
        <v>106.31</v>
      </c>
      <c r="M1918" s="651">
        <v>212.62</v>
      </c>
      <c r="N1918" s="650">
        <v>2</v>
      </c>
      <c r="O1918" s="731">
        <v>2</v>
      </c>
      <c r="P1918" s="651">
        <v>212.62</v>
      </c>
      <c r="Q1918" s="666">
        <v>1</v>
      </c>
      <c r="R1918" s="650">
        <v>2</v>
      </c>
      <c r="S1918" s="666">
        <v>1</v>
      </c>
      <c r="T1918" s="731">
        <v>2</v>
      </c>
      <c r="U1918" s="689">
        <v>1</v>
      </c>
    </row>
    <row r="1919" spans="1:21" ht="14.4" customHeight="1" x14ac:dyDescent="0.3">
      <c r="A1919" s="649">
        <v>21</v>
      </c>
      <c r="B1919" s="650" t="s">
        <v>582</v>
      </c>
      <c r="C1919" s="650">
        <v>89301212</v>
      </c>
      <c r="D1919" s="729" t="s">
        <v>5949</v>
      </c>
      <c r="E1919" s="730" t="s">
        <v>3930</v>
      </c>
      <c r="F1919" s="650" t="s">
        <v>3904</v>
      </c>
      <c r="G1919" s="650" t="s">
        <v>4546</v>
      </c>
      <c r="H1919" s="650" t="s">
        <v>1959</v>
      </c>
      <c r="I1919" s="650" t="s">
        <v>2046</v>
      </c>
      <c r="J1919" s="650" t="s">
        <v>2047</v>
      </c>
      <c r="K1919" s="650" t="s">
        <v>3694</v>
      </c>
      <c r="L1919" s="651">
        <v>86.41</v>
      </c>
      <c r="M1919" s="651">
        <v>86.41</v>
      </c>
      <c r="N1919" s="650">
        <v>1</v>
      </c>
      <c r="O1919" s="731">
        <v>1</v>
      </c>
      <c r="P1919" s="651">
        <v>86.41</v>
      </c>
      <c r="Q1919" s="666">
        <v>1</v>
      </c>
      <c r="R1919" s="650">
        <v>1</v>
      </c>
      <c r="S1919" s="666">
        <v>1</v>
      </c>
      <c r="T1919" s="731">
        <v>1</v>
      </c>
      <c r="U1919" s="689">
        <v>1</v>
      </c>
    </row>
    <row r="1920" spans="1:21" ht="14.4" customHeight="1" x14ac:dyDescent="0.3">
      <c r="A1920" s="649">
        <v>21</v>
      </c>
      <c r="B1920" s="650" t="s">
        <v>582</v>
      </c>
      <c r="C1920" s="650">
        <v>89301212</v>
      </c>
      <c r="D1920" s="729" t="s">
        <v>5949</v>
      </c>
      <c r="E1920" s="730" t="s">
        <v>3930</v>
      </c>
      <c r="F1920" s="650" t="s">
        <v>3904</v>
      </c>
      <c r="G1920" s="650" t="s">
        <v>4546</v>
      </c>
      <c r="H1920" s="650" t="s">
        <v>1959</v>
      </c>
      <c r="I1920" s="650" t="s">
        <v>2046</v>
      </c>
      <c r="J1920" s="650" t="s">
        <v>2047</v>
      </c>
      <c r="K1920" s="650" t="s">
        <v>3694</v>
      </c>
      <c r="L1920" s="651">
        <v>53.16</v>
      </c>
      <c r="M1920" s="651">
        <v>53.16</v>
      </c>
      <c r="N1920" s="650">
        <v>1</v>
      </c>
      <c r="O1920" s="731">
        <v>1</v>
      </c>
      <c r="P1920" s="651">
        <v>53.16</v>
      </c>
      <c r="Q1920" s="666">
        <v>1</v>
      </c>
      <c r="R1920" s="650">
        <v>1</v>
      </c>
      <c r="S1920" s="666">
        <v>1</v>
      </c>
      <c r="T1920" s="731">
        <v>1</v>
      </c>
      <c r="U1920" s="689">
        <v>1</v>
      </c>
    </row>
    <row r="1921" spans="1:21" ht="14.4" customHeight="1" x14ac:dyDescent="0.3">
      <c r="A1921" s="649">
        <v>21</v>
      </c>
      <c r="B1921" s="650" t="s">
        <v>582</v>
      </c>
      <c r="C1921" s="650">
        <v>89301212</v>
      </c>
      <c r="D1921" s="729" t="s">
        <v>5949</v>
      </c>
      <c r="E1921" s="730" t="s">
        <v>3930</v>
      </c>
      <c r="F1921" s="650" t="s">
        <v>3904</v>
      </c>
      <c r="G1921" s="650" t="s">
        <v>4064</v>
      </c>
      <c r="H1921" s="650" t="s">
        <v>583</v>
      </c>
      <c r="I1921" s="650" t="s">
        <v>989</v>
      </c>
      <c r="J1921" s="650" t="s">
        <v>4065</v>
      </c>
      <c r="K1921" s="650" t="s">
        <v>4066</v>
      </c>
      <c r="L1921" s="651">
        <v>56.01</v>
      </c>
      <c r="M1921" s="651">
        <v>3752.67</v>
      </c>
      <c r="N1921" s="650">
        <v>67</v>
      </c>
      <c r="O1921" s="731">
        <v>27.5</v>
      </c>
      <c r="P1921" s="651">
        <v>2128.38</v>
      </c>
      <c r="Q1921" s="666">
        <v>0.56716417910447758</v>
      </c>
      <c r="R1921" s="650">
        <v>38</v>
      </c>
      <c r="S1921" s="666">
        <v>0.56716417910447758</v>
      </c>
      <c r="T1921" s="731">
        <v>17.5</v>
      </c>
      <c r="U1921" s="689">
        <v>0.63636363636363635</v>
      </c>
    </row>
    <row r="1922" spans="1:21" ht="14.4" customHeight="1" x14ac:dyDescent="0.3">
      <c r="A1922" s="649">
        <v>21</v>
      </c>
      <c r="B1922" s="650" t="s">
        <v>582</v>
      </c>
      <c r="C1922" s="650">
        <v>89301212</v>
      </c>
      <c r="D1922" s="729" t="s">
        <v>5949</v>
      </c>
      <c r="E1922" s="730" t="s">
        <v>3930</v>
      </c>
      <c r="F1922" s="650" t="s">
        <v>3904</v>
      </c>
      <c r="G1922" s="650" t="s">
        <v>4064</v>
      </c>
      <c r="H1922" s="650" t="s">
        <v>583</v>
      </c>
      <c r="I1922" s="650" t="s">
        <v>2838</v>
      </c>
      <c r="J1922" s="650" t="s">
        <v>2839</v>
      </c>
      <c r="K1922" s="650" t="s">
        <v>2840</v>
      </c>
      <c r="L1922" s="651">
        <v>70.02</v>
      </c>
      <c r="M1922" s="651">
        <v>280.08</v>
      </c>
      <c r="N1922" s="650">
        <v>4</v>
      </c>
      <c r="O1922" s="731">
        <v>1.5</v>
      </c>
      <c r="P1922" s="651"/>
      <c r="Q1922" s="666">
        <v>0</v>
      </c>
      <c r="R1922" s="650"/>
      <c r="S1922" s="666">
        <v>0</v>
      </c>
      <c r="T1922" s="731"/>
      <c r="U1922" s="689">
        <v>0</v>
      </c>
    </row>
    <row r="1923" spans="1:21" ht="14.4" customHeight="1" x14ac:dyDescent="0.3">
      <c r="A1923" s="649">
        <v>21</v>
      </c>
      <c r="B1923" s="650" t="s">
        <v>582</v>
      </c>
      <c r="C1923" s="650">
        <v>89301212</v>
      </c>
      <c r="D1923" s="729" t="s">
        <v>5949</v>
      </c>
      <c r="E1923" s="730" t="s">
        <v>3930</v>
      </c>
      <c r="F1923" s="650" t="s">
        <v>3904</v>
      </c>
      <c r="G1923" s="650" t="s">
        <v>4067</v>
      </c>
      <c r="H1923" s="650" t="s">
        <v>583</v>
      </c>
      <c r="I1923" s="650" t="s">
        <v>2557</v>
      </c>
      <c r="J1923" s="650" t="s">
        <v>4969</v>
      </c>
      <c r="K1923" s="650" t="s">
        <v>4970</v>
      </c>
      <c r="L1923" s="651">
        <v>44.92</v>
      </c>
      <c r="M1923" s="651">
        <v>89.84</v>
      </c>
      <c r="N1923" s="650">
        <v>2</v>
      </c>
      <c r="O1923" s="731">
        <v>0.5</v>
      </c>
      <c r="P1923" s="651"/>
      <c r="Q1923" s="666">
        <v>0</v>
      </c>
      <c r="R1923" s="650"/>
      <c r="S1923" s="666">
        <v>0</v>
      </c>
      <c r="T1923" s="731"/>
      <c r="U1923" s="689">
        <v>0</v>
      </c>
    </row>
    <row r="1924" spans="1:21" ht="14.4" customHeight="1" x14ac:dyDescent="0.3">
      <c r="A1924" s="649">
        <v>21</v>
      </c>
      <c r="B1924" s="650" t="s">
        <v>582</v>
      </c>
      <c r="C1924" s="650">
        <v>89301212</v>
      </c>
      <c r="D1924" s="729" t="s">
        <v>5949</v>
      </c>
      <c r="E1924" s="730" t="s">
        <v>3930</v>
      </c>
      <c r="F1924" s="650" t="s">
        <v>3904</v>
      </c>
      <c r="G1924" s="650" t="s">
        <v>4067</v>
      </c>
      <c r="H1924" s="650" t="s">
        <v>583</v>
      </c>
      <c r="I1924" s="650" t="s">
        <v>3086</v>
      </c>
      <c r="J1924" s="650" t="s">
        <v>3087</v>
      </c>
      <c r="K1924" s="650" t="s">
        <v>3088</v>
      </c>
      <c r="L1924" s="651">
        <v>25.07</v>
      </c>
      <c r="M1924" s="651">
        <v>50.14</v>
      </c>
      <c r="N1924" s="650">
        <v>2</v>
      </c>
      <c r="O1924" s="731">
        <v>1</v>
      </c>
      <c r="P1924" s="651"/>
      <c r="Q1924" s="666">
        <v>0</v>
      </c>
      <c r="R1924" s="650"/>
      <c r="S1924" s="666">
        <v>0</v>
      </c>
      <c r="T1924" s="731"/>
      <c r="U1924" s="689">
        <v>0</v>
      </c>
    </row>
    <row r="1925" spans="1:21" ht="14.4" customHeight="1" x14ac:dyDescent="0.3">
      <c r="A1925" s="649">
        <v>21</v>
      </c>
      <c r="B1925" s="650" t="s">
        <v>582</v>
      </c>
      <c r="C1925" s="650">
        <v>89301212</v>
      </c>
      <c r="D1925" s="729" t="s">
        <v>5949</v>
      </c>
      <c r="E1925" s="730" t="s">
        <v>3930</v>
      </c>
      <c r="F1925" s="650" t="s">
        <v>3904</v>
      </c>
      <c r="G1925" s="650" t="s">
        <v>4299</v>
      </c>
      <c r="H1925" s="650" t="s">
        <v>1959</v>
      </c>
      <c r="I1925" s="650" t="s">
        <v>3220</v>
      </c>
      <c r="J1925" s="650" t="s">
        <v>3221</v>
      </c>
      <c r="K1925" s="650" t="s">
        <v>3860</v>
      </c>
      <c r="L1925" s="651">
        <v>0</v>
      </c>
      <c r="M1925" s="651">
        <v>0</v>
      </c>
      <c r="N1925" s="650">
        <v>1</v>
      </c>
      <c r="O1925" s="731">
        <v>1</v>
      </c>
      <c r="P1925" s="651"/>
      <c r="Q1925" s="666"/>
      <c r="R1925" s="650"/>
      <c r="S1925" s="666">
        <v>0</v>
      </c>
      <c r="T1925" s="731"/>
      <c r="U1925" s="689">
        <v>0</v>
      </c>
    </row>
    <row r="1926" spans="1:21" ht="14.4" customHeight="1" x14ac:dyDescent="0.3">
      <c r="A1926" s="649">
        <v>21</v>
      </c>
      <c r="B1926" s="650" t="s">
        <v>582</v>
      </c>
      <c r="C1926" s="650">
        <v>89301212</v>
      </c>
      <c r="D1926" s="729" t="s">
        <v>5949</v>
      </c>
      <c r="E1926" s="730" t="s">
        <v>3930</v>
      </c>
      <c r="F1926" s="650" t="s">
        <v>3904</v>
      </c>
      <c r="G1926" s="650" t="s">
        <v>4303</v>
      </c>
      <c r="H1926" s="650" t="s">
        <v>583</v>
      </c>
      <c r="I1926" s="650" t="s">
        <v>5468</v>
      </c>
      <c r="J1926" s="650" t="s">
        <v>5141</v>
      </c>
      <c r="K1926" s="650" t="s">
        <v>922</v>
      </c>
      <c r="L1926" s="651">
        <v>57.48</v>
      </c>
      <c r="M1926" s="651">
        <v>114.96</v>
      </c>
      <c r="N1926" s="650">
        <v>2</v>
      </c>
      <c r="O1926" s="731">
        <v>1</v>
      </c>
      <c r="P1926" s="651">
        <v>114.96</v>
      </c>
      <c r="Q1926" s="666">
        <v>1</v>
      </c>
      <c r="R1926" s="650">
        <v>2</v>
      </c>
      <c r="S1926" s="666">
        <v>1</v>
      </c>
      <c r="T1926" s="731">
        <v>1</v>
      </c>
      <c r="U1926" s="689">
        <v>1</v>
      </c>
    </row>
    <row r="1927" spans="1:21" ht="14.4" customHeight="1" x14ac:dyDescent="0.3">
      <c r="A1927" s="649">
        <v>21</v>
      </c>
      <c r="B1927" s="650" t="s">
        <v>582</v>
      </c>
      <c r="C1927" s="650">
        <v>89301212</v>
      </c>
      <c r="D1927" s="729" t="s">
        <v>5949</v>
      </c>
      <c r="E1927" s="730" t="s">
        <v>3930</v>
      </c>
      <c r="F1927" s="650" t="s">
        <v>3904</v>
      </c>
      <c r="G1927" s="650" t="s">
        <v>3945</v>
      </c>
      <c r="H1927" s="650" t="s">
        <v>583</v>
      </c>
      <c r="I1927" s="650" t="s">
        <v>776</v>
      </c>
      <c r="J1927" s="650" t="s">
        <v>777</v>
      </c>
      <c r="K1927" s="650" t="s">
        <v>4071</v>
      </c>
      <c r="L1927" s="651">
        <v>391.83</v>
      </c>
      <c r="M1927" s="651">
        <v>391.83</v>
      </c>
      <c r="N1927" s="650">
        <v>1</v>
      </c>
      <c r="O1927" s="731">
        <v>1</v>
      </c>
      <c r="P1927" s="651">
        <v>391.83</v>
      </c>
      <c r="Q1927" s="666">
        <v>1</v>
      </c>
      <c r="R1927" s="650">
        <v>1</v>
      </c>
      <c r="S1927" s="666">
        <v>1</v>
      </c>
      <c r="T1927" s="731">
        <v>1</v>
      </c>
      <c r="U1927" s="689">
        <v>1</v>
      </c>
    </row>
    <row r="1928" spans="1:21" ht="14.4" customHeight="1" x14ac:dyDescent="0.3">
      <c r="A1928" s="649">
        <v>21</v>
      </c>
      <c r="B1928" s="650" t="s">
        <v>582</v>
      </c>
      <c r="C1928" s="650">
        <v>89301212</v>
      </c>
      <c r="D1928" s="729" t="s">
        <v>5949</v>
      </c>
      <c r="E1928" s="730" t="s">
        <v>3930</v>
      </c>
      <c r="F1928" s="650" t="s">
        <v>3904</v>
      </c>
      <c r="G1928" s="650" t="s">
        <v>3945</v>
      </c>
      <c r="H1928" s="650" t="s">
        <v>583</v>
      </c>
      <c r="I1928" s="650" t="s">
        <v>5469</v>
      </c>
      <c r="J1928" s="650" t="s">
        <v>4551</v>
      </c>
      <c r="K1928" s="650" t="s">
        <v>5470</v>
      </c>
      <c r="L1928" s="651">
        <v>0</v>
      </c>
      <c r="M1928" s="651">
        <v>0</v>
      </c>
      <c r="N1928" s="650">
        <v>1</v>
      </c>
      <c r="O1928" s="731">
        <v>1</v>
      </c>
      <c r="P1928" s="651">
        <v>0</v>
      </c>
      <c r="Q1928" s="666"/>
      <c r="R1928" s="650">
        <v>1</v>
      </c>
      <c r="S1928" s="666">
        <v>1</v>
      </c>
      <c r="T1928" s="731">
        <v>1</v>
      </c>
      <c r="U1928" s="689">
        <v>1</v>
      </c>
    </row>
    <row r="1929" spans="1:21" ht="14.4" customHeight="1" x14ac:dyDescent="0.3">
      <c r="A1929" s="649">
        <v>21</v>
      </c>
      <c r="B1929" s="650" t="s">
        <v>582</v>
      </c>
      <c r="C1929" s="650">
        <v>89301212</v>
      </c>
      <c r="D1929" s="729" t="s">
        <v>5949</v>
      </c>
      <c r="E1929" s="730" t="s">
        <v>3930</v>
      </c>
      <c r="F1929" s="650" t="s">
        <v>3904</v>
      </c>
      <c r="G1929" s="650" t="s">
        <v>3945</v>
      </c>
      <c r="H1929" s="650" t="s">
        <v>583</v>
      </c>
      <c r="I1929" s="650" t="s">
        <v>4973</v>
      </c>
      <c r="J1929" s="650" t="s">
        <v>4974</v>
      </c>
      <c r="K1929" s="650" t="s">
        <v>4975</v>
      </c>
      <c r="L1929" s="651">
        <v>0</v>
      </c>
      <c r="M1929" s="651">
        <v>0</v>
      </c>
      <c r="N1929" s="650">
        <v>2</v>
      </c>
      <c r="O1929" s="731">
        <v>1</v>
      </c>
      <c r="P1929" s="651">
        <v>0</v>
      </c>
      <c r="Q1929" s="666"/>
      <c r="R1929" s="650">
        <v>2</v>
      </c>
      <c r="S1929" s="666">
        <v>1</v>
      </c>
      <c r="T1929" s="731">
        <v>1</v>
      </c>
      <c r="U1929" s="689">
        <v>1</v>
      </c>
    </row>
    <row r="1930" spans="1:21" ht="14.4" customHeight="1" x14ac:dyDescent="0.3">
      <c r="A1930" s="649">
        <v>21</v>
      </c>
      <c r="B1930" s="650" t="s">
        <v>582</v>
      </c>
      <c r="C1930" s="650">
        <v>89301212</v>
      </c>
      <c r="D1930" s="729" t="s">
        <v>5949</v>
      </c>
      <c r="E1930" s="730" t="s">
        <v>3930</v>
      </c>
      <c r="F1930" s="650" t="s">
        <v>3904</v>
      </c>
      <c r="G1930" s="650" t="s">
        <v>3945</v>
      </c>
      <c r="H1930" s="650" t="s">
        <v>583</v>
      </c>
      <c r="I1930" s="650" t="s">
        <v>5471</v>
      </c>
      <c r="J1930" s="650" t="s">
        <v>777</v>
      </c>
      <c r="K1930" s="650" t="s">
        <v>4071</v>
      </c>
      <c r="L1930" s="651">
        <v>391.83</v>
      </c>
      <c r="M1930" s="651">
        <v>783.66</v>
      </c>
      <c r="N1930" s="650">
        <v>2</v>
      </c>
      <c r="O1930" s="731">
        <v>1</v>
      </c>
      <c r="P1930" s="651">
        <v>783.66</v>
      </c>
      <c r="Q1930" s="666">
        <v>1</v>
      </c>
      <c r="R1930" s="650">
        <v>2</v>
      </c>
      <c r="S1930" s="666">
        <v>1</v>
      </c>
      <c r="T1930" s="731">
        <v>1</v>
      </c>
      <c r="U1930" s="689">
        <v>1</v>
      </c>
    </row>
    <row r="1931" spans="1:21" ht="14.4" customHeight="1" x14ac:dyDescent="0.3">
      <c r="A1931" s="649">
        <v>21</v>
      </c>
      <c r="B1931" s="650" t="s">
        <v>582</v>
      </c>
      <c r="C1931" s="650">
        <v>89301212</v>
      </c>
      <c r="D1931" s="729" t="s">
        <v>5949</v>
      </c>
      <c r="E1931" s="730" t="s">
        <v>3930</v>
      </c>
      <c r="F1931" s="650" t="s">
        <v>3904</v>
      </c>
      <c r="G1931" s="650" t="s">
        <v>3945</v>
      </c>
      <c r="H1931" s="650" t="s">
        <v>583</v>
      </c>
      <c r="I1931" s="650" t="s">
        <v>5472</v>
      </c>
      <c r="J1931" s="650" t="s">
        <v>5473</v>
      </c>
      <c r="K1931" s="650" t="s">
        <v>4071</v>
      </c>
      <c r="L1931" s="651">
        <v>250.87</v>
      </c>
      <c r="M1931" s="651">
        <v>752.61</v>
      </c>
      <c r="N1931" s="650">
        <v>3</v>
      </c>
      <c r="O1931" s="731">
        <v>1</v>
      </c>
      <c r="P1931" s="651"/>
      <c r="Q1931" s="666">
        <v>0</v>
      </c>
      <c r="R1931" s="650"/>
      <c r="S1931" s="666">
        <v>0</v>
      </c>
      <c r="T1931" s="731"/>
      <c r="U1931" s="689">
        <v>0</v>
      </c>
    </row>
    <row r="1932" spans="1:21" ht="14.4" customHeight="1" x14ac:dyDescent="0.3">
      <c r="A1932" s="649">
        <v>21</v>
      </c>
      <c r="B1932" s="650" t="s">
        <v>582</v>
      </c>
      <c r="C1932" s="650">
        <v>89301212</v>
      </c>
      <c r="D1932" s="729" t="s">
        <v>5949</v>
      </c>
      <c r="E1932" s="730" t="s">
        <v>3930</v>
      </c>
      <c r="F1932" s="650" t="s">
        <v>3904</v>
      </c>
      <c r="G1932" s="650" t="s">
        <v>3950</v>
      </c>
      <c r="H1932" s="650" t="s">
        <v>1959</v>
      </c>
      <c r="I1932" s="650" t="s">
        <v>2176</v>
      </c>
      <c r="J1932" s="650" t="s">
        <v>1999</v>
      </c>
      <c r="K1932" s="650" t="s">
        <v>2177</v>
      </c>
      <c r="L1932" s="651">
        <v>468.96</v>
      </c>
      <c r="M1932" s="651">
        <v>2813.7599999999998</v>
      </c>
      <c r="N1932" s="650">
        <v>6</v>
      </c>
      <c r="O1932" s="731">
        <v>1.5</v>
      </c>
      <c r="P1932" s="651">
        <v>2813.7599999999998</v>
      </c>
      <c r="Q1932" s="666">
        <v>1</v>
      </c>
      <c r="R1932" s="650">
        <v>6</v>
      </c>
      <c r="S1932" s="666">
        <v>1</v>
      </c>
      <c r="T1932" s="731">
        <v>1.5</v>
      </c>
      <c r="U1932" s="689">
        <v>1</v>
      </c>
    </row>
    <row r="1933" spans="1:21" ht="14.4" customHeight="1" x14ac:dyDescent="0.3">
      <c r="A1933" s="649">
        <v>21</v>
      </c>
      <c r="B1933" s="650" t="s">
        <v>582</v>
      </c>
      <c r="C1933" s="650">
        <v>89301212</v>
      </c>
      <c r="D1933" s="729" t="s">
        <v>5949</v>
      </c>
      <c r="E1933" s="730" t="s">
        <v>3930</v>
      </c>
      <c r="F1933" s="650" t="s">
        <v>3904</v>
      </c>
      <c r="G1933" s="650" t="s">
        <v>3950</v>
      </c>
      <c r="H1933" s="650" t="s">
        <v>1959</v>
      </c>
      <c r="I1933" s="650" t="s">
        <v>2179</v>
      </c>
      <c r="J1933" s="650" t="s">
        <v>1999</v>
      </c>
      <c r="K1933" s="650" t="s">
        <v>2180</v>
      </c>
      <c r="L1933" s="651">
        <v>625.29</v>
      </c>
      <c r="M1933" s="651">
        <v>1875.87</v>
      </c>
      <c r="N1933" s="650">
        <v>3</v>
      </c>
      <c r="O1933" s="731">
        <v>1</v>
      </c>
      <c r="P1933" s="651"/>
      <c r="Q1933" s="666">
        <v>0</v>
      </c>
      <c r="R1933" s="650"/>
      <c r="S1933" s="666">
        <v>0</v>
      </c>
      <c r="T1933" s="731"/>
      <c r="U1933" s="689">
        <v>0</v>
      </c>
    </row>
    <row r="1934" spans="1:21" ht="14.4" customHeight="1" x14ac:dyDescent="0.3">
      <c r="A1934" s="649">
        <v>21</v>
      </c>
      <c r="B1934" s="650" t="s">
        <v>582</v>
      </c>
      <c r="C1934" s="650">
        <v>89301212</v>
      </c>
      <c r="D1934" s="729" t="s">
        <v>5949</v>
      </c>
      <c r="E1934" s="730" t="s">
        <v>3930</v>
      </c>
      <c r="F1934" s="650" t="s">
        <v>3904</v>
      </c>
      <c r="G1934" s="650" t="s">
        <v>3950</v>
      </c>
      <c r="H1934" s="650" t="s">
        <v>1959</v>
      </c>
      <c r="I1934" s="650" t="s">
        <v>1998</v>
      </c>
      <c r="J1934" s="650" t="s">
        <v>1999</v>
      </c>
      <c r="K1934" s="650" t="s">
        <v>2000</v>
      </c>
      <c r="L1934" s="651">
        <v>937.93</v>
      </c>
      <c r="M1934" s="651">
        <v>2813.79</v>
      </c>
      <c r="N1934" s="650">
        <v>3</v>
      </c>
      <c r="O1934" s="731">
        <v>0.5</v>
      </c>
      <c r="P1934" s="651">
        <v>2813.79</v>
      </c>
      <c r="Q1934" s="666">
        <v>1</v>
      </c>
      <c r="R1934" s="650">
        <v>3</v>
      </c>
      <c r="S1934" s="666">
        <v>1</v>
      </c>
      <c r="T1934" s="731">
        <v>0.5</v>
      </c>
      <c r="U1934" s="689">
        <v>1</v>
      </c>
    </row>
    <row r="1935" spans="1:21" ht="14.4" customHeight="1" x14ac:dyDescent="0.3">
      <c r="A1935" s="649">
        <v>21</v>
      </c>
      <c r="B1935" s="650" t="s">
        <v>582</v>
      </c>
      <c r="C1935" s="650">
        <v>89301212</v>
      </c>
      <c r="D1935" s="729" t="s">
        <v>5949</v>
      </c>
      <c r="E1935" s="730" t="s">
        <v>3930</v>
      </c>
      <c r="F1935" s="650" t="s">
        <v>3904</v>
      </c>
      <c r="G1935" s="650" t="s">
        <v>3950</v>
      </c>
      <c r="H1935" s="650" t="s">
        <v>1959</v>
      </c>
      <c r="I1935" s="650" t="s">
        <v>2061</v>
      </c>
      <c r="J1935" s="650" t="s">
        <v>2062</v>
      </c>
      <c r="K1935" s="650" t="s">
        <v>2000</v>
      </c>
      <c r="L1935" s="651">
        <v>1749.69</v>
      </c>
      <c r="M1935" s="651">
        <v>148723.65000000002</v>
      </c>
      <c r="N1935" s="650">
        <v>85</v>
      </c>
      <c r="O1935" s="731">
        <v>21.5</v>
      </c>
      <c r="P1935" s="651">
        <v>48991.32</v>
      </c>
      <c r="Q1935" s="666">
        <v>0.32941176470588229</v>
      </c>
      <c r="R1935" s="650">
        <v>28</v>
      </c>
      <c r="S1935" s="666">
        <v>0.32941176470588235</v>
      </c>
      <c r="T1935" s="731">
        <v>6.5</v>
      </c>
      <c r="U1935" s="689">
        <v>0.30232558139534882</v>
      </c>
    </row>
    <row r="1936" spans="1:21" ht="14.4" customHeight="1" x14ac:dyDescent="0.3">
      <c r="A1936" s="649">
        <v>21</v>
      </c>
      <c r="B1936" s="650" t="s">
        <v>582</v>
      </c>
      <c r="C1936" s="650">
        <v>89301212</v>
      </c>
      <c r="D1936" s="729" t="s">
        <v>5949</v>
      </c>
      <c r="E1936" s="730" t="s">
        <v>3930</v>
      </c>
      <c r="F1936" s="650" t="s">
        <v>3904</v>
      </c>
      <c r="G1936" s="650" t="s">
        <v>3950</v>
      </c>
      <c r="H1936" s="650" t="s">
        <v>1959</v>
      </c>
      <c r="I1936" s="650" t="s">
        <v>2065</v>
      </c>
      <c r="J1936" s="650" t="s">
        <v>2062</v>
      </c>
      <c r="K1936" s="650" t="s">
        <v>2003</v>
      </c>
      <c r="L1936" s="651">
        <v>2332.92</v>
      </c>
      <c r="M1936" s="651">
        <v>195965.27999999997</v>
      </c>
      <c r="N1936" s="650">
        <v>84</v>
      </c>
      <c r="O1936" s="731">
        <v>23.5</v>
      </c>
      <c r="P1936" s="651">
        <v>137642.27999999997</v>
      </c>
      <c r="Q1936" s="666">
        <v>0.70238095238095233</v>
      </c>
      <c r="R1936" s="650">
        <v>59</v>
      </c>
      <c r="S1936" s="666">
        <v>0.70238095238095233</v>
      </c>
      <c r="T1936" s="731">
        <v>15.5</v>
      </c>
      <c r="U1936" s="689">
        <v>0.65957446808510634</v>
      </c>
    </row>
    <row r="1937" spans="1:21" ht="14.4" customHeight="1" x14ac:dyDescent="0.3">
      <c r="A1937" s="649">
        <v>21</v>
      </c>
      <c r="B1937" s="650" t="s">
        <v>582</v>
      </c>
      <c r="C1937" s="650">
        <v>89301212</v>
      </c>
      <c r="D1937" s="729" t="s">
        <v>5949</v>
      </c>
      <c r="E1937" s="730" t="s">
        <v>3930</v>
      </c>
      <c r="F1937" s="650" t="s">
        <v>3904</v>
      </c>
      <c r="G1937" s="650" t="s">
        <v>3950</v>
      </c>
      <c r="H1937" s="650" t="s">
        <v>1959</v>
      </c>
      <c r="I1937" s="650" t="s">
        <v>2068</v>
      </c>
      <c r="J1937" s="650" t="s">
        <v>2062</v>
      </c>
      <c r="K1937" s="650" t="s">
        <v>3115</v>
      </c>
      <c r="L1937" s="651">
        <v>2916.16</v>
      </c>
      <c r="M1937" s="651">
        <v>26245.439999999999</v>
      </c>
      <c r="N1937" s="650">
        <v>9</v>
      </c>
      <c r="O1937" s="731">
        <v>2</v>
      </c>
      <c r="P1937" s="651">
        <v>26245.439999999999</v>
      </c>
      <c r="Q1937" s="666">
        <v>1</v>
      </c>
      <c r="R1937" s="650">
        <v>9</v>
      </c>
      <c r="S1937" s="666">
        <v>1</v>
      </c>
      <c r="T1937" s="731">
        <v>2</v>
      </c>
      <c r="U1937" s="689">
        <v>1</v>
      </c>
    </row>
    <row r="1938" spans="1:21" ht="14.4" customHeight="1" x14ac:dyDescent="0.3">
      <c r="A1938" s="649">
        <v>21</v>
      </c>
      <c r="B1938" s="650" t="s">
        <v>582</v>
      </c>
      <c r="C1938" s="650">
        <v>89301212</v>
      </c>
      <c r="D1938" s="729" t="s">
        <v>5949</v>
      </c>
      <c r="E1938" s="730" t="s">
        <v>3930</v>
      </c>
      <c r="F1938" s="650" t="s">
        <v>3904</v>
      </c>
      <c r="G1938" s="650" t="s">
        <v>4976</v>
      </c>
      <c r="H1938" s="650" t="s">
        <v>583</v>
      </c>
      <c r="I1938" s="650" t="s">
        <v>5319</v>
      </c>
      <c r="J1938" s="650" t="s">
        <v>1726</v>
      </c>
      <c r="K1938" s="650" t="s">
        <v>5320</v>
      </c>
      <c r="L1938" s="651">
        <v>0</v>
      </c>
      <c r="M1938" s="651">
        <v>0</v>
      </c>
      <c r="N1938" s="650">
        <v>2</v>
      </c>
      <c r="O1938" s="731">
        <v>0.5</v>
      </c>
      <c r="P1938" s="651"/>
      <c r="Q1938" s="666"/>
      <c r="R1938" s="650"/>
      <c r="S1938" s="666">
        <v>0</v>
      </c>
      <c r="T1938" s="731"/>
      <c r="U1938" s="689">
        <v>0</v>
      </c>
    </row>
    <row r="1939" spans="1:21" ht="14.4" customHeight="1" x14ac:dyDescent="0.3">
      <c r="A1939" s="649">
        <v>21</v>
      </c>
      <c r="B1939" s="650" t="s">
        <v>582</v>
      </c>
      <c r="C1939" s="650">
        <v>89301212</v>
      </c>
      <c r="D1939" s="729" t="s">
        <v>5949</v>
      </c>
      <c r="E1939" s="730" t="s">
        <v>3930</v>
      </c>
      <c r="F1939" s="650" t="s">
        <v>3904</v>
      </c>
      <c r="G1939" s="650" t="s">
        <v>4976</v>
      </c>
      <c r="H1939" s="650" t="s">
        <v>583</v>
      </c>
      <c r="I1939" s="650" t="s">
        <v>5474</v>
      </c>
      <c r="J1939" s="650" t="s">
        <v>1726</v>
      </c>
      <c r="K1939" s="650" t="s">
        <v>5475</v>
      </c>
      <c r="L1939" s="651">
        <v>0</v>
      </c>
      <c r="M1939" s="651">
        <v>0</v>
      </c>
      <c r="N1939" s="650">
        <v>3</v>
      </c>
      <c r="O1939" s="731">
        <v>1.5</v>
      </c>
      <c r="P1939" s="651">
        <v>0</v>
      </c>
      <c r="Q1939" s="666"/>
      <c r="R1939" s="650">
        <v>3</v>
      </c>
      <c r="S1939" s="666">
        <v>1</v>
      </c>
      <c r="T1939" s="731">
        <v>1.5</v>
      </c>
      <c r="U1939" s="689">
        <v>1</v>
      </c>
    </row>
    <row r="1940" spans="1:21" ht="14.4" customHeight="1" x14ac:dyDescent="0.3">
      <c r="A1940" s="649">
        <v>21</v>
      </c>
      <c r="B1940" s="650" t="s">
        <v>582</v>
      </c>
      <c r="C1940" s="650">
        <v>89301212</v>
      </c>
      <c r="D1940" s="729" t="s">
        <v>5949</v>
      </c>
      <c r="E1940" s="730" t="s">
        <v>3930</v>
      </c>
      <c r="F1940" s="650" t="s">
        <v>3904</v>
      </c>
      <c r="G1940" s="650" t="s">
        <v>4441</v>
      </c>
      <c r="H1940" s="650" t="s">
        <v>1959</v>
      </c>
      <c r="I1940" s="650" t="s">
        <v>1968</v>
      </c>
      <c r="J1940" s="650" t="s">
        <v>1969</v>
      </c>
      <c r="K1940" s="650" t="s">
        <v>1872</v>
      </c>
      <c r="L1940" s="651">
        <v>96.63</v>
      </c>
      <c r="M1940" s="651">
        <v>96.63</v>
      </c>
      <c r="N1940" s="650">
        <v>1</v>
      </c>
      <c r="O1940" s="731">
        <v>1</v>
      </c>
      <c r="P1940" s="651"/>
      <c r="Q1940" s="666">
        <v>0</v>
      </c>
      <c r="R1940" s="650"/>
      <c r="S1940" s="666">
        <v>0</v>
      </c>
      <c r="T1940" s="731"/>
      <c r="U1940" s="689">
        <v>0</v>
      </c>
    </row>
    <row r="1941" spans="1:21" ht="14.4" customHeight="1" x14ac:dyDescent="0.3">
      <c r="A1941" s="649">
        <v>21</v>
      </c>
      <c r="B1941" s="650" t="s">
        <v>582</v>
      </c>
      <c r="C1941" s="650">
        <v>89301212</v>
      </c>
      <c r="D1941" s="729" t="s">
        <v>5949</v>
      </c>
      <c r="E1941" s="730" t="s">
        <v>3930</v>
      </c>
      <c r="F1941" s="650" t="s">
        <v>3904</v>
      </c>
      <c r="G1941" s="650" t="s">
        <v>4441</v>
      </c>
      <c r="H1941" s="650" t="s">
        <v>583</v>
      </c>
      <c r="I1941" s="650" t="s">
        <v>2957</v>
      </c>
      <c r="J1941" s="650" t="s">
        <v>1969</v>
      </c>
      <c r="K1941" s="650" t="s">
        <v>4553</v>
      </c>
      <c r="L1941" s="651">
        <v>96.63</v>
      </c>
      <c r="M1941" s="651">
        <v>96.63</v>
      </c>
      <c r="N1941" s="650">
        <v>1</v>
      </c>
      <c r="O1941" s="731">
        <v>0.5</v>
      </c>
      <c r="P1941" s="651"/>
      <c r="Q1941" s="666">
        <v>0</v>
      </c>
      <c r="R1941" s="650"/>
      <c r="S1941" s="666">
        <v>0</v>
      </c>
      <c r="T1941" s="731"/>
      <c r="U1941" s="689">
        <v>0</v>
      </c>
    </row>
    <row r="1942" spans="1:21" ht="14.4" customHeight="1" x14ac:dyDescent="0.3">
      <c r="A1942" s="649">
        <v>21</v>
      </c>
      <c r="B1942" s="650" t="s">
        <v>582</v>
      </c>
      <c r="C1942" s="650">
        <v>89301212</v>
      </c>
      <c r="D1942" s="729" t="s">
        <v>5949</v>
      </c>
      <c r="E1942" s="730" t="s">
        <v>3930</v>
      </c>
      <c r="F1942" s="650" t="s">
        <v>3904</v>
      </c>
      <c r="G1942" s="650" t="s">
        <v>4441</v>
      </c>
      <c r="H1942" s="650" t="s">
        <v>583</v>
      </c>
      <c r="I1942" s="650" t="s">
        <v>4554</v>
      </c>
      <c r="J1942" s="650" t="s">
        <v>4555</v>
      </c>
      <c r="K1942" s="650" t="s">
        <v>4556</v>
      </c>
      <c r="L1942" s="651">
        <v>96.63</v>
      </c>
      <c r="M1942" s="651">
        <v>96.63</v>
      </c>
      <c r="N1942" s="650">
        <v>1</v>
      </c>
      <c r="O1942" s="731">
        <v>0.5</v>
      </c>
      <c r="P1942" s="651"/>
      <c r="Q1942" s="666">
        <v>0</v>
      </c>
      <c r="R1942" s="650"/>
      <c r="S1942" s="666">
        <v>0</v>
      </c>
      <c r="T1942" s="731"/>
      <c r="U1942" s="689">
        <v>0</v>
      </c>
    </row>
    <row r="1943" spans="1:21" ht="14.4" customHeight="1" x14ac:dyDescent="0.3">
      <c r="A1943" s="649">
        <v>21</v>
      </c>
      <c r="B1943" s="650" t="s">
        <v>582</v>
      </c>
      <c r="C1943" s="650">
        <v>89301212</v>
      </c>
      <c r="D1943" s="729" t="s">
        <v>5949</v>
      </c>
      <c r="E1943" s="730" t="s">
        <v>3930</v>
      </c>
      <c r="F1943" s="650" t="s">
        <v>3904</v>
      </c>
      <c r="G1943" s="650" t="s">
        <v>4441</v>
      </c>
      <c r="H1943" s="650" t="s">
        <v>583</v>
      </c>
      <c r="I1943" s="650" t="s">
        <v>4554</v>
      </c>
      <c r="J1943" s="650" t="s">
        <v>4555</v>
      </c>
      <c r="K1943" s="650" t="s">
        <v>4556</v>
      </c>
      <c r="L1943" s="651">
        <v>59.55</v>
      </c>
      <c r="M1943" s="651">
        <v>119.1</v>
      </c>
      <c r="N1943" s="650">
        <v>2</v>
      </c>
      <c r="O1943" s="731">
        <v>0.5</v>
      </c>
      <c r="P1943" s="651"/>
      <c r="Q1943" s="666">
        <v>0</v>
      </c>
      <c r="R1943" s="650"/>
      <c r="S1943" s="666">
        <v>0</v>
      </c>
      <c r="T1943" s="731"/>
      <c r="U1943" s="689">
        <v>0</v>
      </c>
    </row>
    <row r="1944" spans="1:21" ht="14.4" customHeight="1" x14ac:dyDescent="0.3">
      <c r="A1944" s="649">
        <v>21</v>
      </c>
      <c r="B1944" s="650" t="s">
        <v>582</v>
      </c>
      <c r="C1944" s="650">
        <v>89301212</v>
      </c>
      <c r="D1944" s="729" t="s">
        <v>5949</v>
      </c>
      <c r="E1944" s="730" t="s">
        <v>3930</v>
      </c>
      <c r="F1944" s="650" t="s">
        <v>3904</v>
      </c>
      <c r="G1944" s="650" t="s">
        <v>4072</v>
      </c>
      <c r="H1944" s="650" t="s">
        <v>583</v>
      </c>
      <c r="I1944" s="650" t="s">
        <v>2382</v>
      </c>
      <c r="J1944" s="650" t="s">
        <v>2383</v>
      </c>
      <c r="K1944" s="650" t="s">
        <v>2384</v>
      </c>
      <c r="L1944" s="651">
        <v>153.52000000000001</v>
      </c>
      <c r="M1944" s="651">
        <v>153.52000000000001</v>
      </c>
      <c r="N1944" s="650">
        <v>1</v>
      </c>
      <c r="O1944" s="731">
        <v>0.5</v>
      </c>
      <c r="P1944" s="651">
        <v>153.52000000000001</v>
      </c>
      <c r="Q1944" s="666">
        <v>1</v>
      </c>
      <c r="R1944" s="650">
        <v>1</v>
      </c>
      <c r="S1944" s="666">
        <v>1</v>
      </c>
      <c r="T1944" s="731">
        <v>0.5</v>
      </c>
      <c r="U1944" s="689">
        <v>1</v>
      </c>
    </row>
    <row r="1945" spans="1:21" ht="14.4" customHeight="1" x14ac:dyDescent="0.3">
      <c r="A1945" s="649">
        <v>21</v>
      </c>
      <c r="B1945" s="650" t="s">
        <v>582</v>
      </c>
      <c r="C1945" s="650">
        <v>89301212</v>
      </c>
      <c r="D1945" s="729" t="s">
        <v>5949</v>
      </c>
      <c r="E1945" s="730" t="s">
        <v>3930</v>
      </c>
      <c r="F1945" s="650" t="s">
        <v>3904</v>
      </c>
      <c r="G1945" s="650" t="s">
        <v>4073</v>
      </c>
      <c r="H1945" s="650" t="s">
        <v>1959</v>
      </c>
      <c r="I1945" s="650" t="s">
        <v>2429</v>
      </c>
      <c r="J1945" s="650" t="s">
        <v>2430</v>
      </c>
      <c r="K1945" s="650" t="s">
        <v>3738</v>
      </c>
      <c r="L1945" s="651">
        <v>69.86</v>
      </c>
      <c r="M1945" s="651">
        <v>69.86</v>
      </c>
      <c r="N1945" s="650">
        <v>1</v>
      </c>
      <c r="O1945" s="731">
        <v>1</v>
      </c>
      <c r="P1945" s="651">
        <v>69.86</v>
      </c>
      <c r="Q1945" s="666">
        <v>1</v>
      </c>
      <c r="R1945" s="650">
        <v>1</v>
      </c>
      <c r="S1945" s="666">
        <v>1</v>
      </c>
      <c r="T1945" s="731">
        <v>1</v>
      </c>
      <c r="U1945" s="689">
        <v>1</v>
      </c>
    </row>
    <row r="1946" spans="1:21" ht="14.4" customHeight="1" x14ac:dyDescent="0.3">
      <c r="A1946" s="649">
        <v>21</v>
      </c>
      <c r="B1946" s="650" t="s">
        <v>582</v>
      </c>
      <c r="C1946" s="650">
        <v>89301212</v>
      </c>
      <c r="D1946" s="729" t="s">
        <v>5949</v>
      </c>
      <c r="E1946" s="730" t="s">
        <v>3930</v>
      </c>
      <c r="F1946" s="650" t="s">
        <v>3904</v>
      </c>
      <c r="G1946" s="650" t="s">
        <v>3951</v>
      </c>
      <c r="H1946" s="650" t="s">
        <v>583</v>
      </c>
      <c r="I1946" s="650" t="s">
        <v>4078</v>
      </c>
      <c r="J1946" s="650" t="s">
        <v>4079</v>
      </c>
      <c r="K1946" s="650" t="s">
        <v>809</v>
      </c>
      <c r="L1946" s="651">
        <v>97.97</v>
      </c>
      <c r="M1946" s="651">
        <v>293.90999999999997</v>
      </c>
      <c r="N1946" s="650">
        <v>3</v>
      </c>
      <c r="O1946" s="731">
        <v>0.5</v>
      </c>
      <c r="P1946" s="651"/>
      <c r="Q1946" s="666">
        <v>0</v>
      </c>
      <c r="R1946" s="650"/>
      <c r="S1946" s="666">
        <v>0</v>
      </c>
      <c r="T1946" s="731"/>
      <c r="U1946" s="689">
        <v>0</v>
      </c>
    </row>
    <row r="1947" spans="1:21" ht="14.4" customHeight="1" x14ac:dyDescent="0.3">
      <c r="A1947" s="649">
        <v>21</v>
      </c>
      <c r="B1947" s="650" t="s">
        <v>582</v>
      </c>
      <c r="C1947" s="650">
        <v>89301212</v>
      </c>
      <c r="D1947" s="729" t="s">
        <v>5949</v>
      </c>
      <c r="E1947" s="730" t="s">
        <v>3930</v>
      </c>
      <c r="F1947" s="650" t="s">
        <v>3904</v>
      </c>
      <c r="G1947" s="650" t="s">
        <v>3951</v>
      </c>
      <c r="H1947" s="650" t="s">
        <v>583</v>
      </c>
      <c r="I1947" s="650" t="s">
        <v>4985</v>
      </c>
      <c r="J1947" s="650" t="s">
        <v>4079</v>
      </c>
      <c r="K1947" s="650" t="s">
        <v>4984</v>
      </c>
      <c r="L1947" s="651">
        <v>349.88</v>
      </c>
      <c r="M1947" s="651">
        <v>349.88</v>
      </c>
      <c r="N1947" s="650">
        <v>1</v>
      </c>
      <c r="O1947" s="731">
        <v>0.5</v>
      </c>
      <c r="P1947" s="651">
        <v>349.88</v>
      </c>
      <c r="Q1947" s="666">
        <v>1</v>
      </c>
      <c r="R1947" s="650">
        <v>1</v>
      </c>
      <c r="S1947" s="666">
        <v>1</v>
      </c>
      <c r="T1947" s="731">
        <v>0.5</v>
      </c>
      <c r="U1947" s="689">
        <v>1</v>
      </c>
    </row>
    <row r="1948" spans="1:21" ht="14.4" customHeight="1" x14ac:dyDescent="0.3">
      <c r="A1948" s="649">
        <v>21</v>
      </c>
      <c r="B1948" s="650" t="s">
        <v>582</v>
      </c>
      <c r="C1948" s="650">
        <v>89301212</v>
      </c>
      <c r="D1948" s="729" t="s">
        <v>5949</v>
      </c>
      <c r="E1948" s="730" t="s">
        <v>3930</v>
      </c>
      <c r="F1948" s="650" t="s">
        <v>3904</v>
      </c>
      <c r="G1948" s="650" t="s">
        <v>3951</v>
      </c>
      <c r="H1948" s="650" t="s">
        <v>583</v>
      </c>
      <c r="I1948" s="650" t="s">
        <v>4080</v>
      </c>
      <c r="J1948" s="650" t="s">
        <v>3953</v>
      </c>
      <c r="K1948" s="650" t="s">
        <v>809</v>
      </c>
      <c r="L1948" s="651">
        <v>97.97</v>
      </c>
      <c r="M1948" s="651">
        <v>4212.71</v>
      </c>
      <c r="N1948" s="650">
        <v>43</v>
      </c>
      <c r="O1948" s="731">
        <v>12.5</v>
      </c>
      <c r="P1948" s="651">
        <v>1567.52</v>
      </c>
      <c r="Q1948" s="666">
        <v>0.37209302325581395</v>
      </c>
      <c r="R1948" s="650">
        <v>16</v>
      </c>
      <c r="S1948" s="666">
        <v>0.37209302325581395</v>
      </c>
      <c r="T1948" s="731">
        <v>5</v>
      </c>
      <c r="U1948" s="689">
        <v>0.4</v>
      </c>
    </row>
    <row r="1949" spans="1:21" ht="14.4" customHeight="1" x14ac:dyDescent="0.3">
      <c r="A1949" s="649">
        <v>21</v>
      </c>
      <c r="B1949" s="650" t="s">
        <v>582</v>
      </c>
      <c r="C1949" s="650">
        <v>89301212</v>
      </c>
      <c r="D1949" s="729" t="s">
        <v>5949</v>
      </c>
      <c r="E1949" s="730" t="s">
        <v>3930</v>
      </c>
      <c r="F1949" s="650" t="s">
        <v>3904</v>
      </c>
      <c r="G1949" s="650" t="s">
        <v>3951</v>
      </c>
      <c r="H1949" s="650" t="s">
        <v>583</v>
      </c>
      <c r="I1949" s="650" t="s">
        <v>3952</v>
      </c>
      <c r="J1949" s="650" t="s">
        <v>3953</v>
      </c>
      <c r="K1949" s="650" t="s">
        <v>812</v>
      </c>
      <c r="L1949" s="651">
        <v>314.89999999999998</v>
      </c>
      <c r="M1949" s="651">
        <v>11021.499999999998</v>
      </c>
      <c r="N1949" s="650">
        <v>35</v>
      </c>
      <c r="O1949" s="731">
        <v>23</v>
      </c>
      <c r="P1949" s="651">
        <v>5353.2999999999993</v>
      </c>
      <c r="Q1949" s="666">
        <v>0.48571428571428571</v>
      </c>
      <c r="R1949" s="650">
        <v>17</v>
      </c>
      <c r="S1949" s="666">
        <v>0.48571428571428571</v>
      </c>
      <c r="T1949" s="731">
        <v>11.5</v>
      </c>
      <c r="U1949" s="689">
        <v>0.5</v>
      </c>
    </row>
    <row r="1950" spans="1:21" ht="14.4" customHeight="1" x14ac:dyDescent="0.3">
      <c r="A1950" s="649">
        <v>21</v>
      </c>
      <c r="B1950" s="650" t="s">
        <v>582</v>
      </c>
      <c r="C1950" s="650">
        <v>89301212</v>
      </c>
      <c r="D1950" s="729" t="s">
        <v>5949</v>
      </c>
      <c r="E1950" s="730" t="s">
        <v>3930</v>
      </c>
      <c r="F1950" s="650" t="s">
        <v>3904</v>
      </c>
      <c r="G1950" s="650" t="s">
        <v>3951</v>
      </c>
      <c r="H1950" s="650" t="s">
        <v>583</v>
      </c>
      <c r="I1950" s="650" t="s">
        <v>5476</v>
      </c>
      <c r="J1950" s="650" t="s">
        <v>5477</v>
      </c>
      <c r="K1950" s="650" t="s">
        <v>5478</v>
      </c>
      <c r="L1950" s="651">
        <v>0</v>
      </c>
      <c r="M1950" s="651">
        <v>0</v>
      </c>
      <c r="N1950" s="650">
        <v>2</v>
      </c>
      <c r="O1950" s="731">
        <v>1</v>
      </c>
      <c r="P1950" s="651"/>
      <c r="Q1950" s="666"/>
      <c r="R1950" s="650"/>
      <c r="S1950" s="666">
        <v>0</v>
      </c>
      <c r="T1950" s="731"/>
      <c r="U1950" s="689">
        <v>0</v>
      </c>
    </row>
    <row r="1951" spans="1:21" ht="14.4" customHeight="1" x14ac:dyDescent="0.3">
      <c r="A1951" s="649">
        <v>21</v>
      </c>
      <c r="B1951" s="650" t="s">
        <v>582</v>
      </c>
      <c r="C1951" s="650">
        <v>89301212</v>
      </c>
      <c r="D1951" s="729" t="s">
        <v>5949</v>
      </c>
      <c r="E1951" s="730" t="s">
        <v>3930</v>
      </c>
      <c r="F1951" s="650" t="s">
        <v>3904</v>
      </c>
      <c r="G1951" s="650" t="s">
        <v>3951</v>
      </c>
      <c r="H1951" s="650" t="s">
        <v>583</v>
      </c>
      <c r="I1951" s="650" t="s">
        <v>811</v>
      </c>
      <c r="J1951" s="650" t="s">
        <v>808</v>
      </c>
      <c r="K1951" s="650" t="s">
        <v>4309</v>
      </c>
      <c r="L1951" s="651">
        <v>314.89999999999998</v>
      </c>
      <c r="M1951" s="651">
        <v>314.89999999999998</v>
      </c>
      <c r="N1951" s="650">
        <v>1</v>
      </c>
      <c r="O1951" s="731">
        <v>0.5</v>
      </c>
      <c r="P1951" s="651">
        <v>314.89999999999998</v>
      </c>
      <c r="Q1951" s="666">
        <v>1</v>
      </c>
      <c r="R1951" s="650">
        <v>1</v>
      </c>
      <c r="S1951" s="666">
        <v>1</v>
      </c>
      <c r="T1951" s="731">
        <v>0.5</v>
      </c>
      <c r="U1951" s="689">
        <v>1</v>
      </c>
    </row>
    <row r="1952" spans="1:21" ht="14.4" customHeight="1" x14ac:dyDescent="0.3">
      <c r="A1952" s="649">
        <v>21</v>
      </c>
      <c r="B1952" s="650" t="s">
        <v>582</v>
      </c>
      <c r="C1952" s="650">
        <v>89301212</v>
      </c>
      <c r="D1952" s="729" t="s">
        <v>5949</v>
      </c>
      <c r="E1952" s="730" t="s">
        <v>3930</v>
      </c>
      <c r="F1952" s="650" t="s">
        <v>3904</v>
      </c>
      <c r="G1952" s="650" t="s">
        <v>3948</v>
      </c>
      <c r="H1952" s="650" t="s">
        <v>1959</v>
      </c>
      <c r="I1952" s="650" t="s">
        <v>2182</v>
      </c>
      <c r="J1952" s="650" t="s">
        <v>2183</v>
      </c>
      <c r="K1952" s="650" t="s">
        <v>2184</v>
      </c>
      <c r="L1952" s="651">
        <v>497.4</v>
      </c>
      <c r="M1952" s="651">
        <v>48247.800000000039</v>
      </c>
      <c r="N1952" s="650">
        <v>97</v>
      </c>
      <c r="O1952" s="731">
        <v>67.5</v>
      </c>
      <c r="P1952" s="651">
        <v>34818.000000000044</v>
      </c>
      <c r="Q1952" s="666">
        <v>0.7216494845360828</v>
      </c>
      <c r="R1952" s="650">
        <v>70</v>
      </c>
      <c r="S1952" s="666">
        <v>0.72164948453608246</v>
      </c>
      <c r="T1952" s="731">
        <v>46</v>
      </c>
      <c r="U1952" s="689">
        <v>0.68148148148148147</v>
      </c>
    </row>
    <row r="1953" spans="1:21" ht="14.4" customHeight="1" x14ac:dyDescent="0.3">
      <c r="A1953" s="649">
        <v>21</v>
      </c>
      <c r="B1953" s="650" t="s">
        <v>582</v>
      </c>
      <c r="C1953" s="650">
        <v>89301212</v>
      </c>
      <c r="D1953" s="729" t="s">
        <v>5949</v>
      </c>
      <c r="E1953" s="730" t="s">
        <v>3930</v>
      </c>
      <c r="F1953" s="650" t="s">
        <v>3904</v>
      </c>
      <c r="G1953" s="650" t="s">
        <v>3948</v>
      </c>
      <c r="H1953" s="650" t="s">
        <v>1959</v>
      </c>
      <c r="I1953" s="650" t="s">
        <v>2200</v>
      </c>
      <c r="J1953" s="650" t="s">
        <v>2201</v>
      </c>
      <c r="K1953" s="650" t="s">
        <v>3686</v>
      </c>
      <c r="L1953" s="651">
        <v>1359.61</v>
      </c>
      <c r="M1953" s="651">
        <v>168591.64000000004</v>
      </c>
      <c r="N1953" s="650">
        <v>124</v>
      </c>
      <c r="O1953" s="731">
        <v>50</v>
      </c>
      <c r="P1953" s="651">
        <v>111488.02000000003</v>
      </c>
      <c r="Q1953" s="666">
        <v>0.66129032258064524</v>
      </c>
      <c r="R1953" s="650">
        <v>82</v>
      </c>
      <c r="S1953" s="666">
        <v>0.66129032258064513</v>
      </c>
      <c r="T1953" s="731">
        <v>34.5</v>
      </c>
      <c r="U1953" s="689">
        <v>0.69</v>
      </c>
    </row>
    <row r="1954" spans="1:21" ht="14.4" customHeight="1" x14ac:dyDescent="0.3">
      <c r="A1954" s="649">
        <v>21</v>
      </c>
      <c r="B1954" s="650" t="s">
        <v>582</v>
      </c>
      <c r="C1954" s="650">
        <v>89301212</v>
      </c>
      <c r="D1954" s="729" t="s">
        <v>5949</v>
      </c>
      <c r="E1954" s="730" t="s">
        <v>3930</v>
      </c>
      <c r="F1954" s="650" t="s">
        <v>3904</v>
      </c>
      <c r="G1954" s="650" t="s">
        <v>4085</v>
      </c>
      <c r="H1954" s="650" t="s">
        <v>583</v>
      </c>
      <c r="I1954" s="650" t="s">
        <v>4374</v>
      </c>
      <c r="J1954" s="650" t="s">
        <v>1447</v>
      </c>
      <c r="K1954" s="650" t="s">
        <v>4375</v>
      </c>
      <c r="L1954" s="651">
        <v>949.83</v>
      </c>
      <c r="M1954" s="651">
        <v>16147.11</v>
      </c>
      <c r="N1954" s="650">
        <v>17</v>
      </c>
      <c r="O1954" s="731">
        <v>11</v>
      </c>
      <c r="P1954" s="651">
        <v>12347.79</v>
      </c>
      <c r="Q1954" s="666">
        <v>0.76470588235294124</v>
      </c>
      <c r="R1954" s="650">
        <v>13</v>
      </c>
      <c r="S1954" s="666">
        <v>0.76470588235294112</v>
      </c>
      <c r="T1954" s="731">
        <v>8</v>
      </c>
      <c r="U1954" s="689">
        <v>0.72727272727272729</v>
      </c>
    </row>
    <row r="1955" spans="1:21" ht="14.4" customHeight="1" x14ac:dyDescent="0.3">
      <c r="A1955" s="649">
        <v>21</v>
      </c>
      <c r="B1955" s="650" t="s">
        <v>582</v>
      </c>
      <c r="C1955" s="650">
        <v>89301212</v>
      </c>
      <c r="D1955" s="729" t="s">
        <v>5949</v>
      </c>
      <c r="E1955" s="730" t="s">
        <v>3930</v>
      </c>
      <c r="F1955" s="650" t="s">
        <v>3904</v>
      </c>
      <c r="G1955" s="650" t="s">
        <v>4085</v>
      </c>
      <c r="H1955" s="650" t="s">
        <v>583</v>
      </c>
      <c r="I1955" s="650" t="s">
        <v>4987</v>
      </c>
      <c r="J1955" s="650" t="s">
        <v>2816</v>
      </c>
      <c r="K1955" s="650" t="s">
        <v>4988</v>
      </c>
      <c r="L1955" s="651">
        <v>610.23</v>
      </c>
      <c r="M1955" s="651">
        <v>4881.84</v>
      </c>
      <c r="N1955" s="650">
        <v>8</v>
      </c>
      <c r="O1955" s="731">
        <v>6</v>
      </c>
      <c r="P1955" s="651">
        <v>4271.6100000000006</v>
      </c>
      <c r="Q1955" s="666">
        <v>0.87500000000000011</v>
      </c>
      <c r="R1955" s="650">
        <v>7</v>
      </c>
      <c r="S1955" s="666">
        <v>0.875</v>
      </c>
      <c r="T1955" s="731">
        <v>5</v>
      </c>
      <c r="U1955" s="689">
        <v>0.83333333333333337</v>
      </c>
    </row>
    <row r="1956" spans="1:21" ht="14.4" customHeight="1" x14ac:dyDescent="0.3">
      <c r="A1956" s="649">
        <v>21</v>
      </c>
      <c r="B1956" s="650" t="s">
        <v>582</v>
      </c>
      <c r="C1956" s="650">
        <v>89301212</v>
      </c>
      <c r="D1956" s="729" t="s">
        <v>5949</v>
      </c>
      <c r="E1956" s="730" t="s">
        <v>3930</v>
      </c>
      <c r="F1956" s="650" t="s">
        <v>3904</v>
      </c>
      <c r="G1956" s="650" t="s">
        <v>4085</v>
      </c>
      <c r="H1956" s="650" t="s">
        <v>583</v>
      </c>
      <c r="I1956" s="650" t="s">
        <v>4360</v>
      </c>
      <c r="J1956" s="650" t="s">
        <v>1367</v>
      </c>
      <c r="K1956" s="650" t="s">
        <v>4361</v>
      </c>
      <c r="L1956" s="651">
        <v>1753.54</v>
      </c>
      <c r="M1956" s="651">
        <v>22796.02</v>
      </c>
      <c r="N1956" s="650">
        <v>13</v>
      </c>
      <c r="O1956" s="731">
        <v>5</v>
      </c>
      <c r="P1956" s="651">
        <v>17535.400000000001</v>
      </c>
      <c r="Q1956" s="666">
        <v>0.76923076923076927</v>
      </c>
      <c r="R1956" s="650">
        <v>10</v>
      </c>
      <c r="S1956" s="666">
        <v>0.76923076923076927</v>
      </c>
      <c r="T1956" s="731">
        <v>4</v>
      </c>
      <c r="U1956" s="689">
        <v>0.8</v>
      </c>
    </row>
    <row r="1957" spans="1:21" ht="14.4" customHeight="1" x14ac:dyDescent="0.3">
      <c r="A1957" s="649">
        <v>21</v>
      </c>
      <c r="B1957" s="650" t="s">
        <v>582</v>
      </c>
      <c r="C1957" s="650">
        <v>89301212</v>
      </c>
      <c r="D1957" s="729" t="s">
        <v>5949</v>
      </c>
      <c r="E1957" s="730" t="s">
        <v>3930</v>
      </c>
      <c r="F1957" s="650" t="s">
        <v>3904</v>
      </c>
      <c r="G1957" s="650" t="s">
        <v>4989</v>
      </c>
      <c r="H1957" s="650" t="s">
        <v>583</v>
      </c>
      <c r="I1957" s="650" t="s">
        <v>4990</v>
      </c>
      <c r="J1957" s="650" t="s">
        <v>4991</v>
      </c>
      <c r="K1957" s="650" t="s">
        <v>4992</v>
      </c>
      <c r="L1957" s="651">
        <v>1163.02</v>
      </c>
      <c r="M1957" s="651">
        <v>3489.06</v>
      </c>
      <c r="N1957" s="650">
        <v>3</v>
      </c>
      <c r="O1957" s="731">
        <v>2</v>
      </c>
      <c r="P1957" s="651"/>
      <c r="Q1957" s="666">
        <v>0</v>
      </c>
      <c r="R1957" s="650"/>
      <c r="S1957" s="666">
        <v>0</v>
      </c>
      <c r="T1957" s="731"/>
      <c r="U1957" s="689">
        <v>0</v>
      </c>
    </row>
    <row r="1958" spans="1:21" ht="14.4" customHeight="1" x14ac:dyDescent="0.3">
      <c r="A1958" s="649">
        <v>21</v>
      </c>
      <c r="B1958" s="650" t="s">
        <v>582</v>
      </c>
      <c r="C1958" s="650">
        <v>89301212</v>
      </c>
      <c r="D1958" s="729" t="s">
        <v>5949</v>
      </c>
      <c r="E1958" s="730" t="s">
        <v>3930</v>
      </c>
      <c r="F1958" s="650" t="s">
        <v>3904</v>
      </c>
      <c r="G1958" s="650" t="s">
        <v>4989</v>
      </c>
      <c r="H1958" s="650" t="s">
        <v>583</v>
      </c>
      <c r="I1958" s="650" t="s">
        <v>4990</v>
      </c>
      <c r="J1958" s="650" t="s">
        <v>4993</v>
      </c>
      <c r="K1958" s="650" t="s">
        <v>4992</v>
      </c>
      <c r="L1958" s="651">
        <v>1163.02</v>
      </c>
      <c r="M1958" s="651">
        <v>2326.04</v>
      </c>
      <c r="N1958" s="650">
        <v>2</v>
      </c>
      <c r="O1958" s="731">
        <v>1</v>
      </c>
      <c r="P1958" s="651"/>
      <c r="Q1958" s="666">
        <v>0</v>
      </c>
      <c r="R1958" s="650"/>
      <c r="S1958" s="666">
        <v>0</v>
      </c>
      <c r="T1958" s="731"/>
      <c r="U1958" s="689">
        <v>0</v>
      </c>
    </row>
    <row r="1959" spans="1:21" ht="14.4" customHeight="1" x14ac:dyDescent="0.3">
      <c r="A1959" s="649">
        <v>21</v>
      </c>
      <c r="B1959" s="650" t="s">
        <v>582</v>
      </c>
      <c r="C1959" s="650">
        <v>89301212</v>
      </c>
      <c r="D1959" s="729" t="s">
        <v>5949</v>
      </c>
      <c r="E1959" s="730" t="s">
        <v>3930</v>
      </c>
      <c r="F1959" s="650" t="s">
        <v>3904</v>
      </c>
      <c r="G1959" s="650" t="s">
        <v>4989</v>
      </c>
      <c r="H1959" s="650" t="s">
        <v>583</v>
      </c>
      <c r="I1959" s="650" t="s">
        <v>4994</v>
      </c>
      <c r="J1959" s="650" t="s">
        <v>4995</v>
      </c>
      <c r="K1959" s="650" t="s">
        <v>4996</v>
      </c>
      <c r="L1959" s="651">
        <v>2243.6799999999998</v>
      </c>
      <c r="M1959" s="651">
        <v>29167.839999999997</v>
      </c>
      <c r="N1959" s="650">
        <v>13</v>
      </c>
      <c r="O1959" s="731">
        <v>6</v>
      </c>
      <c r="P1959" s="651">
        <v>22436.799999999999</v>
      </c>
      <c r="Q1959" s="666">
        <v>0.76923076923076927</v>
      </c>
      <c r="R1959" s="650">
        <v>10</v>
      </c>
      <c r="S1959" s="666">
        <v>0.76923076923076927</v>
      </c>
      <c r="T1959" s="731">
        <v>5</v>
      </c>
      <c r="U1959" s="689">
        <v>0.83333333333333337</v>
      </c>
    </row>
    <row r="1960" spans="1:21" ht="14.4" customHeight="1" x14ac:dyDescent="0.3">
      <c r="A1960" s="649">
        <v>21</v>
      </c>
      <c r="B1960" s="650" t="s">
        <v>582</v>
      </c>
      <c r="C1960" s="650">
        <v>89301212</v>
      </c>
      <c r="D1960" s="729" t="s">
        <v>5949</v>
      </c>
      <c r="E1960" s="730" t="s">
        <v>3930</v>
      </c>
      <c r="F1960" s="650" t="s">
        <v>3904</v>
      </c>
      <c r="G1960" s="650" t="s">
        <v>4989</v>
      </c>
      <c r="H1960" s="650" t="s">
        <v>583</v>
      </c>
      <c r="I1960" s="650" t="s">
        <v>4994</v>
      </c>
      <c r="J1960" s="650" t="s">
        <v>4997</v>
      </c>
      <c r="K1960" s="650" t="s">
        <v>4996</v>
      </c>
      <c r="L1960" s="651">
        <v>2243.6799999999998</v>
      </c>
      <c r="M1960" s="651">
        <v>26924.159999999996</v>
      </c>
      <c r="N1960" s="650">
        <v>12</v>
      </c>
      <c r="O1960" s="731">
        <v>5</v>
      </c>
      <c r="P1960" s="651">
        <v>20193.12</v>
      </c>
      <c r="Q1960" s="666">
        <v>0.75000000000000011</v>
      </c>
      <c r="R1960" s="650">
        <v>9</v>
      </c>
      <c r="S1960" s="666">
        <v>0.75</v>
      </c>
      <c r="T1960" s="731">
        <v>4</v>
      </c>
      <c r="U1960" s="689">
        <v>0.8</v>
      </c>
    </row>
    <row r="1961" spans="1:21" ht="14.4" customHeight="1" x14ac:dyDescent="0.3">
      <c r="A1961" s="649">
        <v>21</v>
      </c>
      <c r="B1961" s="650" t="s">
        <v>582</v>
      </c>
      <c r="C1961" s="650">
        <v>89301212</v>
      </c>
      <c r="D1961" s="729" t="s">
        <v>5949</v>
      </c>
      <c r="E1961" s="730" t="s">
        <v>3930</v>
      </c>
      <c r="F1961" s="650" t="s">
        <v>3904</v>
      </c>
      <c r="G1961" s="650" t="s">
        <v>4989</v>
      </c>
      <c r="H1961" s="650" t="s">
        <v>583</v>
      </c>
      <c r="I1961" s="650" t="s">
        <v>5479</v>
      </c>
      <c r="J1961" s="650" t="s">
        <v>5480</v>
      </c>
      <c r="K1961" s="650" t="s">
        <v>5481</v>
      </c>
      <c r="L1961" s="651">
        <v>3858.27</v>
      </c>
      <c r="M1961" s="651">
        <v>19291.349999999999</v>
      </c>
      <c r="N1961" s="650">
        <v>5</v>
      </c>
      <c r="O1961" s="731">
        <v>2</v>
      </c>
      <c r="P1961" s="651">
        <v>11574.81</v>
      </c>
      <c r="Q1961" s="666">
        <v>0.6</v>
      </c>
      <c r="R1961" s="650">
        <v>3</v>
      </c>
      <c r="S1961" s="666">
        <v>0.6</v>
      </c>
      <c r="T1961" s="731">
        <v>1</v>
      </c>
      <c r="U1961" s="689">
        <v>0.5</v>
      </c>
    </row>
    <row r="1962" spans="1:21" ht="14.4" customHeight="1" x14ac:dyDescent="0.3">
      <c r="A1962" s="649">
        <v>21</v>
      </c>
      <c r="B1962" s="650" t="s">
        <v>582</v>
      </c>
      <c r="C1962" s="650">
        <v>89301212</v>
      </c>
      <c r="D1962" s="729" t="s">
        <v>5949</v>
      </c>
      <c r="E1962" s="730" t="s">
        <v>3930</v>
      </c>
      <c r="F1962" s="650" t="s">
        <v>3904</v>
      </c>
      <c r="G1962" s="650" t="s">
        <v>4559</v>
      </c>
      <c r="H1962" s="650" t="s">
        <v>583</v>
      </c>
      <c r="I1962" s="650" t="s">
        <v>4560</v>
      </c>
      <c r="J1962" s="650" t="s">
        <v>4561</v>
      </c>
      <c r="K1962" s="650" t="s">
        <v>4562</v>
      </c>
      <c r="L1962" s="651">
        <v>1044.3599999999999</v>
      </c>
      <c r="M1962" s="651">
        <v>2088.7199999999998</v>
      </c>
      <c r="N1962" s="650">
        <v>2</v>
      </c>
      <c r="O1962" s="731">
        <v>0.5</v>
      </c>
      <c r="P1962" s="651">
        <v>2088.7199999999998</v>
      </c>
      <c r="Q1962" s="666">
        <v>1</v>
      </c>
      <c r="R1962" s="650">
        <v>2</v>
      </c>
      <c r="S1962" s="666">
        <v>1</v>
      </c>
      <c r="T1962" s="731">
        <v>0.5</v>
      </c>
      <c r="U1962" s="689">
        <v>1</v>
      </c>
    </row>
    <row r="1963" spans="1:21" ht="14.4" customHeight="1" x14ac:dyDescent="0.3">
      <c r="A1963" s="649">
        <v>21</v>
      </c>
      <c r="B1963" s="650" t="s">
        <v>582</v>
      </c>
      <c r="C1963" s="650">
        <v>89301212</v>
      </c>
      <c r="D1963" s="729" t="s">
        <v>5949</v>
      </c>
      <c r="E1963" s="730" t="s">
        <v>3930</v>
      </c>
      <c r="F1963" s="650" t="s">
        <v>3904</v>
      </c>
      <c r="G1963" s="650" t="s">
        <v>4559</v>
      </c>
      <c r="H1963" s="650" t="s">
        <v>583</v>
      </c>
      <c r="I1963" s="650" t="s">
        <v>1744</v>
      </c>
      <c r="J1963" s="650" t="s">
        <v>4561</v>
      </c>
      <c r="K1963" s="650" t="s">
        <v>4562</v>
      </c>
      <c r="L1963" s="651">
        <v>1044.3599999999999</v>
      </c>
      <c r="M1963" s="651">
        <v>53262.360000000022</v>
      </c>
      <c r="N1963" s="650">
        <v>51</v>
      </c>
      <c r="O1963" s="731">
        <v>14.5</v>
      </c>
      <c r="P1963" s="651">
        <v>49084.92000000002</v>
      </c>
      <c r="Q1963" s="666">
        <v>0.92156862745098034</v>
      </c>
      <c r="R1963" s="650">
        <v>47</v>
      </c>
      <c r="S1963" s="666">
        <v>0.92156862745098034</v>
      </c>
      <c r="T1963" s="731">
        <v>12.5</v>
      </c>
      <c r="U1963" s="689">
        <v>0.86206896551724133</v>
      </c>
    </row>
    <row r="1964" spans="1:21" ht="14.4" customHeight="1" x14ac:dyDescent="0.3">
      <c r="A1964" s="649">
        <v>21</v>
      </c>
      <c r="B1964" s="650" t="s">
        <v>582</v>
      </c>
      <c r="C1964" s="650">
        <v>89301212</v>
      </c>
      <c r="D1964" s="729" t="s">
        <v>5949</v>
      </c>
      <c r="E1964" s="730" t="s">
        <v>3930</v>
      </c>
      <c r="F1964" s="650" t="s">
        <v>3904</v>
      </c>
      <c r="G1964" s="650" t="s">
        <v>4559</v>
      </c>
      <c r="H1964" s="650" t="s">
        <v>583</v>
      </c>
      <c r="I1964" s="650" t="s">
        <v>4998</v>
      </c>
      <c r="J1964" s="650" t="s">
        <v>4999</v>
      </c>
      <c r="K1964" s="650" t="s">
        <v>5000</v>
      </c>
      <c r="L1964" s="651">
        <v>1359.61</v>
      </c>
      <c r="M1964" s="651">
        <v>5438.44</v>
      </c>
      <c r="N1964" s="650">
        <v>4</v>
      </c>
      <c r="O1964" s="731">
        <v>1</v>
      </c>
      <c r="P1964" s="651">
        <v>1359.61</v>
      </c>
      <c r="Q1964" s="666">
        <v>0.25</v>
      </c>
      <c r="R1964" s="650">
        <v>1</v>
      </c>
      <c r="S1964" s="666">
        <v>0.25</v>
      </c>
      <c r="T1964" s="731">
        <v>0.5</v>
      </c>
      <c r="U1964" s="689">
        <v>0.5</v>
      </c>
    </row>
    <row r="1965" spans="1:21" ht="14.4" customHeight="1" x14ac:dyDescent="0.3">
      <c r="A1965" s="649">
        <v>21</v>
      </c>
      <c r="B1965" s="650" t="s">
        <v>582</v>
      </c>
      <c r="C1965" s="650">
        <v>89301212</v>
      </c>
      <c r="D1965" s="729" t="s">
        <v>5949</v>
      </c>
      <c r="E1965" s="730" t="s">
        <v>3930</v>
      </c>
      <c r="F1965" s="650" t="s">
        <v>3904</v>
      </c>
      <c r="G1965" s="650" t="s">
        <v>4376</v>
      </c>
      <c r="H1965" s="650" t="s">
        <v>1959</v>
      </c>
      <c r="I1965" s="650" t="s">
        <v>5482</v>
      </c>
      <c r="J1965" s="650" t="s">
        <v>2036</v>
      </c>
      <c r="K1965" s="650" t="s">
        <v>5483</v>
      </c>
      <c r="L1965" s="651">
        <v>349.88</v>
      </c>
      <c r="M1965" s="651">
        <v>349.88</v>
      </c>
      <c r="N1965" s="650">
        <v>1</v>
      </c>
      <c r="O1965" s="731">
        <v>1</v>
      </c>
      <c r="P1965" s="651">
        <v>349.88</v>
      </c>
      <c r="Q1965" s="666">
        <v>1</v>
      </c>
      <c r="R1965" s="650">
        <v>1</v>
      </c>
      <c r="S1965" s="666">
        <v>1</v>
      </c>
      <c r="T1965" s="731">
        <v>1</v>
      </c>
      <c r="U1965" s="689">
        <v>1</v>
      </c>
    </row>
    <row r="1966" spans="1:21" ht="14.4" customHeight="1" x14ac:dyDescent="0.3">
      <c r="A1966" s="649">
        <v>21</v>
      </c>
      <c r="B1966" s="650" t="s">
        <v>582</v>
      </c>
      <c r="C1966" s="650">
        <v>89301212</v>
      </c>
      <c r="D1966" s="729" t="s">
        <v>5949</v>
      </c>
      <c r="E1966" s="730" t="s">
        <v>3930</v>
      </c>
      <c r="F1966" s="650" t="s">
        <v>3904</v>
      </c>
      <c r="G1966" s="650" t="s">
        <v>4376</v>
      </c>
      <c r="H1966" s="650" t="s">
        <v>1959</v>
      </c>
      <c r="I1966" s="650" t="s">
        <v>5484</v>
      </c>
      <c r="J1966" s="650" t="s">
        <v>5485</v>
      </c>
      <c r="K1966" s="650" t="s">
        <v>5486</v>
      </c>
      <c r="L1966" s="651">
        <v>48.98</v>
      </c>
      <c r="M1966" s="651">
        <v>146.94</v>
      </c>
      <c r="N1966" s="650">
        <v>3</v>
      </c>
      <c r="O1966" s="731">
        <v>0.5</v>
      </c>
      <c r="P1966" s="651"/>
      <c r="Q1966" s="666">
        <v>0</v>
      </c>
      <c r="R1966" s="650"/>
      <c r="S1966" s="666">
        <v>0</v>
      </c>
      <c r="T1966" s="731"/>
      <c r="U1966" s="689">
        <v>0</v>
      </c>
    </row>
    <row r="1967" spans="1:21" ht="14.4" customHeight="1" x14ac:dyDescent="0.3">
      <c r="A1967" s="649">
        <v>21</v>
      </c>
      <c r="B1967" s="650" t="s">
        <v>582</v>
      </c>
      <c r="C1967" s="650">
        <v>89301212</v>
      </c>
      <c r="D1967" s="729" t="s">
        <v>5949</v>
      </c>
      <c r="E1967" s="730" t="s">
        <v>3930</v>
      </c>
      <c r="F1967" s="650" t="s">
        <v>3904</v>
      </c>
      <c r="G1967" s="650" t="s">
        <v>4376</v>
      </c>
      <c r="H1967" s="650" t="s">
        <v>1959</v>
      </c>
      <c r="I1967" s="650" t="s">
        <v>5487</v>
      </c>
      <c r="J1967" s="650" t="s">
        <v>5485</v>
      </c>
      <c r="K1967" s="650" t="s">
        <v>5488</v>
      </c>
      <c r="L1967" s="651">
        <v>0</v>
      </c>
      <c r="M1967" s="651">
        <v>0</v>
      </c>
      <c r="N1967" s="650">
        <v>2</v>
      </c>
      <c r="O1967" s="731">
        <v>0.5</v>
      </c>
      <c r="P1967" s="651"/>
      <c r="Q1967" s="666"/>
      <c r="R1967" s="650"/>
      <c r="S1967" s="666">
        <v>0</v>
      </c>
      <c r="T1967" s="731"/>
      <c r="U1967" s="689">
        <v>0</v>
      </c>
    </row>
    <row r="1968" spans="1:21" ht="14.4" customHeight="1" x14ac:dyDescent="0.3">
      <c r="A1968" s="649">
        <v>21</v>
      </c>
      <c r="B1968" s="650" t="s">
        <v>582</v>
      </c>
      <c r="C1968" s="650">
        <v>89301212</v>
      </c>
      <c r="D1968" s="729" t="s">
        <v>5949</v>
      </c>
      <c r="E1968" s="730" t="s">
        <v>3930</v>
      </c>
      <c r="F1968" s="650" t="s">
        <v>3904</v>
      </c>
      <c r="G1968" s="650" t="s">
        <v>4376</v>
      </c>
      <c r="H1968" s="650" t="s">
        <v>1959</v>
      </c>
      <c r="I1968" s="650" t="s">
        <v>5489</v>
      </c>
      <c r="J1968" s="650" t="s">
        <v>5485</v>
      </c>
      <c r="K1968" s="650" t="s">
        <v>5490</v>
      </c>
      <c r="L1968" s="651">
        <v>0</v>
      </c>
      <c r="M1968" s="651">
        <v>0</v>
      </c>
      <c r="N1968" s="650">
        <v>2</v>
      </c>
      <c r="O1968" s="731">
        <v>0.5</v>
      </c>
      <c r="P1968" s="651"/>
      <c r="Q1968" s="666"/>
      <c r="R1968" s="650"/>
      <c r="S1968" s="666">
        <v>0</v>
      </c>
      <c r="T1968" s="731"/>
      <c r="U1968" s="689">
        <v>0</v>
      </c>
    </row>
    <row r="1969" spans="1:21" ht="14.4" customHeight="1" x14ac:dyDescent="0.3">
      <c r="A1969" s="649">
        <v>21</v>
      </c>
      <c r="B1969" s="650" t="s">
        <v>582</v>
      </c>
      <c r="C1969" s="650">
        <v>89301212</v>
      </c>
      <c r="D1969" s="729" t="s">
        <v>5949</v>
      </c>
      <c r="E1969" s="730" t="s">
        <v>3930</v>
      </c>
      <c r="F1969" s="650" t="s">
        <v>3904</v>
      </c>
      <c r="G1969" s="650" t="s">
        <v>4093</v>
      </c>
      <c r="H1969" s="650" t="s">
        <v>583</v>
      </c>
      <c r="I1969" s="650" t="s">
        <v>1066</v>
      </c>
      <c r="J1969" s="650" t="s">
        <v>1067</v>
      </c>
      <c r="K1969" s="650" t="s">
        <v>1068</v>
      </c>
      <c r="L1969" s="651">
        <v>67.42</v>
      </c>
      <c r="M1969" s="651">
        <v>269.68</v>
      </c>
      <c r="N1969" s="650">
        <v>4</v>
      </c>
      <c r="O1969" s="731">
        <v>3.5</v>
      </c>
      <c r="P1969" s="651">
        <v>67.42</v>
      </c>
      <c r="Q1969" s="666">
        <v>0.25</v>
      </c>
      <c r="R1969" s="650">
        <v>1</v>
      </c>
      <c r="S1969" s="666">
        <v>0.25</v>
      </c>
      <c r="T1969" s="731">
        <v>1</v>
      </c>
      <c r="U1969" s="689">
        <v>0.2857142857142857</v>
      </c>
    </row>
    <row r="1970" spans="1:21" ht="14.4" customHeight="1" x14ac:dyDescent="0.3">
      <c r="A1970" s="649">
        <v>21</v>
      </c>
      <c r="B1970" s="650" t="s">
        <v>582</v>
      </c>
      <c r="C1970" s="650">
        <v>89301212</v>
      </c>
      <c r="D1970" s="729" t="s">
        <v>5949</v>
      </c>
      <c r="E1970" s="730" t="s">
        <v>3930</v>
      </c>
      <c r="F1970" s="650" t="s">
        <v>3904</v>
      </c>
      <c r="G1970" s="650" t="s">
        <v>4093</v>
      </c>
      <c r="H1970" s="650" t="s">
        <v>583</v>
      </c>
      <c r="I1970" s="650" t="s">
        <v>1066</v>
      </c>
      <c r="J1970" s="650" t="s">
        <v>1067</v>
      </c>
      <c r="K1970" s="650" t="s">
        <v>1068</v>
      </c>
      <c r="L1970" s="651">
        <v>50.47</v>
      </c>
      <c r="M1970" s="651">
        <v>50.47</v>
      </c>
      <c r="N1970" s="650">
        <v>1</v>
      </c>
      <c r="O1970" s="731">
        <v>0.5</v>
      </c>
      <c r="P1970" s="651">
        <v>50.47</v>
      </c>
      <c r="Q1970" s="666">
        <v>1</v>
      </c>
      <c r="R1970" s="650">
        <v>1</v>
      </c>
      <c r="S1970" s="666">
        <v>1</v>
      </c>
      <c r="T1970" s="731">
        <v>0.5</v>
      </c>
      <c r="U1970" s="689">
        <v>1</v>
      </c>
    </row>
    <row r="1971" spans="1:21" ht="14.4" customHeight="1" x14ac:dyDescent="0.3">
      <c r="A1971" s="649">
        <v>21</v>
      </c>
      <c r="B1971" s="650" t="s">
        <v>582</v>
      </c>
      <c r="C1971" s="650">
        <v>89301212</v>
      </c>
      <c r="D1971" s="729" t="s">
        <v>5949</v>
      </c>
      <c r="E1971" s="730" t="s">
        <v>3930</v>
      </c>
      <c r="F1971" s="650" t="s">
        <v>3904</v>
      </c>
      <c r="G1971" s="650" t="s">
        <v>4093</v>
      </c>
      <c r="H1971" s="650" t="s">
        <v>583</v>
      </c>
      <c r="I1971" s="650" t="s">
        <v>5211</v>
      </c>
      <c r="J1971" s="650" t="s">
        <v>1067</v>
      </c>
      <c r="K1971" s="650" t="s">
        <v>2758</v>
      </c>
      <c r="L1971" s="651">
        <v>202.25</v>
      </c>
      <c r="M1971" s="651">
        <v>202.25</v>
      </c>
      <c r="N1971" s="650">
        <v>1</v>
      </c>
      <c r="O1971" s="731">
        <v>0.5</v>
      </c>
      <c r="P1971" s="651"/>
      <c r="Q1971" s="666">
        <v>0</v>
      </c>
      <c r="R1971" s="650"/>
      <c r="S1971" s="666">
        <v>0</v>
      </c>
      <c r="T1971" s="731"/>
      <c r="U1971" s="689">
        <v>0</v>
      </c>
    </row>
    <row r="1972" spans="1:21" ht="14.4" customHeight="1" x14ac:dyDescent="0.3">
      <c r="A1972" s="649">
        <v>21</v>
      </c>
      <c r="B1972" s="650" t="s">
        <v>582</v>
      </c>
      <c r="C1972" s="650">
        <v>89301212</v>
      </c>
      <c r="D1972" s="729" t="s">
        <v>5949</v>
      </c>
      <c r="E1972" s="730" t="s">
        <v>3930</v>
      </c>
      <c r="F1972" s="650" t="s">
        <v>3904</v>
      </c>
      <c r="G1972" s="650" t="s">
        <v>4093</v>
      </c>
      <c r="H1972" s="650" t="s">
        <v>583</v>
      </c>
      <c r="I1972" s="650" t="s">
        <v>5491</v>
      </c>
      <c r="J1972" s="650" t="s">
        <v>5492</v>
      </c>
      <c r="K1972" s="650" t="s">
        <v>3802</v>
      </c>
      <c r="L1972" s="651">
        <v>134.83000000000001</v>
      </c>
      <c r="M1972" s="651">
        <v>269.66000000000003</v>
      </c>
      <c r="N1972" s="650">
        <v>2</v>
      </c>
      <c r="O1972" s="731">
        <v>0.5</v>
      </c>
      <c r="P1972" s="651"/>
      <c r="Q1972" s="666">
        <v>0</v>
      </c>
      <c r="R1972" s="650"/>
      <c r="S1972" s="666">
        <v>0</v>
      </c>
      <c r="T1972" s="731"/>
      <c r="U1972" s="689">
        <v>0</v>
      </c>
    </row>
    <row r="1973" spans="1:21" ht="14.4" customHeight="1" x14ac:dyDescent="0.3">
      <c r="A1973" s="649">
        <v>21</v>
      </c>
      <c r="B1973" s="650" t="s">
        <v>582</v>
      </c>
      <c r="C1973" s="650">
        <v>89301212</v>
      </c>
      <c r="D1973" s="729" t="s">
        <v>5949</v>
      </c>
      <c r="E1973" s="730" t="s">
        <v>3930</v>
      </c>
      <c r="F1973" s="650" t="s">
        <v>3904</v>
      </c>
      <c r="G1973" s="650" t="s">
        <v>4093</v>
      </c>
      <c r="H1973" s="650" t="s">
        <v>583</v>
      </c>
      <c r="I1973" s="650" t="s">
        <v>5493</v>
      </c>
      <c r="J1973" s="650" t="s">
        <v>5492</v>
      </c>
      <c r="K1973" s="650" t="s">
        <v>5494</v>
      </c>
      <c r="L1973" s="651">
        <v>404.48</v>
      </c>
      <c r="M1973" s="651">
        <v>404.48</v>
      </c>
      <c r="N1973" s="650">
        <v>1</v>
      </c>
      <c r="O1973" s="731">
        <v>0.5</v>
      </c>
      <c r="P1973" s="651"/>
      <c r="Q1973" s="666">
        <v>0</v>
      </c>
      <c r="R1973" s="650"/>
      <c r="S1973" s="666">
        <v>0</v>
      </c>
      <c r="T1973" s="731"/>
      <c r="U1973" s="689">
        <v>0</v>
      </c>
    </row>
    <row r="1974" spans="1:21" ht="14.4" customHeight="1" x14ac:dyDescent="0.3">
      <c r="A1974" s="649">
        <v>21</v>
      </c>
      <c r="B1974" s="650" t="s">
        <v>582</v>
      </c>
      <c r="C1974" s="650">
        <v>89301212</v>
      </c>
      <c r="D1974" s="729" t="s">
        <v>5949</v>
      </c>
      <c r="E1974" s="730" t="s">
        <v>3930</v>
      </c>
      <c r="F1974" s="650" t="s">
        <v>3904</v>
      </c>
      <c r="G1974" s="650" t="s">
        <v>4093</v>
      </c>
      <c r="H1974" s="650" t="s">
        <v>583</v>
      </c>
      <c r="I1974" s="650" t="s">
        <v>5493</v>
      </c>
      <c r="J1974" s="650" t="s">
        <v>5492</v>
      </c>
      <c r="K1974" s="650" t="s">
        <v>5494</v>
      </c>
      <c r="L1974" s="651">
        <v>302.77999999999997</v>
      </c>
      <c r="M1974" s="651">
        <v>302.77999999999997</v>
      </c>
      <c r="N1974" s="650">
        <v>1</v>
      </c>
      <c r="O1974" s="731">
        <v>0.5</v>
      </c>
      <c r="P1974" s="651"/>
      <c r="Q1974" s="666">
        <v>0</v>
      </c>
      <c r="R1974" s="650"/>
      <c r="S1974" s="666">
        <v>0</v>
      </c>
      <c r="T1974" s="731"/>
      <c r="U1974" s="689">
        <v>0</v>
      </c>
    </row>
    <row r="1975" spans="1:21" ht="14.4" customHeight="1" x14ac:dyDescent="0.3">
      <c r="A1975" s="649">
        <v>21</v>
      </c>
      <c r="B1975" s="650" t="s">
        <v>582</v>
      </c>
      <c r="C1975" s="650">
        <v>89301212</v>
      </c>
      <c r="D1975" s="729" t="s">
        <v>5949</v>
      </c>
      <c r="E1975" s="730" t="s">
        <v>3930</v>
      </c>
      <c r="F1975" s="650" t="s">
        <v>3904</v>
      </c>
      <c r="G1975" s="650" t="s">
        <v>4093</v>
      </c>
      <c r="H1975" s="650" t="s">
        <v>1959</v>
      </c>
      <c r="I1975" s="650" t="s">
        <v>5495</v>
      </c>
      <c r="J1975" s="650" t="s">
        <v>2117</v>
      </c>
      <c r="K1975" s="650" t="s">
        <v>3994</v>
      </c>
      <c r="L1975" s="651">
        <v>224.71</v>
      </c>
      <c r="M1975" s="651">
        <v>224.71</v>
      </c>
      <c r="N1975" s="650">
        <v>1</v>
      </c>
      <c r="O1975" s="731">
        <v>0.5</v>
      </c>
      <c r="P1975" s="651"/>
      <c r="Q1975" s="666">
        <v>0</v>
      </c>
      <c r="R1975" s="650"/>
      <c r="S1975" s="666">
        <v>0</v>
      </c>
      <c r="T1975" s="731"/>
      <c r="U1975" s="689">
        <v>0</v>
      </c>
    </row>
    <row r="1976" spans="1:21" ht="14.4" customHeight="1" x14ac:dyDescent="0.3">
      <c r="A1976" s="649">
        <v>21</v>
      </c>
      <c r="B1976" s="650" t="s">
        <v>582</v>
      </c>
      <c r="C1976" s="650">
        <v>89301212</v>
      </c>
      <c r="D1976" s="729" t="s">
        <v>5949</v>
      </c>
      <c r="E1976" s="730" t="s">
        <v>3930</v>
      </c>
      <c r="F1976" s="650" t="s">
        <v>3904</v>
      </c>
      <c r="G1976" s="650" t="s">
        <v>4319</v>
      </c>
      <c r="H1976" s="650" t="s">
        <v>1959</v>
      </c>
      <c r="I1976" s="650" t="s">
        <v>5006</v>
      </c>
      <c r="J1976" s="650" t="s">
        <v>5007</v>
      </c>
      <c r="K1976" s="650" t="s">
        <v>945</v>
      </c>
      <c r="L1976" s="651">
        <v>169.27</v>
      </c>
      <c r="M1976" s="651">
        <v>338.54</v>
      </c>
      <c r="N1976" s="650">
        <v>2</v>
      </c>
      <c r="O1976" s="731">
        <v>1</v>
      </c>
      <c r="P1976" s="651"/>
      <c r="Q1976" s="666">
        <v>0</v>
      </c>
      <c r="R1976" s="650"/>
      <c r="S1976" s="666">
        <v>0</v>
      </c>
      <c r="T1976" s="731"/>
      <c r="U1976" s="689">
        <v>0</v>
      </c>
    </row>
    <row r="1977" spans="1:21" ht="14.4" customHeight="1" x14ac:dyDescent="0.3">
      <c r="A1977" s="649">
        <v>21</v>
      </c>
      <c r="B1977" s="650" t="s">
        <v>582</v>
      </c>
      <c r="C1977" s="650">
        <v>89301212</v>
      </c>
      <c r="D1977" s="729" t="s">
        <v>5949</v>
      </c>
      <c r="E1977" s="730" t="s">
        <v>3930</v>
      </c>
      <c r="F1977" s="650" t="s">
        <v>3904</v>
      </c>
      <c r="G1977" s="650" t="s">
        <v>4319</v>
      </c>
      <c r="H1977" s="650" t="s">
        <v>583</v>
      </c>
      <c r="I1977" s="650" t="s">
        <v>4320</v>
      </c>
      <c r="J1977" s="650" t="s">
        <v>2804</v>
      </c>
      <c r="K1977" s="650" t="s">
        <v>1276</v>
      </c>
      <c r="L1977" s="651">
        <v>203.38</v>
      </c>
      <c r="M1977" s="651">
        <v>406.76</v>
      </c>
      <c r="N1977" s="650">
        <v>2</v>
      </c>
      <c r="O1977" s="731">
        <v>0.5</v>
      </c>
      <c r="P1977" s="651">
        <v>406.76</v>
      </c>
      <c r="Q1977" s="666">
        <v>1</v>
      </c>
      <c r="R1977" s="650">
        <v>2</v>
      </c>
      <c r="S1977" s="666">
        <v>1</v>
      </c>
      <c r="T1977" s="731">
        <v>0.5</v>
      </c>
      <c r="U1977" s="689">
        <v>1</v>
      </c>
    </row>
    <row r="1978" spans="1:21" ht="14.4" customHeight="1" x14ac:dyDescent="0.3">
      <c r="A1978" s="649">
        <v>21</v>
      </c>
      <c r="B1978" s="650" t="s">
        <v>582</v>
      </c>
      <c r="C1978" s="650">
        <v>89301212</v>
      </c>
      <c r="D1978" s="729" t="s">
        <v>5949</v>
      </c>
      <c r="E1978" s="730" t="s">
        <v>3930</v>
      </c>
      <c r="F1978" s="650" t="s">
        <v>3904</v>
      </c>
      <c r="G1978" s="650" t="s">
        <v>4094</v>
      </c>
      <c r="H1978" s="650" t="s">
        <v>583</v>
      </c>
      <c r="I1978" s="650" t="s">
        <v>1884</v>
      </c>
      <c r="J1978" s="650" t="s">
        <v>869</v>
      </c>
      <c r="K1978" s="650" t="s">
        <v>1217</v>
      </c>
      <c r="L1978" s="651">
        <v>113.37</v>
      </c>
      <c r="M1978" s="651">
        <v>2720.88</v>
      </c>
      <c r="N1978" s="650">
        <v>24</v>
      </c>
      <c r="O1978" s="731">
        <v>11</v>
      </c>
      <c r="P1978" s="651">
        <v>906.96</v>
      </c>
      <c r="Q1978" s="666">
        <v>0.33333333333333331</v>
      </c>
      <c r="R1978" s="650">
        <v>8</v>
      </c>
      <c r="S1978" s="666">
        <v>0.33333333333333331</v>
      </c>
      <c r="T1978" s="731">
        <v>4.5</v>
      </c>
      <c r="U1978" s="689">
        <v>0.40909090909090912</v>
      </c>
    </row>
    <row r="1979" spans="1:21" ht="14.4" customHeight="1" x14ac:dyDescent="0.3">
      <c r="A1979" s="649">
        <v>21</v>
      </c>
      <c r="B1979" s="650" t="s">
        <v>582</v>
      </c>
      <c r="C1979" s="650">
        <v>89301212</v>
      </c>
      <c r="D1979" s="729" t="s">
        <v>5949</v>
      </c>
      <c r="E1979" s="730" t="s">
        <v>3930</v>
      </c>
      <c r="F1979" s="650" t="s">
        <v>3904</v>
      </c>
      <c r="G1979" s="650" t="s">
        <v>4094</v>
      </c>
      <c r="H1979" s="650" t="s">
        <v>583</v>
      </c>
      <c r="I1979" s="650" t="s">
        <v>868</v>
      </c>
      <c r="J1979" s="650" t="s">
        <v>869</v>
      </c>
      <c r="K1979" s="650" t="s">
        <v>870</v>
      </c>
      <c r="L1979" s="651">
        <v>56.69</v>
      </c>
      <c r="M1979" s="651">
        <v>510.21</v>
      </c>
      <c r="N1979" s="650">
        <v>9</v>
      </c>
      <c r="O1979" s="731">
        <v>3.5</v>
      </c>
      <c r="P1979" s="651"/>
      <c r="Q1979" s="666">
        <v>0</v>
      </c>
      <c r="R1979" s="650"/>
      <c r="S1979" s="666">
        <v>0</v>
      </c>
      <c r="T1979" s="731"/>
      <c r="U1979" s="689">
        <v>0</v>
      </c>
    </row>
    <row r="1980" spans="1:21" ht="14.4" customHeight="1" x14ac:dyDescent="0.3">
      <c r="A1980" s="649">
        <v>21</v>
      </c>
      <c r="B1980" s="650" t="s">
        <v>582</v>
      </c>
      <c r="C1980" s="650">
        <v>89301212</v>
      </c>
      <c r="D1980" s="729" t="s">
        <v>5949</v>
      </c>
      <c r="E1980" s="730" t="s">
        <v>3930</v>
      </c>
      <c r="F1980" s="650" t="s">
        <v>3904</v>
      </c>
      <c r="G1980" s="650" t="s">
        <v>4094</v>
      </c>
      <c r="H1980" s="650" t="s">
        <v>583</v>
      </c>
      <c r="I1980" s="650" t="s">
        <v>5008</v>
      </c>
      <c r="J1980" s="650" t="s">
        <v>5009</v>
      </c>
      <c r="K1980" s="650" t="s">
        <v>858</v>
      </c>
      <c r="L1980" s="651">
        <v>45.34</v>
      </c>
      <c r="M1980" s="651">
        <v>136.02000000000001</v>
      </c>
      <c r="N1980" s="650">
        <v>3</v>
      </c>
      <c r="O1980" s="731">
        <v>0.5</v>
      </c>
      <c r="P1980" s="651">
        <v>136.02000000000001</v>
      </c>
      <c r="Q1980" s="666">
        <v>1</v>
      </c>
      <c r="R1980" s="650">
        <v>3</v>
      </c>
      <c r="S1980" s="666">
        <v>1</v>
      </c>
      <c r="T1980" s="731">
        <v>0.5</v>
      </c>
      <c r="U1980" s="689">
        <v>1</v>
      </c>
    </row>
    <row r="1981" spans="1:21" ht="14.4" customHeight="1" x14ac:dyDescent="0.3">
      <c r="A1981" s="649">
        <v>21</v>
      </c>
      <c r="B1981" s="650" t="s">
        <v>582</v>
      </c>
      <c r="C1981" s="650">
        <v>89301212</v>
      </c>
      <c r="D1981" s="729" t="s">
        <v>5949</v>
      </c>
      <c r="E1981" s="730" t="s">
        <v>3930</v>
      </c>
      <c r="F1981" s="650" t="s">
        <v>3904</v>
      </c>
      <c r="G1981" s="650" t="s">
        <v>4327</v>
      </c>
      <c r="H1981" s="650" t="s">
        <v>583</v>
      </c>
      <c r="I1981" s="650" t="s">
        <v>2661</v>
      </c>
      <c r="J1981" s="650" t="s">
        <v>2662</v>
      </c>
      <c r="K1981" s="650" t="s">
        <v>2663</v>
      </c>
      <c r="L1981" s="651">
        <v>61.3</v>
      </c>
      <c r="M1981" s="651">
        <v>61.3</v>
      </c>
      <c r="N1981" s="650">
        <v>1</v>
      </c>
      <c r="O1981" s="731">
        <v>1</v>
      </c>
      <c r="P1981" s="651">
        <v>61.3</v>
      </c>
      <c r="Q1981" s="666">
        <v>1</v>
      </c>
      <c r="R1981" s="650">
        <v>1</v>
      </c>
      <c r="S1981" s="666">
        <v>1</v>
      </c>
      <c r="T1981" s="731">
        <v>1</v>
      </c>
      <c r="U1981" s="689">
        <v>1</v>
      </c>
    </row>
    <row r="1982" spans="1:21" ht="14.4" customHeight="1" x14ac:dyDescent="0.3">
      <c r="A1982" s="649">
        <v>21</v>
      </c>
      <c r="B1982" s="650" t="s">
        <v>582</v>
      </c>
      <c r="C1982" s="650">
        <v>89301212</v>
      </c>
      <c r="D1982" s="729" t="s">
        <v>5949</v>
      </c>
      <c r="E1982" s="730" t="s">
        <v>3930</v>
      </c>
      <c r="F1982" s="650" t="s">
        <v>3904</v>
      </c>
      <c r="G1982" s="650" t="s">
        <v>4327</v>
      </c>
      <c r="H1982" s="650" t="s">
        <v>583</v>
      </c>
      <c r="I1982" s="650" t="s">
        <v>2661</v>
      </c>
      <c r="J1982" s="650" t="s">
        <v>2662</v>
      </c>
      <c r="K1982" s="650" t="s">
        <v>2663</v>
      </c>
      <c r="L1982" s="651">
        <v>73.260000000000005</v>
      </c>
      <c r="M1982" s="651">
        <v>439.56000000000006</v>
      </c>
      <c r="N1982" s="650">
        <v>6</v>
      </c>
      <c r="O1982" s="731">
        <v>3.5</v>
      </c>
      <c r="P1982" s="651"/>
      <c r="Q1982" s="666">
        <v>0</v>
      </c>
      <c r="R1982" s="650"/>
      <c r="S1982" s="666">
        <v>0</v>
      </c>
      <c r="T1982" s="731"/>
      <c r="U1982" s="689">
        <v>0</v>
      </c>
    </row>
    <row r="1983" spans="1:21" ht="14.4" customHeight="1" x14ac:dyDescent="0.3">
      <c r="A1983" s="649">
        <v>21</v>
      </c>
      <c r="B1983" s="650" t="s">
        <v>582</v>
      </c>
      <c r="C1983" s="650">
        <v>89301212</v>
      </c>
      <c r="D1983" s="729" t="s">
        <v>5949</v>
      </c>
      <c r="E1983" s="730" t="s">
        <v>3930</v>
      </c>
      <c r="F1983" s="650" t="s">
        <v>3904</v>
      </c>
      <c r="G1983" s="650" t="s">
        <v>4095</v>
      </c>
      <c r="H1983" s="650" t="s">
        <v>583</v>
      </c>
      <c r="I1983" s="650" t="s">
        <v>2518</v>
      </c>
      <c r="J1983" s="650" t="s">
        <v>4096</v>
      </c>
      <c r="K1983" s="650" t="s">
        <v>4097</v>
      </c>
      <c r="L1983" s="651">
        <v>22.88</v>
      </c>
      <c r="M1983" s="651">
        <v>5925.92</v>
      </c>
      <c r="N1983" s="650">
        <v>259</v>
      </c>
      <c r="O1983" s="731">
        <v>61.5</v>
      </c>
      <c r="P1983" s="651">
        <v>2997.28</v>
      </c>
      <c r="Q1983" s="666">
        <v>0.50579150579150578</v>
      </c>
      <c r="R1983" s="650">
        <v>131</v>
      </c>
      <c r="S1983" s="666">
        <v>0.50579150579150578</v>
      </c>
      <c r="T1983" s="731">
        <v>32.5</v>
      </c>
      <c r="U1983" s="689">
        <v>0.52845528455284552</v>
      </c>
    </row>
    <row r="1984" spans="1:21" ht="14.4" customHeight="1" x14ac:dyDescent="0.3">
      <c r="A1984" s="649">
        <v>21</v>
      </c>
      <c r="B1984" s="650" t="s">
        <v>582</v>
      </c>
      <c r="C1984" s="650">
        <v>89301212</v>
      </c>
      <c r="D1984" s="729" t="s">
        <v>5949</v>
      </c>
      <c r="E1984" s="730" t="s">
        <v>3930</v>
      </c>
      <c r="F1984" s="650" t="s">
        <v>3904</v>
      </c>
      <c r="G1984" s="650" t="s">
        <v>4095</v>
      </c>
      <c r="H1984" s="650" t="s">
        <v>583</v>
      </c>
      <c r="I1984" s="650" t="s">
        <v>1346</v>
      </c>
      <c r="J1984" s="650" t="s">
        <v>4098</v>
      </c>
      <c r="K1984" s="650" t="s">
        <v>4099</v>
      </c>
      <c r="L1984" s="651">
        <v>91.52</v>
      </c>
      <c r="M1984" s="651">
        <v>915.2</v>
      </c>
      <c r="N1984" s="650">
        <v>10</v>
      </c>
      <c r="O1984" s="731">
        <v>4.5</v>
      </c>
      <c r="P1984" s="651">
        <v>549.12</v>
      </c>
      <c r="Q1984" s="666">
        <v>0.6</v>
      </c>
      <c r="R1984" s="650">
        <v>6</v>
      </c>
      <c r="S1984" s="666">
        <v>0.6</v>
      </c>
      <c r="T1984" s="731">
        <v>2.5</v>
      </c>
      <c r="U1984" s="689">
        <v>0.55555555555555558</v>
      </c>
    </row>
    <row r="1985" spans="1:21" ht="14.4" customHeight="1" x14ac:dyDescent="0.3">
      <c r="A1985" s="649">
        <v>21</v>
      </c>
      <c r="B1985" s="650" t="s">
        <v>582</v>
      </c>
      <c r="C1985" s="650">
        <v>89301212</v>
      </c>
      <c r="D1985" s="729" t="s">
        <v>5949</v>
      </c>
      <c r="E1985" s="730" t="s">
        <v>3930</v>
      </c>
      <c r="F1985" s="650" t="s">
        <v>3904</v>
      </c>
      <c r="G1985" s="650" t="s">
        <v>4432</v>
      </c>
      <c r="H1985" s="650" t="s">
        <v>1959</v>
      </c>
      <c r="I1985" s="650" t="s">
        <v>3187</v>
      </c>
      <c r="J1985" s="650" t="s">
        <v>2131</v>
      </c>
      <c r="K1985" s="650" t="s">
        <v>3855</v>
      </c>
      <c r="L1985" s="651">
        <v>1344.66</v>
      </c>
      <c r="M1985" s="651">
        <v>2689.32</v>
      </c>
      <c r="N1985" s="650">
        <v>2</v>
      </c>
      <c r="O1985" s="731">
        <v>2</v>
      </c>
      <c r="P1985" s="651">
        <v>1344.66</v>
      </c>
      <c r="Q1985" s="666">
        <v>0.5</v>
      </c>
      <c r="R1985" s="650">
        <v>1</v>
      </c>
      <c r="S1985" s="666">
        <v>0.5</v>
      </c>
      <c r="T1985" s="731">
        <v>1</v>
      </c>
      <c r="U1985" s="689">
        <v>0.5</v>
      </c>
    </row>
    <row r="1986" spans="1:21" ht="14.4" customHeight="1" x14ac:dyDescent="0.3">
      <c r="A1986" s="649">
        <v>21</v>
      </c>
      <c r="B1986" s="650" t="s">
        <v>582</v>
      </c>
      <c r="C1986" s="650">
        <v>89301212</v>
      </c>
      <c r="D1986" s="729" t="s">
        <v>5949</v>
      </c>
      <c r="E1986" s="730" t="s">
        <v>3930</v>
      </c>
      <c r="F1986" s="650" t="s">
        <v>3904</v>
      </c>
      <c r="G1986" s="650" t="s">
        <v>4432</v>
      </c>
      <c r="H1986" s="650" t="s">
        <v>1959</v>
      </c>
      <c r="I1986" s="650" t="s">
        <v>4621</v>
      </c>
      <c r="J1986" s="650" t="s">
        <v>3111</v>
      </c>
      <c r="K1986" s="650" t="s">
        <v>4622</v>
      </c>
      <c r="L1986" s="651">
        <v>1793.46</v>
      </c>
      <c r="M1986" s="651">
        <v>60977.640000000007</v>
      </c>
      <c r="N1986" s="650">
        <v>34</v>
      </c>
      <c r="O1986" s="731">
        <v>6.5</v>
      </c>
      <c r="P1986" s="651">
        <v>25108.440000000002</v>
      </c>
      <c r="Q1986" s="666">
        <v>0.41176470588235292</v>
      </c>
      <c r="R1986" s="650">
        <v>14</v>
      </c>
      <c r="S1986" s="666">
        <v>0.41176470588235292</v>
      </c>
      <c r="T1986" s="731">
        <v>3</v>
      </c>
      <c r="U1986" s="689">
        <v>0.46153846153846156</v>
      </c>
    </row>
    <row r="1987" spans="1:21" ht="14.4" customHeight="1" x14ac:dyDescent="0.3">
      <c r="A1987" s="649">
        <v>21</v>
      </c>
      <c r="B1987" s="650" t="s">
        <v>582</v>
      </c>
      <c r="C1987" s="650">
        <v>89301212</v>
      </c>
      <c r="D1987" s="729" t="s">
        <v>5949</v>
      </c>
      <c r="E1987" s="730" t="s">
        <v>3930</v>
      </c>
      <c r="F1987" s="650" t="s">
        <v>3904</v>
      </c>
      <c r="G1987" s="650" t="s">
        <v>4100</v>
      </c>
      <c r="H1987" s="650" t="s">
        <v>1959</v>
      </c>
      <c r="I1987" s="650" t="s">
        <v>3141</v>
      </c>
      <c r="J1987" s="650" t="s">
        <v>3142</v>
      </c>
      <c r="K1987" s="650" t="s">
        <v>3143</v>
      </c>
      <c r="L1987" s="651">
        <v>56.01</v>
      </c>
      <c r="M1987" s="651">
        <v>56.01</v>
      </c>
      <c r="N1987" s="650">
        <v>1</v>
      </c>
      <c r="O1987" s="731">
        <v>0.5</v>
      </c>
      <c r="P1987" s="651"/>
      <c r="Q1987" s="666">
        <v>0</v>
      </c>
      <c r="R1987" s="650"/>
      <c r="S1987" s="666">
        <v>0</v>
      </c>
      <c r="T1987" s="731"/>
      <c r="U1987" s="689">
        <v>0</v>
      </c>
    </row>
    <row r="1988" spans="1:21" ht="14.4" customHeight="1" x14ac:dyDescent="0.3">
      <c r="A1988" s="649">
        <v>21</v>
      </c>
      <c r="B1988" s="650" t="s">
        <v>582</v>
      </c>
      <c r="C1988" s="650">
        <v>89301212</v>
      </c>
      <c r="D1988" s="729" t="s">
        <v>5949</v>
      </c>
      <c r="E1988" s="730" t="s">
        <v>3930</v>
      </c>
      <c r="F1988" s="650" t="s">
        <v>3904</v>
      </c>
      <c r="G1988" s="650" t="s">
        <v>4100</v>
      </c>
      <c r="H1988" s="650" t="s">
        <v>1959</v>
      </c>
      <c r="I1988" s="650" t="s">
        <v>5010</v>
      </c>
      <c r="J1988" s="650" t="s">
        <v>3142</v>
      </c>
      <c r="K1988" s="650" t="s">
        <v>4807</v>
      </c>
      <c r="L1988" s="651">
        <v>140.03</v>
      </c>
      <c r="M1988" s="651">
        <v>1680.36</v>
      </c>
      <c r="N1988" s="650">
        <v>12</v>
      </c>
      <c r="O1988" s="731">
        <v>6.5</v>
      </c>
      <c r="P1988" s="651">
        <v>280.06</v>
      </c>
      <c r="Q1988" s="666">
        <v>0.16666666666666669</v>
      </c>
      <c r="R1988" s="650">
        <v>2</v>
      </c>
      <c r="S1988" s="666">
        <v>0.16666666666666666</v>
      </c>
      <c r="T1988" s="731">
        <v>1</v>
      </c>
      <c r="U1988" s="689">
        <v>0.15384615384615385</v>
      </c>
    </row>
    <row r="1989" spans="1:21" ht="14.4" customHeight="1" x14ac:dyDescent="0.3">
      <c r="A1989" s="649">
        <v>21</v>
      </c>
      <c r="B1989" s="650" t="s">
        <v>582</v>
      </c>
      <c r="C1989" s="650">
        <v>89301212</v>
      </c>
      <c r="D1989" s="729" t="s">
        <v>5949</v>
      </c>
      <c r="E1989" s="730" t="s">
        <v>3930</v>
      </c>
      <c r="F1989" s="650" t="s">
        <v>3904</v>
      </c>
      <c r="G1989" s="650" t="s">
        <v>4100</v>
      </c>
      <c r="H1989" s="650" t="s">
        <v>583</v>
      </c>
      <c r="I1989" s="650" t="s">
        <v>5496</v>
      </c>
      <c r="J1989" s="650" t="s">
        <v>5497</v>
      </c>
      <c r="K1989" s="650" t="s">
        <v>5498</v>
      </c>
      <c r="L1989" s="651">
        <v>140.03</v>
      </c>
      <c r="M1989" s="651">
        <v>420.09000000000003</v>
      </c>
      <c r="N1989" s="650">
        <v>3</v>
      </c>
      <c r="O1989" s="731">
        <v>0.5</v>
      </c>
      <c r="P1989" s="651">
        <v>420.09000000000003</v>
      </c>
      <c r="Q1989" s="666">
        <v>1</v>
      </c>
      <c r="R1989" s="650">
        <v>3</v>
      </c>
      <c r="S1989" s="666">
        <v>1</v>
      </c>
      <c r="T1989" s="731">
        <v>0.5</v>
      </c>
      <c r="U1989" s="689">
        <v>1</v>
      </c>
    </row>
    <row r="1990" spans="1:21" ht="14.4" customHeight="1" x14ac:dyDescent="0.3">
      <c r="A1990" s="649">
        <v>21</v>
      </c>
      <c r="B1990" s="650" t="s">
        <v>582</v>
      </c>
      <c r="C1990" s="650">
        <v>89301212</v>
      </c>
      <c r="D1990" s="729" t="s">
        <v>5949</v>
      </c>
      <c r="E1990" s="730" t="s">
        <v>3930</v>
      </c>
      <c r="F1990" s="650" t="s">
        <v>3904</v>
      </c>
      <c r="G1990" s="650" t="s">
        <v>5499</v>
      </c>
      <c r="H1990" s="650" t="s">
        <v>583</v>
      </c>
      <c r="I1990" s="650" t="s">
        <v>5500</v>
      </c>
      <c r="J1990" s="650" t="s">
        <v>5501</v>
      </c>
      <c r="K1990" s="650" t="s">
        <v>5502</v>
      </c>
      <c r="L1990" s="651">
        <v>52.32</v>
      </c>
      <c r="M1990" s="651">
        <v>209.28</v>
      </c>
      <c r="N1990" s="650">
        <v>4</v>
      </c>
      <c r="O1990" s="731">
        <v>2</v>
      </c>
      <c r="P1990" s="651"/>
      <c r="Q1990" s="666">
        <v>0</v>
      </c>
      <c r="R1990" s="650"/>
      <c r="S1990" s="666">
        <v>0</v>
      </c>
      <c r="T1990" s="731"/>
      <c r="U1990" s="689">
        <v>0</v>
      </c>
    </row>
    <row r="1991" spans="1:21" ht="14.4" customHeight="1" x14ac:dyDescent="0.3">
      <c r="A1991" s="649">
        <v>21</v>
      </c>
      <c r="B1991" s="650" t="s">
        <v>582</v>
      </c>
      <c r="C1991" s="650">
        <v>89301212</v>
      </c>
      <c r="D1991" s="729" t="s">
        <v>5949</v>
      </c>
      <c r="E1991" s="730" t="s">
        <v>3930</v>
      </c>
      <c r="F1991" s="650" t="s">
        <v>3904</v>
      </c>
      <c r="G1991" s="650" t="s">
        <v>4362</v>
      </c>
      <c r="H1991" s="650" t="s">
        <v>1959</v>
      </c>
      <c r="I1991" s="650" t="s">
        <v>2050</v>
      </c>
      <c r="J1991" s="650" t="s">
        <v>3707</v>
      </c>
      <c r="K1991" s="650" t="s">
        <v>1129</v>
      </c>
      <c r="L1991" s="651">
        <v>67.42</v>
      </c>
      <c r="M1991" s="651">
        <v>202.26</v>
      </c>
      <c r="N1991" s="650">
        <v>3</v>
      </c>
      <c r="O1991" s="731">
        <v>0.5</v>
      </c>
      <c r="P1991" s="651"/>
      <c r="Q1991" s="666">
        <v>0</v>
      </c>
      <c r="R1991" s="650"/>
      <c r="S1991" s="666">
        <v>0</v>
      </c>
      <c r="T1991" s="731"/>
      <c r="U1991" s="689">
        <v>0</v>
      </c>
    </row>
    <row r="1992" spans="1:21" ht="14.4" customHeight="1" x14ac:dyDescent="0.3">
      <c r="A1992" s="649">
        <v>21</v>
      </c>
      <c r="B1992" s="650" t="s">
        <v>582</v>
      </c>
      <c r="C1992" s="650">
        <v>89301212</v>
      </c>
      <c r="D1992" s="729" t="s">
        <v>5949</v>
      </c>
      <c r="E1992" s="730" t="s">
        <v>3930</v>
      </c>
      <c r="F1992" s="650" t="s">
        <v>3904</v>
      </c>
      <c r="G1992" s="650" t="s">
        <v>4329</v>
      </c>
      <c r="H1992" s="650" t="s">
        <v>583</v>
      </c>
      <c r="I1992" s="650" t="s">
        <v>5503</v>
      </c>
      <c r="J1992" s="650" t="s">
        <v>948</v>
      </c>
      <c r="K1992" s="650" t="s">
        <v>5324</v>
      </c>
      <c r="L1992" s="651">
        <v>330.74</v>
      </c>
      <c r="M1992" s="651">
        <v>330.74</v>
      </c>
      <c r="N1992" s="650">
        <v>1</v>
      </c>
      <c r="O1992" s="731">
        <v>1</v>
      </c>
      <c r="P1992" s="651"/>
      <c r="Q1992" s="666">
        <v>0</v>
      </c>
      <c r="R1992" s="650"/>
      <c r="S1992" s="666">
        <v>0</v>
      </c>
      <c r="T1992" s="731"/>
      <c r="U1992" s="689">
        <v>0</v>
      </c>
    </row>
    <row r="1993" spans="1:21" ht="14.4" customHeight="1" x14ac:dyDescent="0.3">
      <c r="A1993" s="649">
        <v>21</v>
      </c>
      <c r="B1993" s="650" t="s">
        <v>582</v>
      </c>
      <c r="C1993" s="650">
        <v>89301212</v>
      </c>
      <c r="D1993" s="729" t="s">
        <v>5949</v>
      </c>
      <c r="E1993" s="730" t="s">
        <v>3930</v>
      </c>
      <c r="F1993" s="650" t="s">
        <v>3904</v>
      </c>
      <c r="G1993" s="650" t="s">
        <v>4329</v>
      </c>
      <c r="H1993" s="650" t="s">
        <v>583</v>
      </c>
      <c r="I1993" s="650" t="s">
        <v>5504</v>
      </c>
      <c r="J1993" s="650" t="s">
        <v>5322</v>
      </c>
      <c r="K1993" s="650" t="s">
        <v>5505</v>
      </c>
      <c r="L1993" s="651">
        <v>0</v>
      </c>
      <c r="M1993" s="651">
        <v>0</v>
      </c>
      <c r="N1993" s="650">
        <v>1</v>
      </c>
      <c r="O1993" s="731">
        <v>0.5</v>
      </c>
      <c r="P1993" s="651"/>
      <c r="Q1993" s="666"/>
      <c r="R1993" s="650"/>
      <c r="S1993" s="666">
        <v>0</v>
      </c>
      <c r="T1993" s="731"/>
      <c r="U1993" s="689">
        <v>0</v>
      </c>
    </row>
    <row r="1994" spans="1:21" ht="14.4" customHeight="1" x14ac:dyDescent="0.3">
      <c r="A1994" s="649">
        <v>21</v>
      </c>
      <c r="B1994" s="650" t="s">
        <v>582</v>
      </c>
      <c r="C1994" s="650">
        <v>89301212</v>
      </c>
      <c r="D1994" s="729" t="s">
        <v>5949</v>
      </c>
      <c r="E1994" s="730" t="s">
        <v>3930</v>
      </c>
      <c r="F1994" s="650" t="s">
        <v>3904</v>
      </c>
      <c r="G1994" s="650" t="s">
        <v>4329</v>
      </c>
      <c r="H1994" s="650" t="s">
        <v>583</v>
      </c>
      <c r="I1994" s="650" t="s">
        <v>947</v>
      </c>
      <c r="J1994" s="650" t="s">
        <v>948</v>
      </c>
      <c r="K1994" s="650" t="s">
        <v>1840</v>
      </c>
      <c r="L1994" s="651">
        <v>110.25</v>
      </c>
      <c r="M1994" s="651">
        <v>110.25</v>
      </c>
      <c r="N1994" s="650">
        <v>1</v>
      </c>
      <c r="O1994" s="731">
        <v>1</v>
      </c>
      <c r="P1994" s="651"/>
      <c r="Q1994" s="666">
        <v>0</v>
      </c>
      <c r="R1994" s="650"/>
      <c r="S1994" s="666">
        <v>0</v>
      </c>
      <c r="T1994" s="731"/>
      <c r="U1994" s="689">
        <v>0</v>
      </c>
    </row>
    <row r="1995" spans="1:21" ht="14.4" customHeight="1" x14ac:dyDescent="0.3">
      <c r="A1995" s="649">
        <v>21</v>
      </c>
      <c r="B1995" s="650" t="s">
        <v>582</v>
      </c>
      <c r="C1995" s="650">
        <v>89301212</v>
      </c>
      <c r="D1995" s="729" t="s">
        <v>5949</v>
      </c>
      <c r="E1995" s="730" t="s">
        <v>3930</v>
      </c>
      <c r="F1995" s="650" t="s">
        <v>3904</v>
      </c>
      <c r="G1995" s="650" t="s">
        <v>4104</v>
      </c>
      <c r="H1995" s="650" t="s">
        <v>583</v>
      </c>
      <c r="I1995" s="650" t="s">
        <v>5506</v>
      </c>
      <c r="J1995" s="650" t="s">
        <v>5507</v>
      </c>
      <c r="K1995" s="650" t="s">
        <v>5508</v>
      </c>
      <c r="L1995" s="651">
        <v>0</v>
      </c>
      <c r="M1995" s="651">
        <v>0</v>
      </c>
      <c r="N1995" s="650">
        <v>3</v>
      </c>
      <c r="O1995" s="731">
        <v>0.5</v>
      </c>
      <c r="P1995" s="651"/>
      <c r="Q1995" s="666"/>
      <c r="R1995" s="650"/>
      <c r="S1995" s="666">
        <v>0</v>
      </c>
      <c r="T1995" s="731"/>
      <c r="U1995" s="689">
        <v>0</v>
      </c>
    </row>
    <row r="1996" spans="1:21" ht="14.4" customHeight="1" x14ac:dyDescent="0.3">
      <c r="A1996" s="649">
        <v>21</v>
      </c>
      <c r="B1996" s="650" t="s">
        <v>582</v>
      </c>
      <c r="C1996" s="650">
        <v>89301212</v>
      </c>
      <c r="D1996" s="729" t="s">
        <v>5949</v>
      </c>
      <c r="E1996" s="730" t="s">
        <v>3930</v>
      </c>
      <c r="F1996" s="650" t="s">
        <v>3904</v>
      </c>
      <c r="G1996" s="650" t="s">
        <v>4104</v>
      </c>
      <c r="H1996" s="650" t="s">
        <v>583</v>
      </c>
      <c r="I1996" s="650" t="s">
        <v>1019</v>
      </c>
      <c r="J1996" s="650" t="s">
        <v>4105</v>
      </c>
      <c r="K1996" s="650" t="s">
        <v>4106</v>
      </c>
      <c r="L1996" s="651">
        <v>0</v>
      </c>
      <c r="M1996" s="651">
        <v>0</v>
      </c>
      <c r="N1996" s="650">
        <v>2</v>
      </c>
      <c r="O1996" s="731">
        <v>1</v>
      </c>
      <c r="P1996" s="651">
        <v>0</v>
      </c>
      <c r="Q1996" s="666"/>
      <c r="R1996" s="650">
        <v>2</v>
      </c>
      <c r="S1996" s="666">
        <v>1</v>
      </c>
      <c r="T1996" s="731">
        <v>1</v>
      </c>
      <c r="U1996" s="689">
        <v>1</v>
      </c>
    </row>
    <row r="1997" spans="1:21" ht="14.4" customHeight="1" x14ac:dyDescent="0.3">
      <c r="A1997" s="649">
        <v>21</v>
      </c>
      <c r="B1997" s="650" t="s">
        <v>582</v>
      </c>
      <c r="C1997" s="650">
        <v>89301212</v>
      </c>
      <c r="D1997" s="729" t="s">
        <v>5949</v>
      </c>
      <c r="E1997" s="730" t="s">
        <v>3930</v>
      </c>
      <c r="F1997" s="650" t="s">
        <v>3904</v>
      </c>
      <c r="G1997" s="650" t="s">
        <v>4381</v>
      </c>
      <c r="H1997" s="650" t="s">
        <v>583</v>
      </c>
      <c r="I1997" s="650" t="s">
        <v>4382</v>
      </c>
      <c r="J1997" s="650" t="s">
        <v>761</v>
      </c>
      <c r="K1997" s="650" t="s">
        <v>4383</v>
      </c>
      <c r="L1997" s="651">
        <v>0</v>
      </c>
      <c r="M1997" s="651">
        <v>0</v>
      </c>
      <c r="N1997" s="650">
        <v>1</v>
      </c>
      <c r="O1997" s="731">
        <v>1</v>
      </c>
      <c r="P1997" s="651"/>
      <c r="Q1997" s="666"/>
      <c r="R1997" s="650"/>
      <c r="S1997" s="666">
        <v>0</v>
      </c>
      <c r="T1997" s="731"/>
      <c r="U1997" s="689">
        <v>0</v>
      </c>
    </row>
    <row r="1998" spans="1:21" ht="14.4" customHeight="1" x14ac:dyDescent="0.3">
      <c r="A1998" s="649">
        <v>21</v>
      </c>
      <c r="B1998" s="650" t="s">
        <v>582</v>
      </c>
      <c r="C1998" s="650">
        <v>89301212</v>
      </c>
      <c r="D1998" s="729" t="s">
        <v>5949</v>
      </c>
      <c r="E1998" s="730" t="s">
        <v>3930</v>
      </c>
      <c r="F1998" s="650" t="s">
        <v>3904</v>
      </c>
      <c r="G1998" s="650" t="s">
        <v>4623</v>
      </c>
      <c r="H1998" s="650" t="s">
        <v>1959</v>
      </c>
      <c r="I1998" s="650" t="s">
        <v>2196</v>
      </c>
      <c r="J1998" s="650" t="s">
        <v>3805</v>
      </c>
      <c r="K1998" s="650" t="s">
        <v>3806</v>
      </c>
      <c r="L1998" s="651">
        <v>201.75</v>
      </c>
      <c r="M1998" s="651">
        <v>2017.5</v>
      </c>
      <c r="N1998" s="650">
        <v>10</v>
      </c>
      <c r="O1998" s="731">
        <v>4</v>
      </c>
      <c r="P1998" s="651">
        <v>1210.5</v>
      </c>
      <c r="Q1998" s="666">
        <v>0.6</v>
      </c>
      <c r="R1998" s="650">
        <v>6</v>
      </c>
      <c r="S1998" s="666">
        <v>0.6</v>
      </c>
      <c r="T1998" s="731">
        <v>2</v>
      </c>
      <c r="U1998" s="689">
        <v>0.5</v>
      </c>
    </row>
    <row r="1999" spans="1:21" ht="14.4" customHeight="1" x14ac:dyDescent="0.3">
      <c r="A1999" s="649">
        <v>21</v>
      </c>
      <c r="B1999" s="650" t="s">
        <v>582</v>
      </c>
      <c r="C1999" s="650">
        <v>89301212</v>
      </c>
      <c r="D1999" s="729" t="s">
        <v>5949</v>
      </c>
      <c r="E1999" s="730" t="s">
        <v>3930</v>
      </c>
      <c r="F1999" s="650" t="s">
        <v>3904</v>
      </c>
      <c r="G1999" s="650" t="s">
        <v>4107</v>
      </c>
      <c r="H1999" s="650" t="s">
        <v>583</v>
      </c>
      <c r="I1999" s="650" t="s">
        <v>4108</v>
      </c>
      <c r="J1999" s="650" t="s">
        <v>906</v>
      </c>
      <c r="K1999" s="650" t="s">
        <v>4109</v>
      </c>
      <c r="L1999" s="651">
        <v>0</v>
      </c>
      <c r="M1999" s="651">
        <v>0</v>
      </c>
      <c r="N1999" s="650">
        <v>1</v>
      </c>
      <c r="O1999" s="731">
        <v>0.5</v>
      </c>
      <c r="P1999" s="651"/>
      <c r="Q1999" s="666"/>
      <c r="R1999" s="650"/>
      <c r="S1999" s="666">
        <v>0</v>
      </c>
      <c r="T1999" s="731"/>
      <c r="U1999" s="689">
        <v>0</v>
      </c>
    </row>
    <row r="2000" spans="1:21" ht="14.4" customHeight="1" x14ac:dyDescent="0.3">
      <c r="A2000" s="649">
        <v>21</v>
      </c>
      <c r="B2000" s="650" t="s">
        <v>582</v>
      </c>
      <c r="C2000" s="650">
        <v>89301212</v>
      </c>
      <c r="D2000" s="729" t="s">
        <v>5949</v>
      </c>
      <c r="E2000" s="730" t="s">
        <v>3930</v>
      </c>
      <c r="F2000" s="650" t="s">
        <v>3904</v>
      </c>
      <c r="G2000" s="650" t="s">
        <v>5018</v>
      </c>
      <c r="H2000" s="650" t="s">
        <v>1959</v>
      </c>
      <c r="I2000" s="650" t="s">
        <v>3215</v>
      </c>
      <c r="J2000" s="650" t="s">
        <v>3216</v>
      </c>
      <c r="K2000" s="650" t="s">
        <v>922</v>
      </c>
      <c r="L2000" s="651">
        <v>32.65</v>
      </c>
      <c r="M2000" s="651">
        <v>65.3</v>
      </c>
      <c r="N2000" s="650">
        <v>2</v>
      </c>
      <c r="O2000" s="731">
        <v>0.5</v>
      </c>
      <c r="P2000" s="651"/>
      <c r="Q2000" s="666">
        <v>0</v>
      </c>
      <c r="R2000" s="650"/>
      <c r="S2000" s="666">
        <v>0</v>
      </c>
      <c r="T2000" s="731"/>
      <c r="U2000" s="689">
        <v>0</v>
      </c>
    </row>
    <row r="2001" spans="1:21" ht="14.4" customHeight="1" x14ac:dyDescent="0.3">
      <c r="A2001" s="649">
        <v>21</v>
      </c>
      <c r="B2001" s="650" t="s">
        <v>582</v>
      </c>
      <c r="C2001" s="650">
        <v>89301212</v>
      </c>
      <c r="D2001" s="729" t="s">
        <v>5949</v>
      </c>
      <c r="E2001" s="730" t="s">
        <v>3930</v>
      </c>
      <c r="F2001" s="650" t="s">
        <v>3904</v>
      </c>
      <c r="G2001" s="650" t="s">
        <v>4169</v>
      </c>
      <c r="H2001" s="650" t="s">
        <v>583</v>
      </c>
      <c r="I2001" s="650" t="s">
        <v>768</v>
      </c>
      <c r="J2001" s="650" t="s">
        <v>769</v>
      </c>
      <c r="K2001" s="650" t="s">
        <v>4170</v>
      </c>
      <c r="L2001" s="651">
        <v>127.5</v>
      </c>
      <c r="M2001" s="651">
        <v>637.5</v>
      </c>
      <c r="N2001" s="650">
        <v>5</v>
      </c>
      <c r="O2001" s="731">
        <v>5</v>
      </c>
      <c r="P2001" s="651">
        <v>255</v>
      </c>
      <c r="Q2001" s="666">
        <v>0.4</v>
      </c>
      <c r="R2001" s="650">
        <v>2</v>
      </c>
      <c r="S2001" s="666">
        <v>0.4</v>
      </c>
      <c r="T2001" s="731">
        <v>2</v>
      </c>
      <c r="U2001" s="689">
        <v>0.4</v>
      </c>
    </row>
    <row r="2002" spans="1:21" ht="14.4" customHeight="1" x14ac:dyDescent="0.3">
      <c r="A2002" s="649">
        <v>21</v>
      </c>
      <c r="B2002" s="650" t="s">
        <v>582</v>
      </c>
      <c r="C2002" s="650">
        <v>89301212</v>
      </c>
      <c r="D2002" s="729" t="s">
        <v>5949</v>
      </c>
      <c r="E2002" s="730" t="s">
        <v>3930</v>
      </c>
      <c r="F2002" s="650" t="s">
        <v>3904</v>
      </c>
      <c r="G2002" s="650" t="s">
        <v>4169</v>
      </c>
      <c r="H2002" s="650" t="s">
        <v>583</v>
      </c>
      <c r="I2002" s="650" t="s">
        <v>2763</v>
      </c>
      <c r="J2002" s="650" t="s">
        <v>769</v>
      </c>
      <c r="K2002" s="650" t="s">
        <v>5218</v>
      </c>
      <c r="L2002" s="651">
        <v>637.5</v>
      </c>
      <c r="M2002" s="651">
        <v>1275</v>
      </c>
      <c r="N2002" s="650">
        <v>2</v>
      </c>
      <c r="O2002" s="731">
        <v>1.5</v>
      </c>
      <c r="P2002" s="651">
        <v>637.5</v>
      </c>
      <c r="Q2002" s="666">
        <v>0.5</v>
      </c>
      <c r="R2002" s="650">
        <v>1</v>
      </c>
      <c r="S2002" s="666">
        <v>0.5</v>
      </c>
      <c r="T2002" s="731">
        <v>0.5</v>
      </c>
      <c r="U2002" s="689">
        <v>0.33333333333333331</v>
      </c>
    </row>
    <row r="2003" spans="1:21" ht="14.4" customHeight="1" x14ac:dyDescent="0.3">
      <c r="A2003" s="649">
        <v>21</v>
      </c>
      <c r="B2003" s="650" t="s">
        <v>582</v>
      </c>
      <c r="C2003" s="650">
        <v>89301212</v>
      </c>
      <c r="D2003" s="729" t="s">
        <v>5949</v>
      </c>
      <c r="E2003" s="730" t="s">
        <v>3930</v>
      </c>
      <c r="F2003" s="650" t="s">
        <v>3904</v>
      </c>
      <c r="G2003" s="650" t="s">
        <v>4110</v>
      </c>
      <c r="H2003" s="650" t="s">
        <v>583</v>
      </c>
      <c r="I2003" s="650" t="s">
        <v>876</v>
      </c>
      <c r="J2003" s="650" t="s">
        <v>4111</v>
      </c>
      <c r="K2003" s="650" t="s">
        <v>4112</v>
      </c>
      <c r="L2003" s="651">
        <v>0</v>
      </c>
      <c r="M2003" s="651">
        <v>0</v>
      </c>
      <c r="N2003" s="650">
        <v>83</v>
      </c>
      <c r="O2003" s="731">
        <v>27</v>
      </c>
      <c r="P2003" s="651">
        <v>0</v>
      </c>
      <c r="Q2003" s="666"/>
      <c r="R2003" s="650">
        <v>58</v>
      </c>
      <c r="S2003" s="666">
        <v>0.6987951807228916</v>
      </c>
      <c r="T2003" s="731">
        <v>16.5</v>
      </c>
      <c r="U2003" s="689">
        <v>0.61111111111111116</v>
      </c>
    </row>
    <row r="2004" spans="1:21" ht="14.4" customHeight="1" x14ac:dyDescent="0.3">
      <c r="A2004" s="649">
        <v>21</v>
      </c>
      <c r="B2004" s="650" t="s">
        <v>582</v>
      </c>
      <c r="C2004" s="650">
        <v>89301212</v>
      </c>
      <c r="D2004" s="729" t="s">
        <v>5949</v>
      </c>
      <c r="E2004" s="730" t="s">
        <v>3930</v>
      </c>
      <c r="F2004" s="650" t="s">
        <v>3904</v>
      </c>
      <c r="G2004" s="650" t="s">
        <v>4113</v>
      </c>
      <c r="H2004" s="650" t="s">
        <v>583</v>
      </c>
      <c r="I2004" s="650" t="s">
        <v>822</v>
      </c>
      <c r="J2004" s="650" t="s">
        <v>735</v>
      </c>
      <c r="K2004" s="650" t="s">
        <v>4330</v>
      </c>
      <c r="L2004" s="651">
        <v>219.94</v>
      </c>
      <c r="M2004" s="651">
        <v>219.94</v>
      </c>
      <c r="N2004" s="650">
        <v>1</v>
      </c>
      <c r="O2004" s="731">
        <v>0.5</v>
      </c>
      <c r="P2004" s="651">
        <v>219.94</v>
      </c>
      <c r="Q2004" s="666">
        <v>1</v>
      </c>
      <c r="R2004" s="650">
        <v>1</v>
      </c>
      <c r="S2004" s="666">
        <v>1</v>
      </c>
      <c r="T2004" s="731">
        <v>0.5</v>
      </c>
      <c r="U2004" s="689">
        <v>1</v>
      </c>
    </row>
    <row r="2005" spans="1:21" ht="14.4" customHeight="1" x14ac:dyDescent="0.3">
      <c r="A2005" s="649">
        <v>21</v>
      </c>
      <c r="B2005" s="650" t="s">
        <v>582</v>
      </c>
      <c r="C2005" s="650">
        <v>89301212</v>
      </c>
      <c r="D2005" s="729" t="s">
        <v>5949</v>
      </c>
      <c r="E2005" s="730" t="s">
        <v>3930</v>
      </c>
      <c r="F2005" s="650" t="s">
        <v>3904</v>
      </c>
      <c r="G2005" s="650" t="s">
        <v>4113</v>
      </c>
      <c r="H2005" s="650" t="s">
        <v>583</v>
      </c>
      <c r="I2005" s="650" t="s">
        <v>734</v>
      </c>
      <c r="J2005" s="650" t="s">
        <v>735</v>
      </c>
      <c r="K2005" s="650" t="s">
        <v>4114</v>
      </c>
      <c r="L2005" s="651">
        <v>43.99</v>
      </c>
      <c r="M2005" s="651">
        <v>307.93</v>
      </c>
      <c r="N2005" s="650">
        <v>7</v>
      </c>
      <c r="O2005" s="731">
        <v>2</v>
      </c>
      <c r="P2005" s="651"/>
      <c r="Q2005" s="666">
        <v>0</v>
      </c>
      <c r="R2005" s="650"/>
      <c r="S2005" s="666">
        <v>0</v>
      </c>
      <c r="T2005" s="731"/>
      <c r="U2005" s="689">
        <v>0</v>
      </c>
    </row>
    <row r="2006" spans="1:21" ht="14.4" customHeight="1" x14ac:dyDescent="0.3">
      <c r="A2006" s="649">
        <v>21</v>
      </c>
      <c r="B2006" s="650" t="s">
        <v>582</v>
      </c>
      <c r="C2006" s="650">
        <v>89301212</v>
      </c>
      <c r="D2006" s="729" t="s">
        <v>5949</v>
      </c>
      <c r="E2006" s="730" t="s">
        <v>3930</v>
      </c>
      <c r="F2006" s="650" t="s">
        <v>3904</v>
      </c>
      <c r="G2006" s="650" t="s">
        <v>4115</v>
      </c>
      <c r="H2006" s="650" t="s">
        <v>583</v>
      </c>
      <c r="I2006" s="650" t="s">
        <v>4116</v>
      </c>
      <c r="J2006" s="650" t="s">
        <v>2391</v>
      </c>
      <c r="K2006" s="650" t="s">
        <v>4117</v>
      </c>
      <c r="L2006" s="651">
        <v>23.46</v>
      </c>
      <c r="M2006" s="651">
        <v>23.46</v>
      </c>
      <c r="N2006" s="650">
        <v>1</v>
      </c>
      <c r="O2006" s="731">
        <v>1</v>
      </c>
      <c r="P2006" s="651">
        <v>23.46</v>
      </c>
      <c r="Q2006" s="666">
        <v>1</v>
      </c>
      <c r="R2006" s="650">
        <v>1</v>
      </c>
      <c r="S2006" s="666">
        <v>1</v>
      </c>
      <c r="T2006" s="731">
        <v>1</v>
      </c>
      <c r="U2006" s="689">
        <v>1</v>
      </c>
    </row>
    <row r="2007" spans="1:21" ht="14.4" customHeight="1" x14ac:dyDescent="0.3">
      <c r="A2007" s="649">
        <v>21</v>
      </c>
      <c r="B2007" s="650" t="s">
        <v>582</v>
      </c>
      <c r="C2007" s="650">
        <v>89301212</v>
      </c>
      <c r="D2007" s="729" t="s">
        <v>5949</v>
      </c>
      <c r="E2007" s="730" t="s">
        <v>3930</v>
      </c>
      <c r="F2007" s="650" t="s">
        <v>3904</v>
      </c>
      <c r="G2007" s="650" t="s">
        <v>5509</v>
      </c>
      <c r="H2007" s="650" t="s">
        <v>583</v>
      </c>
      <c r="I2007" s="650" t="s">
        <v>5510</v>
      </c>
      <c r="J2007" s="650" t="s">
        <v>5511</v>
      </c>
      <c r="K2007" s="650" t="s">
        <v>5512</v>
      </c>
      <c r="L2007" s="651">
        <v>194.73</v>
      </c>
      <c r="M2007" s="651">
        <v>194.73</v>
      </c>
      <c r="N2007" s="650">
        <v>1</v>
      </c>
      <c r="O2007" s="731">
        <v>1</v>
      </c>
      <c r="P2007" s="651">
        <v>194.73</v>
      </c>
      <c r="Q2007" s="666">
        <v>1</v>
      </c>
      <c r="R2007" s="650">
        <v>1</v>
      </c>
      <c r="S2007" s="666">
        <v>1</v>
      </c>
      <c r="T2007" s="731">
        <v>1</v>
      </c>
      <c r="U2007" s="689">
        <v>1</v>
      </c>
    </row>
    <row r="2008" spans="1:21" ht="14.4" customHeight="1" x14ac:dyDescent="0.3">
      <c r="A2008" s="649">
        <v>21</v>
      </c>
      <c r="B2008" s="650" t="s">
        <v>582</v>
      </c>
      <c r="C2008" s="650">
        <v>89301212</v>
      </c>
      <c r="D2008" s="729" t="s">
        <v>5949</v>
      </c>
      <c r="E2008" s="730" t="s">
        <v>3930</v>
      </c>
      <c r="F2008" s="650" t="s">
        <v>3904</v>
      </c>
      <c r="G2008" s="650" t="s">
        <v>4384</v>
      </c>
      <c r="H2008" s="650" t="s">
        <v>1959</v>
      </c>
      <c r="I2008" s="650" t="s">
        <v>3236</v>
      </c>
      <c r="J2008" s="650" t="s">
        <v>3851</v>
      </c>
      <c r="K2008" s="650" t="s">
        <v>3852</v>
      </c>
      <c r="L2008" s="651">
        <v>514.67999999999995</v>
      </c>
      <c r="M2008" s="651">
        <v>5146.7999999999993</v>
      </c>
      <c r="N2008" s="650">
        <v>10</v>
      </c>
      <c r="O2008" s="731">
        <v>8.5</v>
      </c>
      <c r="P2008" s="651">
        <v>3602.7599999999993</v>
      </c>
      <c r="Q2008" s="666">
        <v>0.7</v>
      </c>
      <c r="R2008" s="650">
        <v>7</v>
      </c>
      <c r="S2008" s="666">
        <v>0.7</v>
      </c>
      <c r="T2008" s="731">
        <v>6</v>
      </c>
      <c r="U2008" s="689">
        <v>0.70588235294117652</v>
      </c>
    </row>
    <row r="2009" spans="1:21" ht="14.4" customHeight="1" x14ac:dyDescent="0.3">
      <c r="A2009" s="649">
        <v>21</v>
      </c>
      <c r="B2009" s="650" t="s">
        <v>582</v>
      </c>
      <c r="C2009" s="650">
        <v>89301212</v>
      </c>
      <c r="D2009" s="729" t="s">
        <v>5949</v>
      </c>
      <c r="E2009" s="730" t="s">
        <v>3930</v>
      </c>
      <c r="F2009" s="650" t="s">
        <v>3904</v>
      </c>
      <c r="G2009" s="650" t="s">
        <v>4198</v>
      </c>
      <c r="H2009" s="650" t="s">
        <v>1959</v>
      </c>
      <c r="I2009" s="650" t="s">
        <v>1972</v>
      </c>
      <c r="J2009" s="650" t="s">
        <v>1973</v>
      </c>
      <c r="K2009" s="650" t="s">
        <v>3721</v>
      </c>
      <c r="L2009" s="651">
        <v>164.15</v>
      </c>
      <c r="M2009" s="651">
        <v>164.15</v>
      </c>
      <c r="N2009" s="650">
        <v>1</v>
      </c>
      <c r="O2009" s="731">
        <v>0.5</v>
      </c>
      <c r="P2009" s="651">
        <v>164.15</v>
      </c>
      <c r="Q2009" s="666">
        <v>1</v>
      </c>
      <c r="R2009" s="650">
        <v>1</v>
      </c>
      <c r="S2009" s="666">
        <v>1</v>
      </c>
      <c r="T2009" s="731">
        <v>0.5</v>
      </c>
      <c r="U2009" s="689">
        <v>1</v>
      </c>
    </row>
    <row r="2010" spans="1:21" ht="14.4" customHeight="1" x14ac:dyDescent="0.3">
      <c r="A2010" s="649">
        <v>21</v>
      </c>
      <c r="B2010" s="650" t="s">
        <v>582</v>
      </c>
      <c r="C2010" s="650">
        <v>89301212</v>
      </c>
      <c r="D2010" s="729" t="s">
        <v>5949</v>
      </c>
      <c r="E2010" s="730" t="s">
        <v>3930</v>
      </c>
      <c r="F2010" s="650" t="s">
        <v>3904</v>
      </c>
      <c r="G2010" s="650" t="s">
        <v>4804</v>
      </c>
      <c r="H2010" s="650" t="s">
        <v>583</v>
      </c>
      <c r="I2010" s="650" t="s">
        <v>5513</v>
      </c>
      <c r="J2010" s="650" t="s">
        <v>5025</v>
      </c>
      <c r="K2010" s="650" t="s">
        <v>5026</v>
      </c>
      <c r="L2010" s="651">
        <v>610.23</v>
      </c>
      <c r="M2010" s="651">
        <v>1220.46</v>
      </c>
      <c r="N2010" s="650">
        <v>2</v>
      </c>
      <c r="O2010" s="731">
        <v>1</v>
      </c>
      <c r="P2010" s="651">
        <v>1220.46</v>
      </c>
      <c r="Q2010" s="666">
        <v>1</v>
      </c>
      <c r="R2010" s="650">
        <v>2</v>
      </c>
      <c r="S2010" s="666">
        <v>1</v>
      </c>
      <c r="T2010" s="731">
        <v>1</v>
      </c>
      <c r="U2010" s="689">
        <v>1</v>
      </c>
    </row>
    <row r="2011" spans="1:21" ht="14.4" customHeight="1" x14ac:dyDescent="0.3">
      <c r="A2011" s="649">
        <v>21</v>
      </c>
      <c r="B2011" s="650" t="s">
        <v>582</v>
      </c>
      <c r="C2011" s="650">
        <v>89301212</v>
      </c>
      <c r="D2011" s="729" t="s">
        <v>5949</v>
      </c>
      <c r="E2011" s="730" t="s">
        <v>3930</v>
      </c>
      <c r="F2011" s="650" t="s">
        <v>3904</v>
      </c>
      <c r="G2011" s="650" t="s">
        <v>4804</v>
      </c>
      <c r="H2011" s="650" t="s">
        <v>583</v>
      </c>
      <c r="I2011" s="650" t="s">
        <v>5514</v>
      </c>
      <c r="J2011" s="650" t="s">
        <v>5030</v>
      </c>
      <c r="K2011" s="650" t="s">
        <v>5074</v>
      </c>
      <c r="L2011" s="651">
        <v>0</v>
      </c>
      <c r="M2011" s="651">
        <v>0</v>
      </c>
      <c r="N2011" s="650">
        <v>4</v>
      </c>
      <c r="O2011" s="731">
        <v>1</v>
      </c>
      <c r="P2011" s="651">
        <v>0</v>
      </c>
      <c r="Q2011" s="666"/>
      <c r="R2011" s="650">
        <v>4</v>
      </c>
      <c r="S2011" s="666">
        <v>1</v>
      </c>
      <c r="T2011" s="731">
        <v>1</v>
      </c>
      <c r="U2011" s="689">
        <v>1</v>
      </c>
    </row>
    <row r="2012" spans="1:21" ht="14.4" customHeight="1" x14ac:dyDescent="0.3">
      <c r="A2012" s="649">
        <v>21</v>
      </c>
      <c r="B2012" s="650" t="s">
        <v>582</v>
      </c>
      <c r="C2012" s="650">
        <v>89301212</v>
      </c>
      <c r="D2012" s="729" t="s">
        <v>5949</v>
      </c>
      <c r="E2012" s="730" t="s">
        <v>3930</v>
      </c>
      <c r="F2012" s="650" t="s">
        <v>3904</v>
      </c>
      <c r="G2012" s="650" t="s">
        <v>4804</v>
      </c>
      <c r="H2012" s="650" t="s">
        <v>583</v>
      </c>
      <c r="I2012" s="650" t="s">
        <v>5027</v>
      </c>
      <c r="J2012" s="650" t="s">
        <v>4806</v>
      </c>
      <c r="K2012" s="650" t="s">
        <v>5028</v>
      </c>
      <c r="L2012" s="651">
        <v>0</v>
      </c>
      <c r="M2012" s="651">
        <v>0</v>
      </c>
      <c r="N2012" s="650">
        <v>18</v>
      </c>
      <c r="O2012" s="731">
        <v>7</v>
      </c>
      <c r="P2012" s="651">
        <v>0</v>
      </c>
      <c r="Q2012" s="666"/>
      <c r="R2012" s="650">
        <v>12</v>
      </c>
      <c r="S2012" s="666">
        <v>0.66666666666666663</v>
      </c>
      <c r="T2012" s="731">
        <v>5</v>
      </c>
      <c r="U2012" s="689">
        <v>0.7142857142857143</v>
      </c>
    </row>
    <row r="2013" spans="1:21" ht="14.4" customHeight="1" x14ac:dyDescent="0.3">
      <c r="A2013" s="649">
        <v>21</v>
      </c>
      <c r="B2013" s="650" t="s">
        <v>582</v>
      </c>
      <c r="C2013" s="650">
        <v>89301212</v>
      </c>
      <c r="D2013" s="729" t="s">
        <v>5949</v>
      </c>
      <c r="E2013" s="730" t="s">
        <v>3930</v>
      </c>
      <c r="F2013" s="650" t="s">
        <v>3904</v>
      </c>
      <c r="G2013" s="650" t="s">
        <v>5037</v>
      </c>
      <c r="H2013" s="650" t="s">
        <v>583</v>
      </c>
      <c r="I2013" s="650" t="s">
        <v>5038</v>
      </c>
      <c r="J2013" s="650" t="s">
        <v>5039</v>
      </c>
      <c r="K2013" s="650" t="s">
        <v>816</v>
      </c>
      <c r="L2013" s="651">
        <v>258.10000000000002</v>
      </c>
      <c r="M2013" s="651">
        <v>774.30000000000007</v>
      </c>
      <c r="N2013" s="650">
        <v>3</v>
      </c>
      <c r="O2013" s="731">
        <v>1</v>
      </c>
      <c r="P2013" s="651">
        <v>774.30000000000007</v>
      </c>
      <c r="Q2013" s="666">
        <v>1</v>
      </c>
      <c r="R2013" s="650">
        <v>3</v>
      </c>
      <c r="S2013" s="666">
        <v>1</v>
      </c>
      <c r="T2013" s="731">
        <v>1</v>
      </c>
      <c r="U2013" s="689">
        <v>1</v>
      </c>
    </row>
    <row r="2014" spans="1:21" ht="14.4" customHeight="1" x14ac:dyDescent="0.3">
      <c r="A2014" s="649">
        <v>21</v>
      </c>
      <c r="B2014" s="650" t="s">
        <v>582</v>
      </c>
      <c r="C2014" s="650">
        <v>89301212</v>
      </c>
      <c r="D2014" s="729" t="s">
        <v>5949</v>
      </c>
      <c r="E2014" s="730" t="s">
        <v>3930</v>
      </c>
      <c r="F2014" s="650" t="s">
        <v>3904</v>
      </c>
      <c r="G2014" s="650" t="s">
        <v>5037</v>
      </c>
      <c r="H2014" s="650" t="s">
        <v>583</v>
      </c>
      <c r="I2014" s="650" t="s">
        <v>5515</v>
      </c>
      <c r="J2014" s="650" t="s">
        <v>5039</v>
      </c>
      <c r="K2014" s="650" t="s">
        <v>5516</v>
      </c>
      <c r="L2014" s="651">
        <v>0</v>
      </c>
      <c r="M2014" s="651">
        <v>0</v>
      </c>
      <c r="N2014" s="650">
        <v>1</v>
      </c>
      <c r="O2014" s="731">
        <v>1</v>
      </c>
      <c r="P2014" s="651">
        <v>0</v>
      </c>
      <c r="Q2014" s="666"/>
      <c r="R2014" s="650">
        <v>1</v>
      </c>
      <c r="S2014" s="666">
        <v>1</v>
      </c>
      <c r="T2014" s="731">
        <v>1</v>
      </c>
      <c r="U2014" s="689">
        <v>1</v>
      </c>
    </row>
    <row r="2015" spans="1:21" ht="14.4" customHeight="1" x14ac:dyDescent="0.3">
      <c r="A2015" s="649">
        <v>21</v>
      </c>
      <c r="B2015" s="650" t="s">
        <v>582</v>
      </c>
      <c r="C2015" s="650">
        <v>89301212</v>
      </c>
      <c r="D2015" s="729" t="s">
        <v>5949</v>
      </c>
      <c r="E2015" s="730" t="s">
        <v>3930</v>
      </c>
      <c r="F2015" s="650" t="s">
        <v>3904</v>
      </c>
      <c r="G2015" s="650" t="s">
        <v>4118</v>
      </c>
      <c r="H2015" s="650" t="s">
        <v>583</v>
      </c>
      <c r="I2015" s="650" t="s">
        <v>974</v>
      </c>
      <c r="J2015" s="650" t="s">
        <v>975</v>
      </c>
      <c r="K2015" s="650" t="s">
        <v>5517</v>
      </c>
      <c r="L2015" s="651">
        <v>62.72</v>
      </c>
      <c r="M2015" s="651">
        <v>376.32</v>
      </c>
      <c r="N2015" s="650">
        <v>6</v>
      </c>
      <c r="O2015" s="731">
        <v>1.5</v>
      </c>
      <c r="P2015" s="651">
        <v>376.32</v>
      </c>
      <c r="Q2015" s="666">
        <v>1</v>
      </c>
      <c r="R2015" s="650">
        <v>6</v>
      </c>
      <c r="S2015" s="666">
        <v>1</v>
      </c>
      <c r="T2015" s="731">
        <v>1.5</v>
      </c>
      <c r="U2015" s="689">
        <v>1</v>
      </c>
    </row>
    <row r="2016" spans="1:21" ht="14.4" customHeight="1" x14ac:dyDescent="0.3">
      <c r="A2016" s="649">
        <v>21</v>
      </c>
      <c r="B2016" s="650" t="s">
        <v>582</v>
      </c>
      <c r="C2016" s="650">
        <v>89301212</v>
      </c>
      <c r="D2016" s="729" t="s">
        <v>5949</v>
      </c>
      <c r="E2016" s="730" t="s">
        <v>3930</v>
      </c>
      <c r="F2016" s="650" t="s">
        <v>3904</v>
      </c>
      <c r="G2016" s="650" t="s">
        <v>4118</v>
      </c>
      <c r="H2016" s="650" t="s">
        <v>583</v>
      </c>
      <c r="I2016" s="650" t="s">
        <v>1160</v>
      </c>
      <c r="J2016" s="650" t="s">
        <v>975</v>
      </c>
      <c r="K2016" s="650" t="s">
        <v>4119</v>
      </c>
      <c r="L2016" s="651">
        <v>96.72</v>
      </c>
      <c r="M2016" s="651">
        <v>290.15999999999997</v>
      </c>
      <c r="N2016" s="650">
        <v>3</v>
      </c>
      <c r="O2016" s="731">
        <v>1</v>
      </c>
      <c r="P2016" s="651">
        <v>290.15999999999997</v>
      </c>
      <c r="Q2016" s="666">
        <v>1</v>
      </c>
      <c r="R2016" s="650">
        <v>3</v>
      </c>
      <c r="S2016" s="666">
        <v>1</v>
      </c>
      <c r="T2016" s="731">
        <v>1</v>
      </c>
      <c r="U2016" s="689">
        <v>1</v>
      </c>
    </row>
    <row r="2017" spans="1:21" ht="14.4" customHeight="1" x14ac:dyDescent="0.3">
      <c r="A2017" s="649">
        <v>21</v>
      </c>
      <c r="B2017" s="650" t="s">
        <v>582</v>
      </c>
      <c r="C2017" s="650">
        <v>89301212</v>
      </c>
      <c r="D2017" s="729" t="s">
        <v>5949</v>
      </c>
      <c r="E2017" s="730" t="s">
        <v>3930</v>
      </c>
      <c r="F2017" s="650" t="s">
        <v>3904</v>
      </c>
      <c r="G2017" s="650" t="s">
        <v>4118</v>
      </c>
      <c r="H2017" s="650" t="s">
        <v>583</v>
      </c>
      <c r="I2017" s="650" t="s">
        <v>1160</v>
      </c>
      <c r="J2017" s="650" t="s">
        <v>975</v>
      </c>
      <c r="K2017" s="650" t="s">
        <v>4119</v>
      </c>
      <c r="L2017" s="651">
        <v>89.66</v>
      </c>
      <c r="M2017" s="651">
        <v>89.66</v>
      </c>
      <c r="N2017" s="650">
        <v>1</v>
      </c>
      <c r="O2017" s="731">
        <v>0.5</v>
      </c>
      <c r="P2017" s="651">
        <v>89.66</v>
      </c>
      <c r="Q2017" s="666">
        <v>1</v>
      </c>
      <c r="R2017" s="650">
        <v>1</v>
      </c>
      <c r="S2017" s="666">
        <v>1</v>
      </c>
      <c r="T2017" s="731">
        <v>0.5</v>
      </c>
      <c r="U2017" s="689">
        <v>1</v>
      </c>
    </row>
    <row r="2018" spans="1:21" ht="14.4" customHeight="1" x14ac:dyDescent="0.3">
      <c r="A2018" s="649">
        <v>21</v>
      </c>
      <c r="B2018" s="650" t="s">
        <v>582</v>
      </c>
      <c r="C2018" s="650">
        <v>89301212</v>
      </c>
      <c r="D2018" s="729" t="s">
        <v>5949</v>
      </c>
      <c r="E2018" s="730" t="s">
        <v>3930</v>
      </c>
      <c r="F2018" s="650" t="s">
        <v>3904</v>
      </c>
      <c r="G2018" s="650" t="s">
        <v>4118</v>
      </c>
      <c r="H2018" s="650" t="s">
        <v>583</v>
      </c>
      <c r="I2018" s="650" t="s">
        <v>2529</v>
      </c>
      <c r="J2018" s="650" t="s">
        <v>975</v>
      </c>
      <c r="K2018" s="650" t="s">
        <v>4171</v>
      </c>
      <c r="L2018" s="651">
        <v>57.85</v>
      </c>
      <c r="M2018" s="651">
        <v>2198.3000000000002</v>
      </c>
      <c r="N2018" s="650">
        <v>38</v>
      </c>
      <c r="O2018" s="731">
        <v>9.5</v>
      </c>
      <c r="P2018" s="651">
        <v>1446.25</v>
      </c>
      <c r="Q2018" s="666">
        <v>0.6578947368421052</v>
      </c>
      <c r="R2018" s="650">
        <v>25</v>
      </c>
      <c r="S2018" s="666">
        <v>0.65789473684210531</v>
      </c>
      <c r="T2018" s="731">
        <v>7</v>
      </c>
      <c r="U2018" s="689">
        <v>0.73684210526315785</v>
      </c>
    </row>
    <row r="2019" spans="1:21" ht="14.4" customHeight="1" x14ac:dyDescent="0.3">
      <c r="A2019" s="649">
        <v>21</v>
      </c>
      <c r="B2019" s="650" t="s">
        <v>582</v>
      </c>
      <c r="C2019" s="650">
        <v>89301212</v>
      </c>
      <c r="D2019" s="729" t="s">
        <v>5949</v>
      </c>
      <c r="E2019" s="730" t="s">
        <v>3930</v>
      </c>
      <c r="F2019" s="650" t="s">
        <v>3904</v>
      </c>
      <c r="G2019" s="650" t="s">
        <v>5518</v>
      </c>
      <c r="H2019" s="650" t="s">
        <v>583</v>
      </c>
      <c r="I2019" s="650" t="s">
        <v>5519</v>
      </c>
      <c r="J2019" s="650" t="s">
        <v>5520</v>
      </c>
      <c r="K2019" s="650" t="s">
        <v>5521</v>
      </c>
      <c r="L2019" s="651">
        <v>216.16</v>
      </c>
      <c r="M2019" s="651">
        <v>216.16</v>
      </c>
      <c r="N2019" s="650">
        <v>1</v>
      </c>
      <c r="O2019" s="731">
        <v>1</v>
      </c>
      <c r="P2019" s="651"/>
      <c r="Q2019" s="666">
        <v>0</v>
      </c>
      <c r="R2019" s="650"/>
      <c r="S2019" s="666">
        <v>0</v>
      </c>
      <c r="T2019" s="731"/>
      <c r="U2019" s="689">
        <v>0</v>
      </c>
    </row>
    <row r="2020" spans="1:21" ht="14.4" customHeight="1" x14ac:dyDescent="0.3">
      <c r="A2020" s="649">
        <v>21</v>
      </c>
      <c r="B2020" s="650" t="s">
        <v>582</v>
      </c>
      <c r="C2020" s="650">
        <v>89301212</v>
      </c>
      <c r="D2020" s="729" t="s">
        <v>5949</v>
      </c>
      <c r="E2020" s="730" t="s">
        <v>3930</v>
      </c>
      <c r="F2020" s="650" t="s">
        <v>3904</v>
      </c>
      <c r="G2020" s="650" t="s">
        <v>4172</v>
      </c>
      <c r="H2020" s="650" t="s">
        <v>583</v>
      </c>
      <c r="I2020" s="650" t="s">
        <v>4436</v>
      </c>
      <c r="J2020" s="650" t="s">
        <v>1118</v>
      </c>
      <c r="K2020" s="650" t="s">
        <v>4437</v>
      </c>
      <c r="L2020" s="651">
        <v>0</v>
      </c>
      <c r="M2020" s="651">
        <v>0</v>
      </c>
      <c r="N2020" s="650">
        <v>1</v>
      </c>
      <c r="O2020" s="731">
        <v>0.5</v>
      </c>
      <c r="P2020" s="651">
        <v>0</v>
      </c>
      <c r="Q2020" s="666"/>
      <c r="R2020" s="650">
        <v>1</v>
      </c>
      <c r="S2020" s="666">
        <v>1</v>
      </c>
      <c r="T2020" s="731">
        <v>0.5</v>
      </c>
      <c r="U2020" s="689">
        <v>1</v>
      </c>
    </row>
    <row r="2021" spans="1:21" ht="14.4" customHeight="1" x14ac:dyDescent="0.3">
      <c r="A2021" s="649">
        <v>21</v>
      </c>
      <c r="B2021" s="650" t="s">
        <v>582</v>
      </c>
      <c r="C2021" s="650">
        <v>89301212</v>
      </c>
      <c r="D2021" s="729" t="s">
        <v>5949</v>
      </c>
      <c r="E2021" s="730" t="s">
        <v>3930</v>
      </c>
      <c r="F2021" s="650" t="s">
        <v>3904</v>
      </c>
      <c r="G2021" s="650" t="s">
        <v>4120</v>
      </c>
      <c r="H2021" s="650" t="s">
        <v>1959</v>
      </c>
      <c r="I2021" s="650" t="s">
        <v>2025</v>
      </c>
      <c r="J2021" s="650" t="s">
        <v>2026</v>
      </c>
      <c r="K2021" s="650" t="s">
        <v>3779</v>
      </c>
      <c r="L2021" s="651">
        <v>147.36000000000001</v>
      </c>
      <c r="M2021" s="651">
        <v>1915.6800000000003</v>
      </c>
      <c r="N2021" s="650">
        <v>13</v>
      </c>
      <c r="O2021" s="731">
        <v>4</v>
      </c>
      <c r="P2021" s="651">
        <v>442.08000000000004</v>
      </c>
      <c r="Q2021" s="666">
        <v>0.23076923076923075</v>
      </c>
      <c r="R2021" s="650">
        <v>3</v>
      </c>
      <c r="S2021" s="666">
        <v>0.23076923076923078</v>
      </c>
      <c r="T2021" s="731">
        <v>1</v>
      </c>
      <c r="U2021" s="689">
        <v>0.25</v>
      </c>
    </row>
    <row r="2022" spans="1:21" ht="14.4" customHeight="1" x14ac:dyDescent="0.3">
      <c r="A2022" s="649">
        <v>21</v>
      </c>
      <c r="B2022" s="650" t="s">
        <v>582</v>
      </c>
      <c r="C2022" s="650">
        <v>89301212</v>
      </c>
      <c r="D2022" s="729" t="s">
        <v>5949</v>
      </c>
      <c r="E2022" s="730" t="s">
        <v>3930</v>
      </c>
      <c r="F2022" s="650" t="s">
        <v>3904</v>
      </c>
      <c r="G2022" s="650" t="s">
        <v>4120</v>
      </c>
      <c r="H2022" s="650" t="s">
        <v>1959</v>
      </c>
      <c r="I2022" s="650" t="s">
        <v>4334</v>
      </c>
      <c r="J2022" s="650" t="s">
        <v>2055</v>
      </c>
      <c r="K2022" s="650" t="s">
        <v>4335</v>
      </c>
      <c r="L2022" s="651">
        <v>163.72999999999999</v>
      </c>
      <c r="M2022" s="651">
        <v>1964.7599999999998</v>
      </c>
      <c r="N2022" s="650">
        <v>12</v>
      </c>
      <c r="O2022" s="731">
        <v>3.5</v>
      </c>
      <c r="P2022" s="651">
        <v>654.91999999999996</v>
      </c>
      <c r="Q2022" s="666">
        <v>0.33333333333333337</v>
      </c>
      <c r="R2022" s="650">
        <v>4</v>
      </c>
      <c r="S2022" s="666">
        <v>0.33333333333333331</v>
      </c>
      <c r="T2022" s="731">
        <v>1</v>
      </c>
      <c r="U2022" s="689">
        <v>0.2857142857142857</v>
      </c>
    </row>
    <row r="2023" spans="1:21" ht="14.4" customHeight="1" x14ac:dyDescent="0.3">
      <c r="A2023" s="649">
        <v>21</v>
      </c>
      <c r="B2023" s="650" t="s">
        <v>582</v>
      </c>
      <c r="C2023" s="650">
        <v>89301212</v>
      </c>
      <c r="D2023" s="729" t="s">
        <v>5949</v>
      </c>
      <c r="E2023" s="730" t="s">
        <v>3930</v>
      </c>
      <c r="F2023" s="650" t="s">
        <v>3904</v>
      </c>
      <c r="G2023" s="650" t="s">
        <v>4120</v>
      </c>
      <c r="H2023" s="650" t="s">
        <v>1959</v>
      </c>
      <c r="I2023" s="650" t="s">
        <v>4386</v>
      </c>
      <c r="J2023" s="650" t="s">
        <v>2194</v>
      </c>
      <c r="K2023" s="650" t="s">
        <v>4387</v>
      </c>
      <c r="L2023" s="651">
        <v>314.33999999999997</v>
      </c>
      <c r="M2023" s="651">
        <v>2200.38</v>
      </c>
      <c r="N2023" s="650">
        <v>7</v>
      </c>
      <c r="O2023" s="731">
        <v>5.5</v>
      </c>
      <c r="P2023" s="651">
        <v>943.02</v>
      </c>
      <c r="Q2023" s="666">
        <v>0.42857142857142855</v>
      </c>
      <c r="R2023" s="650">
        <v>3</v>
      </c>
      <c r="S2023" s="666">
        <v>0.42857142857142855</v>
      </c>
      <c r="T2023" s="731">
        <v>3</v>
      </c>
      <c r="U2023" s="689">
        <v>0.54545454545454541</v>
      </c>
    </row>
    <row r="2024" spans="1:21" ht="14.4" customHeight="1" x14ac:dyDescent="0.3">
      <c r="A2024" s="649">
        <v>21</v>
      </c>
      <c r="B2024" s="650" t="s">
        <v>582</v>
      </c>
      <c r="C2024" s="650">
        <v>89301212</v>
      </c>
      <c r="D2024" s="729" t="s">
        <v>5949</v>
      </c>
      <c r="E2024" s="730" t="s">
        <v>3930</v>
      </c>
      <c r="F2024" s="650" t="s">
        <v>3904</v>
      </c>
      <c r="G2024" s="650" t="s">
        <v>4121</v>
      </c>
      <c r="H2024" s="650" t="s">
        <v>583</v>
      </c>
      <c r="I2024" s="650" t="s">
        <v>4202</v>
      </c>
      <c r="J2024" s="650" t="s">
        <v>4123</v>
      </c>
      <c r="K2024" s="650" t="s">
        <v>1276</v>
      </c>
      <c r="L2024" s="651">
        <v>154.33000000000001</v>
      </c>
      <c r="M2024" s="651">
        <v>3395.26</v>
      </c>
      <c r="N2024" s="650">
        <v>22</v>
      </c>
      <c r="O2024" s="731">
        <v>6.5</v>
      </c>
      <c r="P2024" s="651">
        <v>1851.96</v>
      </c>
      <c r="Q2024" s="666">
        <v>0.54545454545454541</v>
      </c>
      <c r="R2024" s="650">
        <v>12</v>
      </c>
      <c r="S2024" s="666">
        <v>0.54545454545454541</v>
      </c>
      <c r="T2024" s="731">
        <v>4</v>
      </c>
      <c r="U2024" s="689">
        <v>0.61538461538461542</v>
      </c>
    </row>
    <row r="2025" spans="1:21" ht="14.4" customHeight="1" x14ac:dyDescent="0.3">
      <c r="A2025" s="649">
        <v>21</v>
      </c>
      <c r="B2025" s="650" t="s">
        <v>582</v>
      </c>
      <c r="C2025" s="650">
        <v>89301212</v>
      </c>
      <c r="D2025" s="729" t="s">
        <v>5949</v>
      </c>
      <c r="E2025" s="730" t="s">
        <v>3930</v>
      </c>
      <c r="F2025" s="650" t="s">
        <v>3904</v>
      </c>
      <c r="G2025" s="650" t="s">
        <v>4121</v>
      </c>
      <c r="H2025" s="650" t="s">
        <v>583</v>
      </c>
      <c r="I2025" s="650" t="s">
        <v>5043</v>
      </c>
      <c r="J2025" s="650" t="s">
        <v>4123</v>
      </c>
      <c r="K2025" s="650" t="s">
        <v>774</v>
      </c>
      <c r="L2025" s="651">
        <v>0</v>
      </c>
      <c r="M2025" s="651">
        <v>0</v>
      </c>
      <c r="N2025" s="650">
        <v>37</v>
      </c>
      <c r="O2025" s="731">
        <v>13.5</v>
      </c>
      <c r="P2025" s="651">
        <v>0</v>
      </c>
      <c r="Q2025" s="666"/>
      <c r="R2025" s="650">
        <v>21</v>
      </c>
      <c r="S2025" s="666">
        <v>0.56756756756756754</v>
      </c>
      <c r="T2025" s="731">
        <v>6.5</v>
      </c>
      <c r="U2025" s="689">
        <v>0.48148148148148145</v>
      </c>
    </row>
    <row r="2026" spans="1:21" ht="14.4" customHeight="1" x14ac:dyDescent="0.3">
      <c r="A2026" s="649">
        <v>21</v>
      </c>
      <c r="B2026" s="650" t="s">
        <v>582</v>
      </c>
      <c r="C2026" s="650">
        <v>89301212</v>
      </c>
      <c r="D2026" s="729" t="s">
        <v>5949</v>
      </c>
      <c r="E2026" s="730" t="s">
        <v>3930</v>
      </c>
      <c r="F2026" s="650" t="s">
        <v>3904</v>
      </c>
      <c r="G2026" s="650" t="s">
        <v>4121</v>
      </c>
      <c r="H2026" s="650" t="s">
        <v>583</v>
      </c>
      <c r="I2026" s="650" t="s">
        <v>4438</v>
      </c>
      <c r="J2026" s="650" t="s">
        <v>4123</v>
      </c>
      <c r="K2026" s="650" t="s">
        <v>1276</v>
      </c>
      <c r="L2026" s="651">
        <v>154.33000000000001</v>
      </c>
      <c r="M2026" s="651">
        <v>462.99</v>
      </c>
      <c r="N2026" s="650">
        <v>3</v>
      </c>
      <c r="O2026" s="731">
        <v>1</v>
      </c>
      <c r="P2026" s="651"/>
      <c r="Q2026" s="666">
        <v>0</v>
      </c>
      <c r="R2026" s="650"/>
      <c r="S2026" s="666">
        <v>0</v>
      </c>
      <c r="T2026" s="731"/>
      <c r="U2026" s="689">
        <v>0</v>
      </c>
    </row>
    <row r="2027" spans="1:21" ht="14.4" customHeight="1" x14ac:dyDescent="0.3">
      <c r="A2027" s="649">
        <v>21</v>
      </c>
      <c r="B2027" s="650" t="s">
        <v>582</v>
      </c>
      <c r="C2027" s="650">
        <v>89301212</v>
      </c>
      <c r="D2027" s="729" t="s">
        <v>5949</v>
      </c>
      <c r="E2027" s="730" t="s">
        <v>3930</v>
      </c>
      <c r="F2027" s="650" t="s">
        <v>3904</v>
      </c>
      <c r="G2027" s="650" t="s">
        <v>4341</v>
      </c>
      <c r="H2027" s="650" t="s">
        <v>583</v>
      </c>
      <c r="I2027" s="650" t="s">
        <v>1423</v>
      </c>
      <c r="J2027" s="650" t="s">
        <v>1424</v>
      </c>
      <c r="K2027" s="650" t="s">
        <v>4638</v>
      </c>
      <c r="L2027" s="651">
        <v>432.32</v>
      </c>
      <c r="M2027" s="651">
        <v>7349.4400000000005</v>
      </c>
      <c r="N2027" s="650">
        <v>17</v>
      </c>
      <c r="O2027" s="731">
        <v>10.5</v>
      </c>
      <c r="P2027" s="651">
        <v>2593.92</v>
      </c>
      <c r="Q2027" s="666">
        <v>0.3529411764705882</v>
      </c>
      <c r="R2027" s="650">
        <v>6</v>
      </c>
      <c r="S2027" s="666">
        <v>0.35294117647058826</v>
      </c>
      <c r="T2027" s="731">
        <v>3</v>
      </c>
      <c r="U2027" s="689">
        <v>0.2857142857142857</v>
      </c>
    </row>
    <row r="2028" spans="1:21" ht="14.4" customHeight="1" x14ac:dyDescent="0.3">
      <c r="A2028" s="649">
        <v>21</v>
      </c>
      <c r="B2028" s="650" t="s">
        <v>582</v>
      </c>
      <c r="C2028" s="650">
        <v>89301212</v>
      </c>
      <c r="D2028" s="729" t="s">
        <v>5949</v>
      </c>
      <c r="E2028" s="730" t="s">
        <v>3930</v>
      </c>
      <c r="F2028" s="650" t="s">
        <v>3904</v>
      </c>
      <c r="G2028" s="650" t="s">
        <v>4341</v>
      </c>
      <c r="H2028" s="650" t="s">
        <v>583</v>
      </c>
      <c r="I2028" s="650" t="s">
        <v>5044</v>
      </c>
      <c r="J2028" s="650" t="s">
        <v>1424</v>
      </c>
      <c r="K2028" s="650" t="s">
        <v>5045</v>
      </c>
      <c r="L2028" s="651">
        <v>144.1</v>
      </c>
      <c r="M2028" s="651">
        <v>576.4</v>
      </c>
      <c r="N2028" s="650">
        <v>4</v>
      </c>
      <c r="O2028" s="731">
        <v>3.5</v>
      </c>
      <c r="P2028" s="651">
        <v>144.1</v>
      </c>
      <c r="Q2028" s="666">
        <v>0.25</v>
      </c>
      <c r="R2028" s="650">
        <v>1</v>
      </c>
      <c r="S2028" s="666">
        <v>0.25</v>
      </c>
      <c r="T2028" s="731">
        <v>1</v>
      </c>
      <c r="U2028" s="689">
        <v>0.2857142857142857</v>
      </c>
    </row>
    <row r="2029" spans="1:21" ht="14.4" customHeight="1" x14ac:dyDescent="0.3">
      <c r="A2029" s="649">
        <v>21</v>
      </c>
      <c r="B2029" s="650" t="s">
        <v>582</v>
      </c>
      <c r="C2029" s="650">
        <v>89301212</v>
      </c>
      <c r="D2029" s="729" t="s">
        <v>5949</v>
      </c>
      <c r="E2029" s="730" t="s">
        <v>3930</v>
      </c>
      <c r="F2029" s="650" t="s">
        <v>3904</v>
      </c>
      <c r="G2029" s="650" t="s">
        <v>5050</v>
      </c>
      <c r="H2029" s="650" t="s">
        <v>583</v>
      </c>
      <c r="I2029" s="650" t="s">
        <v>5522</v>
      </c>
      <c r="J2029" s="650" t="s">
        <v>5523</v>
      </c>
      <c r="K2029" s="650" t="s">
        <v>5053</v>
      </c>
      <c r="L2029" s="651">
        <v>82.67</v>
      </c>
      <c r="M2029" s="651">
        <v>82.67</v>
      </c>
      <c r="N2029" s="650">
        <v>1</v>
      </c>
      <c r="O2029" s="731">
        <v>1</v>
      </c>
      <c r="P2029" s="651"/>
      <c r="Q2029" s="666">
        <v>0</v>
      </c>
      <c r="R2029" s="650"/>
      <c r="S2029" s="666">
        <v>0</v>
      </c>
      <c r="T2029" s="731"/>
      <c r="U2029" s="689">
        <v>0</v>
      </c>
    </row>
    <row r="2030" spans="1:21" ht="14.4" customHeight="1" x14ac:dyDescent="0.3">
      <c r="A2030" s="649">
        <v>21</v>
      </c>
      <c r="B2030" s="650" t="s">
        <v>582</v>
      </c>
      <c r="C2030" s="650">
        <v>89301212</v>
      </c>
      <c r="D2030" s="729" t="s">
        <v>5949</v>
      </c>
      <c r="E2030" s="730" t="s">
        <v>3930</v>
      </c>
      <c r="F2030" s="650" t="s">
        <v>3904</v>
      </c>
      <c r="G2030" s="650" t="s">
        <v>5050</v>
      </c>
      <c r="H2030" s="650" t="s">
        <v>583</v>
      </c>
      <c r="I2030" s="650" t="s">
        <v>5051</v>
      </c>
      <c r="J2030" s="650" t="s">
        <v>5052</v>
      </c>
      <c r="K2030" s="650" t="s">
        <v>5053</v>
      </c>
      <c r="L2030" s="651">
        <v>82.67</v>
      </c>
      <c r="M2030" s="651">
        <v>82.67</v>
      </c>
      <c r="N2030" s="650">
        <v>1</v>
      </c>
      <c r="O2030" s="731">
        <v>0.5</v>
      </c>
      <c r="P2030" s="651"/>
      <c r="Q2030" s="666">
        <v>0</v>
      </c>
      <c r="R2030" s="650"/>
      <c r="S2030" s="666">
        <v>0</v>
      </c>
      <c r="T2030" s="731"/>
      <c r="U2030" s="689">
        <v>0</v>
      </c>
    </row>
    <row r="2031" spans="1:21" ht="14.4" customHeight="1" x14ac:dyDescent="0.3">
      <c r="A2031" s="649">
        <v>21</v>
      </c>
      <c r="B2031" s="650" t="s">
        <v>582</v>
      </c>
      <c r="C2031" s="650">
        <v>89301212</v>
      </c>
      <c r="D2031" s="729" t="s">
        <v>5949</v>
      </c>
      <c r="E2031" s="730" t="s">
        <v>3930</v>
      </c>
      <c r="F2031" s="650" t="s">
        <v>3904</v>
      </c>
      <c r="G2031" s="650" t="s">
        <v>4641</v>
      </c>
      <c r="H2031" s="650" t="s">
        <v>583</v>
      </c>
      <c r="I2031" s="650" t="s">
        <v>5524</v>
      </c>
      <c r="J2031" s="650" t="s">
        <v>2682</v>
      </c>
      <c r="K2031" s="650" t="s">
        <v>5525</v>
      </c>
      <c r="L2031" s="651">
        <v>0</v>
      </c>
      <c r="M2031" s="651">
        <v>0</v>
      </c>
      <c r="N2031" s="650">
        <v>2</v>
      </c>
      <c r="O2031" s="731">
        <v>2</v>
      </c>
      <c r="P2031" s="651">
        <v>0</v>
      </c>
      <c r="Q2031" s="666"/>
      <c r="R2031" s="650">
        <v>1</v>
      </c>
      <c r="S2031" s="666">
        <v>0.5</v>
      </c>
      <c r="T2031" s="731">
        <v>1</v>
      </c>
      <c r="U2031" s="689">
        <v>0.5</v>
      </c>
    </row>
    <row r="2032" spans="1:21" ht="14.4" customHeight="1" x14ac:dyDescent="0.3">
      <c r="A2032" s="649">
        <v>21</v>
      </c>
      <c r="B2032" s="650" t="s">
        <v>582</v>
      </c>
      <c r="C2032" s="650">
        <v>89301212</v>
      </c>
      <c r="D2032" s="729" t="s">
        <v>5949</v>
      </c>
      <c r="E2032" s="730" t="s">
        <v>3930</v>
      </c>
      <c r="F2032" s="650" t="s">
        <v>3904</v>
      </c>
      <c r="G2032" s="650" t="s">
        <v>4641</v>
      </c>
      <c r="H2032" s="650" t="s">
        <v>583</v>
      </c>
      <c r="I2032" s="650" t="s">
        <v>4642</v>
      </c>
      <c r="J2032" s="650" t="s">
        <v>4643</v>
      </c>
      <c r="K2032" s="650" t="s">
        <v>4644</v>
      </c>
      <c r="L2032" s="651">
        <v>167.42</v>
      </c>
      <c r="M2032" s="651">
        <v>13058.760000000002</v>
      </c>
      <c r="N2032" s="650">
        <v>78</v>
      </c>
      <c r="O2032" s="731">
        <v>28</v>
      </c>
      <c r="P2032" s="651">
        <v>10212.620000000003</v>
      </c>
      <c r="Q2032" s="666">
        <v>0.78205128205128216</v>
      </c>
      <c r="R2032" s="650">
        <v>61</v>
      </c>
      <c r="S2032" s="666">
        <v>0.78205128205128205</v>
      </c>
      <c r="T2032" s="731">
        <v>21</v>
      </c>
      <c r="U2032" s="689">
        <v>0.75</v>
      </c>
    </row>
    <row r="2033" spans="1:21" ht="14.4" customHeight="1" x14ac:dyDescent="0.3">
      <c r="A2033" s="649">
        <v>21</v>
      </c>
      <c r="B2033" s="650" t="s">
        <v>582</v>
      </c>
      <c r="C2033" s="650">
        <v>89301212</v>
      </c>
      <c r="D2033" s="729" t="s">
        <v>5949</v>
      </c>
      <c r="E2033" s="730" t="s">
        <v>3930</v>
      </c>
      <c r="F2033" s="650" t="s">
        <v>3904</v>
      </c>
      <c r="G2033" s="650" t="s">
        <v>4641</v>
      </c>
      <c r="H2033" s="650" t="s">
        <v>583</v>
      </c>
      <c r="I2033" s="650" t="s">
        <v>1462</v>
      </c>
      <c r="J2033" s="650" t="s">
        <v>5238</v>
      </c>
      <c r="K2033" s="650" t="s">
        <v>4644</v>
      </c>
      <c r="L2033" s="651">
        <v>0</v>
      </c>
      <c r="M2033" s="651">
        <v>0</v>
      </c>
      <c r="N2033" s="650">
        <v>2</v>
      </c>
      <c r="O2033" s="731">
        <v>1</v>
      </c>
      <c r="P2033" s="651"/>
      <c r="Q2033" s="666"/>
      <c r="R2033" s="650"/>
      <c r="S2033" s="666">
        <v>0</v>
      </c>
      <c r="T2033" s="731"/>
      <c r="U2033" s="689">
        <v>0</v>
      </c>
    </row>
    <row r="2034" spans="1:21" ht="14.4" customHeight="1" x14ac:dyDescent="0.3">
      <c r="A2034" s="649">
        <v>21</v>
      </c>
      <c r="B2034" s="650" t="s">
        <v>582</v>
      </c>
      <c r="C2034" s="650">
        <v>89301212</v>
      </c>
      <c r="D2034" s="729" t="s">
        <v>5949</v>
      </c>
      <c r="E2034" s="730" t="s">
        <v>3930</v>
      </c>
      <c r="F2034" s="650" t="s">
        <v>3904</v>
      </c>
      <c r="G2034" s="650" t="s">
        <v>4351</v>
      </c>
      <c r="H2034" s="650" t="s">
        <v>1959</v>
      </c>
      <c r="I2034" s="650" t="s">
        <v>3151</v>
      </c>
      <c r="J2034" s="650" t="s">
        <v>3823</v>
      </c>
      <c r="K2034" s="650" t="s">
        <v>2631</v>
      </c>
      <c r="L2034" s="651">
        <v>193.14</v>
      </c>
      <c r="M2034" s="651">
        <v>193.14</v>
      </c>
      <c r="N2034" s="650">
        <v>1</v>
      </c>
      <c r="O2034" s="731">
        <v>0.5</v>
      </c>
      <c r="P2034" s="651">
        <v>193.14</v>
      </c>
      <c r="Q2034" s="666">
        <v>1</v>
      </c>
      <c r="R2034" s="650">
        <v>1</v>
      </c>
      <c r="S2034" s="666">
        <v>1</v>
      </c>
      <c r="T2034" s="731">
        <v>0.5</v>
      </c>
      <c r="U2034" s="689">
        <v>1</v>
      </c>
    </row>
    <row r="2035" spans="1:21" ht="14.4" customHeight="1" x14ac:dyDescent="0.3">
      <c r="A2035" s="649">
        <v>21</v>
      </c>
      <c r="B2035" s="650" t="s">
        <v>582</v>
      </c>
      <c r="C2035" s="650">
        <v>89301212</v>
      </c>
      <c r="D2035" s="729" t="s">
        <v>5949</v>
      </c>
      <c r="E2035" s="730" t="s">
        <v>3930</v>
      </c>
      <c r="F2035" s="650" t="s">
        <v>3904</v>
      </c>
      <c r="G2035" s="650" t="s">
        <v>4125</v>
      </c>
      <c r="H2035" s="650" t="s">
        <v>583</v>
      </c>
      <c r="I2035" s="650" t="s">
        <v>5526</v>
      </c>
      <c r="J2035" s="650" t="s">
        <v>4725</v>
      </c>
      <c r="K2035" s="650" t="s">
        <v>922</v>
      </c>
      <c r="L2035" s="651">
        <v>0</v>
      </c>
      <c r="M2035" s="651">
        <v>0</v>
      </c>
      <c r="N2035" s="650">
        <v>3</v>
      </c>
      <c r="O2035" s="731">
        <v>1</v>
      </c>
      <c r="P2035" s="651"/>
      <c r="Q2035" s="666"/>
      <c r="R2035" s="650"/>
      <c r="S2035" s="666">
        <v>0</v>
      </c>
      <c r="T2035" s="731"/>
      <c r="U2035" s="689">
        <v>0</v>
      </c>
    </row>
    <row r="2036" spans="1:21" ht="14.4" customHeight="1" x14ac:dyDescent="0.3">
      <c r="A2036" s="649">
        <v>21</v>
      </c>
      <c r="B2036" s="650" t="s">
        <v>582</v>
      </c>
      <c r="C2036" s="650">
        <v>89301212</v>
      </c>
      <c r="D2036" s="729" t="s">
        <v>5949</v>
      </c>
      <c r="E2036" s="730" t="s">
        <v>3930</v>
      </c>
      <c r="F2036" s="650" t="s">
        <v>3904</v>
      </c>
      <c r="G2036" s="650" t="s">
        <v>4125</v>
      </c>
      <c r="H2036" s="650" t="s">
        <v>583</v>
      </c>
      <c r="I2036" s="650" t="s">
        <v>5527</v>
      </c>
      <c r="J2036" s="650" t="s">
        <v>4366</v>
      </c>
      <c r="K2036" s="650" t="s">
        <v>1013</v>
      </c>
      <c r="L2036" s="651">
        <v>0</v>
      </c>
      <c r="M2036" s="651">
        <v>0</v>
      </c>
      <c r="N2036" s="650">
        <v>1</v>
      </c>
      <c r="O2036" s="731">
        <v>1</v>
      </c>
      <c r="P2036" s="651">
        <v>0</v>
      </c>
      <c r="Q2036" s="666"/>
      <c r="R2036" s="650">
        <v>1</v>
      </c>
      <c r="S2036" s="666">
        <v>1</v>
      </c>
      <c r="T2036" s="731">
        <v>1</v>
      </c>
      <c r="U2036" s="689">
        <v>1</v>
      </c>
    </row>
    <row r="2037" spans="1:21" ht="14.4" customHeight="1" x14ac:dyDescent="0.3">
      <c r="A2037" s="649">
        <v>21</v>
      </c>
      <c r="B2037" s="650" t="s">
        <v>582</v>
      </c>
      <c r="C2037" s="650">
        <v>89301212</v>
      </c>
      <c r="D2037" s="729" t="s">
        <v>5949</v>
      </c>
      <c r="E2037" s="730" t="s">
        <v>3930</v>
      </c>
      <c r="F2037" s="650" t="s">
        <v>3904</v>
      </c>
      <c r="G2037" s="650" t="s">
        <v>4125</v>
      </c>
      <c r="H2037" s="650" t="s">
        <v>583</v>
      </c>
      <c r="I2037" s="650" t="s">
        <v>5528</v>
      </c>
      <c r="J2037" s="650" t="s">
        <v>4128</v>
      </c>
      <c r="K2037" s="650" t="s">
        <v>4821</v>
      </c>
      <c r="L2037" s="651">
        <v>0</v>
      </c>
      <c r="M2037" s="651">
        <v>0</v>
      </c>
      <c r="N2037" s="650">
        <v>3</v>
      </c>
      <c r="O2037" s="731">
        <v>2.5</v>
      </c>
      <c r="P2037" s="651">
        <v>0</v>
      </c>
      <c r="Q2037" s="666"/>
      <c r="R2037" s="650">
        <v>3</v>
      </c>
      <c r="S2037" s="666">
        <v>1</v>
      </c>
      <c r="T2037" s="731">
        <v>2.5</v>
      </c>
      <c r="U2037" s="689">
        <v>1</v>
      </c>
    </row>
    <row r="2038" spans="1:21" ht="14.4" customHeight="1" x14ac:dyDescent="0.3">
      <c r="A2038" s="649">
        <v>21</v>
      </c>
      <c r="B2038" s="650" t="s">
        <v>582</v>
      </c>
      <c r="C2038" s="650">
        <v>89301212</v>
      </c>
      <c r="D2038" s="729" t="s">
        <v>5949</v>
      </c>
      <c r="E2038" s="730" t="s">
        <v>3930</v>
      </c>
      <c r="F2038" s="650" t="s">
        <v>3904</v>
      </c>
      <c r="G2038" s="650" t="s">
        <v>4125</v>
      </c>
      <c r="H2038" s="650" t="s">
        <v>583</v>
      </c>
      <c r="I2038" s="650" t="s">
        <v>4647</v>
      </c>
      <c r="J2038" s="650" t="s">
        <v>4646</v>
      </c>
      <c r="K2038" s="650" t="s">
        <v>1013</v>
      </c>
      <c r="L2038" s="651">
        <v>0</v>
      </c>
      <c r="M2038" s="651">
        <v>0</v>
      </c>
      <c r="N2038" s="650">
        <v>5</v>
      </c>
      <c r="O2038" s="731">
        <v>1.5</v>
      </c>
      <c r="P2038" s="651">
        <v>0</v>
      </c>
      <c r="Q2038" s="666"/>
      <c r="R2038" s="650">
        <v>5</v>
      </c>
      <c r="S2038" s="666">
        <v>1</v>
      </c>
      <c r="T2038" s="731">
        <v>1.5</v>
      </c>
      <c r="U2038" s="689">
        <v>1</v>
      </c>
    </row>
    <row r="2039" spans="1:21" ht="14.4" customHeight="1" x14ac:dyDescent="0.3">
      <c r="A2039" s="649">
        <v>21</v>
      </c>
      <c r="B2039" s="650" t="s">
        <v>582</v>
      </c>
      <c r="C2039" s="650">
        <v>89301212</v>
      </c>
      <c r="D2039" s="729" t="s">
        <v>5949</v>
      </c>
      <c r="E2039" s="730" t="s">
        <v>3930</v>
      </c>
      <c r="F2039" s="650" t="s">
        <v>3904</v>
      </c>
      <c r="G2039" s="650" t="s">
        <v>4125</v>
      </c>
      <c r="H2039" s="650" t="s">
        <v>583</v>
      </c>
      <c r="I2039" s="650" t="s">
        <v>5529</v>
      </c>
      <c r="J2039" s="650" t="s">
        <v>4649</v>
      </c>
      <c r="K2039" s="650" t="s">
        <v>1013</v>
      </c>
      <c r="L2039" s="651">
        <v>0</v>
      </c>
      <c r="M2039" s="651">
        <v>0</v>
      </c>
      <c r="N2039" s="650">
        <v>1</v>
      </c>
      <c r="O2039" s="731">
        <v>1</v>
      </c>
      <c r="P2039" s="651">
        <v>0</v>
      </c>
      <c r="Q2039" s="666"/>
      <c r="R2039" s="650">
        <v>1</v>
      </c>
      <c r="S2039" s="666">
        <v>1</v>
      </c>
      <c r="T2039" s="731">
        <v>1</v>
      </c>
      <c r="U2039" s="689">
        <v>1</v>
      </c>
    </row>
    <row r="2040" spans="1:21" ht="14.4" customHeight="1" x14ac:dyDescent="0.3">
      <c r="A2040" s="649">
        <v>21</v>
      </c>
      <c r="B2040" s="650" t="s">
        <v>582</v>
      </c>
      <c r="C2040" s="650">
        <v>89301212</v>
      </c>
      <c r="D2040" s="729" t="s">
        <v>5949</v>
      </c>
      <c r="E2040" s="730" t="s">
        <v>3930</v>
      </c>
      <c r="F2040" s="650" t="s">
        <v>3904</v>
      </c>
      <c r="G2040" s="650" t="s">
        <v>4125</v>
      </c>
      <c r="H2040" s="650" t="s">
        <v>583</v>
      </c>
      <c r="I2040" s="650" t="s">
        <v>4648</v>
      </c>
      <c r="J2040" s="650" t="s">
        <v>4649</v>
      </c>
      <c r="K2040" s="650" t="s">
        <v>4650</v>
      </c>
      <c r="L2040" s="651">
        <v>0</v>
      </c>
      <c r="M2040" s="651">
        <v>0</v>
      </c>
      <c r="N2040" s="650">
        <v>1</v>
      </c>
      <c r="O2040" s="731">
        <v>1</v>
      </c>
      <c r="P2040" s="651"/>
      <c r="Q2040" s="666"/>
      <c r="R2040" s="650"/>
      <c r="S2040" s="666">
        <v>0</v>
      </c>
      <c r="T2040" s="731"/>
      <c r="U2040" s="689">
        <v>0</v>
      </c>
    </row>
    <row r="2041" spans="1:21" ht="14.4" customHeight="1" x14ac:dyDescent="0.3">
      <c r="A2041" s="649">
        <v>21</v>
      </c>
      <c r="B2041" s="650" t="s">
        <v>582</v>
      </c>
      <c r="C2041" s="650">
        <v>89301212</v>
      </c>
      <c r="D2041" s="729" t="s">
        <v>5949</v>
      </c>
      <c r="E2041" s="730" t="s">
        <v>3930</v>
      </c>
      <c r="F2041" s="650" t="s">
        <v>3904</v>
      </c>
      <c r="G2041" s="650" t="s">
        <v>4125</v>
      </c>
      <c r="H2041" s="650" t="s">
        <v>583</v>
      </c>
      <c r="I2041" s="650" t="s">
        <v>5060</v>
      </c>
      <c r="J2041" s="650" t="s">
        <v>5059</v>
      </c>
      <c r="K2041" s="650" t="s">
        <v>1013</v>
      </c>
      <c r="L2041" s="651">
        <v>0</v>
      </c>
      <c r="M2041" s="651">
        <v>0</v>
      </c>
      <c r="N2041" s="650">
        <v>3</v>
      </c>
      <c r="O2041" s="731">
        <v>0.5</v>
      </c>
      <c r="P2041" s="651">
        <v>0</v>
      </c>
      <c r="Q2041" s="666"/>
      <c r="R2041" s="650">
        <v>3</v>
      </c>
      <c r="S2041" s="666">
        <v>1</v>
      </c>
      <c r="T2041" s="731">
        <v>0.5</v>
      </c>
      <c r="U2041" s="689">
        <v>1</v>
      </c>
    </row>
    <row r="2042" spans="1:21" ht="14.4" customHeight="1" x14ac:dyDescent="0.3">
      <c r="A2042" s="649">
        <v>21</v>
      </c>
      <c r="B2042" s="650" t="s">
        <v>582</v>
      </c>
      <c r="C2042" s="650">
        <v>89301212</v>
      </c>
      <c r="D2042" s="729" t="s">
        <v>5949</v>
      </c>
      <c r="E2042" s="730" t="s">
        <v>3930</v>
      </c>
      <c r="F2042" s="650" t="s">
        <v>3904</v>
      </c>
      <c r="G2042" s="650" t="s">
        <v>4125</v>
      </c>
      <c r="H2042" s="650" t="s">
        <v>583</v>
      </c>
      <c r="I2042" s="650" t="s">
        <v>5530</v>
      </c>
      <c r="J2042" s="650" t="s">
        <v>5059</v>
      </c>
      <c r="K2042" s="650" t="s">
        <v>4821</v>
      </c>
      <c r="L2042" s="651">
        <v>0</v>
      </c>
      <c r="M2042" s="651">
        <v>0</v>
      </c>
      <c r="N2042" s="650">
        <v>2</v>
      </c>
      <c r="O2042" s="731">
        <v>1.5</v>
      </c>
      <c r="P2042" s="651">
        <v>0</v>
      </c>
      <c r="Q2042" s="666"/>
      <c r="R2042" s="650">
        <v>1</v>
      </c>
      <c r="S2042" s="666">
        <v>0.5</v>
      </c>
      <c r="T2042" s="731">
        <v>0.5</v>
      </c>
      <c r="U2042" s="689">
        <v>0.33333333333333331</v>
      </c>
    </row>
    <row r="2043" spans="1:21" ht="14.4" customHeight="1" x14ac:dyDescent="0.3">
      <c r="A2043" s="649">
        <v>21</v>
      </c>
      <c r="B2043" s="650" t="s">
        <v>582</v>
      </c>
      <c r="C2043" s="650">
        <v>89301212</v>
      </c>
      <c r="D2043" s="729" t="s">
        <v>5949</v>
      </c>
      <c r="E2043" s="730" t="s">
        <v>3930</v>
      </c>
      <c r="F2043" s="650" t="s">
        <v>3904</v>
      </c>
      <c r="G2043" s="650" t="s">
        <v>4125</v>
      </c>
      <c r="H2043" s="650" t="s">
        <v>583</v>
      </c>
      <c r="I2043" s="650" t="s">
        <v>4651</v>
      </c>
      <c r="J2043" s="650" t="s">
        <v>4649</v>
      </c>
      <c r="K2043" s="650" t="s">
        <v>922</v>
      </c>
      <c r="L2043" s="651">
        <v>0</v>
      </c>
      <c r="M2043" s="651">
        <v>0</v>
      </c>
      <c r="N2043" s="650">
        <v>14</v>
      </c>
      <c r="O2043" s="731">
        <v>7.5</v>
      </c>
      <c r="P2043" s="651">
        <v>0</v>
      </c>
      <c r="Q2043" s="666"/>
      <c r="R2043" s="650">
        <v>3</v>
      </c>
      <c r="S2043" s="666">
        <v>0.21428571428571427</v>
      </c>
      <c r="T2043" s="731">
        <v>2</v>
      </c>
      <c r="U2043" s="689">
        <v>0.26666666666666666</v>
      </c>
    </row>
    <row r="2044" spans="1:21" ht="14.4" customHeight="1" x14ac:dyDescent="0.3">
      <c r="A2044" s="649">
        <v>21</v>
      </c>
      <c r="B2044" s="650" t="s">
        <v>582</v>
      </c>
      <c r="C2044" s="650">
        <v>89301212</v>
      </c>
      <c r="D2044" s="729" t="s">
        <v>5949</v>
      </c>
      <c r="E2044" s="730" t="s">
        <v>3930</v>
      </c>
      <c r="F2044" s="650" t="s">
        <v>3904</v>
      </c>
      <c r="G2044" s="650" t="s">
        <v>4125</v>
      </c>
      <c r="H2044" s="650" t="s">
        <v>583</v>
      </c>
      <c r="I2044" s="650" t="s">
        <v>5062</v>
      </c>
      <c r="J2044" s="650" t="s">
        <v>4366</v>
      </c>
      <c r="K2044" s="650" t="s">
        <v>922</v>
      </c>
      <c r="L2044" s="651">
        <v>0</v>
      </c>
      <c r="M2044" s="651">
        <v>0</v>
      </c>
      <c r="N2044" s="650">
        <v>2</v>
      </c>
      <c r="O2044" s="731">
        <v>0.5</v>
      </c>
      <c r="P2044" s="651"/>
      <c r="Q2044" s="666"/>
      <c r="R2044" s="650"/>
      <c r="S2044" s="666">
        <v>0</v>
      </c>
      <c r="T2044" s="731"/>
      <c r="U2044" s="689">
        <v>0</v>
      </c>
    </row>
    <row r="2045" spans="1:21" ht="14.4" customHeight="1" x14ac:dyDescent="0.3">
      <c r="A2045" s="649">
        <v>21</v>
      </c>
      <c r="B2045" s="650" t="s">
        <v>582</v>
      </c>
      <c r="C2045" s="650">
        <v>89301212</v>
      </c>
      <c r="D2045" s="729" t="s">
        <v>5949</v>
      </c>
      <c r="E2045" s="730" t="s">
        <v>3930</v>
      </c>
      <c r="F2045" s="650" t="s">
        <v>3904</v>
      </c>
      <c r="G2045" s="650" t="s">
        <v>4125</v>
      </c>
      <c r="H2045" s="650" t="s">
        <v>583</v>
      </c>
      <c r="I2045" s="650" t="s">
        <v>4130</v>
      </c>
      <c r="J2045" s="650" t="s">
        <v>1827</v>
      </c>
      <c r="K2045" s="650" t="s">
        <v>922</v>
      </c>
      <c r="L2045" s="651">
        <v>0</v>
      </c>
      <c r="M2045" s="651">
        <v>0</v>
      </c>
      <c r="N2045" s="650">
        <v>9</v>
      </c>
      <c r="O2045" s="731">
        <v>2.5</v>
      </c>
      <c r="P2045" s="651">
        <v>0</v>
      </c>
      <c r="Q2045" s="666"/>
      <c r="R2045" s="650">
        <v>5</v>
      </c>
      <c r="S2045" s="666">
        <v>0.55555555555555558</v>
      </c>
      <c r="T2045" s="731">
        <v>1</v>
      </c>
      <c r="U2045" s="689">
        <v>0.4</v>
      </c>
    </row>
    <row r="2046" spans="1:21" ht="14.4" customHeight="1" x14ac:dyDescent="0.3">
      <c r="A2046" s="649">
        <v>21</v>
      </c>
      <c r="B2046" s="650" t="s">
        <v>582</v>
      </c>
      <c r="C2046" s="650">
        <v>89301212</v>
      </c>
      <c r="D2046" s="729" t="s">
        <v>5949</v>
      </c>
      <c r="E2046" s="730" t="s">
        <v>3930</v>
      </c>
      <c r="F2046" s="650" t="s">
        <v>3904</v>
      </c>
      <c r="G2046" s="650" t="s">
        <v>4125</v>
      </c>
      <c r="H2046" s="650" t="s">
        <v>583</v>
      </c>
      <c r="I2046" s="650" t="s">
        <v>4130</v>
      </c>
      <c r="J2046" s="650" t="s">
        <v>4128</v>
      </c>
      <c r="K2046" s="650" t="s">
        <v>922</v>
      </c>
      <c r="L2046" s="651">
        <v>0</v>
      </c>
      <c r="M2046" s="651">
        <v>0</v>
      </c>
      <c r="N2046" s="650">
        <v>5</v>
      </c>
      <c r="O2046" s="731">
        <v>2.5</v>
      </c>
      <c r="P2046" s="651">
        <v>0</v>
      </c>
      <c r="Q2046" s="666"/>
      <c r="R2046" s="650">
        <v>5</v>
      </c>
      <c r="S2046" s="666">
        <v>1</v>
      </c>
      <c r="T2046" s="731">
        <v>2.5</v>
      </c>
      <c r="U2046" s="689">
        <v>1</v>
      </c>
    </row>
    <row r="2047" spans="1:21" ht="14.4" customHeight="1" x14ac:dyDescent="0.3">
      <c r="A2047" s="649">
        <v>21</v>
      </c>
      <c r="B2047" s="650" t="s">
        <v>582</v>
      </c>
      <c r="C2047" s="650">
        <v>89301212</v>
      </c>
      <c r="D2047" s="729" t="s">
        <v>5949</v>
      </c>
      <c r="E2047" s="730" t="s">
        <v>3930</v>
      </c>
      <c r="F2047" s="650" t="s">
        <v>3904</v>
      </c>
      <c r="G2047" s="650" t="s">
        <v>4125</v>
      </c>
      <c r="H2047" s="650" t="s">
        <v>583</v>
      </c>
      <c r="I2047" s="650" t="s">
        <v>4726</v>
      </c>
      <c r="J2047" s="650" t="s">
        <v>4646</v>
      </c>
      <c r="K2047" s="650" t="s">
        <v>1013</v>
      </c>
      <c r="L2047" s="651">
        <v>0</v>
      </c>
      <c r="M2047" s="651">
        <v>0</v>
      </c>
      <c r="N2047" s="650">
        <v>3</v>
      </c>
      <c r="O2047" s="731">
        <v>1</v>
      </c>
      <c r="P2047" s="651"/>
      <c r="Q2047" s="666"/>
      <c r="R2047" s="650"/>
      <c r="S2047" s="666">
        <v>0</v>
      </c>
      <c r="T2047" s="731"/>
      <c r="U2047" s="689">
        <v>0</v>
      </c>
    </row>
    <row r="2048" spans="1:21" ht="14.4" customHeight="1" x14ac:dyDescent="0.3">
      <c r="A2048" s="649">
        <v>21</v>
      </c>
      <c r="B2048" s="650" t="s">
        <v>582</v>
      </c>
      <c r="C2048" s="650">
        <v>89301212</v>
      </c>
      <c r="D2048" s="729" t="s">
        <v>5949</v>
      </c>
      <c r="E2048" s="730" t="s">
        <v>3930</v>
      </c>
      <c r="F2048" s="650" t="s">
        <v>3904</v>
      </c>
      <c r="G2048" s="650" t="s">
        <v>4125</v>
      </c>
      <c r="H2048" s="650" t="s">
        <v>583</v>
      </c>
      <c r="I2048" s="650" t="s">
        <v>5165</v>
      </c>
      <c r="J2048" s="650" t="s">
        <v>4646</v>
      </c>
      <c r="K2048" s="650" t="s">
        <v>1013</v>
      </c>
      <c r="L2048" s="651">
        <v>0</v>
      </c>
      <c r="M2048" s="651">
        <v>0</v>
      </c>
      <c r="N2048" s="650">
        <v>6</v>
      </c>
      <c r="O2048" s="731">
        <v>2</v>
      </c>
      <c r="P2048" s="651">
        <v>0</v>
      </c>
      <c r="Q2048" s="666"/>
      <c r="R2048" s="650">
        <v>6</v>
      </c>
      <c r="S2048" s="666">
        <v>1</v>
      </c>
      <c r="T2048" s="731">
        <v>2</v>
      </c>
      <c r="U2048" s="689">
        <v>1</v>
      </c>
    </row>
    <row r="2049" spans="1:21" ht="14.4" customHeight="1" x14ac:dyDescent="0.3">
      <c r="A2049" s="649">
        <v>21</v>
      </c>
      <c r="B2049" s="650" t="s">
        <v>582</v>
      </c>
      <c r="C2049" s="650">
        <v>89301212</v>
      </c>
      <c r="D2049" s="729" t="s">
        <v>5949</v>
      </c>
      <c r="E2049" s="730" t="s">
        <v>3930</v>
      </c>
      <c r="F2049" s="650" t="s">
        <v>3904</v>
      </c>
      <c r="G2049" s="650" t="s">
        <v>4125</v>
      </c>
      <c r="H2049" s="650" t="s">
        <v>583</v>
      </c>
      <c r="I2049" s="650" t="s">
        <v>5531</v>
      </c>
      <c r="J2049" s="650" t="s">
        <v>4725</v>
      </c>
      <c r="K2049" s="650" t="s">
        <v>922</v>
      </c>
      <c r="L2049" s="651">
        <v>0</v>
      </c>
      <c r="M2049" s="651">
        <v>0</v>
      </c>
      <c r="N2049" s="650">
        <v>2</v>
      </c>
      <c r="O2049" s="731">
        <v>0.5</v>
      </c>
      <c r="P2049" s="651"/>
      <c r="Q2049" s="666"/>
      <c r="R2049" s="650"/>
      <c r="S2049" s="666">
        <v>0</v>
      </c>
      <c r="T2049" s="731"/>
      <c r="U2049" s="689">
        <v>0</v>
      </c>
    </row>
    <row r="2050" spans="1:21" ht="14.4" customHeight="1" x14ac:dyDescent="0.3">
      <c r="A2050" s="649">
        <v>21</v>
      </c>
      <c r="B2050" s="650" t="s">
        <v>582</v>
      </c>
      <c r="C2050" s="650">
        <v>89301212</v>
      </c>
      <c r="D2050" s="729" t="s">
        <v>5949</v>
      </c>
      <c r="E2050" s="730" t="s">
        <v>3930</v>
      </c>
      <c r="F2050" s="650" t="s">
        <v>3904</v>
      </c>
      <c r="G2050" s="650" t="s">
        <v>4823</v>
      </c>
      <c r="H2050" s="650" t="s">
        <v>583</v>
      </c>
      <c r="I2050" s="650" t="s">
        <v>3542</v>
      </c>
      <c r="J2050" s="650" t="s">
        <v>3543</v>
      </c>
      <c r="K2050" s="650" t="s">
        <v>3544</v>
      </c>
      <c r="L2050" s="651">
        <v>92785.3</v>
      </c>
      <c r="M2050" s="651">
        <v>278355.90000000002</v>
      </c>
      <c r="N2050" s="650">
        <v>3</v>
      </c>
      <c r="O2050" s="731">
        <v>3</v>
      </c>
      <c r="P2050" s="651"/>
      <c r="Q2050" s="666">
        <v>0</v>
      </c>
      <c r="R2050" s="650"/>
      <c r="S2050" s="666">
        <v>0</v>
      </c>
      <c r="T2050" s="731"/>
      <c r="U2050" s="689">
        <v>0</v>
      </c>
    </row>
    <row r="2051" spans="1:21" ht="14.4" customHeight="1" x14ac:dyDescent="0.3">
      <c r="A2051" s="649">
        <v>21</v>
      </c>
      <c r="B2051" s="650" t="s">
        <v>582</v>
      </c>
      <c r="C2051" s="650">
        <v>89301212</v>
      </c>
      <c r="D2051" s="729" t="s">
        <v>5949</v>
      </c>
      <c r="E2051" s="730" t="s">
        <v>3930</v>
      </c>
      <c r="F2051" s="650" t="s">
        <v>3905</v>
      </c>
      <c r="G2051" s="650" t="s">
        <v>4133</v>
      </c>
      <c r="H2051" s="650" t="s">
        <v>583</v>
      </c>
      <c r="I2051" s="650" t="s">
        <v>5532</v>
      </c>
      <c r="J2051" s="650" t="s">
        <v>3919</v>
      </c>
      <c r="K2051" s="650"/>
      <c r="L2051" s="651">
        <v>0</v>
      </c>
      <c r="M2051" s="651">
        <v>0</v>
      </c>
      <c r="N2051" s="650">
        <v>1</v>
      </c>
      <c r="O2051" s="731">
        <v>1</v>
      </c>
      <c r="P2051" s="651"/>
      <c r="Q2051" s="666"/>
      <c r="R2051" s="650"/>
      <c r="S2051" s="666">
        <v>0</v>
      </c>
      <c r="T2051" s="731"/>
      <c r="U2051" s="689">
        <v>0</v>
      </c>
    </row>
    <row r="2052" spans="1:21" ht="14.4" customHeight="1" x14ac:dyDescent="0.3">
      <c r="A2052" s="649">
        <v>21</v>
      </c>
      <c r="B2052" s="650" t="s">
        <v>582</v>
      </c>
      <c r="C2052" s="650">
        <v>89301212</v>
      </c>
      <c r="D2052" s="729" t="s">
        <v>5949</v>
      </c>
      <c r="E2052" s="730" t="s">
        <v>3930</v>
      </c>
      <c r="F2052" s="650" t="s">
        <v>3905</v>
      </c>
      <c r="G2052" s="650" t="s">
        <v>4133</v>
      </c>
      <c r="H2052" s="650" t="s">
        <v>583</v>
      </c>
      <c r="I2052" s="650" t="s">
        <v>5533</v>
      </c>
      <c r="J2052" s="650" t="s">
        <v>3919</v>
      </c>
      <c r="K2052" s="650"/>
      <c r="L2052" s="651">
        <v>0</v>
      </c>
      <c r="M2052" s="651">
        <v>0</v>
      </c>
      <c r="N2052" s="650">
        <v>18</v>
      </c>
      <c r="O2052" s="731">
        <v>18</v>
      </c>
      <c r="P2052" s="651">
        <v>0</v>
      </c>
      <c r="Q2052" s="666"/>
      <c r="R2052" s="650">
        <v>5</v>
      </c>
      <c r="S2052" s="666">
        <v>0.27777777777777779</v>
      </c>
      <c r="T2052" s="731">
        <v>5</v>
      </c>
      <c r="U2052" s="689">
        <v>0.27777777777777779</v>
      </c>
    </row>
    <row r="2053" spans="1:21" ht="14.4" customHeight="1" x14ac:dyDescent="0.3">
      <c r="A2053" s="649">
        <v>21</v>
      </c>
      <c r="B2053" s="650" t="s">
        <v>582</v>
      </c>
      <c r="C2053" s="650">
        <v>89301212</v>
      </c>
      <c r="D2053" s="729" t="s">
        <v>5949</v>
      </c>
      <c r="E2053" s="730" t="s">
        <v>3930</v>
      </c>
      <c r="F2053" s="650" t="s">
        <v>3905</v>
      </c>
      <c r="G2053" s="650" t="s">
        <v>4133</v>
      </c>
      <c r="H2053" s="650" t="s">
        <v>583</v>
      </c>
      <c r="I2053" s="650" t="s">
        <v>4134</v>
      </c>
      <c r="J2053" s="650" t="s">
        <v>3919</v>
      </c>
      <c r="K2053" s="650"/>
      <c r="L2053" s="651">
        <v>0</v>
      </c>
      <c r="M2053" s="651">
        <v>0</v>
      </c>
      <c r="N2053" s="650">
        <v>13</v>
      </c>
      <c r="O2053" s="731">
        <v>13</v>
      </c>
      <c r="P2053" s="651">
        <v>0</v>
      </c>
      <c r="Q2053" s="666"/>
      <c r="R2053" s="650">
        <v>13</v>
      </c>
      <c r="S2053" s="666">
        <v>1</v>
      </c>
      <c r="T2053" s="731">
        <v>13</v>
      </c>
      <c r="U2053" s="689">
        <v>1</v>
      </c>
    </row>
    <row r="2054" spans="1:21" ht="14.4" customHeight="1" x14ac:dyDescent="0.3">
      <c r="A2054" s="649">
        <v>21</v>
      </c>
      <c r="B2054" s="650" t="s">
        <v>582</v>
      </c>
      <c r="C2054" s="650">
        <v>89301212</v>
      </c>
      <c r="D2054" s="729" t="s">
        <v>5949</v>
      </c>
      <c r="E2054" s="730" t="s">
        <v>3930</v>
      </c>
      <c r="F2054" s="650" t="s">
        <v>3905</v>
      </c>
      <c r="G2054" s="650" t="s">
        <v>4133</v>
      </c>
      <c r="H2054" s="650" t="s">
        <v>583</v>
      </c>
      <c r="I2054" s="650" t="s">
        <v>5534</v>
      </c>
      <c r="J2054" s="650" t="s">
        <v>3919</v>
      </c>
      <c r="K2054" s="650"/>
      <c r="L2054" s="651">
        <v>0</v>
      </c>
      <c r="M2054" s="651">
        <v>0</v>
      </c>
      <c r="N2054" s="650">
        <v>1</v>
      </c>
      <c r="O2054" s="731">
        <v>1</v>
      </c>
      <c r="P2054" s="651"/>
      <c r="Q2054" s="666"/>
      <c r="R2054" s="650"/>
      <c r="S2054" s="666">
        <v>0</v>
      </c>
      <c r="T2054" s="731"/>
      <c r="U2054" s="689">
        <v>0</v>
      </c>
    </row>
    <row r="2055" spans="1:21" ht="14.4" customHeight="1" x14ac:dyDescent="0.3">
      <c r="A2055" s="649">
        <v>21</v>
      </c>
      <c r="B2055" s="650" t="s">
        <v>582</v>
      </c>
      <c r="C2055" s="650">
        <v>89301212</v>
      </c>
      <c r="D2055" s="729" t="s">
        <v>5949</v>
      </c>
      <c r="E2055" s="730" t="s">
        <v>3930</v>
      </c>
      <c r="F2055" s="650" t="s">
        <v>3905</v>
      </c>
      <c r="G2055" s="650" t="s">
        <v>4133</v>
      </c>
      <c r="H2055" s="650" t="s">
        <v>583</v>
      </c>
      <c r="I2055" s="650" t="s">
        <v>4135</v>
      </c>
      <c r="J2055" s="650" t="s">
        <v>3919</v>
      </c>
      <c r="K2055" s="650"/>
      <c r="L2055" s="651">
        <v>0</v>
      </c>
      <c r="M2055" s="651">
        <v>0</v>
      </c>
      <c r="N2055" s="650">
        <v>5</v>
      </c>
      <c r="O2055" s="731">
        <v>5</v>
      </c>
      <c r="P2055" s="651">
        <v>0</v>
      </c>
      <c r="Q2055" s="666"/>
      <c r="R2055" s="650">
        <v>3</v>
      </c>
      <c r="S2055" s="666">
        <v>0.6</v>
      </c>
      <c r="T2055" s="731">
        <v>3</v>
      </c>
      <c r="U2055" s="689">
        <v>0.6</v>
      </c>
    </row>
    <row r="2056" spans="1:21" ht="14.4" customHeight="1" x14ac:dyDescent="0.3">
      <c r="A2056" s="649">
        <v>21</v>
      </c>
      <c r="B2056" s="650" t="s">
        <v>582</v>
      </c>
      <c r="C2056" s="650">
        <v>89301212</v>
      </c>
      <c r="D2056" s="729" t="s">
        <v>5949</v>
      </c>
      <c r="E2056" s="730" t="s">
        <v>3930</v>
      </c>
      <c r="F2056" s="650" t="s">
        <v>3905</v>
      </c>
      <c r="G2056" s="650" t="s">
        <v>4133</v>
      </c>
      <c r="H2056" s="650" t="s">
        <v>583</v>
      </c>
      <c r="I2056" s="650" t="s">
        <v>5535</v>
      </c>
      <c r="J2056" s="650" t="s">
        <v>3919</v>
      </c>
      <c r="K2056" s="650"/>
      <c r="L2056" s="651">
        <v>0</v>
      </c>
      <c r="M2056" s="651">
        <v>0</v>
      </c>
      <c r="N2056" s="650">
        <v>2</v>
      </c>
      <c r="O2056" s="731">
        <v>2</v>
      </c>
      <c r="P2056" s="651">
        <v>0</v>
      </c>
      <c r="Q2056" s="666"/>
      <c r="R2056" s="650">
        <v>2</v>
      </c>
      <c r="S2056" s="666">
        <v>1</v>
      </c>
      <c r="T2056" s="731">
        <v>2</v>
      </c>
      <c r="U2056" s="689">
        <v>1</v>
      </c>
    </row>
    <row r="2057" spans="1:21" ht="14.4" customHeight="1" x14ac:dyDescent="0.3">
      <c r="A2057" s="649">
        <v>21</v>
      </c>
      <c r="B2057" s="650" t="s">
        <v>582</v>
      </c>
      <c r="C2057" s="650">
        <v>89301212</v>
      </c>
      <c r="D2057" s="729" t="s">
        <v>5949</v>
      </c>
      <c r="E2057" s="730" t="s">
        <v>3930</v>
      </c>
      <c r="F2057" s="650" t="s">
        <v>3905</v>
      </c>
      <c r="G2057" s="650" t="s">
        <v>4133</v>
      </c>
      <c r="H2057" s="650" t="s">
        <v>583</v>
      </c>
      <c r="I2057" s="650" t="s">
        <v>5536</v>
      </c>
      <c r="J2057" s="650" t="s">
        <v>3919</v>
      </c>
      <c r="K2057" s="650"/>
      <c r="L2057" s="651">
        <v>0</v>
      </c>
      <c r="M2057" s="651">
        <v>0</v>
      </c>
      <c r="N2057" s="650">
        <v>3</v>
      </c>
      <c r="O2057" s="731">
        <v>2</v>
      </c>
      <c r="P2057" s="651"/>
      <c r="Q2057" s="666"/>
      <c r="R2057" s="650"/>
      <c r="S2057" s="666">
        <v>0</v>
      </c>
      <c r="T2057" s="731"/>
      <c r="U2057" s="689">
        <v>0</v>
      </c>
    </row>
    <row r="2058" spans="1:21" ht="14.4" customHeight="1" x14ac:dyDescent="0.3">
      <c r="A2058" s="649">
        <v>21</v>
      </c>
      <c r="B2058" s="650" t="s">
        <v>582</v>
      </c>
      <c r="C2058" s="650">
        <v>89301212</v>
      </c>
      <c r="D2058" s="729" t="s">
        <v>5949</v>
      </c>
      <c r="E2058" s="730" t="s">
        <v>3930</v>
      </c>
      <c r="F2058" s="650" t="s">
        <v>3906</v>
      </c>
      <c r="G2058" s="650" t="s">
        <v>4136</v>
      </c>
      <c r="H2058" s="650" t="s">
        <v>583</v>
      </c>
      <c r="I2058" s="650" t="s">
        <v>4137</v>
      </c>
      <c r="J2058" s="650" t="s">
        <v>4138</v>
      </c>
      <c r="K2058" s="650" t="s">
        <v>4139</v>
      </c>
      <c r="L2058" s="651">
        <v>1267.1199999999999</v>
      </c>
      <c r="M2058" s="651">
        <v>13938.319999999996</v>
      </c>
      <c r="N2058" s="650">
        <v>11</v>
      </c>
      <c r="O2058" s="731">
        <v>11</v>
      </c>
      <c r="P2058" s="651">
        <v>12671.199999999997</v>
      </c>
      <c r="Q2058" s="666">
        <v>0.90909090909090917</v>
      </c>
      <c r="R2058" s="650">
        <v>10</v>
      </c>
      <c r="S2058" s="666">
        <v>0.90909090909090906</v>
      </c>
      <c r="T2058" s="731">
        <v>10</v>
      </c>
      <c r="U2058" s="689">
        <v>0.90909090909090906</v>
      </c>
    </row>
    <row r="2059" spans="1:21" ht="14.4" customHeight="1" x14ac:dyDescent="0.3">
      <c r="A2059" s="649">
        <v>21</v>
      </c>
      <c r="B2059" s="650" t="s">
        <v>582</v>
      </c>
      <c r="C2059" s="650">
        <v>89301212</v>
      </c>
      <c r="D2059" s="729" t="s">
        <v>5949</v>
      </c>
      <c r="E2059" s="730" t="s">
        <v>3930</v>
      </c>
      <c r="F2059" s="650" t="s">
        <v>3906</v>
      </c>
      <c r="G2059" s="650" t="s">
        <v>4136</v>
      </c>
      <c r="H2059" s="650" t="s">
        <v>583</v>
      </c>
      <c r="I2059" s="650" t="s">
        <v>4184</v>
      </c>
      <c r="J2059" s="650" t="s">
        <v>4185</v>
      </c>
      <c r="K2059" s="650" t="s">
        <v>4186</v>
      </c>
      <c r="L2059" s="651">
        <v>1000</v>
      </c>
      <c r="M2059" s="651">
        <v>8000</v>
      </c>
      <c r="N2059" s="650">
        <v>8</v>
      </c>
      <c r="O2059" s="731">
        <v>8</v>
      </c>
      <c r="P2059" s="651"/>
      <c r="Q2059" s="666">
        <v>0</v>
      </c>
      <c r="R2059" s="650"/>
      <c r="S2059" s="666">
        <v>0</v>
      </c>
      <c r="T2059" s="731"/>
      <c r="U2059" s="689">
        <v>0</v>
      </c>
    </row>
    <row r="2060" spans="1:21" ht="14.4" customHeight="1" x14ac:dyDescent="0.3">
      <c r="A2060" s="649">
        <v>21</v>
      </c>
      <c r="B2060" s="650" t="s">
        <v>582</v>
      </c>
      <c r="C2060" s="650">
        <v>89301212</v>
      </c>
      <c r="D2060" s="729" t="s">
        <v>5949</v>
      </c>
      <c r="E2060" s="730" t="s">
        <v>3930</v>
      </c>
      <c r="F2060" s="650" t="s">
        <v>3906</v>
      </c>
      <c r="G2060" s="650" t="s">
        <v>4654</v>
      </c>
      <c r="H2060" s="650" t="s">
        <v>583</v>
      </c>
      <c r="I2060" s="650" t="s">
        <v>5167</v>
      </c>
      <c r="J2060" s="650" t="s">
        <v>5168</v>
      </c>
      <c r="K2060" s="650" t="s">
        <v>5169</v>
      </c>
      <c r="L2060" s="651">
        <v>1300</v>
      </c>
      <c r="M2060" s="651">
        <v>1300</v>
      </c>
      <c r="N2060" s="650">
        <v>1</v>
      </c>
      <c r="O2060" s="731">
        <v>1</v>
      </c>
      <c r="P2060" s="651"/>
      <c r="Q2060" s="666">
        <v>0</v>
      </c>
      <c r="R2060" s="650"/>
      <c r="S2060" s="666">
        <v>0</v>
      </c>
      <c r="T2060" s="731"/>
      <c r="U2060" s="689">
        <v>0</v>
      </c>
    </row>
    <row r="2061" spans="1:21" ht="14.4" customHeight="1" x14ac:dyDescent="0.3">
      <c r="A2061" s="649">
        <v>21</v>
      </c>
      <c r="B2061" s="650" t="s">
        <v>582</v>
      </c>
      <c r="C2061" s="650">
        <v>89301212</v>
      </c>
      <c r="D2061" s="729" t="s">
        <v>5949</v>
      </c>
      <c r="E2061" s="730" t="s">
        <v>3930</v>
      </c>
      <c r="F2061" s="650" t="s">
        <v>3906</v>
      </c>
      <c r="G2061" s="650" t="s">
        <v>4654</v>
      </c>
      <c r="H2061" s="650" t="s">
        <v>583</v>
      </c>
      <c r="I2061" s="650" t="s">
        <v>4655</v>
      </c>
      <c r="J2061" s="650" t="s">
        <v>4656</v>
      </c>
      <c r="K2061" s="650" t="s">
        <v>4657</v>
      </c>
      <c r="L2061" s="651">
        <v>1800</v>
      </c>
      <c r="M2061" s="651">
        <v>9000</v>
      </c>
      <c r="N2061" s="650">
        <v>5</v>
      </c>
      <c r="O2061" s="731">
        <v>5</v>
      </c>
      <c r="P2061" s="651"/>
      <c r="Q2061" s="666">
        <v>0</v>
      </c>
      <c r="R2061" s="650"/>
      <c r="S2061" s="666">
        <v>0</v>
      </c>
      <c r="T2061" s="731"/>
      <c r="U2061" s="689">
        <v>0</v>
      </c>
    </row>
    <row r="2062" spans="1:21" ht="14.4" customHeight="1" x14ac:dyDescent="0.3">
      <c r="A2062" s="649">
        <v>21</v>
      </c>
      <c r="B2062" s="650" t="s">
        <v>582</v>
      </c>
      <c r="C2062" s="650">
        <v>89301212</v>
      </c>
      <c r="D2062" s="729" t="s">
        <v>5949</v>
      </c>
      <c r="E2062" s="730" t="s">
        <v>3931</v>
      </c>
      <c r="F2062" s="650" t="s">
        <v>3904</v>
      </c>
      <c r="G2062" s="650" t="s">
        <v>4388</v>
      </c>
      <c r="H2062" s="650" t="s">
        <v>583</v>
      </c>
      <c r="I2062" s="650" t="s">
        <v>5073</v>
      </c>
      <c r="J2062" s="650" t="s">
        <v>4390</v>
      </c>
      <c r="K2062" s="650" t="s">
        <v>5074</v>
      </c>
      <c r="L2062" s="651">
        <v>106.23</v>
      </c>
      <c r="M2062" s="651">
        <v>424.92</v>
      </c>
      <c r="N2062" s="650">
        <v>4</v>
      </c>
      <c r="O2062" s="731">
        <v>2</v>
      </c>
      <c r="P2062" s="651">
        <v>424.92</v>
      </c>
      <c r="Q2062" s="666">
        <v>1</v>
      </c>
      <c r="R2062" s="650">
        <v>4</v>
      </c>
      <c r="S2062" s="666">
        <v>1</v>
      </c>
      <c r="T2062" s="731">
        <v>2</v>
      </c>
      <c r="U2062" s="689">
        <v>1</v>
      </c>
    </row>
    <row r="2063" spans="1:21" ht="14.4" customHeight="1" x14ac:dyDescent="0.3">
      <c r="A2063" s="649">
        <v>21</v>
      </c>
      <c r="B2063" s="650" t="s">
        <v>582</v>
      </c>
      <c r="C2063" s="650">
        <v>89301212</v>
      </c>
      <c r="D2063" s="729" t="s">
        <v>5949</v>
      </c>
      <c r="E2063" s="730" t="s">
        <v>3931</v>
      </c>
      <c r="F2063" s="650" t="s">
        <v>3904</v>
      </c>
      <c r="G2063" s="650" t="s">
        <v>4203</v>
      </c>
      <c r="H2063" s="650" t="s">
        <v>583</v>
      </c>
      <c r="I2063" s="650" t="s">
        <v>4204</v>
      </c>
      <c r="J2063" s="650" t="s">
        <v>4205</v>
      </c>
      <c r="K2063" s="650" t="s">
        <v>4206</v>
      </c>
      <c r="L2063" s="651">
        <v>275.23</v>
      </c>
      <c r="M2063" s="651">
        <v>275.23</v>
      </c>
      <c r="N2063" s="650">
        <v>1</v>
      </c>
      <c r="O2063" s="731">
        <v>1</v>
      </c>
      <c r="P2063" s="651">
        <v>275.23</v>
      </c>
      <c r="Q2063" s="666">
        <v>1</v>
      </c>
      <c r="R2063" s="650">
        <v>1</v>
      </c>
      <c r="S2063" s="666">
        <v>1</v>
      </c>
      <c r="T2063" s="731">
        <v>1</v>
      </c>
      <c r="U2063" s="689">
        <v>1</v>
      </c>
    </row>
    <row r="2064" spans="1:21" ht="14.4" customHeight="1" x14ac:dyDescent="0.3">
      <c r="A2064" s="649">
        <v>21</v>
      </c>
      <c r="B2064" s="650" t="s">
        <v>582</v>
      </c>
      <c r="C2064" s="650">
        <v>89301212</v>
      </c>
      <c r="D2064" s="729" t="s">
        <v>5949</v>
      </c>
      <c r="E2064" s="730" t="s">
        <v>3931</v>
      </c>
      <c r="F2064" s="650" t="s">
        <v>3904</v>
      </c>
      <c r="G2064" s="650" t="s">
        <v>3956</v>
      </c>
      <c r="H2064" s="650" t="s">
        <v>583</v>
      </c>
      <c r="I2064" s="650" t="s">
        <v>1097</v>
      </c>
      <c r="J2064" s="650" t="s">
        <v>1098</v>
      </c>
      <c r="K2064" s="650" t="s">
        <v>1099</v>
      </c>
      <c r="L2064" s="651">
        <v>95.25</v>
      </c>
      <c r="M2064" s="651">
        <v>95.25</v>
      </c>
      <c r="N2064" s="650">
        <v>1</v>
      </c>
      <c r="O2064" s="731"/>
      <c r="P2064" s="651">
        <v>95.25</v>
      </c>
      <c r="Q2064" s="666">
        <v>1</v>
      </c>
      <c r="R2064" s="650">
        <v>1</v>
      </c>
      <c r="S2064" s="666">
        <v>1</v>
      </c>
      <c r="T2064" s="731"/>
      <c r="U2064" s="689"/>
    </row>
    <row r="2065" spans="1:21" ht="14.4" customHeight="1" x14ac:dyDescent="0.3">
      <c r="A2065" s="649">
        <v>21</v>
      </c>
      <c r="B2065" s="650" t="s">
        <v>582</v>
      </c>
      <c r="C2065" s="650">
        <v>89301212</v>
      </c>
      <c r="D2065" s="729" t="s">
        <v>5949</v>
      </c>
      <c r="E2065" s="730" t="s">
        <v>3931</v>
      </c>
      <c r="F2065" s="650" t="s">
        <v>3904</v>
      </c>
      <c r="G2065" s="650" t="s">
        <v>3956</v>
      </c>
      <c r="H2065" s="650" t="s">
        <v>583</v>
      </c>
      <c r="I2065" s="650" t="s">
        <v>4466</v>
      </c>
      <c r="J2065" s="650" t="s">
        <v>4140</v>
      </c>
      <c r="K2065" s="650" t="s">
        <v>1099</v>
      </c>
      <c r="L2065" s="651">
        <v>95.25</v>
      </c>
      <c r="M2065" s="651">
        <v>190.5</v>
      </c>
      <c r="N2065" s="650">
        <v>2</v>
      </c>
      <c r="O2065" s="731">
        <v>1</v>
      </c>
      <c r="P2065" s="651"/>
      <c r="Q2065" s="666">
        <v>0</v>
      </c>
      <c r="R2065" s="650"/>
      <c r="S2065" s="666">
        <v>0</v>
      </c>
      <c r="T2065" s="731"/>
      <c r="U2065" s="689">
        <v>0</v>
      </c>
    </row>
    <row r="2066" spans="1:21" ht="14.4" customHeight="1" x14ac:dyDescent="0.3">
      <c r="A2066" s="649">
        <v>21</v>
      </c>
      <c r="B2066" s="650" t="s">
        <v>582</v>
      </c>
      <c r="C2066" s="650">
        <v>89301212</v>
      </c>
      <c r="D2066" s="729" t="s">
        <v>5949</v>
      </c>
      <c r="E2066" s="730" t="s">
        <v>3931</v>
      </c>
      <c r="F2066" s="650" t="s">
        <v>3904</v>
      </c>
      <c r="G2066" s="650" t="s">
        <v>3956</v>
      </c>
      <c r="H2066" s="650" t="s">
        <v>583</v>
      </c>
      <c r="I2066" s="650" t="s">
        <v>699</v>
      </c>
      <c r="J2066" s="650" t="s">
        <v>700</v>
      </c>
      <c r="K2066" s="650" t="s">
        <v>3957</v>
      </c>
      <c r="L2066" s="651">
        <v>42.42</v>
      </c>
      <c r="M2066" s="651">
        <v>42.42</v>
      </c>
      <c r="N2066" s="650">
        <v>1</v>
      </c>
      <c r="O2066" s="731">
        <v>0.5</v>
      </c>
      <c r="P2066" s="651">
        <v>42.42</v>
      </c>
      <c r="Q2066" s="666">
        <v>1</v>
      </c>
      <c r="R2066" s="650">
        <v>1</v>
      </c>
      <c r="S2066" s="666">
        <v>1</v>
      </c>
      <c r="T2066" s="731">
        <v>0.5</v>
      </c>
      <c r="U2066" s="689">
        <v>1</v>
      </c>
    </row>
    <row r="2067" spans="1:21" ht="14.4" customHeight="1" x14ac:dyDescent="0.3">
      <c r="A2067" s="649">
        <v>21</v>
      </c>
      <c r="B2067" s="650" t="s">
        <v>582</v>
      </c>
      <c r="C2067" s="650">
        <v>89301212</v>
      </c>
      <c r="D2067" s="729" t="s">
        <v>5949</v>
      </c>
      <c r="E2067" s="730" t="s">
        <v>3931</v>
      </c>
      <c r="F2067" s="650" t="s">
        <v>3904</v>
      </c>
      <c r="G2067" s="650" t="s">
        <v>3956</v>
      </c>
      <c r="H2067" s="650" t="s">
        <v>583</v>
      </c>
      <c r="I2067" s="650" t="s">
        <v>699</v>
      </c>
      <c r="J2067" s="650" t="s">
        <v>700</v>
      </c>
      <c r="K2067" s="650" t="s">
        <v>3957</v>
      </c>
      <c r="L2067" s="651">
        <v>85.72</v>
      </c>
      <c r="M2067" s="651">
        <v>857.2</v>
      </c>
      <c r="N2067" s="650">
        <v>10</v>
      </c>
      <c r="O2067" s="731">
        <v>8</v>
      </c>
      <c r="P2067" s="651">
        <v>257.15999999999997</v>
      </c>
      <c r="Q2067" s="666">
        <v>0.29999999999999993</v>
      </c>
      <c r="R2067" s="650">
        <v>3</v>
      </c>
      <c r="S2067" s="666">
        <v>0.3</v>
      </c>
      <c r="T2067" s="731">
        <v>2</v>
      </c>
      <c r="U2067" s="689">
        <v>0.25</v>
      </c>
    </row>
    <row r="2068" spans="1:21" ht="14.4" customHeight="1" x14ac:dyDescent="0.3">
      <c r="A2068" s="649">
        <v>21</v>
      </c>
      <c r="B2068" s="650" t="s">
        <v>582</v>
      </c>
      <c r="C2068" s="650">
        <v>89301212</v>
      </c>
      <c r="D2068" s="729" t="s">
        <v>5949</v>
      </c>
      <c r="E2068" s="730" t="s">
        <v>3931</v>
      </c>
      <c r="F2068" s="650" t="s">
        <v>3904</v>
      </c>
      <c r="G2068" s="650" t="s">
        <v>3956</v>
      </c>
      <c r="H2068" s="650" t="s">
        <v>583</v>
      </c>
      <c r="I2068" s="650" t="s">
        <v>3969</v>
      </c>
      <c r="J2068" s="650" t="s">
        <v>700</v>
      </c>
      <c r="K2068" s="650" t="s">
        <v>3970</v>
      </c>
      <c r="L2068" s="651">
        <v>141.38999999999999</v>
      </c>
      <c r="M2068" s="651">
        <v>565.55999999999995</v>
      </c>
      <c r="N2068" s="650">
        <v>4</v>
      </c>
      <c r="O2068" s="731">
        <v>2</v>
      </c>
      <c r="P2068" s="651">
        <v>565.55999999999995</v>
      </c>
      <c r="Q2068" s="666">
        <v>1</v>
      </c>
      <c r="R2068" s="650">
        <v>4</v>
      </c>
      <c r="S2068" s="666">
        <v>1</v>
      </c>
      <c r="T2068" s="731">
        <v>2</v>
      </c>
      <c r="U2068" s="689">
        <v>1</v>
      </c>
    </row>
    <row r="2069" spans="1:21" ht="14.4" customHeight="1" x14ac:dyDescent="0.3">
      <c r="A2069" s="649">
        <v>21</v>
      </c>
      <c r="B2069" s="650" t="s">
        <v>582</v>
      </c>
      <c r="C2069" s="650">
        <v>89301212</v>
      </c>
      <c r="D2069" s="729" t="s">
        <v>5949</v>
      </c>
      <c r="E2069" s="730" t="s">
        <v>3931</v>
      </c>
      <c r="F2069" s="650" t="s">
        <v>3904</v>
      </c>
      <c r="G2069" s="650" t="s">
        <v>3956</v>
      </c>
      <c r="H2069" s="650" t="s">
        <v>583</v>
      </c>
      <c r="I2069" s="650" t="s">
        <v>3969</v>
      </c>
      <c r="J2069" s="650" t="s">
        <v>700</v>
      </c>
      <c r="K2069" s="650" t="s">
        <v>3970</v>
      </c>
      <c r="L2069" s="651">
        <v>285.75</v>
      </c>
      <c r="M2069" s="651">
        <v>1714.5</v>
      </c>
      <c r="N2069" s="650">
        <v>6</v>
      </c>
      <c r="O2069" s="731">
        <v>5.5</v>
      </c>
      <c r="P2069" s="651">
        <v>857.25</v>
      </c>
      <c r="Q2069" s="666">
        <v>0.5</v>
      </c>
      <c r="R2069" s="650">
        <v>3</v>
      </c>
      <c r="S2069" s="666">
        <v>0.5</v>
      </c>
      <c r="T2069" s="731">
        <v>3</v>
      </c>
      <c r="U2069" s="689">
        <v>0.54545454545454541</v>
      </c>
    </row>
    <row r="2070" spans="1:21" ht="14.4" customHeight="1" x14ac:dyDescent="0.3">
      <c r="A2070" s="649">
        <v>21</v>
      </c>
      <c r="B2070" s="650" t="s">
        <v>582</v>
      </c>
      <c r="C2070" s="650">
        <v>89301212</v>
      </c>
      <c r="D2070" s="729" t="s">
        <v>5949</v>
      </c>
      <c r="E2070" s="730" t="s">
        <v>3931</v>
      </c>
      <c r="F2070" s="650" t="s">
        <v>3904</v>
      </c>
      <c r="G2070" s="650" t="s">
        <v>3971</v>
      </c>
      <c r="H2070" s="650" t="s">
        <v>1959</v>
      </c>
      <c r="I2070" s="650" t="s">
        <v>2186</v>
      </c>
      <c r="J2070" s="650" t="s">
        <v>3796</v>
      </c>
      <c r="K2070" s="650" t="s">
        <v>3797</v>
      </c>
      <c r="L2070" s="651">
        <v>10.73</v>
      </c>
      <c r="M2070" s="651">
        <v>64.38</v>
      </c>
      <c r="N2070" s="650">
        <v>6</v>
      </c>
      <c r="O2070" s="731">
        <v>3</v>
      </c>
      <c r="P2070" s="651"/>
      <c r="Q2070" s="666">
        <v>0</v>
      </c>
      <c r="R2070" s="650"/>
      <c r="S2070" s="666">
        <v>0</v>
      </c>
      <c r="T2070" s="731"/>
      <c r="U2070" s="689">
        <v>0</v>
      </c>
    </row>
    <row r="2071" spans="1:21" ht="14.4" customHeight="1" x14ac:dyDescent="0.3">
      <c r="A2071" s="649">
        <v>21</v>
      </c>
      <c r="B2071" s="650" t="s">
        <v>582</v>
      </c>
      <c r="C2071" s="650">
        <v>89301212</v>
      </c>
      <c r="D2071" s="729" t="s">
        <v>5949</v>
      </c>
      <c r="E2071" s="730" t="s">
        <v>3931</v>
      </c>
      <c r="F2071" s="650" t="s">
        <v>3904</v>
      </c>
      <c r="G2071" s="650" t="s">
        <v>3971</v>
      </c>
      <c r="H2071" s="650" t="s">
        <v>583</v>
      </c>
      <c r="I2071" s="650" t="s">
        <v>4827</v>
      </c>
      <c r="J2071" s="650" t="s">
        <v>4828</v>
      </c>
      <c r="K2071" s="650" t="s">
        <v>3795</v>
      </c>
      <c r="L2071" s="651">
        <v>5.37</v>
      </c>
      <c r="M2071" s="651">
        <v>139.62</v>
      </c>
      <c r="N2071" s="650">
        <v>26</v>
      </c>
      <c r="O2071" s="731">
        <v>8.5</v>
      </c>
      <c r="P2071" s="651">
        <v>118.14</v>
      </c>
      <c r="Q2071" s="666">
        <v>0.84615384615384615</v>
      </c>
      <c r="R2071" s="650">
        <v>22</v>
      </c>
      <c r="S2071" s="666">
        <v>0.84615384615384615</v>
      </c>
      <c r="T2071" s="731">
        <v>6.5</v>
      </c>
      <c r="U2071" s="689">
        <v>0.76470588235294112</v>
      </c>
    </row>
    <row r="2072" spans="1:21" ht="14.4" customHeight="1" x14ac:dyDescent="0.3">
      <c r="A2072" s="649">
        <v>21</v>
      </c>
      <c r="B2072" s="650" t="s">
        <v>582</v>
      </c>
      <c r="C2072" s="650">
        <v>89301212</v>
      </c>
      <c r="D2072" s="729" t="s">
        <v>5949</v>
      </c>
      <c r="E2072" s="730" t="s">
        <v>3931</v>
      </c>
      <c r="F2072" s="650" t="s">
        <v>3904</v>
      </c>
      <c r="G2072" s="650" t="s">
        <v>4208</v>
      </c>
      <c r="H2072" s="650" t="s">
        <v>583</v>
      </c>
      <c r="I2072" s="650" t="s">
        <v>5537</v>
      </c>
      <c r="J2072" s="650" t="s">
        <v>5538</v>
      </c>
      <c r="K2072" s="650" t="s">
        <v>5539</v>
      </c>
      <c r="L2072" s="651">
        <v>0</v>
      </c>
      <c r="M2072" s="651">
        <v>0</v>
      </c>
      <c r="N2072" s="650">
        <v>2</v>
      </c>
      <c r="O2072" s="731">
        <v>2</v>
      </c>
      <c r="P2072" s="651">
        <v>0</v>
      </c>
      <c r="Q2072" s="666"/>
      <c r="R2072" s="650">
        <v>1</v>
      </c>
      <c r="S2072" s="666">
        <v>0.5</v>
      </c>
      <c r="T2072" s="731">
        <v>1</v>
      </c>
      <c r="U2072" s="689">
        <v>0.5</v>
      </c>
    </row>
    <row r="2073" spans="1:21" ht="14.4" customHeight="1" x14ac:dyDescent="0.3">
      <c r="A2073" s="649">
        <v>21</v>
      </c>
      <c r="B2073" s="650" t="s">
        <v>582</v>
      </c>
      <c r="C2073" s="650">
        <v>89301212</v>
      </c>
      <c r="D2073" s="729" t="s">
        <v>5949</v>
      </c>
      <c r="E2073" s="730" t="s">
        <v>3931</v>
      </c>
      <c r="F2073" s="650" t="s">
        <v>3904</v>
      </c>
      <c r="G2073" s="650" t="s">
        <v>4208</v>
      </c>
      <c r="H2073" s="650" t="s">
        <v>583</v>
      </c>
      <c r="I2073" s="650" t="s">
        <v>5540</v>
      </c>
      <c r="J2073" s="650" t="s">
        <v>5538</v>
      </c>
      <c r="K2073" s="650" t="s">
        <v>5541</v>
      </c>
      <c r="L2073" s="651">
        <v>0</v>
      </c>
      <c r="M2073" s="651">
        <v>0</v>
      </c>
      <c r="N2073" s="650">
        <v>1</v>
      </c>
      <c r="O2073" s="731">
        <v>0.5</v>
      </c>
      <c r="P2073" s="651">
        <v>0</v>
      </c>
      <c r="Q2073" s="666"/>
      <c r="R2073" s="650">
        <v>1</v>
      </c>
      <c r="S2073" s="666">
        <v>1</v>
      </c>
      <c r="T2073" s="731">
        <v>0.5</v>
      </c>
      <c r="U2073" s="689">
        <v>1</v>
      </c>
    </row>
    <row r="2074" spans="1:21" ht="14.4" customHeight="1" x14ac:dyDescent="0.3">
      <c r="A2074" s="649">
        <v>21</v>
      </c>
      <c r="B2074" s="650" t="s">
        <v>582</v>
      </c>
      <c r="C2074" s="650">
        <v>89301212</v>
      </c>
      <c r="D2074" s="729" t="s">
        <v>5949</v>
      </c>
      <c r="E2074" s="730" t="s">
        <v>3931</v>
      </c>
      <c r="F2074" s="650" t="s">
        <v>3904</v>
      </c>
      <c r="G2074" s="650" t="s">
        <v>5542</v>
      </c>
      <c r="H2074" s="650" t="s">
        <v>583</v>
      </c>
      <c r="I2074" s="650" t="s">
        <v>5543</v>
      </c>
      <c r="J2074" s="650" t="s">
        <v>5544</v>
      </c>
      <c r="K2074" s="650" t="s">
        <v>5545</v>
      </c>
      <c r="L2074" s="651">
        <v>64.23</v>
      </c>
      <c r="M2074" s="651">
        <v>64.23</v>
      </c>
      <c r="N2074" s="650">
        <v>1</v>
      </c>
      <c r="O2074" s="731">
        <v>1</v>
      </c>
      <c r="P2074" s="651">
        <v>64.23</v>
      </c>
      <c r="Q2074" s="666">
        <v>1</v>
      </c>
      <c r="R2074" s="650">
        <v>1</v>
      </c>
      <c r="S2074" s="666">
        <v>1</v>
      </c>
      <c r="T2074" s="731">
        <v>1</v>
      </c>
      <c r="U2074" s="689">
        <v>1</v>
      </c>
    </row>
    <row r="2075" spans="1:21" ht="14.4" customHeight="1" x14ac:dyDescent="0.3">
      <c r="A2075" s="649">
        <v>21</v>
      </c>
      <c r="B2075" s="650" t="s">
        <v>582</v>
      </c>
      <c r="C2075" s="650">
        <v>89301212</v>
      </c>
      <c r="D2075" s="729" t="s">
        <v>5949</v>
      </c>
      <c r="E2075" s="730" t="s">
        <v>3931</v>
      </c>
      <c r="F2075" s="650" t="s">
        <v>3904</v>
      </c>
      <c r="G2075" s="650" t="s">
        <v>3976</v>
      </c>
      <c r="H2075" s="650" t="s">
        <v>583</v>
      </c>
      <c r="I2075" s="650" t="s">
        <v>5546</v>
      </c>
      <c r="J2075" s="650" t="s">
        <v>4836</v>
      </c>
      <c r="K2075" s="650" t="s">
        <v>3729</v>
      </c>
      <c r="L2075" s="651">
        <v>333.31</v>
      </c>
      <c r="M2075" s="651">
        <v>5666.27</v>
      </c>
      <c r="N2075" s="650">
        <v>17</v>
      </c>
      <c r="O2075" s="731">
        <v>15.5</v>
      </c>
      <c r="P2075" s="651">
        <v>2999.79</v>
      </c>
      <c r="Q2075" s="666">
        <v>0.52941176470588236</v>
      </c>
      <c r="R2075" s="650">
        <v>9</v>
      </c>
      <c r="S2075" s="666">
        <v>0.52941176470588236</v>
      </c>
      <c r="T2075" s="731">
        <v>8</v>
      </c>
      <c r="U2075" s="689">
        <v>0.5161290322580645</v>
      </c>
    </row>
    <row r="2076" spans="1:21" ht="14.4" customHeight="1" x14ac:dyDescent="0.3">
      <c r="A2076" s="649">
        <v>21</v>
      </c>
      <c r="B2076" s="650" t="s">
        <v>582</v>
      </c>
      <c r="C2076" s="650">
        <v>89301212</v>
      </c>
      <c r="D2076" s="729" t="s">
        <v>5949</v>
      </c>
      <c r="E2076" s="730" t="s">
        <v>3931</v>
      </c>
      <c r="F2076" s="650" t="s">
        <v>3904</v>
      </c>
      <c r="G2076" s="650" t="s">
        <v>3976</v>
      </c>
      <c r="H2076" s="650" t="s">
        <v>583</v>
      </c>
      <c r="I2076" s="650" t="s">
        <v>5546</v>
      </c>
      <c r="J2076" s="650" t="s">
        <v>4836</v>
      </c>
      <c r="K2076" s="650" t="s">
        <v>3729</v>
      </c>
      <c r="L2076" s="651">
        <v>156.86000000000001</v>
      </c>
      <c r="M2076" s="651">
        <v>1254.8800000000001</v>
      </c>
      <c r="N2076" s="650">
        <v>8</v>
      </c>
      <c r="O2076" s="731">
        <v>6.5</v>
      </c>
      <c r="P2076" s="651">
        <v>784.30000000000007</v>
      </c>
      <c r="Q2076" s="666">
        <v>0.625</v>
      </c>
      <c r="R2076" s="650">
        <v>5</v>
      </c>
      <c r="S2076" s="666">
        <v>0.625</v>
      </c>
      <c r="T2076" s="731">
        <v>4</v>
      </c>
      <c r="U2076" s="689">
        <v>0.61538461538461542</v>
      </c>
    </row>
    <row r="2077" spans="1:21" ht="14.4" customHeight="1" x14ac:dyDescent="0.3">
      <c r="A2077" s="649">
        <v>21</v>
      </c>
      <c r="B2077" s="650" t="s">
        <v>582</v>
      </c>
      <c r="C2077" s="650">
        <v>89301212</v>
      </c>
      <c r="D2077" s="729" t="s">
        <v>5949</v>
      </c>
      <c r="E2077" s="730" t="s">
        <v>3931</v>
      </c>
      <c r="F2077" s="650" t="s">
        <v>3904</v>
      </c>
      <c r="G2077" s="650" t="s">
        <v>3976</v>
      </c>
      <c r="H2077" s="650" t="s">
        <v>583</v>
      </c>
      <c r="I2077" s="650" t="s">
        <v>2335</v>
      </c>
      <c r="J2077" s="650" t="s">
        <v>3728</v>
      </c>
      <c r="K2077" s="650" t="s">
        <v>3729</v>
      </c>
      <c r="L2077" s="651">
        <v>333.31</v>
      </c>
      <c r="M2077" s="651">
        <v>1333.24</v>
      </c>
      <c r="N2077" s="650">
        <v>4</v>
      </c>
      <c r="O2077" s="731">
        <v>3.5</v>
      </c>
      <c r="P2077" s="651">
        <v>999.93000000000006</v>
      </c>
      <c r="Q2077" s="666">
        <v>0.75</v>
      </c>
      <c r="R2077" s="650">
        <v>3</v>
      </c>
      <c r="S2077" s="666">
        <v>0.75</v>
      </c>
      <c r="T2077" s="731">
        <v>2.5</v>
      </c>
      <c r="U2077" s="689">
        <v>0.7142857142857143</v>
      </c>
    </row>
    <row r="2078" spans="1:21" ht="14.4" customHeight="1" x14ac:dyDescent="0.3">
      <c r="A2078" s="649">
        <v>21</v>
      </c>
      <c r="B2078" s="650" t="s">
        <v>582</v>
      </c>
      <c r="C2078" s="650">
        <v>89301212</v>
      </c>
      <c r="D2078" s="729" t="s">
        <v>5949</v>
      </c>
      <c r="E2078" s="730" t="s">
        <v>3931</v>
      </c>
      <c r="F2078" s="650" t="s">
        <v>3904</v>
      </c>
      <c r="G2078" s="650" t="s">
        <v>3976</v>
      </c>
      <c r="H2078" s="650" t="s">
        <v>583</v>
      </c>
      <c r="I2078" s="650" t="s">
        <v>2335</v>
      </c>
      <c r="J2078" s="650" t="s">
        <v>3728</v>
      </c>
      <c r="K2078" s="650" t="s">
        <v>3729</v>
      </c>
      <c r="L2078" s="651">
        <v>156.86000000000001</v>
      </c>
      <c r="M2078" s="651">
        <v>156.86000000000001</v>
      </c>
      <c r="N2078" s="650">
        <v>1</v>
      </c>
      <c r="O2078" s="731">
        <v>1</v>
      </c>
      <c r="P2078" s="651">
        <v>156.86000000000001</v>
      </c>
      <c r="Q2078" s="666">
        <v>1</v>
      </c>
      <c r="R2078" s="650">
        <v>1</v>
      </c>
      <c r="S2078" s="666">
        <v>1</v>
      </c>
      <c r="T2078" s="731">
        <v>1</v>
      </c>
      <c r="U2078" s="689">
        <v>1</v>
      </c>
    </row>
    <row r="2079" spans="1:21" ht="14.4" customHeight="1" x14ac:dyDescent="0.3">
      <c r="A2079" s="649">
        <v>21</v>
      </c>
      <c r="B2079" s="650" t="s">
        <v>582</v>
      </c>
      <c r="C2079" s="650">
        <v>89301212</v>
      </c>
      <c r="D2079" s="729" t="s">
        <v>5949</v>
      </c>
      <c r="E2079" s="730" t="s">
        <v>3931</v>
      </c>
      <c r="F2079" s="650" t="s">
        <v>3904</v>
      </c>
      <c r="G2079" s="650" t="s">
        <v>3976</v>
      </c>
      <c r="H2079" s="650" t="s">
        <v>583</v>
      </c>
      <c r="I2079" s="650" t="s">
        <v>5547</v>
      </c>
      <c r="J2079" s="650" t="s">
        <v>4836</v>
      </c>
      <c r="K2079" s="650" t="s">
        <v>5548</v>
      </c>
      <c r="L2079" s="651">
        <v>156.86000000000001</v>
      </c>
      <c r="M2079" s="651">
        <v>156.86000000000001</v>
      </c>
      <c r="N2079" s="650">
        <v>1</v>
      </c>
      <c r="O2079" s="731">
        <v>1</v>
      </c>
      <c r="P2079" s="651">
        <v>156.86000000000001</v>
      </c>
      <c r="Q2079" s="666">
        <v>1</v>
      </c>
      <c r="R2079" s="650">
        <v>1</v>
      </c>
      <c r="S2079" s="666">
        <v>1</v>
      </c>
      <c r="T2079" s="731">
        <v>1</v>
      </c>
      <c r="U2079" s="689">
        <v>1</v>
      </c>
    </row>
    <row r="2080" spans="1:21" ht="14.4" customHeight="1" x14ac:dyDescent="0.3">
      <c r="A2080" s="649">
        <v>21</v>
      </c>
      <c r="B2080" s="650" t="s">
        <v>582</v>
      </c>
      <c r="C2080" s="650">
        <v>89301212</v>
      </c>
      <c r="D2080" s="729" t="s">
        <v>5949</v>
      </c>
      <c r="E2080" s="730" t="s">
        <v>3931</v>
      </c>
      <c r="F2080" s="650" t="s">
        <v>3904</v>
      </c>
      <c r="G2080" s="650" t="s">
        <v>3976</v>
      </c>
      <c r="H2080" s="650" t="s">
        <v>583</v>
      </c>
      <c r="I2080" s="650" t="s">
        <v>5549</v>
      </c>
      <c r="J2080" s="650" t="s">
        <v>4836</v>
      </c>
      <c r="K2080" s="650" t="s">
        <v>5548</v>
      </c>
      <c r="L2080" s="651">
        <v>156.86000000000001</v>
      </c>
      <c r="M2080" s="651">
        <v>784.30000000000007</v>
      </c>
      <c r="N2080" s="650">
        <v>5</v>
      </c>
      <c r="O2080" s="731">
        <v>3.5</v>
      </c>
      <c r="P2080" s="651">
        <v>156.86000000000001</v>
      </c>
      <c r="Q2080" s="666">
        <v>0.2</v>
      </c>
      <c r="R2080" s="650">
        <v>1</v>
      </c>
      <c r="S2080" s="666">
        <v>0.2</v>
      </c>
      <c r="T2080" s="731">
        <v>1</v>
      </c>
      <c r="U2080" s="689">
        <v>0.2857142857142857</v>
      </c>
    </row>
    <row r="2081" spans="1:21" ht="14.4" customHeight="1" x14ac:dyDescent="0.3">
      <c r="A2081" s="649">
        <v>21</v>
      </c>
      <c r="B2081" s="650" t="s">
        <v>582</v>
      </c>
      <c r="C2081" s="650">
        <v>89301212</v>
      </c>
      <c r="D2081" s="729" t="s">
        <v>5949</v>
      </c>
      <c r="E2081" s="730" t="s">
        <v>3931</v>
      </c>
      <c r="F2081" s="650" t="s">
        <v>3904</v>
      </c>
      <c r="G2081" s="650" t="s">
        <v>3976</v>
      </c>
      <c r="H2081" s="650" t="s">
        <v>583</v>
      </c>
      <c r="I2081" s="650" t="s">
        <v>5550</v>
      </c>
      <c r="J2081" s="650" t="s">
        <v>5551</v>
      </c>
      <c r="K2081" s="650" t="s">
        <v>5552</v>
      </c>
      <c r="L2081" s="651">
        <v>151.61000000000001</v>
      </c>
      <c r="M2081" s="651">
        <v>151.61000000000001</v>
      </c>
      <c r="N2081" s="650">
        <v>1</v>
      </c>
      <c r="O2081" s="731">
        <v>1</v>
      </c>
      <c r="P2081" s="651"/>
      <c r="Q2081" s="666">
        <v>0</v>
      </c>
      <c r="R2081" s="650"/>
      <c r="S2081" s="666">
        <v>0</v>
      </c>
      <c r="T2081" s="731"/>
      <c r="U2081" s="689">
        <v>0</v>
      </c>
    </row>
    <row r="2082" spans="1:21" ht="14.4" customHeight="1" x14ac:dyDescent="0.3">
      <c r="A2082" s="649">
        <v>21</v>
      </c>
      <c r="B2082" s="650" t="s">
        <v>582</v>
      </c>
      <c r="C2082" s="650">
        <v>89301212</v>
      </c>
      <c r="D2082" s="729" t="s">
        <v>5949</v>
      </c>
      <c r="E2082" s="730" t="s">
        <v>3931</v>
      </c>
      <c r="F2082" s="650" t="s">
        <v>3904</v>
      </c>
      <c r="G2082" s="650" t="s">
        <v>4474</v>
      </c>
      <c r="H2082" s="650" t="s">
        <v>1959</v>
      </c>
      <c r="I2082" s="650" t="s">
        <v>4475</v>
      </c>
      <c r="J2082" s="650" t="s">
        <v>4476</v>
      </c>
      <c r="K2082" s="650" t="s">
        <v>4477</v>
      </c>
      <c r="L2082" s="651">
        <v>804.58</v>
      </c>
      <c r="M2082" s="651">
        <v>2413.7400000000002</v>
      </c>
      <c r="N2082" s="650">
        <v>3</v>
      </c>
      <c r="O2082" s="731">
        <v>0.5</v>
      </c>
      <c r="P2082" s="651">
        <v>2413.7400000000002</v>
      </c>
      <c r="Q2082" s="666">
        <v>1</v>
      </c>
      <c r="R2082" s="650">
        <v>3</v>
      </c>
      <c r="S2082" s="666">
        <v>1</v>
      </c>
      <c r="T2082" s="731">
        <v>0.5</v>
      </c>
      <c r="U2082" s="689">
        <v>1</v>
      </c>
    </row>
    <row r="2083" spans="1:21" ht="14.4" customHeight="1" x14ac:dyDescent="0.3">
      <c r="A2083" s="649">
        <v>21</v>
      </c>
      <c r="B2083" s="650" t="s">
        <v>582</v>
      </c>
      <c r="C2083" s="650">
        <v>89301212</v>
      </c>
      <c r="D2083" s="729" t="s">
        <v>5949</v>
      </c>
      <c r="E2083" s="730" t="s">
        <v>3931</v>
      </c>
      <c r="F2083" s="650" t="s">
        <v>3904</v>
      </c>
      <c r="G2083" s="650" t="s">
        <v>4474</v>
      </c>
      <c r="H2083" s="650" t="s">
        <v>1959</v>
      </c>
      <c r="I2083" s="650" t="s">
        <v>4661</v>
      </c>
      <c r="J2083" s="650" t="s">
        <v>4476</v>
      </c>
      <c r="K2083" s="650" t="s">
        <v>4662</v>
      </c>
      <c r="L2083" s="651">
        <v>2681.96</v>
      </c>
      <c r="M2083" s="651">
        <v>2681.96</v>
      </c>
      <c r="N2083" s="650">
        <v>1</v>
      </c>
      <c r="O2083" s="731">
        <v>1</v>
      </c>
      <c r="P2083" s="651"/>
      <c r="Q2083" s="666">
        <v>0</v>
      </c>
      <c r="R2083" s="650"/>
      <c r="S2083" s="666">
        <v>0</v>
      </c>
      <c r="T2083" s="731"/>
      <c r="U2083" s="689">
        <v>0</v>
      </c>
    </row>
    <row r="2084" spans="1:21" ht="14.4" customHeight="1" x14ac:dyDescent="0.3">
      <c r="A2084" s="649">
        <v>21</v>
      </c>
      <c r="B2084" s="650" t="s">
        <v>582</v>
      </c>
      <c r="C2084" s="650">
        <v>89301212</v>
      </c>
      <c r="D2084" s="729" t="s">
        <v>5949</v>
      </c>
      <c r="E2084" s="730" t="s">
        <v>3931</v>
      </c>
      <c r="F2084" s="650" t="s">
        <v>3904</v>
      </c>
      <c r="G2084" s="650" t="s">
        <v>3960</v>
      </c>
      <c r="H2084" s="650" t="s">
        <v>583</v>
      </c>
      <c r="I2084" s="650" t="s">
        <v>3961</v>
      </c>
      <c r="J2084" s="650" t="s">
        <v>3962</v>
      </c>
      <c r="K2084" s="650" t="s">
        <v>3963</v>
      </c>
      <c r="L2084" s="651">
        <v>1789.73</v>
      </c>
      <c r="M2084" s="651">
        <v>85907.040000000008</v>
      </c>
      <c r="N2084" s="650">
        <v>48</v>
      </c>
      <c r="O2084" s="731">
        <v>24.5</v>
      </c>
      <c r="P2084" s="651">
        <v>85907.040000000008</v>
      </c>
      <c r="Q2084" s="666">
        <v>1</v>
      </c>
      <c r="R2084" s="650">
        <v>48</v>
      </c>
      <c r="S2084" s="666">
        <v>1</v>
      </c>
      <c r="T2084" s="731">
        <v>24.5</v>
      </c>
      <c r="U2084" s="689">
        <v>1</v>
      </c>
    </row>
    <row r="2085" spans="1:21" ht="14.4" customHeight="1" x14ac:dyDescent="0.3">
      <c r="A2085" s="649">
        <v>21</v>
      </c>
      <c r="B2085" s="650" t="s">
        <v>582</v>
      </c>
      <c r="C2085" s="650">
        <v>89301212</v>
      </c>
      <c r="D2085" s="729" t="s">
        <v>5949</v>
      </c>
      <c r="E2085" s="730" t="s">
        <v>3931</v>
      </c>
      <c r="F2085" s="650" t="s">
        <v>3904</v>
      </c>
      <c r="G2085" s="650" t="s">
        <v>4762</v>
      </c>
      <c r="H2085" s="650" t="s">
        <v>1959</v>
      </c>
      <c r="I2085" s="650" t="s">
        <v>3148</v>
      </c>
      <c r="J2085" s="650" t="s">
        <v>3841</v>
      </c>
      <c r="K2085" s="650" t="s">
        <v>922</v>
      </c>
      <c r="L2085" s="651">
        <v>65.3</v>
      </c>
      <c r="M2085" s="651">
        <v>65.3</v>
      </c>
      <c r="N2085" s="650">
        <v>1</v>
      </c>
      <c r="O2085" s="731">
        <v>0.5</v>
      </c>
      <c r="P2085" s="651"/>
      <c r="Q2085" s="666">
        <v>0</v>
      </c>
      <c r="R2085" s="650"/>
      <c r="S2085" s="666">
        <v>0</v>
      </c>
      <c r="T2085" s="731"/>
      <c r="U2085" s="689">
        <v>0</v>
      </c>
    </row>
    <row r="2086" spans="1:21" ht="14.4" customHeight="1" x14ac:dyDescent="0.3">
      <c r="A2086" s="649">
        <v>21</v>
      </c>
      <c r="B2086" s="650" t="s">
        <v>582</v>
      </c>
      <c r="C2086" s="650">
        <v>89301212</v>
      </c>
      <c r="D2086" s="729" t="s">
        <v>5949</v>
      </c>
      <c r="E2086" s="730" t="s">
        <v>3931</v>
      </c>
      <c r="F2086" s="650" t="s">
        <v>3904</v>
      </c>
      <c r="G2086" s="650" t="s">
        <v>4762</v>
      </c>
      <c r="H2086" s="650" t="s">
        <v>1959</v>
      </c>
      <c r="I2086" s="650" t="s">
        <v>5080</v>
      </c>
      <c r="J2086" s="650" t="s">
        <v>3841</v>
      </c>
      <c r="K2086" s="650" t="s">
        <v>4650</v>
      </c>
      <c r="L2086" s="651">
        <v>217.65</v>
      </c>
      <c r="M2086" s="651">
        <v>435.3</v>
      </c>
      <c r="N2086" s="650">
        <v>2</v>
      </c>
      <c r="O2086" s="731">
        <v>1</v>
      </c>
      <c r="P2086" s="651"/>
      <c r="Q2086" s="666">
        <v>0</v>
      </c>
      <c r="R2086" s="650"/>
      <c r="S2086" s="666">
        <v>0</v>
      </c>
      <c r="T2086" s="731"/>
      <c r="U2086" s="689">
        <v>0</v>
      </c>
    </row>
    <row r="2087" spans="1:21" ht="14.4" customHeight="1" x14ac:dyDescent="0.3">
      <c r="A2087" s="649">
        <v>21</v>
      </c>
      <c r="B2087" s="650" t="s">
        <v>582</v>
      </c>
      <c r="C2087" s="650">
        <v>89301212</v>
      </c>
      <c r="D2087" s="729" t="s">
        <v>5949</v>
      </c>
      <c r="E2087" s="730" t="s">
        <v>3931</v>
      </c>
      <c r="F2087" s="650" t="s">
        <v>3904</v>
      </c>
      <c r="G2087" s="650" t="s">
        <v>4762</v>
      </c>
      <c r="H2087" s="650" t="s">
        <v>1959</v>
      </c>
      <c r="I2087" s="650" t="s">
        <v>2091</v>
      </c>
      <c r="J2087" s="650" t="s">
        <v>2096</v>
      </c>
      <c r="K2087" s="650" t="s">
        <v>613</v>
      </c>
      <c r="L2087" s="651">
        <v>130.59</v>
      </c>
      <c r="M2087" s="651">
        <v>522.36</v>
      </c>
      <c r="N2087" s="650">
        <v>4</v>
      </c>
      <c r="O2087" s="731">
        <v>2</v>
      </c>
      <c r="P2087" s="651"/>
      <c r="Q2087" s="666">
        <v>0</v>
      </c>
      <c r="R2087" s="650"/>
      <c r="S2087" s="666">
        <v>0</v>
      </c>
      <c r="T2087" s="731"/>
      <c r="U2087" s="689">
        <v>0</v>
      </c>
    </row>
    <row r="2088" spans="1:21" ht="14.4" customHeight="1" x14ac:dyDescent="0.3">
      <c r="A2088" s="649">
        <v>21</v>
      </c>
      <c r="B2088" s="650" t="s">
        <v>582</v>
      </c>
      <c r="C2088" s="650">
        <v>89301212</v>
      </c>
      <c r="D2088" s="729" t="s">
        <v>5949</v>
      </c>
      <c r="E2088" s="730" t="s">
        <v>3931</v>
      </c>
      <c r="F2088" s="650" t="s">
        <v>3904</v>
      </c>
      <c r="G2088" s="650" t="s">
        <v>5553</v>
      </c>
      <c r="H2088" s="650" t="s">
        <v>1959</v>
      </c>
      <c r="I2088" s="650" t="s">
        <v>1300</v>
      </c>
      <c r="J2088" s="650" t="s">
        <v>3184</v>
      </c>
      <c r="K2088" s="650" t="s">
        <v>3185</v>
      </c>
      <c r="L2088" s="651">
        <v>137.6</v>
      </c>
      <c r="M2088" s="651">
        <v>1100.8</v>
      </c>
      <c r="N2088" s="650">
        <v>8</v>
      </c>
      <c r="O2088" s="731">
        <v>4</v>
      </c>
      <c r="P2088" s="651">
        <v>688</v>
      </c>
      <c r="Q2088" s="666">
        <v>0.625</v>
      </c>
      <c r="R2088" s="650">
        <v>5</v>
      </c>
      <c r="S2088" s="666">
        <v>0.625</v>
      </c>
      <c r="T2088" s="731">
        <v>3</v>
      </c>
      <c r="U2088" s="689">
        <v>0.75</v>
      </c>
    </row>
    <row r="2089" spans="1:21" ht="14.4" customHeight="1" x14ac:dyDescent="0.3">
      <c r="A2089" s="649">
        <v>21</v>
      </c>
      <c r="B2089" s="650" t="s">
        <v>582</v>
      </c>
      <c r="C2089" s="650">
        <v>89301212</v>
      </c>
      <c r="D2089" s="729" t="s">
        <v>5949</v>
      </c>
      <c r="E2089" s="730" t="s">
        <v>3931</v>
      </c>
      <c r="F2089" s="650" t="s">
        <v>3904</v>
      </c>
      <c r="G2089" s="650" t="s">
        <v>4215</v>
      </c>
      <c r="H2089" s="650" t="s">
        <v>1959</v>
      </c>
      <c r="I2089" s="650" t="s">
        <v>4216</v>
      </c>
      <c r="J2089" s="650" t="s">
        <v>4217</v>
      </c>
      <c r="K2089" s="650" t="s">
        <v>3806</v>
      </c>
      <c r="L2089" s="651">
        <v>216.29</v>
      </c>
      <c r="M2089" s="651">
        <v>216.29</v>
      </c>
      <c r="N2089" s="650">
        <v>1</v>
      </c>
      <c r="O2089" s="731">
        <v>0.5</v>
      </c>
      <c r="P2089" s="651"/>
      <c r="Q2089" s="666">
        <v>0</v>
      </c>
      <c r="R2089" s="650"/>
      <c r="S2089" s="666">
        <v>0</v>
      </c>
      <c r="T2089" s="731"/>
      <c r="U2089" s="689">
        <v>0</v>
      </c>
    </row>
    <row r="2090" spans="1:21" ht="14.4" customHeight="1" x14ac:dyDescent="0.3">
      <c r="A2090" s="649">
        <v>21</v>
      </c>
      <c r="B2090" s="650" t="s">
        <v>582</v>
      </c>
      <c r="C2090" s="650">
        <v>89301212</v>
      </c>
      <c r="D2090" s="729" t="s">
        <v>5949</v>
      </c>
      <c r="E2090" s="730" t="s">
        <v>3931</v>
      </c>
      <c r="F2090" s="650" t="s">
        <v>3904</v>
      </c>
      <c r="G2090" s="650" t="s">
        <v>4844</v>
      </c>
      <c r="H2090" s="650" t="s">
        <v>583</v>
      </c>
      <c r="I2090" s="650" t="s">
        <v>5554</v>
      </c>
      <c r="J2090" s="650" t="s">
        <v>4846</v>
      </c>
      <c r="K2090" s="650" t="s">
        <v>5555</v>
      </c>
      <c r="L2090" s="651">
        <v>0</v>
      </c>
      <c r="M2090" s="651">
        <v>0</v>
      </c>
      <c r="N2090" s="650">
        <v>1</v>
      </c>
      <c r="O2090" s="731">
        <v>1</v>
      </c>
      <c r="P2090" s="651">
        <v>0</v>
      </c>
      <c r="Q2090" s="666"/>
      <c r="R2090" s="650">
        <v>1</v>
      </c>
      <c r="S2090" s="666">
        <v>1</v>
      </c>
      <c r="T2090" s="731">
        <v>1</v>
      </c>
      <c r="U2090" s="689">
        <v>1</v>
      </c>
    </row>
    <row r="2091" spans="1:21" ht="14.4" customHeight="1" x14ac:dyDescent="0.3">
      <c r="A2091" s="649">
        <v>21</v>
      </c>
      <c r="B2091" s="650" t="s">
        <v>582</v>
      </c>
      <c r="C2091" s="650">
        <v>89301212</v>
      </c>
      <c r="D2091" s="729" t="s">
        <v>5949</v>
      </c>
      <c r="E2091" s="730" t="s">
        <v>3931</v>
      </c>
      <c r="F2091" s="650" t="s">
        <v>3904</v>
      </c>
      <c r="G2091" s="650" t="s">
        <v>4844</v>
      </c>
      <c r="H2091" s="650" t="s">
        <v>583</v>
      </c>
      <c r="I2091" s="650" t="s">
        <v>5556</v>
      </c>
      <c r="J2091" s="650" t="s">
        <v>5557</v>
      </c>
      <c r="K2091" s="650" t="s">
        <v>1068</v>
      </c>
      <c r="L2091" s="651">
        <v>44.89</v>
      </c>
      <c r="M2091" s="651">
        <v>44.89</v>
      </c>
      <c r="N2091" s="650">
        <v>1</v>
      </c>
      <c r="O2091" s="731">
        <v>1</v>
      </c>
      <c r="P2091" s="651"/>
      <c r="Q2091" s="666">
        <v>0</v>
      </c>
      <c r="R2091" s="650"/>
      <c r="S2091" s="666">
        <v>0</v>
      </c>
      <c r="T2091" s="731"/>
      <c r="U2091" s="689">
        <v>0</v>
      </c>
    </row>
    <row r="2092" spans="1:21" ht="14.4" customHeight="1" x14ac:dyDescent="0.3">
      <c r="A2092" s="649">
        <v>21</v>
      </c>
      <c r="B2092" s="650" t="s">
        <v>582</v>
      </c>
      <c r="C2092" s="650">
        <v>89301212</v>
      </c>
      <c r="D2092" s="729" t="s">
        <v>5949</v>
      </c>
      <c r="E2092" s="730" t="s">
        <v>3931</v>
      </c>
      <c r="F2092" s="650" t="s">
        <v>3904</v>
      </c>
      <c r="G2092" s="650" t="s">
        <v>4844</v>
      </c>
      <c r="H2092" s="650" t="s">
        <v>583</v>
      </c>
      <c r="I2092" s="650" t="s">
        <v>5558</v>
      </c>
      <c r="J2092" s="650" t="s">
        <v>5559</v>
      </c>
      <c r="K2092" s="650" t="s">
        <v>4132</v>
      </c>
      <c r="L2092" s="651">
        <v>0</v>
      </c>
      <c r="M2092" s="651">
        <v>0</v>
      </c>
      <c r="N2092" s="650">
        <v>1</v>
      </c>
      <c r="O2092" s="731">
        <v>0.5</v>
      </c>
      <c r="P2092" s="651"/>
      <c r="Q2092" s="666"/>
      <c r="R2092" s="650"/>
      <c r="S2092" s="666">
        <v>0</v>
      </c>
      <c r="T2092" s="731"/>
      <c r="U2092" s="689">
        <v>0</v>
      </c>
    </row>
    <row r="2093" spans="1:21" ht="14.4" customHeight="1" x14ac:dyDescent="0.3">
      <c r="A2093" s="649">
        <v>21</v>
      </c>
      <c r="B2093" s="650" t="s">
        <v>582</v>
      </c>
      <c r="C2093" s="650">
        <v>89301212</v>
      </c>
      <c r="D2093" s="729" t="s">
        <v>5949</v>
      </c>
      <c r="E2093" s="730" t="s">
        <v>3931</v>
      </c>
      <c r="F2093" s="650" t="s">
        <v>3904</v>
      </c>
      <c r="G2093" s="650" t="s">
        <v>4844</v>
      </c>
      <c r="H2093" s="650" t="s">
        <v>583</v>
      </c>
      <c r="I2093" s="650" t="s">
        <v>5560</v>
      </c>
      <c r="J2093" s="650" t="s">
        <v>5559</v>
      </c>
      <c r="K2093" s="650" t="s">
        <v>4499</v>
      </c>
      <c r="L2093" s="651">
        <v>0</v>
      </c>
      <c r="M2093" s="651">
        <v>0</v>
      </c>
      <c r="N2093" s="650">
        <v>1</v>
      </c>
      <c r="O2093" s="731">
        <v>0.5</v>
      </c>
      <c r="P2093" s="651"/>
      <c r="Q2093" s="666"/>
      <c r="R2093" s="650"/>
      <c r="S2093" s="666">
        <v>0</v>
      </c>
      <c r="T2093" s="731"/>
      <c r="U2093" s="689">
        <v>0</v>
      </c>
    </row>
    <row r="2094" spans="1:21" ht="14.4" customHeight="1" x14ac:dyDescent="0.3">
      <c r="A2094" s="649">
        <v>21</v>
      </c>
      <c r="B2094" s="650" t="s">
        <v>582</v>
      </c>
      <c r="C2094" s="650">
        <v>89301212</v>
      </c>
      <c r="D2094" s="729" t="s">
        <v>5949</v>
      </c>
      <c r="E2094" s="730" t="s">
        <v>3931</v>
      </c>
      <c r="F2094" s="650" t="s">
        <v>3904</v>
      </c>
      <c r="G2094" s="650" t="s">
        <v>3979</v>
      </c>
      <c r="H2094" s="650" t="s">
        <v>583</v>
      </c>
      <c r="I2094" s="650" t="s">
        <v>959</v>
      </c>
      <c r="J2094" s="650" t="s">
        <v>4394</v>
      </c>
      <c r="K2094" s="650" t="s">
        <v>4395</v>
      </c>
      <c r="L2094" s="651">
        <v>0</v>
      </c>
      <c r="M2094" s="651">
        <v>0</v>
      </c>
      <c r="N2094" s="650">
        <v>2</v>
      </c>
      <c r="O2094" s="731">
        <v>1.5</v>
      </c>
      <c r="P2094" s="651"/>
      <c r="Q2094" s="666"/>
      <c r="R2094" s="650"/>
      <c r="S2094" s="666">
        <v>0</v>
      </c>
      <c r="T2094" s="731"/>
      <c r="U2094" s="689">
        <v>0</v>
      </c>
    </row>
    <row r="2095" spans="1:21" ht="14.4" customHeight="1" x14ac:dyDescent="0.3">
      <c r="A2095" s="649">
        <v>21</v>
      </c>
      <c r="B2095" s="650" t="s">
        <v>582</v>
      </c>
      <c r="C2095" s="650">
        <v>89301212</v>
      </c>
      <c r="D2095" s="729" t="s">
        <v>5949</v>
      </c>
      <c r="E2095" s="730" t="s">
        <v>3931</v>
      </c>
      <c r="F2095" s="650" t="s">
        <v>3904</v>
      </c>
      <c r="G2095" s="650" t="s">
        <v>3979</v>
      </c>
      <c r="H2095" s="650" t="s">
        <v>583</v>
      </c>
      <c r="I2095" s="650" t="s">
        <v>963</v>
      </c>
      <c r="J2095" s="650" t="s">
        <v>3981</v>
      </c>
      <c r="K2095" s="650" t="s">
        <v>2110</v>
      </c>
      <c r="L2095" s="651">
        <v>0</v>
      </c>
      <c r="M2095" s="651">
        <v>0</v>
      </c>
      <c r="N2095" s="650">
        <v>5</v>
      </c>
      <c r="O2095" s="731">
        <v>2</v>
      </c>
      <c r="P2095" s="651">
        <v>0</v>
      </c>
      <c r="Q2095" s="666"/>
      <c r="R2095" s="650">
        <v>2</v>
      </c>
      <c r="S2095" s="666">
        <v>0.4</v>
      </c>
      <c r="T2095" s="731">
        <v>1</v>
      </c>
      <c r="U2095" s="689">
        <v>0.5</v>
      </c>
    </row>
    <row r="2096" spans="1:21" ht="14.4" customHeight="1" x14ac:dyDescent="0.3">
      <c r="A2096" s="649">
        <v>21</v>
      </c>
      <c r="B2096" s="650" t="s">
        <v>582</v>
      </c>
      <c r="C2096" s="650">
        <v>89301212</v>
      </c>
      <c r="D2096" s="729" t="s">
        <v>5949</v>
      </c>
      <c r="E2096" s="730" t="s">
        <v>3931</v>
      </c>
      <c r="F2096" s="650" t="s">
        <v>3904</v>
      </c>
      <c r="G2096" s="650" t="s">
        <v>3979</v>
      </c>
      <c r="H2096" s="650" t="s">
        <v>583</v>
      </c>
      <c r="I2096" s="650" t="s">
        <v>5083</v>
      </c>
      <c r="J2096" s="650" t="s">
        <v>3981</v>
      </c>
      <c r="K2096" s="650" t="s">
        <v>2110</v>
      </c>
      <c r="L2096" s="651">
        <v>0</v>
      </c>
      <c r="M2096" s="651">
        <v>0</v>
      </c>
      <c r="N2096" s="650">
        <v>2</v>
      </c>
      <c r="O2096" s="731">
        <v>1.5</v>
      </c>
      <c r="P2096" s="651">
        <v>0</v>
      </c>
      <c r="Q2096" s="666"/>
      <c r="R2096" s="650">
        <v>1</v>
      </c>
      <c r="S2096" s="666">
        <v>0.5</v>
      </c>
      <c r="T2096" s="731">
        <v>0.5</v>
      </c>
      <c r="U2096" s="689">
        <v>0.33333333333333331</v>
      </c>
    </row>
    <row r="2097" spans="1:21" ht="14.4" customHeight="1" x14ac:dyDescent="0.3">
      <c r="A2097" s="649">
        <v>21</v>
      </c>
      <c r="B2097" s="650" t="s">
        <v>582</v>
      </c>
      <c r="C2097" s="650">
        <v>89301212</v>
      </c>
      <c r="D2097" s="729" t="s">
        <v>5949</v>
      </c>
      <c r="E2097" s="730" t="s">
        <v>3931</v>
      </c>
      <c r="F2097" s="650" t="s">
        <v>3904</v>
      </c>
      <c r="G2097" s="650" t="s">
        <v>3979</v>
      </c>
      <c r="H2097" s="650" t="s">
        <v>583</v>
      </c>
      <c r="I2097" s="650" t="s">
        <v>4766</v>
      </c>
      <c r="J2097" s="650" t="s">
        <v>4394</v>
      </c>
      <c r="K2097" s="650" t="s">
        <v>4395</v>
      </c>
      <c r="L2097" s="651">
        <v>0</v>
      </c>
      <c r="M2097" s="651">
        <v>0</v>
      </c>
      <c r="N2097" s="650">
        <v>11</v>
      </c>
      <c r="O2097" s="731">
        <v>7</v>
      </c>
      <c r="P2097" s="651">
        <v>0</v>
      </c>
      <c r="Q2097" s="666"/>
      <c r="R2097" s="650">
        <v>5</v>
      </c>
      <c r="S2097" s="666">
        <v>0.45454545454545453</v>
      </c>
      <c r="T2097" s="731">
        <v>3.5</v>
      </c>
      <c r="U2097" s="689">
        <v>0.5</v>
      </c>
    </row>
    <row r="2098" spans="1:21" ht="14.4" customHeight="1" x14ac:dyDescent="0.3">
      <c r="A2098" s="649">
        <v>21</v>
      </c>
      <c r="B2098" s="650" t="s">
        <v>582</v>
      </c>
      <c r="C2098" s="650">
        <v>89301212</v>
      </c>
      <c r="D2098" s="729" t="s">
        <v>5949</v>
      </c>
      <c r="E2098" s="730" t="s">
        <v>3931</v>
      </c>
      <c r="F2098" s="650" t="s">
        <v>3904</v>
      </c>
      <c r="G2098" s="650" t="s">
        <v>3979</v>
      </c>
      <c r="H2098" s="650" t="s">
        <v>583</v>
      </c>
      <c r="I2098" s="650" t="s">
        <v>3980</v>
      </c>
      <c r="J2098" s="650" t="s">
        <v>3981</v>
      </c>
      <c r="K2098" s="650" t="s">
        <v>2110</v>
      </c>
      <c r="L2098" s="651">
        <v>0</v>
      </c>
      <c r="M2098" s="651">
        <v>0</v>
      </c>
      <c r="N2098" s="650">
        <v>13</v>
      </c>
      <c r="O2098" s="731">
        <v>8.5</v>
      </c>
      <c r="P2098" s="651">
        <v>0</v>
      </c>
      <c r="Q2098" s="666"/>
      <c r="R2098" s="650">
        <v>4</v>
      </c>
      <c r="S2098" s="666">
        <v>0.30769230769230771</v>
      </c>
      <c r="T2098" s="731">
        <v>3</v>
      </c>
      <c r="U2098" s="689">
        <v>0.35294117647058826</v>
      </c>
    </row>
    <row r="2099" spans="1:21" ht="14.4" customHeight="1" x14ac:dyDescent="0.3">
      <c r="A2099" s="649">
        <v>21</v>
      </c>
      <c r="B2099" s="650" t="s">
        <v>582</v>
      </c>
      <c r="C2099" s="650">
        <v>89301212</v>
      </c>
      <c r="D2099" s="729" t="s">
        <v>5949</v>
      </c>
      <c r="E2099" s="730" t="s">
        <v>3931</v>
      </c>
      <c r="F2099" s="650" t="s">
        <v>3904</v>
      </c>
      <c r="G2099" s="650" t="s">
        <v>3979</v>
      </c>
      <c r="H2099" s="650" t="s">
        <v>583</v>
      </c>
      <c r="I2099" s="650" t="s">
        <v>4848</v>
      </c>
      <c r="J2099" s="650" t="s">
        <v>4394</v>
      </c>
      <c r="K2099" s="650" t="s">
        <v>4395</v>
      </c>
      <c r="L2099" s="651">
        <v>0</v>
      </c>
      <c r="M2099" s="651">
        <v>0</v>
      </c>
      <c r="N2099" s="650">
        <v>1</v>
      </c>
      <c r="O2099" s="731">
        <v>0.5</v>
      </c>
      <c r="P2099" s="651"/>
      <c r="Q2099" s="666"/>
      <c r="R2099" s="650"/>
      <c r="S2099" s="666">
        <v>0</v>
      </c>
      <c r="T2099" s="731"/>
      <c r="U2099" s="689">
        <v>0</v>
      </c>
    </row>
    <row r="2100" spans="1:21" ht="14.4" customHeight="1" x14ac:dyDescent="0.3">
      <c r="A2100" s="649">
        <v>21</v>
      </c>
      <c r="B2100" s="650" t="s">
        <v>582</v>
      </c>
      <c r="C2100" s="650">
        <v>89301212</v>
      </c>
      <c r="D2100" s="729" t="s">
        <v>5949</v>
      </c>
      <c r="E2100" s="730" t="s">
        <v>3931</v>
      </c>
      <c r="F2100" s="650" t="s">
        <v>3904</v>
      </c>
      <c r="G2100" s="650" t="s">
        <v>4225</v>
      </c>
      <c r="H2100" s="650" t="s">
        <v>583</v>
      </c>
      <c r="I2100" s="650" t="s">
        <v>5561</v>
      </c>
      <c r="J2100" s="650" t="s">
        <v>5562</v>
      </c>
      <c r="K2100" s="650" t="s">
        <v>922</v>
      </c>
      <c r="L2100" s="651">
        <v>0</v>
      </c>
      <c r="M2100" s="651">
        <v>0</v>
      </c>
      <c r="N2100" s="650">
        <v>1</v>
      </c>
      <c r="O2100" s="731">
        <v>1</v>
      </c>
      <c r="P2100" s="651"/>
      <c r="Q2100" s="666"/>
      <c r="R2100" s="650"/>
      <c r="S2100" s="666">
        <v>0</v>
      </c>
      <c r="T2100" s="731"/>
      <c r="U2100" s="689">
        <v>0</v>
      </c>
    </row>
    <row r="2101" spans="1:21" ht="14.4" customHeight="1" x14ac:dyDescent="0.3">
      <c r="A2101" s="649">
        <v>21</v>
      </c>
      <c r="B2101" s="650" t="s">
        <v>582</v>
      </c>
      <c r="C2101" s="650">
        <v>89301212</v>
      </c>
      <c r="D2101" s="729" t="s">
        <v>5949</v>
      </c>
      <c r="E2101" s="730" t="s">
        <v>3931</v>
      </c>
      <c r="F2101" s="650" t="s">
        <v>3904</v>
      </c>
      <c r="G2101" s="650" t="s">
        <v>4225</v>
      </c>
      <c r="H2101" s="650" t="s">
        <v>1959</v>
      </c>
      <c r="I2101" s="650" t="s">
        <v>3096</v>
      </c>
      <c r="J2101" s="650" t="s">
        <v>2072</v>
      </c>
      <c r="K2101" s="650" t="s">
        <v>3869</v>
      </c>
      <c r="L2101" s="651">
        <v>275.48</v>
      </c>
      <c r="M2101" s="651">
        <v>275.48</v>
      </c>
      <c r="N2101" s="650">
        <v>1</v>
      </c>
      <c r="O2101" s="731">
        <v>0.5</v>
      </c>
      <c r="P2101" s="651">
        <v>275.48</v>
      </c>
      <c r="Q2101" s="666">
        <v>1</v>
      </c>
      <c r="R2101" s="650">
        <v>1</v>
      </c>
      <c r="S2101" s="666">
        <v>1</v>
      </c>
      <c r="T2101" s="731">
        <v>0.5</v>
      </c>
      <c r="U2101" s="689">
        <v>1</v>
      </c>
    </row>
    <row r="2102" spans="1:21" ht="14.4" customHeight="1" x14ac:dyDescent="0.3">
      <c r="A2102" s="649">
        <v>21</v>
      </c>
      <c r="B2102" s="650" t="s">
        <v>582</v>
      </c>
      <c r="C2102" s="650">
        <v>89301212</v>
      </c>
      <c r="D2102" s="729" t="s">
        <v>5949</v>
      </c>
      <c r="E2102" s="730" t="s">
        <v>3931</v>
      </c>
      <c r="F2102" s="650" t="s">
        <v>3904</v>
      </c>
      <c r="G2102" s="650" t="s">
        <v>4225</v>
      </c>
      <c r="H2102" s="650" t="s">
        <v>1959</v>
      </c>
      <c r="I2102" s="650" t="s">
        <v>3096</v>
      </c>
      <c r="J2102" s="650" t="s">
        <v>2072</v>
      </c>
      <c r="K2102" s="650" t="s">
        <v>3869</v>
      </c>
      <c r="L2102" s="651">
        <v>237.65</v>
      </c>
      <c r="M2102" s="651">
        <v>237.65</v>
      </c>
      <c r="N2102" s="650">
        <v>1</v>
      </c>
      <c r="O2102" s="731">
        <v>0.5</v>
      </c>
      <c r="P2102" s="651">
        <v>237.65</v>
      </c>
      <c r="Q2102" s="666">
        <v>1</v>
      </c>
      <c r="R2102" s="650">
        <v>1</v>
      </c>
      <c r="S2102" s="666">
        <v>1</v>
      </c>
      <c r="T2102" s="731">
        <v>0.5</v>
      </c>
      <c r="U2102" s="689">
        <v>1</v>
      </c>
    </row>
    <row r="2103" spans="1:21" ht="14.4" customHeight="1" x14ac:dyDescent="0.3">
      <c r="A2103" s="649">
        <v>21</v>
      </c>
      <c r="B2103" s="650" t="s">
        <v>582</v>
      </c>
      <c r="C2103" s="650">
        <v>89301212</v>
      </c>
      <c r="D2103" s="729" t="s">
        <v>5949</v>
      </c>
      <c r="E2103" s="730" t="s">
        <v>3931</v>
      </c>
      <c r="F2103" s="650" t="s">
        <v>3904</v>
      </c>
      <c r="G2103" s="650" t="s">
        <v>4225</v>
      </c>
      <c r="H2103" s="650" t="s">
        <v>1959</v>
      </c>
      <c r="I2103" s="650" t="s">
        <v>2075</v>
      </c>
      <c r="J2103" s="650" t="s">
        <v>2072</v>
      </c>
      <c r="K2103" s="650" t="s">
        <v>922</v>
      </c>
      <c r="L2103" s="651">
        <v>137.74</v>
      </c>
      <c r="M2103" s="651">
        <v>688.7</v>
      </c>
      <c r="N2103" s="650">
        <v>5</v>
      </c>
      <c r="O2103" s="731">
        <v>5</v>
      </c>
      <c r="P2103" s="651">
        <v>413.22</v>
      </c>
      <c r="Q2103" s="666">
        <v>0.6</v>
      </c>
      <c r="R2103" s="650">
        <v>3</v>
      </c>
      <c r="S2103" s="666">
        <v>0.6</v>
      </c>
      <c r="T2103" s="731">
        <v>3</v>
      </c>
      <c r="U2103" s="689">
        <v>0.6</v>
      </c>
    </row>
    <row r="2104" spans="1:21" ht="14.4" customHeight="1" x14ac:dyDescent="0.3">
      <c r="A2104" s="649">
        <v>21</v>
      </c>
      <c r="B2104" s="650" t="s">
        <v>582</v>
      </c>
      <c r="C2104" s="650">
        <v>89301212</v>
      </c>
      <c r="D2104" s="729" t="s">
        <v>5949</v>
      </c>
      <c r="E2104" s="730" t="s">
        <v>3931</v>
      </c>
      <c r="F2104" s="650" t="s">
        <v>3904</v>
      </c>
      <c r="G2104" s="650" t="s">
        <v>4225</v>
      </c>
      <c r="H2104" s="650" t="s">
        <v>1959</v>
      </c>
      <c r="I2104" s="650" t="s">
        <v>2075</v>
      </c>
      <c r="J2104" s="650" t="s">
        <v>2072</v>
      </c>
      <c r="K2104" s="650" t="s">
        <v>922</v>
      </c>
      <c r="L2104" s="651">
        <v>118.82</v>
      </c>
      <c r="M2104" s="651">
        <v>1544.6599999999996</v>
      </c>
      <c r="N2104" s="650">
        <v>13</v>
      </c>
      <c r="O2104" s="731">
        <v>9.5</v>
      </c>
      <c r="P2104" s="651">
        <v>831.73999999999978</v>
      </c>
      <c r="Q2104" s="666">
        <v>0.53846153846153844</v>
      </c>
      <c r="R2104" s="650">
        <v>7</v>
      </c>
      <c r="S2104" s="666">
        <v>0.53846153846153844</v>
      </c>
      <c r="T2104" s="731">
        <v>5.5</v>
      </c>
      <c r="U2104" s="689">
        <v>0.57894736842105265</v>
      </c>
    </row>
    <row r="2105" spans="1:21" ht="14.4" customHeight="1" x14ac:dyDescent="0.3">
      <c r="A2105" s="649">
        <v>21</v>
      </c>
      <c r="B2105" s="650" t="s">
        <v>582</v>
      </c>
      <c r="C2105" s="650">
        <v>89301212</v>
      </c>
      <c r="D2105" s="729" t="s">
        <v>5949</v>
      </c>
      <c r="E2105" s="730" t="s">
        <v>3931</v>
      </c>
      <c r="F2105" s="650" t="s">
        <v>3904</v>
      </c>
      <c r="G2105" s="650" t="s">
        <v>5187</v>
      </c>
      <c r="H2105" s="650" t="s">
        <v>583</v>
      </c>
      <c r="I2105" s="650" t="s">
        <v>5563</v>
      </c>
      <c r="J2105" s="650" t="s">
        <v>2899</v>
      </c>
      <c r="K2105" s="650" t="s">
        <v>4302</v>
      </c>
      <c r="L2105" s="651">
        <v>0</v>
      </c>
      <c r="M2105" s="651">
        <v>0</v>
      </c>
      <c r="N2105" s="650">
        <v>1</v>
      </c>
      <c r="O2105" s="731">
        <v>1</v>
      </c>
      <c r="P2105" s="651">
        <v>0</v>
      </c>
      <c r="Q2105" s="666"/>
      <c r="R2105" s="650">
        <v>1</v>
      </c>
      <c r="S2105" s="666">
        <v>1</v>
      </c>
      <c r="T2105" s="731">
        <v>1</v>
      </c>
      <c r="U2105" s="689">
        <v>1</v>
      </c>
    </row>
    <row r="2106" spans="1:21" ht="14.4" customHeight="1" x14ac:dyDescent="0.3">
      <c r="A2106" s="649">
        <v>21</v>
      </c>
      <c r="B2106" s="650" t="s">
        <v>582</v>
      </c>
      <c r="C2106" s="650">
        <v>89301212</v>
      </c>
      <c r="D2106" s="729" t="s">
        <v>5949</v>
      </c>
      <c r="E2106" s="730" t="s">
        <v>3931</v>
      </c>
      <c r="F2106" s="650" t="s">
        <v>3904</v>
      </c>
      <c r="G2106" s="650" t="s">
        <v>3982</v>
      </c>
      <c r="H2106" s="650" t="s">
        <v>1959</v>
      </c>
      <c r="I2106" s="650" t="s">
        <v>3317</v>
      </c>
      <c r="J2106" s="650" t="s">
        <v>3318</v>
      </c>
      <c r="K2106" s="650" t="s">
        <v>3733</v>
      </c>
      <c r="L2106" s="651">
        <v>69.86</v>
      </c>
      <c r="M2106" s="651">
        <v>139.72</v>
      </c>
      <c r="N2106" s="650">
        <v>2</v>
      </c>
      <c r="O2106" s="731">
        <v>0.5</v>
      </c>
      <c r="P2106" s="651">
        <v>139.72</v>
      </c>
      <c r="Q2106" s="666">
        <v>1</v>
      </c>
      <c r="R2106" s="650">
        <v>2</v>
      </c>
      <c r="S2106" s="666">
        <v>1</v>
      </c>
      <c r="T2106" s="731">
        <v>0.5</v>
      </c>
      <c r="U2106" s="689">
        <v>1</v>
      </c>
    </row>
    <row r="2107" spans="1:21" ht="14.4" customHeight="1" x14ac:dyDescent="0.3">
      <c r="A2107" s="649">
        <v>21</v>
      </c>
      <c r="B2107" s="650" t="s">
        <v>582</v>
      </c>
      <c r="C2107" s="650">
        <v>89301212</v>
      </c>
      <c r="D2107" s="729" t="s">
        <v>5949</v>
      </c>
      <c r="E2107" s="730" t="s">
        <v>3931</v>
      </c>
      <c r="F2107" s="650" t="s">
        <v>3904</v>
      </c>
      <c r="G2107" s="650" t="s">
        <v>3985</v>
      </c>
      <c r="H2107" s="650" t="s">
        <v>1959</v>
      </c>
      <c r="I2107" s="650" t="s">
        <v>4353</v>
      </c>
      <c r="J2107" s="650" t="s">
        <v>2190</v>
      </c>
      <c r="K2107" s="650" t="s">
        <v>613</v>
      </c>
      <c r="L2107" s="651">
        <v>216.16</v>
      </c>
      <c r="M2107" s="651">
        <v>648.48</v>
      </c>
      <c r="N2107" s="650">
        <v>3</v>
      </c>
      <c r="O2107" s="731">
        <v>1</v>
      </c>
      <c r="P2107" s="651">
        <v>432.32</v>
      </c>
      <c r="Q2107" s="666">
        <v>0.66666666666666663</v>
      </c>
      <c r="R2107" s="650">
        <v>2</v>
      </c>
      <c r="S2107" s="666">
        <v>0.66666666666666663</v>
      </c>
      <c r="T2107" s="731">
        <v>0.5</v>
      </c>
      <c r="U2107" s="689">
        <v>0.5</v>
      </c>
    </row>
    <row r="2108" spans="1:21" ht="14.4" customHeight="1" x14ac:dyDescent="0.3">
      <c r="A2108" s="649">
        <v>21</v>
      </c>
      <c r="B2108" s="650" t="s">
        <v>582</v>
      </c>
      <c r="C2108" s="650">
        <v>89301212</v>
      </c>
      <c r="D2108" s="729" t="s">
        <v>5949</v>
      </c>
      <c r="E2108" s="730" t="s">
        <v>3931</v>
      </c>
      <c r="F2108" s="650" t="s">
        <v>3904</v>
      </c>
      <c r="G2108" s="650" t="s">
        <v>3985</v>
      </c>
      <c r="H2108" s="650" t="s">
        <v>1959</v>
      </c>
      <c r="I2108" s="650" t="s">
        <v>5293</v>
      </c>
      <c r="J2108" s="650" t="s">
        <v>2190</v>
      </c>
      <c r="K2108" s="650" t="s">
        <v>3108</v>
      </c>
      <c r="L2108" s="651">
        <v>432.32</v>
      </c>
      <c r="M2108" s="651">
        <v>432.32</v>
      </c>
      <c r="N2108" s="650">
        <v>1</v>
      </c>
      <c r="O2108" s="731">
        <v>1</v>
      </c>
      <c r="P2108" s="651">
        <v>432.32</v>
      </c>
      <c r="Q2108" s="666">
        <v>1</v>
      </c>
      <c r="R2108" s="650">
        <v>1</v>
      </c>
      <c r="S2108" s="666">
        <v>1</v>
      </c>
      <c r="T2108" s="731">
        <v>1</v>
      </c>
      <c r="U2108" s="689">
        <v>1</v>
      </c>
    </row>
    <row r="2109" spans="1:21" ht="14.4" customHeight="1" x14ac:dyDescent="0.3">
      <c r="A2109" s="649">
        <v>21</v>
      </c>
      <c r="B2109" s="650" t="s">
        <v>582</v>
      </c>
      <c r="C2109" s="650">
        <v>89301212</v>
      </c>
      <c r="D2109" s="729" t="s">
        <v>5949</v>
      </c>
      <c r="E2109" s="730" t="s">
        <v>3931</v>
      </c>
      <c r="F2109" s="650" t="s">
        <v>3904</v>
      </c>
      <c r="G2109" s="650" t="s">
        <v>3985</v>
      </c>
      <c r="H2109" s="650" t="s">
        <v>1959</v>
      </c>
      <c r="I2109" s="650" t="s">
        <v>2123</v>
      </c>
      <c r="J2109" s="650" t="s">
        <v>2124</v>
      </c>
      <c r="K2109" s="650" t="s">
        <v>3802</v>
      </c>
      <c r="L2109" s="651">
        <v>162.13</v>
      </c>
      <c r="M2109" s="651">
        <v>810.65</v>
      </c>
      <c r="N2109" s="650">
        <v>5</v>
      </c>
      <c r="O2109" s="731">
        <v>3.5</v>
      </c>
      <c r="P2109" s="651">
        <v>162.13</v>
      </c>
      <c r="Q2109" s="666">
        <v>0.2</v>
      </c>
      <c r="R2109" s="650">
        <v>1</v>
      </c>
      <c r="S2109" s="666">
        <v>0.2</v>
      </c>
      <c r="T2109" s="731">
        <v>0.5</v>
      </c>
      <c r="U2109" s="689">
        <v>0.14285714285714285</v>
      </c>
    </row>
    <row r="2110" spans="1:21" ht="14.4" customHeight="1" x14ac:dyDescent="0.3">
      <c r="A2110" s="649">
        <v>21</v>
      </c>
      <c r="B2110" s="650" t="s">
        <v>582</v>
      </c>
      <c r="C2110" s="650">
        <v>89301212</v>
      </c>
      <c r="D2110" s="729" t="s">
        <v>5949</v>
      </c>
      <c r="E2110" s="730" t="s">
        <v>3931</v>
      </c>
      <c r="F2110" s="650" t="s">
        <v>3904</v>
      </c>
      <c r="G2110" s="650" t="s">
        <v>3985</v>
      </c>
      <c r="H2110" s="650" t="s">
        <v>1959</v>
      </c>
      <c r="I2110" s="650" t="s">
        <v>2189</v>
      </c>
      <c r="J2110" s="650" t="s">
        <v>2190</v>
      </c>
      <c r="K2110" s="650" t="s">
        <v>3803</v>
      </c>
      <c r="L2110" s="651">
        <v>216.16</v>
      </c>
      <c r="M2110" s="651">
        <v>648.48</v>
      </c>
      <c r="N2110" s="650">
        <v>3</v>
      </c>
      <c r="O2110" s="731">
        <v>1.5</v>
      </c>
      <c r="P2110" s="651">
        <v>432.32</v>
      </c>
      <c r="Q2110" s="666">
        <v>0.66666666666666663</v>
      </c>
      <c r="R2110" s="650">
        <v>2</v>
      </c>
      <c r="S2110" s="666">
        <v>0.66666666666666663</v>
      </c>
      <c r="T2110" s="731">
        <v>1</v>
      </c>
      <c r="U2110" s="689">
        <v>0.66666666666666663</v>
      </c>
    </row>
    <row r="2111" spans="1:21" ht="14.4" customHeight="1" x14ac:dyDescent="0.3">
      <c r="A2111" s="649">
        <v>21</v>
      </c>
      <c r="B2111" s="650" t="s">
        <v>582</v>
      </c>
      <c r="C2111" s="650">
        <v>89301212</v>
      </c>
      <c r="D2111" s="729" t="s">
        <v>5949</v>
      </c>
      <c r="E2111" s="730" t="s">
        <v>3931</v>
      </c>
      <c r="F2111" s="650" t="s">
        <v>3904</v>
      </c>
      <c r="G2111" s="650" t="s">
        <v>3985</v>
      </c>
      <c r="H2111" s="650" t="s">
        <v>1959</v>
      </c>
      <c r="I2111" s="650" t="s">
        <v>3107</v>
      </c>
      <c r="J2111" s="650" t="s">
        <v>2190</v>
      </c>
      <c r="K2111" s="650" t="s">
        <v>3861</v>
      </c>
      <c r="L2111" s="651">
        <v>432.32</v>
      </c>
      <c r="M2111" s="651">
        <v>864.64</v>
      </c>
      <c r="N2111" s="650">
        <v>2</v>
      </c>
      <c r="O2111" s="731">
        <v>1.5</v>
      </c>
      <c r="P2111" s="651">
        <v>864.64</v>
      </c>
      <c r="Q2111" s="666">
        <v>1</v>
      </c>
      <c r="R2111" s="650">
        <v>2</v>
      </c>
      <c r="S2111" s="666">
        <v>1</v>
      </c>
      <c r="T2111" s="731">
        <v>1.5</v>
      </c>
      <c r="U2111" s="689">
        <v>1</v>
      </c>
    </row>
    <row r="2112" spans="1:21" ht="14.4" customHeight="1" x14ac:dyDescent="0.3">
      <c r="A2112" s="649">
        <v>21</v>
      </c>
      <c r="B2112" s="650" t="s">
        <v>582</v>
      </c>
      <c r="C2112" s="650">
        <v>89301212</v>
      </c>
      <c r="D2112" s="729" t="s">
        <v>5949</v>
      </c>
      <c r="E2112" s="730" t="s">
        <v>3931</v>
      </c>
      <c r="F2112" s="650" t="s">
        <v>3904</v>
      </c>
      <c r="G2112" s="650" t="s">
        <v>3986</v>
      </c>
      <c r="H2112" s="650" t="s">
        <v>583</v>
      </c>
      <c r="I2112" s="650" t="s">
        <v>1175</v>
      </c>
      <c r="J2112" s="650" t="s">
        <v>819</v>
      </c>
      <c r="K2112" s="650" t="s">
        <v>1068</v>
      </c>
      <c r="L2112" s="651">
        <v>137.74</v>
      </c>
      <c r="M2112" s="651">
        <v>137.74</v>
      </c>
      <c r="N2112" s="650">
        <v>1</v>
      </c>
      <c r="O2112" s="731">
        <v>0.5</v>
      </c>
      <c r="P2112" s="651">
        <v>137.74</v>
      </c>
      <c r="Q2112" s="666">
        <v>1</v>
      </c>
      <c r="R2112" s="650">
        <v>1</v>
      </c>
      <c r="S2112" s="666">
        <v>1</v>
      </c>
      <c r="T2112" s="731">
        <v>0.5</v>
      </c>
      <c r="U2112" s="689">
        <v>1</v>
      </c>
    </row>
    <row r="2113" spans="1:21" ht="14.4" customHeight="1" x14ac:dyDescent="0.3">
      <c r="A2113" s="649">
        <v>21</v>
      </c>
      <c r="B2113" s="650" t="s">
        <v>582</v>
      </c>
      <c r="C2113" s="650">
        <v>89301212</v>
      </c>
      <c r="D2113" s="729" t="s">
        <v>5949</v>
      </c>
      <c r="E2113" s="730" t="s">
        <v>3931</v>
      </c>
      <c r="F2113" s="650" t="s">
        <v>3904</v>
      </c>
      <c r="G2113" s="650" t="s">
        <v>3986</v>
      </c>
      <c r="H2113" s="650" t="s">
        <v>583</v>
      </c>
      <c r="I2113" s="650" t="s">
        <v>3057</v>
      </c>
      <c r="J2113" s="650" t="s">
        <v>819</v>
      </c>
      <c r="K2113" s="650" t="s">
        <v>3058</v>
      </c>
      <c r="L2113" s="651">
        <v>229.57</v>
      </c>
      <c r="M2113" s="651">
        <v>459.14</v>
      </c>
      <c r="N2113" s="650">
        <v>2</v>
      </c>
      <c r="O2113" s="731">
        <v>1</v>
      </c>
      <c r="P2113" s="651">
        <v>459.14</v>
      </c>
      <c r="Q2113" s="666">
        <v>1</v>
      </c>
      <c r="R2113" s="650">
        <v>2</v>
      </c>
      <c r="S2113" s="666">
        <v>1</v>
      </c>
      <c r="T2113" s="731">
        <v>1</v>
      </c>
      <c r="U2113" s="689">
        <v>1</v>
      </c>
    </row>
    <row r="2114" spans="1:21" ht="14.4" customHeight="1" x14ac:dyDescent="0.3">
      <c r="A2114" s="649">
        <v>21</v>
      </c>
      <c r="B2114" s="650" t="s">
        <v>582</v>
      </c>
      <c r="C2114" s="650">
        <v>89301212</v>
      </c>
      <c r="D2114" s="729" t="s">
        <v>5949</v>
      </c>
      <c r="E2114" s="730" t="s">
        <v>3931</v>
      </c>
      <c r="F2114" s="650" t="s">
        <v>3904</v>
      </c>
      <c r="G2114" s="650" t="s">
        <v>3986</v>
      </c>
      <c r="H2114" s="650" t="s">
        <v>583</v>
      </c>
      <c r="I2114" s="650" t="s">
        <v>3057</v>
      </c>
      <c r="J2114" s="650" t="s">
        <v>819</v>
      </c>
      <c r="K2114" s="650" t="s">
        <v>3058</v>
      </c>
      <c r="L2114" s="651">
        <v>198.04</v>
      </c>
      <c r="M2114" s="651">
        <v>198.04</v>
      </c>
      <c r="N2114" s="650">
        <v>1</v>
      </c>
      <c r="O2114" s="731">
        <v>1</v>
      </c>
      <c r="P2114" s="651"/>
      <c r="Q2114" s="666">
        <v>0</v>
      </c>
      <c r="R2114" s="650"/>
      <c r="S2114" s="666">
        <v>0</v>
      </c>
      <c r="T2114" s="731"/>
      <c r="U2114" s="689">
        <v>0</v>
      </c>
    </row>
    <row r="2115" spans="1:21" ht="14.4" customHeight="1" x14ac:dyDescent="0.3">
      <c r="A2115" s="649">
        <v>21</v>
      </c>
      <c r="B2115" s="650" t="s">
        <v>582</v>
      </c>
      <c r="C2115" s="650">
        <v>89301212</v>
      </c>
      <c r="D2115" s="729" t="s">
        <v>5949</v>
      </c>
      <c r="E2115" s="730" t="s">
        <v>3931</v>
      </c>
      <c r="F2115" s="650" t="s">
        <v>3904</v>
      </c>
      <c r="G2115" s="650" t="s">
        <v>3986</v>
      </c>
      <c r="H2115" s="650" t="s">
        <v>583</v>
      </c>
      <c r="I2115" s="650" t="s">
        <v>5564</v>
      </c>
      <c r="J2115" s="650" t="s">
        <v>5565</v>
      </c>
      <c r="K2115" s="650" t="s">
        <v>5566</v>
      </c>
      <c r="L2115" s="651">
        <v>178.24</v>
      </c>
      <c r="M2115" s="651">
        <v>178.24</v>
      </c>
      <c r="N2115" s="650">
        <v>1</v>
      </c>
      <c r="O2115" s="731">
        <v>0.5</v>
      </c>
      <c r="P2115" s="651"/>
      <c r="Q2115" s="666">
        <v>0</v>
      </c>
      <c r="R2115" s="650"/>
      <c r="S2115" s="666">
        <v>0</v>
      </c>
      <c r="T2115" s="731"/>
      <c r="U2115" s="689">
        <v>0</v>
      </c>
    </row>
    <row r="2116" spans="1:21" ht="14.4" customHeight="1" x14ac:dyDescent="0.3">
      <c r="A2116" s="649">
        <v>21</v>
      </c>
      <c r="B2116" s="650" t="s">
        <v>582</v>
      </c>
      <c r="C2116" s="650">
        <v>89301212</v>
      </c>
      <c r="D2116" s="729" t="s">
        <v>5949</v>
      </c>
      <c r="E2116" s="730" t="s">
        <v>3931</v>
      </c>
      <c r="F2116" s="650" t="s">
        <v>3904</v>
      </c>
      <c r="G2116" s="650" t="s">
        <v>3986</v>
      </c>
      <c r="H2116" s="650" t="s">
        <v>583</v>
      </c>
      <c r="I2116" s="650" t="s">
        <v>5567</v>
      </c>
      <c r="J2116" s="650" t="s">
        <v>5565</v>
      </c>
      <c r="K2116" s="650" t="s">
        <v>5568</v>
      </c>
      <c r="L2116" s="651">
        <v>0</v>
      </c>
      <c r="M2116" s="651">
        <v>0</v>
      </c>
      <c r="N2116" s="650">
        <v>1</v>
      </c>
      <c r="O2116" s="731">
        <v>0.5</v>
      </c>
      <c r="P2116" s="651"/>
      <c r="Q2116" s="666"/>
      <c r="R2116" s="650"/>
      <c r="S2116" s="666">
        <v>0</v>
      </c>
      <c r="T2116" s="731"/>
      <c r="U2116" s="689">
        <v>0</v>
      </c>
    </row>
    <row r="2117" spans="1:21" ht="14.4" customHeight="1" x14ac:dyDescent="0.3">
      <c r="A2117" s="649">
        <v>21</v>
      </c>
      <c r="B2117" s="650" t="s">
        <v>582</v>
      </c>
      <c r="C2117" s="650">
        <v>89301212</v>
      </c>
      <c r="D2117" s="729" t="s">
        <v>5949</v>
      </c>
      <c r="E2117" s="730" t="s">
        <v>3931</v>
      </c>
      <c r="F2117" s="650" t="s">
        <v>3904</v>
      </c>
      <c r="G2117" s="650" t="s">
        <v>3991</v>
      </c>
      <c r="H2117" s="650" t="s">
        <v>583</v>
      </c>
      <c r="I2117" s="650" t="s">
        <v>1382</v>
      </c>
      <c r="J2117" s="650" t="s">
        <v>1383</v>
      </c>
      <c r="K2117" s="650" t="s">
        <v>1384</v>
      </c>
      <c r="L2117" s="651">
        <v>359.63</v>
      </c>
      <c r="M2117" s="651">
        <v>2517.41</v>
      </c>
      <c r="N2117" s="650">
        <v>7</v>
      </c>
      <c r="O2117" s="731">
        <v>3</v>
      </c>
      <c r="P2117" s="651">
        <v>719.26</v>
      </c>
      <c r="Q2117" s="666">
        <v>0.28571428571428575</v>
      </c>
      <c r="R2117" s="650">
        <v>2</v>
      </c>
      <c r="S2117" s="666">
        <v>0.2857142857142857</v>
      </c>
      <c r="T2117" s="731">
        <v>0.5</v>
      </c>
      <c r="U2117" s="689">
        <v>0.16666666666666666</v>
      </c>
    </row>
    <row r="2118" spans="1:21" ht="14.4" customHeight="1" x14ac:dyDescent="0.3">
      <c r="A2118" s="649">
        <v>21</v>
      </c>
      <c r="B2118" s="650" t="s">
        <v>582</v>
      </c>
      <c r="C2118" s="650">
        <v>89301212</v>
      </c>
      <c r="D2118" s="729" t="s">
        <v>5949</v>
      </c>
      <c r="E2118" s="730" t="s">
        <v>3931</v>
      </c>
      <c r="F2118" s="650" t="s">
        <v>3904</v>
      </c>
      <c r="G2118" s="650" t="s">
        <v>3991</v>
      </c>
      <c r="H2118" s="650" t="s">
        <v>583</v>
      </c>
      <c r="I2118" s="650" t="s">
        <v>3992</v>
      </c>
      <c r="J2118" s="650" t="s">
        <v>1383</v>
      </c>
      <c r="K2118" s="650" t="s">
        <v>2118</v>
      </c>
      <c r="L2118" s="651">
        <v>0</v>
      </c>
      <c r="M2118" s="651">
        <v>0</v>
      </c>
      <c r="N2118" s="650">
        <v>7</v>
      </c>
      <c r="O2118" s="731">
        <v>4.5</v>
      </c>
      <c r="P2118" s="651">
        <v>0</v>
      </c>
      <c r="Q2118" s="666"/>
      <c r="R2118" s="650">
        <v>5</v>
      </c>
      <c r="S2118" s="666">
        <v>0.7142857142857143</v>
      </c>
      <c r="T2118" s="731">
        <v>2.5</v>
      </c>
      <c r="U2118" s="689">
        <v>0.55555555555555558</v>
      </c>
    </row>
    <row r="2119" spans="1:21" ht="14.4" customHeight="1" x14ac:dyDescent="0.3">
      <c r="A2119" s="649">
        <v>21</v>
      </c>
      <c r="B2119" s="650" t="s">
        <v>582</v>
      </c>
      <c r="C2119" s="650">
        <v>89301212</v>
      </c>
      <c r="D2119" s="729" t="s">
        <v>5949</v>
      </c>
      <c r="E2119" s="730" t="s">
        <v>3931</v>
      </c>
      <c r="F2119" s="650" t="s">
        <v>3904</v>
      </c>
      <c r="G2119" s="650" t="s">
        <v>3995</v>
      </c>
      <c r="H2119" s="650" t="s">
        <v>583</v>
      </c>
      <c r="I2119" s="650" t="s">
        <v>707</v>
      </c>
      <c r="J2119" s="650" t="s">
        <v>5193</v>
      </c>
      <c r="K2119" s="650" t="s">
        <v>4097</v>
      </c>
      <c r="L2119" s="651">
        <v>14.2</v>
      </c>
      <c r="M2119" s="651">
        <v>42.599999999999994</v>
      </c>
      <c r="N2119" s="650">
        <v>3</v>
      </c>
      <c r="O2119" s="731">
        <v>3</v>
      </c>
      <c r="P2119" s="651">
        <v>28.4</v>
      </c>
      <c r="Q2119" s="666">
        <v>0.66666666666666674</v>
      </c>
      <c r="R2119" s="650">
        <v>2</v>
      </c>
      <c r="S2119" s="666">
        <v>0.66666666666666663</v>
      </c>
      <c r="T2119" s="731">
        <v>2</v>
      </c>
      <c r="U2119" s="689">
        <v>0.66666666666666663</v>
      </c>
    </row>
    <row r="2120" spans="1:21" ht="14.4" customHeight="1" x14ac:dyDescent="0.3">
      <c r="A2120" s="649">
        <v>21</v>
      </c>
      <c r="B2120" s="650" t="s">
        <v>582</v>
      </c>
      <c r="C2120" s="650">
        <v>89301212</v>
      </c>
      <c r="D2120" s="729" t="s">
        <v>5949</v>
      </c>
      <c r="E2120" s="730" t="s">
        <v>3931</v>
      </c>
      <c r="F2120" s="650" t="s">
        <v>3904</v>
      </c>
      <c r="G2120" s="650" t="s">
        <v>3995</v>
      </c>
      <c r="H2120" s="650" t="s">
        <v>583</v>
      </c>
      <c r="I2120" s="650" t="s">
        <v>711</v>
      </c>
      <c r="J2120" s="650" t="s">
        <v>3996</v>
      </c>
      <c r="K2120" s="650" t="s">
        <v>3997</v>
      </c>
      <c r="L2120" s="651">
        <v>18.940000000000001</v>
      </c>
      <c r="M2120" s="651">
        <v>321.98</v>
      </c>
      <c r="N2120" s="650">
        <v>17</v>
      </c>
      <c r="O2120" s="731">
        <v>9</v>
      </c>
      <c r="P2120" s="651">
        <v>132.58000000000001</v>
      </c>
      <c r="Q2120" s="666">
        <v>0.41176470588235298</v>
      </c>
      <c r="R2120" s="650">
        <v>7</v>
      </c>
      <c r="S2120" s="666">
        <v>0.41176470588235292</v>
      </c>
      <c r="T2120" s="731">
        <v>3.5</v>
      </c>
      <c r="U2120" s="689">
        <v>0.3888888888888889</v>
      </c>
    </row>
    <row r="2121" spans="1:21" ht="14.4" customHeight="1" x14ac:dyDescent="0.3">
      <c r="A2121" s="649">
        <v>21</v>
      </c>
      <c r="B2121" s="650" t="s">
        <v>582</v>
      </c>
      <c r="C2121" s="650">
        <v>89301212</v>
      </c>
      <c r="D2121" s="729" t="s">
        <v>5949</v>
      </c>
      <c r="E2121" s="730" t="s">
        <v>3931</v>
      </c>
      <c r="F2121" s="650" t="s">
        <v>3904</v>
      </c>
      <c r="G2121" s="650" t="s">
        <v>5569</v>
      </c>
      <c r="H2121" s="650" t="s">
        <v>583</v>
      </c>
      <c r="I2121" s="650" t="s">
        <v>5570</v>
      </c>
      <c r="J2121" s="650" t="s">
        <v>5571</v>
      </c>
      <c r="K2121" s="650" t="s">
        <v>5572</v>
      </c>
      <c r="L2121" s="651">
        <v>0</v>
      </c>
      <c r="M2121" s="651">
        <v>0</v>
      </c>
      <c r="N2121" s="650">
        <v>1</v>
      </c>
      <c r="O2121" s="731">
        <v>0.5</v>
      </c>
      <c r="P2121" s="651"/>
      <c r="Q2121" s="666"/>
      <c r="R2121" s="650"/>
      <c r="S2121" s="666">
        <v>0</v>
      </c>
      <c r="T2121" s="731"/>
      <c r="U2121" s="689">
        <v>0</v>
      </c>
    </row>
    <row r="2122" spans="1:21" ht="14.4" customHeight="1" x14ac:dyDescent="0.3">
      <c r="A2122" s="649">
        <v>21</v>
      </c>
      <c r="B2122" s="650" t="s">
        <v>582</v>
      </c>
      <c r="C2122" s="650">
        <v>89301212</v>
      </c>
      <c r="D2122" s="729" t="s">
        <v>5949</v>
      </c>
      <c r="E2122" s="730" t="s">
        <v>3931</v>
      </c>
      <c r="F2122" s="650" t="s">
        <v>3904</v>
      </c>
      <c r="G2122" s="650" t="s">
        <v>4228</v>
      </c>
      <c r="H2122" s="650" t="s">
        <v>583</v>
      </c>
      <c r="I2122" s="650" t="s">
        <v>2579</v>
      </c>
      <c r="J2122" s="650" t="s">
        <v>4229</v>
      </c>
      <c r="K2122" s="650" t="s">
        <v>4230</v>
      </c>
      <c r="L2122" s="651">
        <v>36.89</v>
      </c>
      <c r="M2122" s="651">
        <v>147.56</v>
      </c>
      <c r="N2122" s="650">
        <v>4</v>
      </c>
      <c r="O2122" s="731">
        <v>1.5</v>
      </c>
      <c r="P2122" s="651"/>
      <c r="Q2122" s="666">
        <v>0</v>
      </c>
      <c r="R2122" s="650"/>
      <c r="S2122" s="666">
        <v>0</v>
      </c>
      <c r="T2122" s="731"/>
      <c r="U2122" s="689">
        <v>0</v>
      </c>
    </row>
    <row r="2123" spans="1:21" ht="14.4" customHeight="1" x14ac:dyDescent="0.3">
      <c r="A2123" s="649">
        <v>21</v>
      </c>
      <c r="B2123" s="650" t="s">
        <v>582</v>
      </c>
      <c r="C2123" s="650">
        <v>89301212</v>
      </c>
      <c r="D2123" s="729" t="s">
        <v>5949</v>
      </c>
      <c r="E2123" s="730" t="s">
        <v>3931</v>
      </c>
      <c r="F2123" s="650" t="s">
        <v>3904</v>
      </c>
      <c r="G2123" s="650" t="s">
        <v>3942</v>
      </c>
      <c r="H2123" s="650" t="s">
        <v>583</v>
      </c>
      <c r="I2123" s="650" t="s">
        <v>2982</v>
      </c>
      <c r="J2123" s="650" t="s">
        <v>2983</v>
      </c>
      <c r="K2123" s="650" t="s">
        <v>5573</v>
      </c>
      <c r="L2123" s="651">
        <v>221.03</v>
      </c>
      <c r="M2123" s="651">
        <v>221.03</v>
      </c>
      <c r="N2123" s="650">
        <v>1</v>
      </c>
      <c r="O2123" s="731">
        <v>0.5</v>
      </c>
      <c r="P2123" s="651"/>
      <c r="Q2123" s="666">
        <v>0</v>
      </c>
      <c r="R2123" s="650"/>
      <c r="S2123" s="666">
        <v>0</v>
      </c>
      <c r="T2123" s="731"/>
      <c r="U2123" s="689">
        <v>0</v>
      </c>
    </row>
    <row r="2124" spans="1:21" ht="14.4" customHeight="1" x14ac:dyDescent="0.3">
      <c r="A2124" s="649">
        <v>21</v>
      </c>
      <c r="B2124" s="650" t="s">
        <v>582</v>
      </c>
      <c r="C2124" s="650">
        <v>89301212</v>
      </c>
      <c r="D2124" s="729" t="s">
        <v>5949</v>
      </c>
      <c r="E2124" s="730" t="s">
        <v>3931</v>
      </c>
      <c r="F2124" s="650" t="s">
        <v>3904</v>
      </c>
      <c r="G2124" s="650" t="s">
        <v>3942</v>
      </c>
      <c r="H2124" s="650" t="s">
        <v>583</v>
      </c>
      <c r="I2124" s="650" t="s">
        <v>5574</v>
      </c>
      <c r="J2124" s="650" t="s">
        <v>2983</v>
      </c>
      <c r="K2124" s="650" t="s">
        <v>5575</v>
      </c>
      <c r="L2124" s="651">
        <v>0</v>
      </c>
      <c r="M2124" s="651">
        <v>0</v>
      </c>
      <c r="N2124" s="650">
        <v>1</v>
      </c>
      <c r="O2124" s="731">
        <v>1</v>
      </c>
      <c r="P2124" s="651"/>
      <c r="Q2124" s="666"/>
      <c r="R2124" s="650"/>
      <c r="S2124" s="666">
        <v>0</v>
      </c>
      <c r="T2124" s="731"/>
      <c r="U2124" s="689">
        <v>0</v>
      </c>
    </row>
    <row r="2125" spans="1:21" ht="14.4" customHeight="1" x14ac:dyDescent="0.3">
      <c r="A2125" s="649">
        <v>21</v>
      </c>
      <c r="B2125" s="650" t="s">
        <v>582</v>
      </c>
      <c r="C2125" s="650">
        <v>89301212</v>
      </c>
      <c r="D2125" s="729" t="s">
        <v>5949</v>
      </c>
      <c r="E2125" s="730" t="s">
        <v>3931</v>
      </c>
      <c r="F2125" s="650" t="s">
        <v>3904</v>
      </c>
      <c r="G2125" s="650" t="s">
        <v>4001</v>
      </c>
      <c r="H2125" s="650" t="s">
        <v>583</v>
      </c>
      <c r="I2125" s="650" t="s">
        <v>5197</v>
      </c>
      <c r="J2125" s="650" t="s">
        <v>5198</v>
      </c>
      <c r="K2125" s="650" t="s">
        <v>1854</v>
      </c>
      <c r="L2125" s="651">
        <v>0</v>
      </c>
      <c r="M2125" s="651">
        <v>0</v>
      </c>
      <c r="N2125" s="650">
        <v>1</v>
      </c>
      <c r="O2125" s="731">
        <v>1</v>
      </c>
      <c r="P2125" s="651">
        <v>0</v>
      </c>
      <c r="Q2125" s="666"/>
      <c r="R2125" s="650">
        <v>1</v>
      </c>
      <c r="S2125" s="666">
        <v>1</v>
      </c>
      <c r="T2125" s="731">
        <v>1</v>
      </c>
      <c r="U2125" s="689">
        <v>1</v>
      </c>
    </row>
    <row r="2126" spans="1:21" ht="14.4" customHeight="1" x14ac:dyDescent="0.3">
      <c r="A2126" s="649">
        <v>21</v>
      </c>
      <c r="B2126" s="650" t="s">
        <v>582</v>
      </c>
      <c r="C2126" s="650">
        <v>89301212</v>
      </c>
      <c r="D2126" s="729" t="s">
        <v>5949</v>
      </c>
      <c r="E2126" s="730" t="s">
        <v>3931</v>
      </c>
      <c r="F2126" s="650" t="s">
        <v>3904</v>
      </c>
      <c r="G2126" s="650" t="s">
        <v>4001</v>
      </c>
      <c r="H2126" s="650" t="s">
        <v>583</v>
      </c>
      <c r="I2126" s="650" t="s">
        <v>909</v>
      </c>
      <c r="J2126" s="650" t="s">
        <v>910</v>
      </c>
      <c r="K2126" s="650" t="s">
        <v>1854</v>
      </c>
      <c r="L2126" s="651">
        <v>56.52</v>
      </c>
      <c r="M2126" s="651">
        <v>452.16</v>
      </c>
      <c r="N2126" s="650">
        <v>8</v>
      </c>
      <c r="O2126" s="731">
        <v>2</v>
      </c>
      <c r="P2126" s="651">
        <v>452.16</v>
      </c>
      <c r="Q2126" s="666">
        <v>1</v>
      </c>
      <c r="R2126" s="650">
        <v>8</v>
      </c>
      <c r="S2126" s="666">
        <v>1</v>
      </c>
      <c r="T2126" s="731">
        <v>2</v>
      </c>
      <c r="U2126" s="689">
        <v>1</v>
      </c>
    </row>
    <row r="2127" spans="1:21" ht="14.4" customHeight="1" x14ac:dyDescent="0.3">
      <c r="A2127" s="649">
        <v>21</v>
      </c>
      <c r="B2127" s="650" t="s">
        <v>582</v>
      </c>
      <c r="C2127" s="650">
        <v>89301212</v>
      </c>
      <c r="D2127" s="729" t="s">
        <v>5949</v>
      </c>
      <c r="E2127" s="730" t="s">
        <v>3931</v>
      </c>
      <c r="F2127" s="650" t="s">
        <v>3904</v>
      </c>
      <c r="G2127" s="650" t="s">
        <v>4001</v>
      </c>
      <c r="H2127" s="650" t="s">
        <v>583</v>
      </c>
      <c r="I2127" s="650" t="s">
        <v>909</v>
      </c>
      <c r="J2127" s="650" t="s">
        <v>910</v>
      </c>
      <c r="K2127" s="650" t="s">
        <v>1854</v>
      </c>
      <c r="L2127" s="651">
        <v>59.55</v>
      </c>
      <c r="M2127" s="651">
        <v>119.1</v>
      </c>
      <c r="N2127" s="650">
        <v>2</v>
      </c>
      <c r="O2127" s="731">
        <v>1</v>
      </c>
      <c r="P2127" s="651">
        <v>119.1</v>
      </c>
      <c r="Q2127" s="666">
        <v>1</v>
      </c>
      <c r="R2127" s="650">
        <v>2</v>
      </c>
      <c r="S2127" s="666">
        <v>1</v>
      </c>
      <c r="T2127" s="731">
        <v>1</v>
      </c>
      <c r="U2127" s="689">
        <v>1</v>
      </c>
    </row>
    <row r="2128" spans="1:21" ht="14.4" customHeight="1" x14ac:dyDescent="0.3">
      <c r="A2128" s="649">
        <v>21</v>
      </c>
      <c r="B2128" s="650" t="s">
        <v>582</v>
      </c>
      <c r="C2128" s="650">
        <v>89301212</v>
      </c>
      <c r="D2128" s="729" t="s">
        <v>5949</v>
      </c>
      <c r="E2128" s="730" t="s">
        <v>3931</v>
      </c>
      <c r="F2128" s="650" t="s">
        <v>3904</v>
      </c>
      <c r="G2128" s="650" t="s">
        <v>4001</v>
      </c>
      <c r="H2128" s="650" t="s">
        <v>583</v>
      </c>
      <c r="I2128" s="650" t="s">
        <v>4145</v>
      </c>
      <c r="J2128" s="650" t="s">
        <v>4146</v>
      </c>
      <c r="K2128" s="650" t="s">
        <v>4147</v>
      </c>
      <c r="L2128" s="651">
        <v>75.36</v>
      </c>
      <c r="M2128" s="651">
        <v>75.36</v>
      </c>
      <c r="N2128" s="650">
        <v>1</v>
      </c>
      <c r="O2128" s="731">
        <v>1</v>
      </c>
      <c r="P2128" s="651"/>
      <c r="Q2128" s="666">
        <v>0</v>
      </c>
      <c r="R2128" s="650"/>
      <c r="S2128" s="666">
        <v>0</v>
      </c>
      <c r="T2128" s="731"/>
      <c r="U2128" s="689">
        <v>0</v>
      </c>
    </row>
    <row r="2129" spans="1:21" ht="14.4" customHeight="1" x14ac:dyDescent="0.3">
      <c r="A2129" s="649">
        <v>21</v>
      </c>
      <c r="B2129" s="650" t="s">
        <v>582</v>
      </c>
      <c r="C2129" s="650">
        <v>89301212</v>
      </c>
      <c r="D2129" s="729" t="s">
        <v>5949</v>
      </c>
      <c r="E2129" s="730" t="s">
        <v>3931</v>
      </c>
      <c r="F2129" s="650" t="s">
        <v>3904</v>
      </c>
      <c r="G2129" s="650" t="s">
        <v>4001</v>
      </c>
      <c r="H2129" s="650" t="s">
        <v>583</v>
      </c>
      <c r="I2129" s="650" t="s">
        <v>4864</v>
      </c>
      <c r="J2129" s="650" t="s">
        <v>4146</v>
      </c>
      <c r="K2129" s="650" t="s">
        <v>4865</v>
      </c>
      <c r="L2129" s="651">
        <v>188.41</v>
      </c>
      <c r="M2129" s="651">
        <v>188.41</v>
      </c>
      <c r="N2129" s="650">
        <v>1</v>
      </c>
      <c r="O2129" s="731">
        <v>0.5</v>
      </c>
      <c r="P2129" s="651">
        <v>188.41</v>
      </c>
      <c r="Q2129" s="666">
        <v>1</v>
      </c>
      <c r="R2129" s="650">
        <v>1</v>
      </c>
      <c r="S2129" s="666">
        <v>1</v>
      </c>
      <c r="T2129" s="731">
        <v>0.5</v>
      </c>
      <c r="U2129" s="689">
        <v>1</v>
      </c>
    </row>
    <row r="2130" spans="1:21" ht="14.4" customHeight="1" x14ac:dyDescent="0.3">
      <c r="A2130" s="649">
        <v>21</v>
      </c>
      <c r="B2130" s="650" t="s">
        <v>582</v>
      </c>
      <c r="C2130" s="650">
        <v>89301212</v>
      </c>
      <c r="D2130" s="729" t="s">
        <v>5949</v>
      </c>
      <c r="E2130" s="730" t="s">
        <v>3931</v>
      </c>
      <c r="F2130" s="650" t="s">
        <v>3904</v>
      </c>
      <c r="G2130" s="650" t="s">
        <v>4001</v>
      </c>
      <c r="H2130" s="650" t="s">
        <v>583</v>
      </c>
      <c r="I2130" s="650" t="s">
        <v>5576</v>
      </c>
      <c r="J2130" s="650" t="s">
        <v>4146</v>
      </c>
      <c r="K2130" s="650" t="s">
        <v>5577</v>
      </c>
      <c r="L2130" s="651">
        <v>376.81</v>
      </c>
      <c r="M2130" s="651">
        <v>376.81</v>
      </c>
      <c r="N2130" s="650">
        <v>1</v>
      </c>
      <c r="O2130" s="731"/>
      <c r="P2130" s="651">
        <v>376.81</v>
      </c>
      <c r="Q2130" s="666">
        <v>1</v>
      </c>
      <c r="R2130" s="650">
        <v>1</v>
      </c>
      <c r="S2130" s="666">
        <v>1</v>
      </c>
      <c r="T2130" s="731"/>
      <c r="U2130" s="689"/>
    </row>
    <row r="2131" spans="1:21" ht="14.4" customHeight="1" x14ac:dyDescent="0.3">
      <c r="A2131" s="649">
        <v>21</v>
      </c>
      <c r="B2131" s="650" t="s">
        <v>582</v>
      </c>
      <c r="C2131" s="650">
        <v>89301212</v>
      </c>
      <c r="D2131" s="729" t="s">
        <v>5949</v>
      </c>
      <c r="E2131" s="730" t="s">
        <v>3931</v>
      </c>
      <c r="F2131" s="650" t="s">
        <v>3904</v>
      </c>
      <c r="G2131" s="650" t="s">
        <v>4001</v>
      </c>
      <c r="H2131" s="650" t="s">
        <v>583</v>
      </c>
      <c r="I2131" s="650" t="s">
        <v>5578</v>
      </c>
      <c r="J2131" s="650" t="s">
        <v>5579</v>
      </c>
      <c r="K2131" s="650" t="s">
        <v>5580</v>
      </c>
      <c r="L2131" s="651">
        <v>56.52</v>
      </c>
      <c r="M2131" s="651">
        <v>113.04</v>
      </c>
      <c r="N2131" s="650">
        <v>2</v>
      </c>
      <c r="O2131" s="731">
        <v>0.5</v>
      </c>
      <c r="P2131" s="651"/>
      <c r="Q2131" s="666">
        <v>0</v>
      </c>
      <c r="R2131" s="650"/>
      <c r="S2131" s="666">
        <v>0</v>
      </c>
      <c r="T2131" s="731"/>
      <c r="U2131" s="689">
        <v>0</v>
      </c>
    </row>
    <row r="2132" spans="1:21" ht="14.4" customHeight="1" x14ac:dyDescent="0.3">
      <c r="A2132" s="649">
        <v>21</v>
      </c>
      <c r="B2132" s="650" t="s">
        <v>582</v>
      </c>
      <c r="C2132" s="650">
        <v>89301212</v>
      </c>
      <c r="D2132" s="729" t="s">
        <v>5949</v>
      </c>
      <c r="E2132" s="730" t="s">
        <v>3931</v>
      </c>
      <c r="F2132" s="650" t="s">
        <v>3904</v>
      </c>
      <c r="G2132" s="650" t="s">
        <v>5089</v>
      </c>
      <c r="H2132" s="650" t="s">
        <v>583</v>
      </c>
      <c r="I2132" s="650" t="s">
        <v>5581</v>
      </c>
      <c r="J2132" s="650" t="s">
        <v>1201</v>
      </c>
      <c r="K2132" s="650" t="s">
        <v>5582</v>
      </c>
      <c r="L2132" s="651">
        <v>0</v>
      </c>
      <c r="M2132" s="651">
        <v>0</v>
      </c>
      <c r="N2132" s="650">
        <v>1</v>
      </c>
      <c r="O2132" s="731">
        <v>1</v>
      </c>
      <c r="P2132" s="651"/>
      <c r="Q2132" s="666"/>
      <c r="R2132" s="650"/>
      <c r="S2132" s="666">
        <v>0</v>
      </c>
      <c r="T2132" s="731"/>
      <c r="U2132" s="689">
        <v>0</v>
      </c>
    </row>
    <row r="2133" spans="1:21" ht="14.4" customHeight="1" x14ac:dyDescent="0.3">
      <c r="A2133" s="649">
        <v>21</v>
      </c>
      <c r="B2133" s="650" t="s">
        <v>582</v>
      </c>
      <c r="C2133" s="650">
        <v>89301212</v>
      </c>
      <c r="D2133" s="729" t="s">
        <v>5949</v>
      </c>
      <c r="E2133" s="730" t="s">
        <v>3931</v>
      </c>
      <c r="F2133" s="650" t="s">
        <v>3904</v>
      </c>
      <c r="G2133" s="650" t="s">
        <v>3941</v>
      </c>
      <c r="H2133" s="650" t="s">
        <v>583</v>
      </c>
      <c r="I2133" s="650" t="s">
        <v>4005</v>
      </c>
      <c r="J2133" s="650" t="s">
        <v>773</v>
      </c>
      <c r="K2133" s="650" t="s">
        <v>3694</v>
      </c>
      <c r="L2133" s="651">
        <v>115.3</v>
      </c>
      <c r="M2133" s="651">
        <v>1614.1999999999998</v>
      </c>
      <c r="N2133" s="650">
        <v>14</v>
      </c>
      <c r="O2133" s="731">
        <v>8</v>
      </c>
      <c r="P2133" s="651">
        <v>345.9</v>
      </c>
      <c r="Q2133" s="666">
        <v>0.2142857142857143</v>
      </c>
      <c r="R2133" s="650">
        <v>3</v>
      </c>
      <c r="S2133" s="666">
        <v>0.21428571428571427</v>
      </c>
      <c r="T2133" s="731">
        <v>2</v>
      </c>
      <c r="U2133" s="689">
        <v>0.25</v>
      </c>
    </row>
    <row r="2134" spans="1:21" ht="14.4" customHeight="1" x14ac:dyDescent="0.3">
      <c r="A2134" s="649">
        <v>21</v>
      </c>
      <c r="B2134" s="650" t="s">
        <v>582</v>
      </c>
      <c r="C2134" s="650">
        <v>89301212</v>
      </c>
      <c r="D2134" s="729" t="s">
        <v>5949</v>
      </c>
      <c r="E2134" s="730" t="s">
        <v>3931</v>
      </c>
      <c r="F2134" s="650" t="s">
        <v>3904</v>
      </c>
      <c r="G2134" s="650" t="s">
        <v>3941</v>
      </c>
      <c r="H2134" s="650" t="s">
        <v>583</v>
      </c>
      <c r="I2134" s="650" t="s">
        <v>772</v>
      </c>
      <c r="J2134" s="650" t="s">
        <v>773</v>
      </c>
      <c r="K2134" s="650" t="s">
        <v>3694</v>
      </c>
      <c r="L2134" s="651">
        <v>115.3</v>
      </c>
      <c r="M2134" s="651">
        <v>230.6</v>
      </c>
      <c r="N2134" s="650">
        <v>2</v>
      </c>
      <c r="O2134" s="731">
        <v>1.5</v>
      </c>
      <c r="P2134" s="651">
        <v>115.3</v>
      </c>
      <c r="Q2134" s="666">
        <v>0.5</v>
      </c>
      <c r="R2134" s="650">
        <v>1</v>
      </c>
      <c r="S2134" s="666">
        <v>0.5</v>
      </c>
      <c r="T2134" s="731">
        <v>1</v>
      </c>
      <c r="U2134" s="689">
        <v>0.66666666666666663</v>
      </c>
    </row>
    <row r="2135" spans="1:21" ht="14.4" customHeight="1" x14ac:dyDescent="0.3">
      <c r="A2135" s="649">
        <v>21</v>
      </c>
      <c r="B2135" s="650" t="s">
        <v>582</v>
      </c>
      <c r="C2135" s="650">
        <v>89301212</v>
      </c>
      <c r="D2135" s="729" t="s">
        <v>5949</v>
      </c>
      <c r="E2135" s="730" t="s">
        <v>3931</v>
      </c>
      <c r="F2135" s="650" t="s">
        <v>3904</v>
      </c>
      <c r="G2135" s="650" t="s">
        <v>3941</v>
      </c>
      <c r="H2135" s="650" t="s">
        <v>583</v>
      </c>
      <c r="I2135" s="650" t="s">
        <v>2614</v>
      </c>
      <c r="J2135" s="650" t="s">
        <v>773</v>
      </c>
      <c r="K2135" s="650" t="s">
        <v>4006</v>
      </c>
      <c r="L2135" s="651">
        <v>57.65</v>
      </c>
      <c r="M2135" s="651">
        <v>57.65</v>
      </c>
      <c r="N2135" s="650">
        <v>1</v>
      </c>
      <c r="O2135" s="731">
        <v>0.5</v>
      </c>
      <c r="P2135" s="651">
        <v>57.65</v>
      </c>
      <c r="Q2135" s="666">
        <v>1</v>
      </c>
      <c r="R2135" s="650">
        <v>1</v>
      </c>
      <c r="S2135" s="666">
        <v>1</v>
      </c>
      <c r="T2135" s="731">
        <v>0.5</v>
      </c>
      <c r="U2135" s="689">
        <v>1</v>
      </c>
    </row>
    <row r="2136" spans="1:21" ht="14.4" customHeight="1" x14ac:dyDescent="0.3">
      <c r="A2136" s="649">
        <v>21</v>
      </c>
      <c r="B2136" s="650" t="s">
        <v>582</v>
      </c>
      <c r="C2136" s="650">
        <v>89301212</v>
      </c>
      <c r="D2136" s="729" t="s">
        <v>5949</v>
      </c>
      <c r="E2136" s="730" t="s">
        <v>3931</v>
      </c>
      <c r="F2136" s="650" t="s">
        <v>3904</v>
      </c>
      <c r="G2136" s="650" t="s">
        <v>3941</v>
      </c>
      <c r="H2136" s="650" t="s">
        <v>583</v>
      </c>
      <c r="I2136" s="650" t="s">
        <v>3076</v>
      </c>
      <c r="J2136" s="650" t="s">
        <v>773</v>
      </c>
      <c r="K2136" s="650" t="s">
        <v>3077</v>
      </c>
      <c r="L2136" s="651">
        <v>230.59</v>
      </c>
      <c r="M2136" s="651">
        <v>691.77</v>
      </c>
      <c r="N2136" s="650">
        <v>3</v>
      </c>
      <c r="O2136" s="731">
        <v>1.5</v>
      </c>
      <c r="P2136" s="651">
        <v>461.18</v>
      </c>
      <c r="Q2136" s="666">
        <v>0.66666666666666674</v>
      </c>
      <c r="R2136" s="650">
        <v>2</v>
      </c>
      <c r="S2136" s="666">
        <v>0.66666666666666663</v>
      </c>
      <c r="T2136" s="731">
        <v>1</v>
      </c>
      <c r="U2136" s="689">
        <v>0.66666666666666663</v>
      </c>
    </row>
    <row r="2137" spans="1:21" ht="14.4" customHeight="1" x14ac:dyDescent="0.3">
      <c r="A2137" s="649">
        <v>21</v>
      </c>
      <c r="B2137" s="650" t="s">
        <v>582</v>
      </c>
      <c r="C2137" s="650">
        <v>89301212</v>
      </c>
      <c r="D2137" s="729" t="s">
        <v>5949</v>
      </c>
      <c r="E2137" s="730" t="s">
        <v>3931</v>
      </c>
      <c r="F2137" s="650" t="s">
        <v>3904</v>
      </c>
      <c r="G2137" s="650" t="s">
        <v>3941</v>
      </c>
      <c r="H2137" s="650" t="s">
        <v>583</v>
      </c>
      <c r="I2137" s="650" t="s">
        <v>5092</v>
      </c>
      <c r="J2137" s="650" t="s">
        <v>773</v>
      </c>
      <c r="K2137" s="650" t="s">
        <v>3694</v>
      </c>
      <c r="L2137" s="651">
        <v>115.3</v>
      </c>
      <c r="M2137" s="651">
        <v>576.5</v>
      </c>
      <c r="N2137" s="650">
        <v>5</v>
      </c>
      <c r="O2137" s="731">
        <v>3.5</v>
      </c>
      <c r="P2137" s="651">
        <v>230.6</v>
      </c>
      <c r="Q2137" s="666">
        <v>0.39999999999999997</v>
      </c>
      <c r="R2137" s="650">
        <v>2</v>
      </c>
      <c r="S2137" s="666">
        <v>0.4</v>
      </c>
      <c r="T2137" s="731">
        <v>1</v>
      </c>
      <c r="U2137" s="689">
        <v>0.2857142857142857</v>
      </c>
    </row>
    <row r="2138" spans="1:21" ht="14.4" customHeight="1" x14ac:dyDescent="0.3">
      <c r="A2138" s="649">
        <v>21</v>
      </c>
      <c r="B2138" s="650" t="s">
        <v>582</v>
      </c>
      <c r="C2138" s="650">
        <v>89301212</v>
      </c>
      <c r="D2138" s="729" t="s">
        <v>5949</v>
      </c>
      <c r="E2138" s="730" t="s">
        <v>3931</v>
      </c>
      <c r="F2138" s="650" t="s">
        <v>3904</v>
      </c>
      <c r="G2138" s="650" t="s">
        <v>3941</v>
      </c>
      <c r="H2138" s="650" t="s">
        <v>583</v>
      </c>
      <c r="I2138" s="650" t="s">
        <v>5093</v>
      </c>
      <c r="J2138" s="650" t="s">
        <v>773</v>
      </c>
      <c r="K2138" s="650" t="s">
        <v>3694</v>
      </c>
      <c r="L2138" s="651">
        <v>115.3</v>
      </c>
      <c r="M2138" s="651">
        <v>115.3</v>
      </c>
      <c r="N2138" s="650">
        <v>1</v>
      </c>
      <c r="O2138" s="731">
        <v>0.5</v>
      </c>
      <c r="P2138" s="651"/>
      <c r="Q2138" s="666">
        <v>0</v>
      </c>
      <c r="R2138" s="650"/>
      <c r="S2138" s="666">
        <v>0</v>
      </c>
      <c r="T2138" s="731"/>
      <c r="U2138" s="689">
        <v>0</v>
      </c>
    </row>
    <row r="2139" spans="1:21" ht="14.4" customHeight="1" x14ac:dyDescent="0.3">
      <c r="A2139" s="649">
        <v>21</v>
      </c>
      <c r="B2139" s="650" t="s">
        <v>582</v>
      </c>
      <c r="C2139" s="650">
        <v>89301212</v>
      </c>
      <c r="D2139" s="729" t="s">
        <v>5949</v>
      </c>
      <c r="E2139" s="730" t="s">
        <v>3931</v>
      </c>
      <c r="F2139" s="650" t="s">
        <v>3904</v>
      </c>
      <c r="G2139" s="650" t="s">
        <v>4007</v>
      </c>
      <c r="H2139" s="650" t="s">
        <v>583</v>
      </c>
      <c r="I2139" s="650" t="s">
        <v>1362</v>
      </c>
      <c r="J2139" s="650" t="s">
        <v>4008</v>
      </c>
      <c r="K2139" s="650" t="s">
        <v>4009</v>
      </c>
      <c r="L2139" s="651">
        <v>25.8</v>
      </c>
      <c r="M2139" s="651">
        <v>387.00000000000006</v>
      </c>
      <c r="N2139" s="650">
        <v>15</v>
      </c>
      <c r="O2139" s="731">
        <v>5.5</v>
      </c>
      <c r="P2139" s="651">
        <v>335.40000000000003</v>
      </c>
      <c r="Q2139" s="666">
        <v>0.86666666666666659</v>
      </c>
      <c r="R2139" s="650">
        <v>13</v>
      </c>
      <c r="S2139" s="666">
        <v>0.8666666666666667</v>
      </c>
      <c r="T2139" s="731">
        <v>5</v>
      </c>
      <c r="U2139" s="689">
        <v>0.90909090909090906</v>
      </c>
    </row>
    <row r="2140" spans="1:21" ht="14.4" customHeight="1" x14ac:dyDescent="0.3">
      <c r="A2140" s="649">
        <v>21</v>
      </c>
      <c r="B2140" s="650" t="s">
        <v>582</v>
      </c>
      <c r="C2140" s="650">
        <v>89301212</v>
      </c>
      <c r="D2140" s="729" t="s">
        <v>5949</v>
      </c>
      <c r="E2140" s="730" t="s">
        <v>3931</v>
      </c>
      <c r="F2140" s="650" t="s">
        <v>3904</v>
      </c>
      <c r="G2140" s="650" t="s">
        <v>4007</v>
      </c>
      <c r="H2140" s="650" t="s">
        <v>583</v>
      </c>
      <c r="I2140" s="650" t="s">
        <v>5583</v>
      </c>
      <c r="J2140" s="650" t="s">
        <v>5584</v>
      </c>
      <c r="K2140" s="650" t="s">
        <v>2492</v>
      </c>
      <c r="L2140" s="651">
        <v>77.42</v>
      </c>
      <c r="M2140" s="651">
        <v>77.42</v>
      </c>
      <c r="N2140" s="650">
        <v>1</v>
      </c>
      <c r="O2140" s="731">
        <v>0.5</v>
      </c>
      <c r="P2140" s="651">
        <v>77.42</v>
      </c>
      <c r="Q2140" s="666">
        <v>1</v>
      </c>
      <c r="R2140" s="650">
        <v>1</v>
      </c>
      <c r="S2140" s="666">
        <v>1</v>
      </c>
      <c r="T2140" s="731">
        <v>0.5</v>
      </c>
      <c r="U2140" s="689">
        <v>1</v>
      </c>
    </row>
    <row r="2141" spans="1:21" ht="14.4" customHeight="1" x14ac:dyDescent="0.3">
      <c r="A2141" s="649">
        <v>21</v>
      </c>
      <c r="B2141" s="650" t="s">
        <v>582</v>
      </c>
      <c r="C2141" s="650">
        <v>89301212</v>
      </c>
      <c r="D2141" s="729" t="s">
        <v>5949</v>
      </c>
      <c r="E2141" s="730" t="s">
        <v>3931</v>
      </c>
      <c r="F2141" s="650" t="s">
        <v>3904</v>
      </c>
      <c r="G2141" s="650" t="s">
        <v>5203</v>
      </c>
      <c r="H2141" s="650" t="s">
        <v>583</v>
      </c>
      <c r="I2141" s="650" t="s">
        <v>2831</v>
      </c>
      <c r="J2141" s="650" t="s">
        <v>2832</v>
      </c>
      <c r="K2141" s="650" t="s">
        <v>5204</v>
      </c>
      <c r="L2141" s="651">
        <v>120.46</v>
      </c>
      <c r="M2141" s="651">
        <v>120.46</v>
      </c>
      <c r="N2141" s="650">
        <v>1</v>
      </c>
      <c r="O2141" s="731">
        <v>0.5</v>
      </c>
      <c r="P2141" s="651">
        <v>120.46</v>
      </c>
      <c r="Q2141" s="666">
        <v>1</v>
      </c>
      <c r="R2141" s="650">
        <v>1</v>
      </c>
      <c r="S2141" s="666">
        <v>1</v>
      </c>
      <c r="T2141" s="731">
        <v>0.5</v>
      </c>
      <c r="U2141" s="689">
        <v>1</v>
      </c>
    </row>
    <row r="2142" spans="1:21" ht="14.4" customHeight="1" x14ac:dyDescent="0.3">
      <c r="A2142" s="649">
        <v>21</v>
      </c>
      <c r="B2142" s="650" t="s">
        <v>582</v>
      </c>
      <c r="C2142" s="650">
        <v>89301212</v>
      </c>
      <c r="D2142" s="729" t="s">
        <v>5949</v>
      </c>
      <c r="E2142" s="730" t="s">
        <v>3931</v>
      </c>
      <c r="F2142" s="650" t="s">
        <v>3904</v>
      </c>
      <c r="G2142" s="650" t="s">
        <v>4010</v>
      </c>
      <c r="H2142" s="650" t="s">
        <v>1959</v>
      </c>
      <c r="I2142" s="650" t="s">
        <v>2159</v>
      </c>
      <c r="J2142" s="650" t="s">
        <v>2160</v>
      </c>
      <c r="K2142" s="650" t="s">
        <v>922</v>
      </c>
      <c r="L2142" s="651">
        <v>232.44</v>
      </c>
      <c r="M2142" s="651">
        <v>1162.1999999999998</v>
      </c>
      <c r="N2142" s="650">
        <v>5</v>
      </c>
      <c r="O2142" s="731">
        <v>1.5</v>
      </c>
      <c r="P2142" s="651">
        <v>697.31999999999994</v>
      </c>
      <c r="Q2142" s="666">
        <v>0.60000000000000009</v>
      </c>
      <c r="R2142" s="650">
        <v>3</v>
      </c>
      <c r="S2142" s="666">
        <v>0.6</v>
      </c>
      <c r="T2142" s="731">
        <v>1</v>
      </c>
      <c r="U2142" s="689">
        <v>0.66666666666666663</v>
      </c>
    </row>
    <row r="2143" spans="1:21" ht="14.4" customHeight="1" x14ac:dyDescent="0.3">
      <c r="A2143" s="649">
        <v>21</v>
      </c>
      <c r="B2143" s="650" t="s">
        <v>582</v>
      </c>
      <c r="C2143" s="650">
        <v>89301212</v>
      </c>
      <c r="D2143" s="729" t="s">
        <v>5949</v>
      </c>
      <c r="E2143" s="730" t="s">
        <v>3931</v>
      </c>
      <c r="F2143" s="650" t="s">
        <v>3904</v>
      </c>
      <c r="G2143" s="650" t="s">
        <v>5585</v>
      </c>
      <c r="H2143" s="650" t="s">
        <v>583</v>
      </c>
      <c r="I2143" s="650" t="s">
        <v>5586</v>
      </c>
      <c r="J2143" s="650" t="s">
        <v>5587</v>
      </c>
      <c r="K2143" s="650" t="s">
        <v>5588</v>
      </c>
      <c r="L2143" s="651">
        <v>0</v>
      </c>
      <c r="M2143" s="651">
        <v>0</v>
      </c>
      <c r="N2143" s="650">
        <v>1</v>
      </c>
      <c r="O2143" s="731">
        <v>0.5</v>
      </c>
      <c r="P2143" s="651">
        <v>0</v>
      </c>
      <c r="Q2143" s="666"/>
      <c r="R2143" s="650">
        <v>1</v>
      </c>
      <c r="S2143" s="666">
        <v>1</v>
      </c>
      <c r="T2143" s="731">
        <v>0.5</v>
      </c>
      <c r="U2143" s="689">
        <v>1</v>
      </c>
    </row>
    <row r="2144" spans="1:21" ht="14.4" customHeight="1" x14ac:dyDescent="0.3">
      <c r="A2144" s="649">
        <v>21</v>
      </c>
      <c r="B2144" s="650" t="s">
        <v>582</v>
      </c>
      <c r="C2144" s="650">
        <v>89301212</v>
      </c>
      <c r="D2144" s="729" t="s">
        <v>5949</v>
      </c>
      <c r="E2144" s="730" t="s">
        <v>3931</v>
      </c>
      <c r="F2144" s="650" t="s">
        <v>3904</v>
      </c>
      <c r="G2144" s="650" t="s">
        <v>5585</v>
      </c>
      <c r="H2144" s="650" t="s">
        <v>583</v>
      </c>
      <c r="I2144" s="650" t="s">
        <v>5586</v>
      </c>
      <c r="J2144" s="650" t="s">
        <v>5587</v>
      </c>
      <c r="K2144" s="650" t="s">
        <v>5588</v>
      </c>
      <c r="L2144" s="651">
        <v>342.02</v>
      </c>
      <c r="M2144" s="651">
        <v>342.02</v>
      </c>
      <c r="N2144" s="650">
        <v>1</v>
      </c>
      <c r="O2144" s="731">
        <v>0.5</v>
      </c>
      <c r="P2144" s="651">
        <v>342.02</v>
      </c>
      <c r="Q2144" s="666">
        <v>1</v>
      </c>
      <c r="R2144" s="650">
        <v>1</v>
      </c>
      <c r="S2144" s="666">
        <v>1</v>
      </c>
      <c r="T2144" s="731">
        <v>0.5</v>
      </c>
      <c r="U2144" s="689">
        <v>1</v>
      </c>
    </row>
    <row r="2145" spans="1:21" ht="14.4" customHeight="1" x14ac:dyDescent="0.3">
      <c r="A2145" s="649">
        <v>21</v>
      </c>
      <c r="B2145" s="650" t="s">
        <v>582</v>
      </c>
      <c r="C2145" s="650">
        <v>89301212</v>
      </c>
      <c r="D2145" s="729" t="s">
        <v>5949</v>
      </c>
      <c r="E2145" s="730" t="s">
        <v>3931</v>
      </c>
      <c r="F2145" s="650" t="s">
        <v>3904</v>
      </c>
      <c r="G2145" s="650" t="s">
        <v>4236</v>
      </c>
      <c r="H2145" s="650" t="s">
        <v>583</v>
      </c>
      <c r="I2145" s="650" t="s">
        <v>2852</v>
      </c>
      <c r="J2145" s="650" t="s">
        <v>4238</v>
      </c>
      <c r="K2145" s="650" t="s">
        <v>4373</v>
      </c>
      <c r="L2145" s="651">
        <v>0</v>
      </c>
      <c r="M2145" s="651">
        <v>0</v>
      </c>
      <c r="N2145" s="650">
        <v>2</v>
      </c>
      <c r="O2145" s="731">
        <v>1.5</v>
      </c>
      <c r="P2145" s="651">
        <v>0</v>
      </c>
      <c r="Q2145" s="666"/>
      <c r="R2145" s="650">
        <v>2</v>
      </c>
      <c r="S2145" s="666">
        <v>1</v>
      </c>
      <c r="T2145" s="731">
        <v>1.5</v>
      </c>
      <c r="U2145" s="689">
        <v>1</v>
      </c>
    </row>
    <row r="2146" spans="1:21" ht="14.4" customHeight="1" x14ac:dyDescent="0.3">
      <c r="A2146" s="649">
        <v>21</v>
      </c>
      <c r="B2146" s="650" t="s">
        <v>582</v>
      </c>
      <c r="C2146" s="650">
        <v>89301212</v>
      </c>
      <c r="D2146" s="729" t="s">
        <v>5949</v>
      </c>
      <c r="E2146" s="730" t="s">
        <v>3931</v>
      </c>
      <c r="F2146" s="650" t="s">
        <v>3904</v>
      </c>
      <c r="G2146" s="650" t="s">
        <v>4236</v>
      </c>
      <c r="H2146" s="650" t="s">
        <v>583</v>
      </c>
      <c r="I2146" s="650" t="s">
        <v>4237</v>
      </c>
      <c r="J2146" s="650" t="s">
        <v>4238</v>
      </c>
      <c r="K2146" s="650" t="s">
        <v>4239</v>
      </c>
      <c r="L2146" s="651">
        <v>0</v>
      </c>
      <c r="M2146" s="651">
        <v>0</v>
      </c>
      <c r="N2146" s="650">
        <v>3</v>
      </c>
      <c r="O2146" s="731">
        <v>1.5</v>
      </c>
      <c r="P2146" s="651">
        <v>0</v>
      </c>
      <c r="Q2146" s="666"/>
      <c r="R2146" s="650">
        <v>3</v>
      </c>
      <c r="S2146" s="666">
        <v>1</v>
      </c>
      <c r="T2146" s="731">
        <v>1.5</v>
      </c>
      <c r="U2146" s="689">
        <v>1</v>
      </c>
    </row>
    <row r="2147" spans="1:21" ht="14.4" customHeight="1" x14ac:dyDescent="0.3">
      <c r="A2147" s="649">
        <v>21</v>
      </c>
      <c r="B2147" s="650" t="s">
        <v>582</v>
      </c>
      <c r="C2147" s="650">
        <v>89301212</v>
      </c>
      <c r="D2147" s="729" t="s">
        <v>5949</v>
      </c>
      <c r="E2147" s="730" t="s">
        <v>3931</v>
      </c>
      <c r="F2147" s="650" t="s">
        <v>3904</v>
      </c>
      <c r="G2147" s="650" t="s">
        <v>4874</v>
      </c>
      <c r="H2147" s="650" t="s">
        <v>1959</v>
      </c>
      <c r="I2147" s="650" t="s">
        <v>5094</v>
      </c>
      <c r="J2147" s="650" t="s">
        <v>4876</v>
      </c>
      <c r="K2147" s="650" t="s">
        <v>5095</v>
      </c>
      <c r="L2147" s="651">
        <v>2413.7600000000002</v>
      </c>
      <c r="M2147" s="651">
        <v>4827.5200000000004</v>
      </c>
      <c r="N2147" s="650">
        <v>2</v>
      </c>
      <c r="O2147" s="731">
        <v>2</v>
      </c>
      <c r="P2147" s="651"/>
      <c r="Q2147" s="666">
        <v>0</v>
      </c>
      <c r="R2147" s="650"/>
      <c r="S2147" s="666">
        <v>0</v>
      </c>
      <c r="T2147" s="731"/>
      <c r="U2147" s="689">
        <v>0</v>
      </c>
    </row>
    <row r="2148" spans="1:21" ht="14.4" customHeight="1" x14ac:dyDescent="0.3">
      <c r="A2148" s="649">
        <v>21</v>
      </c>
      <c r="B2148" s="650" t="s">
        <v>582</v>
      </c>
      <c r="C2148" s="650">
        <v>89301212</v>
      </c>
      <c r="D2148" s="729" t="s">
        <v>5949</v>
      </c>
      <c r="E2148" s="730" t="s">
        <v>3931</v>
      </c>
      <c r="F2148" s="650" t="s">
        <v>3904</v>
      </c>
      <c r="G2148" s="650" t="s">
        <v>5589</v>
      </c>
      <c r="H2148" s="650" t="s">
        <v>583</v>
      </c>
      <c r="I2148" s="650" t="s">
        <v>2974</v>
      </c>
      <c r="J2148" s="650" t="s">
        <v>5590</v>
      </c>
      <c r="K2148" s="650" t="s">
        <v>5591</v>
      </c>
      <c r="L2148" s="651">
        <v>43.49</v>
      </c>
      <c r="M2148" s="651">
        <v>43.49</v>
      </c>
      <c r="N2148" s="650">
        <v>1</v>
      </c>
      <c r="O2148" s="731">
        <v>0.5</v>
      </c>
      <c r="P2148" s="651">
        <v>43.49</v>
      </c>
      <c r="Q2148" s="666">
        <v>1</v>
      </c>
      <c r="R2148" s="650">
        <v>1</v>
      </c>
      <c r="S2148" s="666">
        <v>1</v>
      </c>
      <c r="T2148" s="731">
        <v>0.5</v>
      </c>
      <c r="U2148" s="689">
        <v>1</v>
      </c>
    </row>
    <row r="2149" spans="1:21" ht="14.4" customHeight="1" x14ac:dyDescent="0.3">
      <c r="A2149" s="649">
        <v>21</v>
      </c>
      <c r="B2149" s="650" t="s">
        <v>582</v>
      </c>
      <c r="C2149" s="650">
        <v>89301212</v>
      </c>
      <c r="D2149" s="729" t="s">
        <v>5949</v>
      </c>
      <c r="E2149" s="730" t="s">
        <v>3931</v>
      </c>
      <c r="F2149" s="650" t="s">
        <v>3904</v>
      </c>
      <c r="G2149" s="650" t="s">
        <v>4877</v>
      </c>
      <c r="H2149" s="650" t="s">
        <v>1959</v>
      </c>
      <c r="I2149" s="650" t="s">
        <v>5411</v>
      </c>
      <c r="J2149" s="650" t="s">
        <v>3132</v>
      </c>
      <c r="K2149" s="650" t="s">
        <v>5412</v>
      </c>
      <c r="L2149" s="651">
        <v>581.30999999999995</v>
      </c>
      <c r="M2149" s="651">
        <v>1162.6199999999999</v>
      </c>
      <c r="N2149" s="650">
        <v>2</v>
      </c>
      <c r="O2149" s="731">
        <v>2</v>
      </c>
      <c r="P2149" s="651"/>
      <c r="Q2149" s="666">
        <v>0</v>
      </c>
      <c r="R2149" s="650"/>
      <c r="S2149" s="666">
        <v>0</v>
      </c>
      <c r="T2149" s="731"/>
      <c r="U2149" s="689">
        <v>0</v>
      </c>
    </row>
    <row r="2150" spans="1:21" ht="14.4" customHeight="1" x14ac:dyDescent="0.3">
      <c r="A2150" s="649">
        <v>21</v>
      </c>
      <c r="B2150" s="650" t="s">
        <v>582</v>
      </c>
      <c r="C2150" s="650">
        <v>89301212</v>
      </c>
      <c r="D2150" s="729" t="s">
        <v>5949</v>
      </c>
      <c r="E2150" s="730" t="s">
        <v>3931</v>
      </c>
      <c r="F2150" s="650" t="s">
        <v>3904</v>
      </c>
      <c r="G2150" s="650" t="s">
        <v>4877</v>
      </c>
      <c r="H2150" s="650" t="s">
        <v>1959</v>
      </c>
      <c r="I2150" s="650" t="s">
        <v>3131</v>
      </c>
      <c r="J2150" s="650" t="s">
        <v>3132</v>
      </c>
      <c r="K2150" s="650" t="s">
        <v>3843</v>
      </c>
      <c r="L2150" s="651">
        <v>193.77</v>
      </c>
      <c r="M2150" s="651">
        <v>193.77</v>
      </c>
      <c r="N2150" s="650">
        <v>1</v>
      </c>
      <c r="O2150" s="731">
        <v>0.5</v>
      </c>
      <c r="P2150" s="651"/>
      <c r="Q2150" s="666">
        <v>0</v>
      </c>
      <c r="R2150" s="650"/>
      <c r="S2150" s="666">
        <v>0</v>
      </c>
      <c r="T2150" s="731"/>
      <c r="U2150" s="689">
        <v>0</v>
      </c>
    </row>
    <row r="2151" spans="1:21" ht="14.4" customHeight="1" x14ac:dyDescent="0.3">
      <c r="A2151" s="649">
        <v>21</v>
      </c>
      <c r="B2151" s="650" t="s">
        <v>582</v>
      </c>
      <c r="C2151" s="650">
        <v>89301212</v>
      </c>
      <c r="D2151" s="729" t="s">
        <v>5949</v>
      </c>
      <c r="E2151" s="730" t="s">
        <v>3931</v>
      </c>
      <c r="F2151" s="650" t="s">
        <v>3904</v>
      </c>
      <c r="G2151" s="650" t="s">
        <v>4011</v>
      </c>
      <c r="H2151" s="650" t="s">
        <v>583</v>
      </c>
      <c r="I2151" s="650" t="s">
        <v>1704</v>
      </c>
      <c r="J2151" s="650" t="s">
        <v>4012</v>
      </c>
      <c r="K2151" s="650" t="s">
        <v>4013</v>
      </c>
      <c r="L2151" s="651">
        <v>2787.72</v>
      </c>
      <c r="M2151" s="651">
        <v>8363.16</v>
      </c>
      <c r="N2151" s="650">
        <v>3</v>
      </c>
      <c r="O2151" s="731">
        <v>0.5</v>
      </c>
      <c r="P2151" s="651">
        <v>8363.16</v>
      </c>
      <c r="Q2151" s="666">
        <v>1</v>
      </c>
      <c r="R2151" s="650">
        <v>3</v>
      </c>
      <c r="S2151" s="666">
        <v>1</v>
      </c>
      <c r="T2151" s="731">
        <v>0.5</v>
      </c>
      <c r="U2151" s="689">
        <v>1</v>
      </c>
    </row>
    <row r="2152" spans="1:21" ht="14.4" customHeight="1" x14ac:dyDescent="0.3">
      <c r="A2152" s="649">
        <v>21</v>
      </c>
      <c r="B2152" s="650" t="s">
        <v>582</v>
      </c>
      <c r="C2152" s="650">
        <v>89301212</v>
      </c>
      <c r="D2152" s="729" t="s">
        <v>5949</v>
      </c>
      <c r="E2152" s="730" t="s">
        <v>3931</v>
      </c>
      <c r="F2152" s="650" t="s">
        <v>3904</v>
      </c>
      <c r="G2152" s="650" t="s">
        <v>4011</v>
      </c>
      <c r="H2152" s="650" t="s">
        <v>583</v>
      </c>
      <c r="I2152" s="650" t="s">
        <v>1196</v>
      </c>
      <c r="J2152" s="650" t="s">
        <v>4014</v>
      </c>
      <c r="K2152" s="650" t="s">
        <v>4015</v>
      </c>
      <c r="L2152" s="651">
        <v>880.88</v>
      </c>
      <c r="M2152" s="651">
        <v>2642.64</v>
      </c>
      <c r="N2152" s="650">
        <v>3</v>
      </c>
      <c r="O2152" s="731">
        <v>0.5</v>
      </c>
      <c r="P2152" s="651">
        <v>2642.64</v>
      </c>
      <c r="Q2152" s="666">
        <v>1</v>
      </c>
      <c r="R2152" s="650">
        <v>3</v>
      </c>
      <c r="S2152" s="666">
        <v>1</v>
      </c>
      <c r="T2152" s="731">
        <v>0.5</v>
      </c>
      <c r="U2152" s="689">
        <v>1</v>
      </c>
    </row>
    <row r="2153" spans="1:21" ht="14.4" customHeight="1" x14ac:dyDescent="0.3">
      <c r="A2153" s="649">
        <v>21</v>
      </c>
      <c r="B2153" s="650" t="s">
        <v>582</v>
      </c>
      <c r="C2153" s="650">
        <v>89301212</v>
      </c>
      <c r="D2153" s="729" t="s">
        <v>5949</v>
      </c>
      <c r="E2153" s="730" t="s">
        <v>3931</v>
      </c>
      <c r="F2153" s="650" t="s">
        <v>3904</v>
      </c>
      <c r="G2153" s="650" t="s">
        <v>4011</v>
      </c>
      <c r="H2153" s="650" t="s">
        <v>583</v>
      </c>
      <c r="I2153" s="650" t="s">
        <v>1386</v>
      </c>
      <c r="J2153" s="650" t="s">
        <v>4016</v>
      </c>
      <c r="K2153" s="650" t="s">
        <v>4017</v>
      </c>
      <c r="L2153" s="651">
        <v>1629.03</v>
      </c>
      <c r="M2153" s="651">
        <v>4887.09</v>
      </c>
      <c r="N2153" s="650">
        <v>3</v>
      </c>
      <c r="O2153" s="731">
        <v>0.5</v>
      </c>
      <c r="P2153" s="651">
        <v>4887.09</v>
      </c>
      <c r="Q2153" s="666">
        <v>1</v>
      </c>
      <c r="R2153" s="650">
        <v>3</v>
      </c>
      <c r="S2153" s="666">
        <v>1</v>
      </c>
      <c r="T2153" s="731">
        <v>0.5</v>
      </c>
      <c r="U2153" s="689">
        <v>1</v>
      </c>
    </row>
    <row r="2154" spans="1:21" ht="14.4" customHeight="1" x14ac:dyDescent="0.3">
      <c r="A2154" s="649">
        <v>21</v>
      </c>
      <c r="B2154" s="650" t="s">
        <v>582</v>
      </c>
      <c r="C2154" s="650">
        <v>89301212</v>
      </c>
      <c r="D2154" s="729" t="s">
        <v>5949</v>
      </c>
      <c r="E2154" s="730" t="s">
        <v>3931</v>
      </c>
      <c r="F2154" s="650" t="s">
        <v>3904</v>
      </c>
      <c r="G2154" s="650" t="s">
        <v>4011</v>
      </c>
      <c r="H2154" s="650" t="s">
        <v>583</v>
      </c>
      <c r="I2154" s="650" t="s">
        <v>1386</v>
      </c>
      <c r="J2154" s="650" t="s">
        <v>4016</v>
      </c>
      <c r="K2154" s="650" t="s">
        <v>4017</v>
      </c>
      <c r="L2154" s="651">
        <v>1030.1500000000001</v>
      </c>
      <c r="M2154" s="651">
        <v>3090.4500000000003</v>
      </c>
      <c r="N2154" s="650">
        <v>3</v>
      </c>
      <c r="O2154" s="731">
        <v>1</v>
      </c>
      <c r="P2154" s="651">
        <v>3090.4500000000003</v>
      </c>
      <c r="Q2154" s="666">
        <v>1</v>
      </c>
      <c r="R2154" s="650">
        <v>3</v>
      </c>
      <c r="S2154" s="666">
        <v>1</v>
      </c>
      <c r="T2154" s="731">
        <v>1</v>
      </c>
      <c r="U2154" s="689">
        <v>1</v>
      </c>
    </row>
    <row r="2155" spans="1:21" ht="14.4" customHeight="1" x14ac:dyDescent="0.3">
      <c r="A2155" s="649">
        <v>21</v>
      </c>
      <c r="B2155" s="650" t="s">
        <v>582</v>
      </c>
      <c r="C2155" s="650">
        <v>89301212</v>
      </c>
      <c r="D2155" s="729" t="s">
        <v>5949</v>
      </c>
      <c r="E2155" s="730" t="s">
        <v>3931</v>
      </c>
      <c r="F2155" s="650" t="s">
        <v>3904</v>
      </c>
      <c r="G2155" s="650" t="s">
        <v>4011</v>
      </c>
      <c r="H2155" s="650" t="s">
        <v>583</v>
      </c>
      <c r="I2155" s="650" t="s">
        <v>1386</v>
      </c>
      <c r="J2155" s="650" t="s">
        <v>4016</v>
      </c>
      <c r="K2155" s="650" t="s">
        <v>4017</v>
      </c>
      <c r="L2155" s="651">
        <v>1013.55</v>
      </c>
      <c r="M2155" s="651">
        <v>6081.2999999999993</v>
      </c>
      <c r="N2155" s="650">
        <v>6</v>
      </c>
      <c r="O2155" s="731">
        <v>1</v>
      </c>
      <c r="P2155" s="651">
        <v>6081.2999999999993</v>
      </c>
      <c r="Q2155" s="666">
        <v>1</v>
      </c>
      <c r="R2155" s="650">
        <v>6</v>
      </c>
      <c r="S2155" s="666">
        <v>1</v>
      </c>
      <c r="T2155" s="731">
        <v>1</v>
      </c>
      <c r="U2155" s="689">
        <v>1</v>
      </c>
    </row>
    <row r="2156" spans="1:21" ht="14.4" customHeight="1" x14ac:dyDescent="0.3">
      <c r="A2156" s="649">
        <v>21</v>
      </c>
      <c r="B2156" s="650" t="s">
        <v>582</v>
      </c>
      <c r="C2156" s="650">
        <v>89301212</v>
      </c>
      <c r="D2156" s="729" t="s">
        <v>5949</v>
      </c>
      <c r="E2156" s="730" t="s">
        <v>3931</v>
      </c>
      <c r="F2156" s="650" t="s">
        <v>3904</v>
      </c>
      <c r="G2156" s="650" t="s">
        <v>4891</v>
      </c>
      <c r="H2156" s="650" t="s">
        <v>583</v>
      </c>
      <c r="I2156" s="650" t="s">
        <v>5592</v>
      </c>
      <c r="J2156" s="650" t="s">
        <v>5593</v>
      </c>
      <c r="K2156" s="650" t="s">
        <v>4894</v>
      </c>
      <c r="L2156" s="651">
        <v>525.16999999999996</v>
      </c>
      <c r="M2156" s="651">
        <v>525.16999999999996</v>
      </c>
      <c r="N2156" s="650">
        <v>1</v>
      </c>
      <c r="O2156" s="731">
        <v>1</v>
      </c>
      <c r="P2156" s="651"/>
      <c r="Q2156" s="666">
        <v>0</v>
      </c>
      <c r="R2156" s="650"/>
      <c r="S2156" s="666">
        <v>0</v>
      </c>
      <c r="T2156" s="731"/>
      <c r="U2156" s="689">
        <v>0</v>
      </c>
    </row>
    <row r="2157" spans="1:21" ht="14.4" customHeight="1" x14ac:dyDescent="0.3">
      <c r="A2157" s="649">
        <v>21</v>
      </c>
      <c r="B2157" s="650" t="s">
        <v>582</v>
      </c>
      <c r="C2157" s="650">
        <v>89301212</v>
      </c>
      <c r="D2157" s="729" t="s">
        <v>5949</v>
      </c>
      <c r="E2157" s="730" t="s">
        <v>3931</v>
      </c>
      <c r="F2157" s="650" t="s">
        <v>3904</v>
      </c>
      <c r="G2157" s="650" t="s">
        <v>4019</v>
      </c>
      <c r="H2157" s="650" t="s">
        <v>583</v>
      </c>
      <c r="I2157" s="650" t="s">
        <v>5594</v>
      </c>
      <c r="J2157" s="650" t="s">
        <v>2566</v>
      </c>
      <c r="K2157" s="650" t="s">
        <v>5595</v>
      </c>
      <c r="L2157" s="651">
        <v>205.5</v>
      </c>
      <c r="M2157" s="651">
        <v>205.5</v>
      </c>
      <c r="N2157" s="650">
        <v>1</v>
      </c>
      <c r="O2157" s="731">
        <v>0.5</v>
      </c>
      <c r="P2157" s="651"/>
      <c r="Q2157" s="666">
        <v>0</v>
      </c>
      <c r="R2157" s="650"/>
      <c r="S2157" s="666">
        <v>0</v>
      </c>
      <c r="T2157" s="731"/>
      <c r="U2157" s="689">
        <v>0</v>
      </c>
    </row>
    <row r="2158" spans="1:21" ht="14.4" customHeight="1" x14ac:dyDescent="0.3">
      <c r="A2158" s="649">
        <v>21</v>
      </c>
      <c r="B2158" s="650" t="s">
        <v>582</v>
      </c>
      <c r="C2158" s="650">
        <v>89301212</v>
      </c>
      <c r="D2158" s="729" t="s">
        <v>5949</v>
      </c>
      <c r="E2158" s="730" t="s">
        <v>3931</v>
      </c>
      <c r="F2158" s="650" t="s">
        <v>3904</v>
      </c>
      <c r="G2158" s="650" t="s">
        <v>4019</v>
      </c>
      <c r="H2158" s="650" t="s">
        <v>583</v>
      </c>
      <c r="I2158" s="650" t="s">
        <v>1035</v>
      </c>
      <c r="J2158" s="650" t="s">
        <v>4024</v>
      </c>
      <c r="K2158" s="650" t="s">
        <v>4025</v>
      </c>
      <c r="L2158" s="651">
        <v>66.599999999999994</v>
      </c>
      <c r="M2158" s="651">
        <v>599.4</v>
      </c>
      <c r="N2158" s="650">
        <v>9</v>
      </c>
      <c r="O2158" s="731">
        <v>6</v>
      </c>
      <c r="P2158" s="651">
        <v>266.39999999999998</v>
      </c>
      <c r="Q2158" s="666">
        <v>0.44444444444444442</v>
      </c>
      <c r="R2158" s="650">
        <v>4</v>
      </c>
      <c r="S2158" s="666">
        <v>0.44444444444444442</v>
      </c>
      <c r="T2158" s="731">
        <v>3.5</v>
      </c>
      <c r="U2158" s="689">
        <v>0.58333333333333337</v>
      </c>
    </row>
    <row r="2159" spans="1:21" ht="14.4" customHeight="1" x14ac:dyDescent="0.3">
      <c r="A2159" s="649">
        <v>21</v>
      </c>
      <c r="B2159" s="650" t="s">
        <v>582</v>
      </c>
      <c r="C2159" s="650">
        <v>89301212</v>
      </c>
      <c r="D2159" s="729" t="s">
        <v>5949</v>
      </c>
      <c r="E2159" s="730" t="s">
        <v>3931</v>
      </c>
      <c r="F2159" s="650" t="s">
        <v>3904</v>
      </c>
      <c r="G2159" s="650" t="s">
        <v>4150</v>
      </c>
      <c r="H2159" s="650" t="s">
        <v>1959</v>
      </c>
      <c r="I2159" s="650" t="s">
        <v>4151</v>
      </c>
      <c r="J2159" s="650" t="s">
        <v>3853</v>
      </c>
      <c r="K2159" s="650" t="s">
        <v>4152</v>
      </c>
      <c r="L2159" s="651">
        <v>561.54</v>
      </c>
      <c r="M2159" s="651">
        <v>561.54</v>
      </c>
      <c r="N2159" s="650">
        <v>1</v>
      </c>
      <c r="O2159" s="731">
        <v>1</v>
      </c>
      <c r="P2159" s="651"/>
      <c r="Q2159" s="666">
        <v>0</v>
      </c>
      <c r="R2159" s="650"/>
      <c r="S2159" s="666">
        <v>0</v>
      </c>
      <c r="T2159" s="731"/>
      <c r="U2159" s="689">
        <v>0</v>
      </c>
    </row>
    <row r="2160" spans="1:21" ht="14.4" customHeight="1" x14ac:dyDescent="0.3">
      <c r="A2160" s="649">
        <v>21</v>
      </c>
      <c r="B2160" s="650" t="s">
        <v>582</v>
      </c>
      <c r="C2160" s="650">
        <v>89301212</v>
      </c>
      <c r="D2160" s="729" t="s">
        <v>5949</v>
      </c>
      <c r="E2160" s="730" t="s">
        <v>3931</v>
      </c>
      <c r="F2160" s="650" t="s">
        <v>3904</v>
      </c>
      <c r="G2160" s="650" t="s">
        <v>4150</v>
      </c>
      <c r="H2160" s="650" t="s">
        <v>1959</v>
      </c>
      <c r="I2160" s="650" t="s">
        <v>2078</v>
      </c>
      <c r="J2160" s="650" t="s">
        <v>3785</v>
      </c>
      <c r="K2160" s="650" t="s">
        <v>3786</v>
      </c>
      <c r="L2160" s="651">
        <v>443.52</v>
      </c>
      <c r="M2160" s="651">
        <v>443.52</v>
      </c>
      <c r="N2160" s="650">
        <v>1</v>
      </c>
      <c r="O2160" s="731">
        <v>1</v>
      </c>
      <c r="P2160" s="651"/>
      <c r="Q2160" s="666">
        <v>0</v>
      </c>
      <c r="R2160" s="650"/>
      <c r="S2160" s="666">
        <v>0</v>
      </c>
      <c r="T2160" s="731"/>
      <c r="U2160" s="689">
        <v>0</v>
      </c>
    </row>
    <row r="2161" spans="1:21" ht="14.4" customHeight="1" x14ac:dyDescent="0.3">
      <c r="A2161" s="649">
        <v>21</v>
      </c>
      <c r="B2161" s="650" t="s">
        <v>582</v>
      </c>
      <c r="C2161" s="650">
        <v>89301212</v>
      </c>
      <c r="D2161" s="729" t="s">
        <v>5949</v>
      </c>
      <c r="E2161" s="730" t="s">
        <v>3931</v>
      </c>
      <c r="F2161" s="650" t="s">
        <v>3904</v>
      </c>
      <c r="G2161" s="650" t="s">
        <v>5596</v>
      </c>
      <c r="H2161" s="650" t="s">
        <v>583</v>
      </c>
      <c r="I2161" s="650" t="s">
        <v>695</v>
      </c>
      <c r="J2161" s="650" t="s">
        <v>696</v>
      </c>
      <c r="K2161" s="650" t="s">
        <v>5597</v>
      </c>
      <c r="L2161" s="651">
        <v>48.35</v>
      </c>
      <c r="M2161" s="651">
        <v>48.35</v>
      </c>
      <c r="N2161" s="650">
        <v>1</v>
      </c>
      <c r="O2161" s="731">
        <v>0.5</v>
      </c>
      <c r="P2161" s="651">
        <v>48.35</v>
      </c>
      <c r="Q2161" s="666">
        <v>1</v>
      </c>
      <c r="R2161" s="650">
        <v>1</v>
      </c>
      <c r="S2161" s="666">
        <v>1</v>
      </c>
      <c r="T2161" s="731">
        <v>0.5</v>
      </c>
      <c r="U2161" s="689">
        <v>1</v>
      </c>
    </row>
    <row r="2162" spans="1:21" ht="14.4" customHeight="1" x14ac:dyDescent="0.3">
      <c r="A2162" s="649">
        <v>21</v>
      </c>
      <c r="B2162" s="650" t="s">
        <v>582</v>
      </c>
      <c r="C2162" s="650">
        <v>89301212</v>
      </c>
      <c r="D2162" s="729" t="s">
        <v>5949</v>
      </c>
      <c r="E2162" s="730" t="s">
        <v>3931</v>
      </c>
      <c r="F2162" s="650" t="s">
        <v>3904</v>
      </c>
      <c r="G2162" s="650" t="s">
        <v>5596</v>
      </c>
      <c r="H2162" s="650" t="s">
        <v>583</v>
      </c>
      <c r="I2162" s="650" t="s">
        <v>5598</v>
      </c>
      <c r="J2162" s="650" t="s">
        <v>696</v>
      </c>
      <c r="K2162" s="650" t="s">
        <v>5599</v>
      </c>
      <c r="L2162" s="651">
        <v>0</v>
      </c>
      <c r="M2162" s="651">
        <v>0</v>
      </c>
      <c r="N2162" s="650">
        <v>2</v>
      </c>
      <c r="O2162" s="731">
        <v>0.5</v>
      </c>
      <c r="P2162" s="651"/>
      <c r="Q2162" s="666"/>
      <c r="R2162" s="650"/>
      <c r="S2162" s="666">
        <v>0</v>
      </c>
      <c r="T2162" s="731"/>
      <c r="U2162" s="689">
        <v>0</v>
      </c>
    </row>
    <row r="2163" spans="1:21" ht="14.4" customHeight="1" x14ac:dyDescent="0.3">
      <c r="A2163" s="649">
        <v>21</v>
      </c>
      <c r="B2163" s="650" t="s">
        <v>582</v>
      </c>
      <c r="C2163" s="650">
        <v>89301212</v>
      </c>
      <c r="D2163" s="729" t="s">
        <v>5949</v>
      </c>
      <c r="E2163" s="730" t="s">
        <v>3931</v>
      </c>
      <c r="F2163" s="650" t="s">
        <v>3904</v>
      </c>
      <c r="G2163" s="650" t="s">
        <v>5596</v>
      </c>
      <c r="H2163" s="650" t="s">
        <v>583</v>
      </c>
      <c r="I2163" s="650" t="s">
        <v>5600</v>
      </c>
      <c r="J2163" s="650" t="s">
        <v>5601</v>
      </c>
      <c r="K2163" s="650" t="s">
        <v>5602</v>
      </c>
      <c r="L2163" s="651">
        <v>0</v>
      </c>
      <c r="M2163" s="651">
        <v>0</v>
      </c>
      <c r="N2163" s="650">
        <v>1</v>
      </c>
      <c r="O2163" s="731">
        <v>0.5</v>
      </c>
      <c r="P2163" s="651">
        <v>0</v>
      </c>
      <c r="Q2163" s="666"/>
      <c r="R2163" s="650">
        <v>1</v>
      </c>
      <c r="S2163" s="666">
        <v>1</v>
      </c>
      <c r="T2163" s="731">
        <v>0.5</v>
      </c>
      <c r="U2163" s="689">
        <v>1</v>
      </c>
    </row>
    <row r="2164" spans="1:21" ht="14.4" customHeight="1" x14ac:dyDescent="0.3">
      <c r="A2164" s="649">
        <v>21</v>
      </c>
      <c r="B2164" s="650" t="s">
        <v>582</v>
      </c>
      <c r="C2164" s="650">
        <v>89301212</v>
      </c>
      <c r="D2164" s="729" t="s">
        <v>5949</v>
      </c>
      <c r="E2164" s="730" t="s">
        <v>3931</v>
      </c>
      <c r="F2164" s="650" t="s">
        <v>3904</v>
      </c>
      <c r="G2164" s="650" t="s">
        <v>4407</v>
      </c>
      <c r="H2164" s="650" t="s">
        <v>583</v>
      </c>
      <c r="I2164" s="650" t="s">
        <v>5603</v>
      </c>
      <c r="J2164" s="650" t="s">
        <v>5604</v>
      </c>
      <c r="K2164" s="650" t="s">
        <v>5605</v>
      </c>
      <c r="L2164" s="651">
        <v>96.7</v>
      </c>
      <c r="M2164" s="651">
        <v>96.7</v>
      </c>
      <c r="N2164" s="650">
        <v>1</v>
      </c>
      <c r="O2164" s="731">
        <v>0.5</v>
      </c>
      <c r="P2164" s="651">
        <v>96.7</v>
      </c>
      <c r="Q2164" s="666">
        <v>1</v>
      </c>
      <c r="R2164" s="650">
        <v>1</v>
      </c>
      <c r="S2164" s="666">
        <v>1</v>
      </c>
      <c r="T2164" s="731">
        <v>0.5</v>
      </c>
      <c r="U2164" s="689">
        <v>1</v>
      </c>
    </row>
    <row r="2165" spans="1:21" ht="14.4" customHeight="1" x14ac:dyDescent="0.3">
      <c r="A2165" s="649">
        <v>21</v>
      </c>
      <c r="B2165" s="650" t="s">
        <v>582</v>
      </c>
      <c r="C2165" s="650">
        <v>89301212</v>
      </c>
      <c r="D2165" s="729" t="s">
        <v>5949</v>
      </c>
      <c r="E2165" s="730" t="s">
        <v>3931</v>
      </c>
      <c r="F2165" s="650" t="s">
        <v>3904</v>
      </c>
      <c r="G2165" s="650" t="s">
        <v>5606</v>
      </c>
      <c r="H2165" s="650" t="s">
        <v>583</v>
      </c>
      <c r="I2165" s="650" t="s">
        <v>744</v>
      </c>
      <c r="J2165" s="650" t="s">
        <v>5607</v>
      </c>
      <c r="K2165" s="650" t="s">
        <v>5608</v>
      </c>
      <c r="L2165" s="651">
        <v>0</v>
      </c>
      <c r="M2165" s="651">
        <v>0</v>
      </c>
      <c r="N2165" s="650">
        <v>2</v>
      </c>
      <c r="O2165" s="731">
        <v>0.5</v>
      </c>
      <c r="P2165" s="651">
        <v>0</v>
      </c>
      <c r="Q2165" s="666"/>
      <c r="R2165" s="650">
        <v>2</v>
      </c>
      <c r="S2165" s="666">
        <v>1</v>
      </c>
      <c r="T2165" s="731">
        <v>0.5</v>
      </c>
      <c r="U2165" s="689">
        <v>1</v>
      </c>
    </row>
    <row r="2166" spans="1:21" ht="14.4" customHeight="1" x14ac:dyDescent="0.3">
      <c r="A2166" s="649">
        <v>21</v>
      </c>
      <c r="B2166" s="650" t="s">
        <v>582</v>
      </c>
      <c r="C2166" s="650">
        <v>89301212</v>
      </c>
      <c r="D2166" s="729" t="s">
        <v>5949</v>
      </c>
      <c r="E2166" s="730" t="s">
        <v>3931</v>
      </c>
      <c r="F2166" s="650" t="s">
        <v>3904</v>
      </c>
      <c r="G2166" s="650" t="s">
        <v>4355</v>
      </c>
      <c r="H2166" s="650" t="s">
        <v>583</v>
      </c>
      <c r="I2166" s="650" t="s">
        <v>917</v>
      </c>
      <c r="J2166" s="650" t="s">
        <v>918</v>
      </c>
      <c r="K2166" s="650" t="s">
        <v>4356</v>
      </c>
      <c r="L2166" s="651">
        <v>163.9</v>
      </c>
      <c r="M2166" s="651">
        <v>7375.5</v>
      </c>
      <c r="N2166" s="650">
        <v>45</v>
      </c>
      <c r="O2166" s="731">
        <v>9.5</v>
      </c>
      <c r="P2166" s="651">
        <v>1311.2</v>
      </c>
      <c r="Q2166" s="666">
        <v>0.17777777777777778</v>
      </c>
      <c r="R2166" s="650">
        <v>8</v>
      </c>
      <c r="S2166" s="666">
        <v>0.17777777777777778</v>
      </c>
      <c r="T2166" s="731">
        <v>2.5</v>
      </c>
      <c r="U2166" s="689">
        <v>0.26315789473684209</v>
      </c>
    </row>
    <row r="2167" spans="1:21" ht="14.4" customHeight="1" x14ac:dyDescent="0.3">
      <c r="A2167" s="649">
        <v>21</v>
      </c>
      <c r="B2167" s="650" t="s">
        <v>582</v>
      </c>
      <c r="C2167" s="650">
        <v>89301212</v>
      </c>
      <c r="D2167" s="729" t="s">
        <v>5949</v>
      </c>
      <c r="E2167" s="730" t="s">
        <v>3931</v>
      </c>
      <c r="F2167" s="650" t="s">
        <v>3904</v>
      </c>
      <c r="G2167" s="650" t="s">
        <v>4408</v>
      </c>
      <c r="H2167" s="650" t="s">
        <v>583</v>
      </c>
      <c r="I2167" s="650" t="s">
        <v>650</v>
      </c>
      <c r="J2167" s="650" t="s">
        <v>4409</v>
      </c>
      <c r="K2167" s="650" t="s">
        <v>4114</v>
      </c>
      <c r="L2167" s="651">
        <v>31.95</v>
      </c>
      <c r="M2167" s="651">
        <v>95.85</v>
      </c>
      <c r="N2167" s="650">
        <v>3</v>
      </c>
      <c r="O2167" s="731">
        <v>1</v>
      </c>
      <c r="P2167" s="651">
        <v>95.85</v>
      </c>
      <c r="Q2167" s="666">
        <v>1</v>
      </c>
      <c r="R2167" s="650">
        <v>3</v>
      </c>
      <c r="S2167" s="666">
        <v>1</v>
      </c>
      <c r="T2167" s="731">
        <v>1</v>
      </c>
      <c r="U2167" s="689">
        <v>1</v>
      </c>
    </row>
    <row r="2168" spans="1:21" ht="14.4" customHeight="1" x14ac:dyDescent="0.3">
      <c r="A2168" s="649">
        <v>21</v>
      </c>
      <c r="B2168" s="650" t="s">
        <v>582</v>
      </c>
      <c r="C2168" s="650">
        <v>89301212</v>
      </c>
      <c r="D2168" s="729" t="s">
        <v>5949</v>
      </c>
      <c r="E2168" s="730" t="s">
        <v>3931</v>
      </c>
      <c r="F2168" s="650" t="s">
        <v>3904</v>
      </c>
      <c r="G2168" s="650" t="s">
        <v>4254</v>
      </c>
      <c r="H2168" s="650" t="s">
        <v>583</v>
      </c>
      <c r="I2168" s="650" t="s">
        <v>5300</v>
      </c>
      <c r="J2168" s="650" t="s">
        <v>5301</v>
      </c>
      <c r="K2168" s="650" t="s">
        <v>854</v>
      </c>
      <c r="L2168" s="651">
        <v>56.23</v>
      </c>
      <c r="M2168" s="651">
        <v>56.23</v>
      </c>
      <c r="N2168" s="650">
        <v>1</v>
      </c>
      <c r="O2168" s="731">
        <v>0.5</v>
      </c>
      <c r="P2168" s="651"/>
      <c r="Q2168" s="666">
        <v>0</v>
      </c>
      <c r="R2168" s="650"/>
      <c r="S2168" s="666">
        <v>0</v>
      </c>
      <c r="T2168" s="731"/>
      <c r="U2168" s="689">
        <v>0</v>
      </c>
    </row>
    <row r="2169" spans="1:21" ht="14.4" customHeight="1" x14ac:dyDescent="0.3">
      <c r="A2169" s="649">
        <v>21</v>
      </c>
      <c r="B2169" s="650" t="s">
        <v>582</v>
      </c>
      <c r="C2169" s="650">
        <v>89301212</v>
      </c>
      <c r="D2169" s="729" t="s">
        <v>5949</v>
      </c>
      <c r="E2169" s="730" t="s">
        <v>3931</v>
      </c>
      <c r="F2169" s="650" t="s">
        <v>3904</v>
      </c>
      <c r="G2169" s="650" t="s">
        <v>5101</v>
      </c>
      <c r="H2169" s="650" t="s">
        <v>583</v>
      </c>
      <c r="I2169" s="650" t="s">
        <v>1350</v>
      </c>
      <c r="J2169" s="650" t="s">
        <v>5102</v>
      </c>
      <c r="K2169" s="650" t="s">
        <v>5103</v>
      </c>
      <c r="L2169" s="651">
        <v>0</v>
      </c>
      <c r="M2169" s="651">
        <v>0</v>
      </c>
      <c r="N2169" s="650">
        <v>1</v>
      </c>
      <c r="O2169" s="731">
        <v>1</v>
      </c>
      <c r="P2169" s="651">
        <v>0</v>
      </c>
      <c r="Q2169" s="666"/>
      <c r="R2169" s="650">
        <v>1</v>
      </c>
      <c r="S2169" s="666">
        <v>1</v>
      </c>
      <c r="T2169" s="731">
        <v>1</v>
      </c>
      <c r="U2169" s="689">
        <v>1</v>
      </c>
    </row>
    <row r="2170" spans="1:21" ht="14.4" customHeight="1" x14ac:dyDescent="0.3">
      <c r="A2170" s="649">
        <v>21</v>
      </c>
      <c r="B2170" s="650" t="s">
        <v>582</v>
      </c>
      <c r="C2170" s="650">
        <v>89301212</v>
      </c>
      <c r="D2170" s="729" t="s">
        <v>5949</v>
      </c>
      <c r="E2170" s="730" t="s">
        <v>3931</v>
      </c>
      <c r="F2170" s="650" t="s">
        <v>3904</v>
      </c>
      <c r="G2170" s="650" t="s">
        <v>3958</v>
      </c>
      <c r="H2170" s="650" t="s">
        <v>583</v>
      </c>
      <c r="I2170" s="650" t="s">
        <v>1077</v>
      </c>
      <c r="J2170" s="650" t="s">
        <v>1078</v>
      </c>
      <c r="K2170" s="650" t="s">
        <v>1079</v>
      </c>
      <c r="L2170" s="651">
        <v>24.22</v>
      </c>
      <c r="M2170" s="651">
        <v>96.88</v>
      </c>
      <c r="N2170" s="650">
        <v>4</v>
      </c>
      <c r="O2170" s="731">
        <v>4</v>
      </c>
      <c r="P2170" s="651">
        <v>48.44</v>
      </c>
      <c r="Q2170" s="666">
        <v>0.5</v>
      </c>
      <c r="R2170" s="650">
        <v>2</v>
      </c>
      <c r="S2170" s="666">
        <v>0.5</v>
      </c>
      <c r="T2170" s="731">
        <v>2</v>
      </c>
      <c r="U2170" s="689">
        <v>0.5</v>
      </c>
    </row>
    <row r="2171" spans="1:21" ht="14.4" customHeight="1" x14ac:dyDescent="0.3">
      <c r="A2171" s="649">
        <v>21</v>
      </c>
      <c r="B2171" s="650" t="s">
        <v>582</v>
      </c>
      <c r="C2171" s="650">
        <v>89301212</v>
      </c>
      <c r="D2171" s="729" t="s">
        <v>5949</v>
      </c>
      <c r="E2171" s="730" t="s">
        <v>3931</v>
      </c>
      <c r="F2171" s="650" t="s">
        <v>3904</v>
      </c>
      <c r="G2171" s="650" t="s">
        <v>3958</v>
      </c>
      <c r="H2171" s="650" t="s">
        <v>583</v>
      </c>
      <c r="I2171" s="650" t="s">
        <v>788</v>
      </c>
      <c r="J2171" s="650" t="s">
        <v>789</v>
      </c>
      <c r="K2171" s="650" t="s">
        <v>2249</v>
      </c>
      <c r="L2171" s="651">
        <v>40.36</v>
      </c>
      <c r="M2171" s="651">
        <v>121.08</v>
      </c>
      <c r="N2171" s="650">
        <v>3</v>
      </c>
      <c r="O2171" s="731">
        <v>2.5</v>
      </c>
      <c r="P2171" s="651"/>
      <c r="Q2171" s="666">
        <v>0</v>
      </c>
      <c r="R2171" s="650"/>
      <c r="S2171" s="666">
        <v>0</v>
      </c>
      <c r="T2171" s="731"/>
      <c r="U2171" s="689">
        <v>0</v>
      </c>
    </row>
    <row r="2172" spans="1:21" ht="14.4" customHeight="1" x14ac:dyDescent="0.3">
      <c r="A2172" s="649">
        <v>21</v>
      </c>
      <c r="B2172" s="650" t="s">
        <v>582</v>
      </c>
      <c r="C2172" s="650">
        <v>89301212</v>
      </c>
      <c r="D2172" s="729" t="s">
        <v>5949</v>
      </c>
      <c r="E2172" s="730" t="s">
        <v>3931</v>
      </c>
      <c r="F2172" s="650" t="s">
        <v>3904</v>
      </c>
      <c r="G2172" s="650" t="s">
        <v>3958</v>
      </c>
      <c r="H2172" s="650" t="s">
        <v>583</v>
      </c>
      <c r="I2172" s="650" t="s">
        <v>4413</v>
      </c>
      <c r="J2172" s="650" t="s">
        <v>1078</v>
      </c>
      <c r="K2172" s="650" t="s">
        <v>1079</v>
      </c>
      <c r="L2172" s="651">
        <v>24.22</v>
      </c>
      <c r="M2172" s="651">
        <v>24.22</v>
      </c>
      <c r="N2172" s="650">
        <v>1</v>
      </c>
      <c r="O2172" s="731">
        <v>1</v>
      </c>
      <c r="P2172" s="651">
        <v>24.22</v>
      </c>
      <c r="Q2172" s="666">
        <v>1</v>
      </c>
      <c r="R2172" s="650">
        <v>1</v>
      </c>
      <c r="S2172" s="666">
        <v>1</v>
      </c>
      <c r="T2172" s="731">
        <v>1</v>
      </c>
      <c r="U2172" s="689">
        <v>1</v>
      </c>
    </row>
    <row r="2173" spans="1:21" ht="14.4" customHeight="1" x14ac:dyDescent="0.3">
      <c r="A2173" s="649">
        <v>21</v>
      </c>
      <c r="B2173" s="650" t="s">
        <v>582</v>
      </c>
      <c r="C2173" s="650">
        <v>89301212</v>
      </c>
      <c r="D2173" s="729" t="s">
        <v>5949</v>
      </c>
      <c r="E2173" s="730" t="s">
        <v>3931</v>
      </c>
      <c r="F2173" s="650" t="s">
        <v>3904</v>
      </c>
      <c r="G2173" s="650" t="s">
        <v>4153</v>
      </c>
      <c r="H2173" s="650" t="s">
        <v>583</v>
      </c>
      <c r="I2173" s="650" t="s">
        <v>4782</v>
      </c>
      <c r="J2173" s="650" t="s">
        <v>4783</v>
      </c>
      <c r="K2173" s="650" t="s">
        <v>4784</v>
      </c>
      <c r="L2173" s="651">
        <v>59.55</v>
      </c>
      <c r="M2173" s="651">
        <v>59.55</v>
      </c>
      <c r="N2173" s="650">
        <v>1</v>
      </c>
      <c r="O2173" s="731">
        <v>0.5</v>
      </c>
      <c r="P2173" s="651"/>
      <c r="Q2173" s="666">
        <v>0</v>
      </c>
      <c r="R2173" s="650"/>
      <c r="S2173" s="666">
        <v>0</v>
      </c>
      <c r="T2173" s="731"/>
      <c r="U2173" s="689">
        <v>0</v>
      </c>
    </row>
    <row r="2174" spans="1:21" ht="14.4" customHeight="1" x14ac:dyDescent="0.3">
      <c r="A2174" s="649">
        <v>21</v>
      </c>
      <c r="B2174" s="650" t="s">
        <v>582</v>
      </c>
      <c r="C2174" s="650">
        <v>89301212</v>
      </c>
      <c r="D2174" s="729" t="s">
        <v>5949</v>
      </c>
      <c r="E2174" s="730" t="s">
        <v>3931</v>
      </c>
      <c r="F2174" s="650" t="s">
        <v>3904</v>
      </c>
      <c r="G2174" s="650" t="s">
        <v>4153</v>
      </c>
      <c r="H2174" s="650" t="s">
        <v>583</v>
      </c>
      <c r="I2174" s="650" t="s">
        <v>5609</v>
      </c>
      <c r="J2174" s="650" t="s">
        <v>4783</v>
      </c>
      <c r="K2174" s="650" t="s">
        <v>5610</v>
      </c>
      <c r="L2174" s="651">
        <v>0</v>
      </c>
      <c r="M2174" s="651">
        <v>0</v>
      </c>
      <c r="N2174" s="650">
        <v>1</v>
      </c>
      <c r="O2174" s="731">
        <v>1</v>
      </c>
      <c r="P2174" s="651">
        <v>0</v>
      </c>
      <c r="Q2174" s="666"/>
      <c r="R2174" s="650">
        <v>1</v>
      </c>
      <c r="S2174" s="666">
        <v>1</v>
      </c>
      <c r="T2174" s="731">
        <v>1</v>
      </c>
      <c r="U2174" s="689">
        <v>1</v>
      </c>
    </row>
    <row r="2175" spans="1:21" ht="14.4" customHeight="1" x14ac:dyDescent="0.3">
      <c r="A2175" s="649">
        <v>21</v>
      </c>
      <c r="B2175" s="650" t="s">
        <v>582</v>
      </c>
      <c r="C2175" s="650">
        <v>89301212</v>
      </c>
      <c r="D2175" s="729" t="s">
        <v>5949</v>
      </c>
      <c r="E2175" s="730" t="s">
        <v>3931</v>
      </c>
      <c r="F2175" s="650" t="s">
        <v>3904</v>
      </c>
      <c r="G2175" s="650" t="s">
        <v>4153</v>
      </c>
      <c r="H2175" s="650" t="s">
        <v>583</v>
      </c>
      <c r="I2175" s="650" t="s">
        <v>5611</v>
      </c>
      <c r="J2175" s="650" t="s">
        <v>5612</v>
      </c>
      <c r="K2175" s="650" t="s">
        <v>5610</v>
      </c>
      <c r="L2175" s="651">
        <v>81.84</v>
      </c>
      <c r="M2175" s="651">
        <v>81.84</v>
      </c>
      <c r="N2175" s="650">
        <v>1</v>
      </c>
      <c r="O2175" s="731">
        <v>0.5</v>
      </c>
      <c r="P2175" s="651">
        <v>81.84</v>
      </c>
      <c r="Q2175" s="666">
        <v>1</v>
      </c>
      <c r="R2175" s="650">
        <v>1</v>
      </c>
      <c r="S2175" s="666">
        <v>1</v>
      </c>
      <c r="T2175" s="731">
        <v>0.5</v>
      </c>
      <c r="U2175" s="689">
        <v>1</v>
      </c>
    </row>
    <row r="2176" spans="1:21" ht="14.4" customHeight="1" x14ac:dyDescent="0.3">
      <c r="A2176" s="649">
        <v>21</v>
      </c>
      <c r="B2176" s="650" t="s">
        <v>582</v>
      </c>
      <c r="C2176" s="650">
        <v>89301212</v>
      </c>
      <c r="D2176" s="729" t="s">
        <v>5949</v>
      </c>
      <c r="E2176" s="730" t="s">
        <v>3931</v>
      </c>
      <c r="F2176" s="650" t="s">
        <v>3904</v>
      </c>
      <c r="G2176" s="650" t="s">
        <v>4153</v>
      </c>
      <c r="H2176" s="650" t="s">
        <v>583</v>
      </c>
      <c r="I2176" s="650" t="s">
        <v>5613</v>
      </c>
      <c r="J2176" s="650" t="s">
        <v>4155</v>
      </c>
      <c r="K2176" s="650" t="s">
        <v>2628</v>
      </c>
      <c r="L2176" s="651">
        <v>0</v>
      </c>
      <c r="M2176" s="651">
        <v>0</v>
      </c>
      <c r="N2176" s="650">
        <v>1</v>
      </c>
      <c r="O2176" s="731">
        <v>1</v>
      </c>
      <c r="P2176" s="651"/>
      <c r="Q2176" s="666"/>
      <c r="R2176" s="650"/>
      <c r="S2176" s="666">
        <v>0</v>
      </c>
      <c r="T2176" s="731"/>
      <c r="U2176" s="689">
        <v>0</v>
      </c>
    </row>
    <row r="2177" spans="1:21" ht="14.4" customHeight="1" x14ac:dyDescent="0.3">
      <c r="A2177" s="649">
        <v>21</v>
      </c>
      <c r="B2177" s="650" t="s">
        <v>582</v>
      </c>
      <c r="C2177" s="650">
        <v>89301212</v>
      </c>
      <c r="D2177" s="729" t="s">
        <v>5949</v>
      </c>
      <c r="E2177" s="730" t="s">
        <v>3931</v>
      </c>
      <c r="F2177" s="650" t="s">
        <v>3904</v>
      </c>
      <c r="G2177" s="650" t="s">
        <v>4509</v>
      </c>
      <c r="H2177" s="650" t="s">
        <v>1959</v>
      </c>
      <c r="I2177" s="650" t="s">
        <v>4510</v>
      </c>
      <c r="J2177" s="650" t="s">
        <v>4511</v>
      </c>
      <c r="K2177" s="650" t="s">
        <v>4512</v>
      </c>
      <c r="L2177" s="651">
        <v>2449.89</v>
      </c>
      <c r="M2177" s="651">
        <v>14699.34</v>
      </c>
      <c r="N2177" s="650">
        <v>6</v>
      </c>
      <c r="O2177" s="731">
        <v>2</v>
      </c>
      <c r="P2177" s="651">
        <v>14699.34</v>
      </c>
      <c r="Q2177" s="666">
        <v>1</v>
      </c>
      <c r="R2177" s="650">
        <v>6</v>
      </c>
      <c r="S2177" s="666">
        <v>1</v>
      </c>
      <c r="T2177" s="731">
        <v>2</v>
      </c>
      <c r="U2177" s="689">
        <v>1</v>
      </c>
    </row>
    <row r="2178" spans="1:21" ht="14.4" customHeight="1" x14ac:dyDescent="0.3">
      <c r="A2178" s="649">
        <v>21</v>
      </c>
      <c r="B2178" s="650" t="s">
        <v>582</v>
      </c>
      <c r="C2178" s="650">
        <v>89301212</v>
      </c>
      <c r="D2178" s="729" t="s">
        <v>5949</v>
      </c>
      <c r="E2178" s="730" t="s">
        <v>3931</v>
      </c>
      <c r="F2178" s="650" t="s">
        <v>3904</v>
      </c>
      <c r="G2178" s="650" t="s">
        <v>4509</v>
      </c>
      <c r="H2178" s="650" t="s">
        <v>1959</v>
      </c>
      <c r="I2178" s="650" t="s">
        <v>4510</v>
      </c>
      <c r="J2178" s="650" t="s">
        <v>4511</v>
      </c>
      <c r="K2178" s="650" t="s">
        <v>4512</v>
      </c>
      <c r="L2178" s="651">
        <v>2279.02</v>
      </c>
      <c r="M2178" s="651">
        <v>6837.0599999999995</v>
      </c>
      <c r="N2178" s="650">
        <v>3</v>
      </c>
      <c r="O2178" s="731">
        <v>1</v>
      </c>
      <c r="P2178" s="651">
        <v>6837.0599999999995</v>
      </c>
      <c r="Q2178" s="666">
        <v>1</v>
      </c>
      <c r="R2178" s="650">
        <v>3</v>
      </c>
      <c r="S2178" s="666">
        <v>1</v>
      </c>
      <c r="T2178" s="731">
        <v>1</v>
      </c>
      <c r="U2178" s="689">
        <v>1</v>
      </c>
    </row>
    <row r="2179" spans="1:21" ht="14.4" customHeight="1" x14ac:dyDescent="0.3">
      <c r="A2179" s="649">
        <v>21</v>
      </c>
      <c r="B2179" s="650" t="s">
        <v>582</v>
      </c>
      <c r="C2179" s="650">
        <v>89301212</v>
      </c>
      <c r="D2179" s="729" t="s">
        <v>5949</v>
      </c>
      <c r="E2179" s="730" t="s">
        <v>3931</v>
      </c>
      <c r="F2179" s="650" t="s">
        <v>3904</v>
      </c>
      <c r="G2179" s="650" t="s">
        <v>4133</v>
      </c>
      <c r="H2179" s="650" t="s">
        <v>583</v>
      </c>
      <c r="I2179" s="650" t="s">
        <v>5614</v>
      </c>
      <c r="J2179" s="650" t="s">
        <v>3919</v>
      </c>
      <c r="K2179" s="650"/>
      <c r="L2179" s="651">
        <v>73.709999999999994</v>
      </c>
      <c r="M2179" s="651">
        <v>73.709999999999994</v>
      </c>
      <c r="N2179" s="650">
        <v>1</v>
      </c>
      <c r="O2179" s="731">
        <v>0.5</v>
      </c>
      <c r="P2179" s="651"/>
      <c r="Q2179" s="666">
        <v>0</v>
      </c>
      <c r="R2179" s="650"/>
      <c r="S2179" s="666">
        <v>0</v>
      </c>
      <c r="T2179" s="731"/>
      <c r="U2179" s="689">
        <v>0</v>
      </c>
    </row>
    <row r="2180" spans="1:21" ht="14.4" customHeight="1" x14ac:dyDescent="0.3">
      <c r="A2180" s="649">
        <v>21</v>
      </c>
      <c r="B2180" s="650" t="s">
        <v>582</v>
      </c>
      <c r="C2180" s="650">
        <v>89301212</v>
      </c>
      <c r="D2180" s="729" t="s">
        <v>5949</v>
      </c>
      <c r="E2180" s="730" t="s">
        <v>3931</v>
      </c>
      <c r="F2180" s="650" t="s">
        <v>3904</v>
      </c>
      <c r="G2180" s="650" t="s">
        <v>4189</v>
      </c>
      <c r="H2180" s="650" t="s">
        <v>583</v>
      </c>
      <c r="I2180" s="650" t="s">
        <v>1070</v>
      </c>
      <c r="J2180" s="650" t="s">
        <v>1071</v>
      </c>
      <c r="K2180" s="650" t="s">
        <v>4190</v>
      </c>
      <c r="L2180" s="651">
        <v>0</v>
      </c>
      <c r="M2180" s="651">
        <v>0</v>
      </c>
      <c r="N2180" s="650">
        <v>2</v>
      </c>
      <c r="O2180" s="731">
        <v>1</v>
      </c>
      <c r="P2180" s="651">
        <v>0</v>
      </c>
      <c r="Q2180" s="666"/>
      <c r="R2180" s="650">
        <v>2</v>
      </c>
      <c r="S2180" s="666">
        <v>1</v>
      </c>
      <c r="T2180" s="731">
        <v>1</v>
      </c>
      <c r="U2180" s="689">
        <v>1</v>
      </c>
    </row>
    <row r="2181" spans="1:21" ht="14.4" customHeight="1" x14ac:dyDescent="0.3">
      <c r="A2181" s="649">
        <v>21</v>
      </c>
      <c r="B2181" s="650" t="s">
        <v>582</v>
      </c>
      <c r="C2181" s="650">
        <v>89301212</v>
      </c>
      <c r="D2181" s="729" t="s">
        <v>5949</v>
      </c>
      <c r="E2181" s="730" t="s">
        <v>3931</v>
      </c>
      <c r="F2181" s="650" t="s">
        <v>3904</v>
      </c>
      <c r="G2181" s="650" t="s">
        <v>4189</v>
      </c>
      <c r="H2181" s="650" t="s">
        <v>583</v>
      </c>
      <c r="I2181" s="650" t="s">
        <v>4269</v>
      </c>
      <c r="J2181" s="650" t="s">
        <v>1071</v>
      </c>
      <c r="K2181" s="650" t="s">
        <v>4270</v>
      </c>
      <c r="L2181" s="651">
        <v>0</v>
      </c>
      <c r="M2181" s="651">
        <v>0</v>
      </c>
      <c r="N2181" s="650">
        <v>1</v>
      </c>
      <c r="O2181" s="731">
        <v>0.5</v>
      </c>
      <c r="P2181" s="651">
        <v>0</v>
      </c>
      <c r="Q2181" s="666"/>
      <c r="R2181" s="650">
        <v>1</v>
      </c>
      <c r="S2181" s="666">
        <v>1</v>
      </c>
      <c r="T2181" s="731">
        <v>0.5</v>
      </c>
      <c r="U2181" s="689">
        <v>1</v>
      </c>
    </row>
    <row r="2182" spans="1:21" ht="14.4" customHeight="1" x14ac:dyDescent="0.3">
      <c r="A2182" s="649">
        <v>21</v>
      </c>
      <c r="B2182" s="650" t="s">
        <v>582</v>
      </c>
      <c r="C2182" s="650">
        <v>89301212</v>
      </c>
      <c r="D2182" s="729" t="s">
        <v>5949</v>
      </c>
      <c r="E2182" s="730" t="s">
        <v>3931</v>
      </c>
      <c r="F2182" s="650" t="s">
        <v>3904</v>
      </c>
      <c r="G2182" s="650" t="s">
        <v>5615</v>
      </c>
      <c r="H2182" s="650" t="s">
        <v>583</v>
      </c>
      <c r="I2182" s="650" t="s">
        <v>5616</v>
      </c>
      <c r="J2182" s="650" t="s">
        <v>5617</v>
      </c>
      <c r="K2182" s="650" t="s">
        <v>5618</v>
      </c>
      <c r="L2182" s="651">
        <v>0</v>
      </c>
      <c r="M2182" s="651">
        <v>0</v>
      </c>
      <c r="N2182" s="650">
        <v>5</v>
      </c>
      <c r="O2182" s="731">
        <v>1</v>
      </c>
      <c r="P2182" s="651"/>
      <c r="Q2182" s="666"/>
      <c r="R2182" s="650"/>
      <c r="S2182" s="666">
        <v>0</v>
      </c>
      <c r="T2182" s="731"/>
      <c r="U2182" s="689">
        <v>0</v>
      </c>
    </row>
    <row r="2183" spans="1:21" ht="14.4" customHeight="1" x14ac:dyDescent="0.3">
      <c r="A2183" s="649">
        <v>21</v>
      </c>
      <c r="B2183" s="650" t="s">
        <v>582</v>
      </c>
      <c r="C2183" s="650">
        <v>89301212</v>
      </c>
      <c r="D2183" s="729" t="s">
        <v>5949</v>
      </c>
      <c r="E2183" s="730" t="s">
        <v>3931</v>
      </c>
      <c r="F2183" s="650" t="s">
        <v>3904</v>
      </c>
      <c r="G2183" s="650" t="s">
        <v>5615</v>
      </c>
      <c r="H2183" s="650" t="s">
        <v>583</v>
      </c>
      <c r="I2183" s="650" t="s">
        <v>1569</v>
      </c>
      <c r="J2183" s="650" t="s">
        <v>5617</v>
      </c>
      <c r="K2183" s="650" t="s">
        <v>5618</v>
      </c>
      <c r="L2183" s="651">
        <v>209.33</v>
      </c>
      <c r="M2183" s="651">
        <v>1046.6500000000001</v>
      </c>
      <c r="N2183" s="650">
        <v>5</v>
      </c>
      <c r="O2183" s="731">
        <v>1</v>
      </c>
      <c r="P2183" s="651"/>
      <c r="Q2183" s="666">
        <v>0</v>
      </c>
      <c r="R2183" s="650"/>
      <c r="S2183" s="666">
        <v>0</v>
      </c>
      <c r="T2183" s="731"/>
      <c r="U2183" s="689">
        <v>0</v>
      </c>
    </row>
    <row r="2184" spans="1:21" ht="14.4" customHeight="1" x14ac:dyDescent="0.3">
      <c r="A2184" s="649">
        <v>21</v>
      </c>
      <c r="B2184" s="650" t="s">
        <v>582</v>
      </c>
      <c r="C2184" s="650">
        <v>89301212</v>
      </c>
      <c r="D2184" s="729" t="s">
        <v>5949</v>
      </c>
      <c r="E2184" s="730" t="s">
        <v>3931</v>
      </c>
      <c r="F2184" s="650" t="s">
        <v>3904</v>
      </c>
      <c r="G2184" s="650" t="s">
        <v>5615</v>
      </c>
      <c r="H2184" s="650" t="s">
        <v>583</v>
      </c>
      <c r="I2184" s="650" t="s">
        <v>1569</v>
      </c>
      <c r="J2184" s="650" t="s">
        <v>5617</v>
      </c>
      <c r="K2184" s="650" t="s">
        <v>5618</v>
      </c>
      <c r="L2184" s="651">
        <v>99.91</v>
      </c>
      <c r="M2184" s="651">
        <v>599.46</v>
      </c>
      <c r="N2184" s="650">
        <v>6</v>
      </c>
      <c r="O2184" s="731">
        <v>0.5</v>
      </c>
      <c r="P2184" s="651"/>
      <c r="Q2184" s="666">
        <v>0</v>
      </c>
      <c r="R2184" s="650"/>
      <c r="S2184" s="666">
        <v>0</v>
      </c>
      <c r="T2184" s="731"/>
      <c r="U2184" s="689">
        <v>0</v>
      </c>
    </row>
    <row r="2185" spans="1:21" ht="14.4" customHeight="1" x14ac:dyDescent="0.3">
      <c r="A2185" s="649">
        <v>21</v>
      </c>
      <c r="B2185" s="650" t="s">
        <v>582</v>
      </c>
      <c r="C2185" s="650">
        <v>89301212</v>
      </c>
      <c r="D2185" s="729" t="s">
        <v>5949</v>
      </c>
      <c r="E2185" s="730" t="s">
        <v>3931</v>
      </c>
      <c r="F2185" s="650" t="s">
        <v>3904</v>
      </c>
      <c r="G2185" s="650" t="s">
        <v>4271</v>
      </c>
      <c r="H2185" s="650" t="s">
        <v>583</v>
      </c>
      <c r="I2185" s="650" t="s">
        <v>4272</v>
      </c>
      <c r="J2185" s="650" t="s">
        <v>4273</v>
      </c>
      <c r="K2185" s="650" t="s">
        <v>3077</v>
      </c>
      <c r="L2185" s="651">
        <v>10256.77</v>
      </c>
      <c r="M2185" s="651">
        <v>82054.160000000018</v>
      </c>
      <c r="N2185" s="650">
        <v>8</v>
      </c>
      <c r="O2185" s="731">
        <v>8</v>
      </c>
      <c r="P2185" s="651">
        <v>71797.390000000014</v>
      </c>
      <c r="Q2185" s="666">
        <v>0.875</v>
      </c>
      <c r="R2185" s="650">
        <v>7</v>
      </c>
      <c r="S2185" s="666">
        <v>0.875</v>
      </c>
      <c r="T2185" s="731">
        <v>7</v>
      </c>
      <c r="U2185" s="689">
        <v>0.875</v>
      </c>
    </row>
    <row r="2186" spans="1:21" ht="14.4" customHeight="1" x14ac:dyDescent="0.3">
      <c r="A2186" s="649">
        <v>21</v>
      </c>
      <c r="B2186" s="650" t="s">
        <v>582</v>
      </c>
      <c r="C2186" s="650">
        <v>89301212</v>
      </c>
      <c r="D2186" s="729" t="s">
        <v>5949</v>
      </c>
      <c r="E2186" s="730" t="s">
        <v>3931</v>
      </c>
      <c r="F2186" s="650" t="s">
        <v>3904</v>
      </c>
      <c r="G2186" s="650" t="s">
        <v>4271</v>
      </c>
      <c r="H2186" s="650" t="s">
        <v>1959</v>
      </c>
      <c r="I2186" s="650" t="s">
        <v>4521</v>
      </c>
      <c r="J2186" s="650" t="s">
        <v>4522</v>
      </c>
      <c r="K2186" s="650" t="s">
        <v>3077</v>
      </c>
      <c r="L2186" s="651">
        <v>10256.77</v>
      </c>
      <c r="M2186" s="651">
        <v>41027.08</v>
      </c>
      <c r="N2186" s="650">
        <v>4</v>
      </c>
      <c r="O2186" s="731">
        <v>4</v>
      </c>
      <c r="P2186" s="651">
        <v>41027.08</v>
      </c>
      <c r="Q2186" s="666">
        <v>1</v>
      </c>
      <c r="R2186" s="650">
        <v>4</v>
      </c>
      <c r="S2186" s="666">
        <v>1</v>
      </c>
      <c r="T2186" s="731">
        <v>4</v>
      </c>
      <c r="U2186" s="689">
        <v>1</v>
      </c>
    </row>
    <row r="2187" spans="1:21" ht="14.4" customHeight="1" x14ac:dyDescent="0.3">
      <c r="A2187" s="649">
        <v>21</v>
      </c>
      <c r="B2187" s="650" t="s">
        <v>582</v>
      </c>
      <c r="C2187" s="650">
        <v>89301212</v>
      </c>
      <c r="D2187" s="729" t="s">
        <v>5949</v>
      </c>
      <c r="E2187" s="730" t="s">
        <v>3931</v>
      </c>
      <c r="F2187" s="650" t="s">
        <v>3904</v>
      </c>
      <c r="G2187" s="650" t="s">
        <v>4271</v>
      </c>
      <c r="H2187" s="650" t="s">
        <v>1959</v>
      </c>
      <c r="I2187" s="650" t="s">
        <v>4523</v>
      </c>
      <c r="J2187" s="650" t="s">
        <v>4522</v>
      </c>
      <c r="K2187" s="650" t="s">
        <v>3077</v>
      </c>
      <c r="L2187" s="651">
        <v>10256.77</v>
      </c>
      <c r="M2187" s="651">
        <v>71797.390000000014</v>
      </c>
      <c r="N2187" s="650">
        <v>7</v>
      </c>
      <c r="O2187" s="731">
        <v>7</v>
      </c>
      <c r="P2187" s="651">
        <v>61540.62000000001</v>
      </c>
      <c r="Q2187" s="666">
        <v>0.8571428571428571</v>
      </c>
      <c r="R2187" s="650">
        <v>6</v>
      </c>
      <c r="S2187" s="666">
        <v>0.8571428571428571</v>
      </c>
      <c r="T2187" s="731">
        <v>6</v>
      </c>
      <c r="U2187" s="689">
        <v>0.8571428571428571</v>
      </c>
    </row>
    <row r="2188" spans="1:21" ht="14.4" customHeight="1" x14ac:dyDescent="0.3">
      <c r="A2188" s="649">
        <v>21</v>
      </c>
      <c r="B2188" s="650" t="s">
        <v>582</v>
      </c>
      <c r="C2188" s="650">
        <v>89301212</v>
      </c>
      <c r="D2188" s="729" t="s">
        <v>5949</v>
      </c>
      <c r="E2188" s="730" t="s">
        <v>3931</v>
      </c>
      <c r="F2188" s="650" t="s">
        <v>3904</v>
      </c>
      <c r="G2188" s="650" t="s">
        <v>4271</v>
      </c>
      <c r="H2188" s="650" t="s">
        <v>1959</v>
      </c>
      <c r="I2188" s="650" t="s">
        <v>5619</v>
      </c>
      <c r="J2188" s="650" t="s">
        <v>5620</v>
      </c>
      <c r="K2188" s="650" t="s">
        <v>5621</v>
      </c>
      <c r="L2188" s="651">
        <v>6154.06</v>
      </c>
      <c r="M2188" s="651">
        <v>6154.06</v>
      </c>
      <c r="N2188" s="650">
        <v>1</v>
      </c>
      <c r="O2188" s="731">
        <v>1</v>
      </c>
      <c r="P2188" s="651">
        <v>6154.06</v>
      </c>
      <c r="Q2188" s="666">
        <v>1</v>
      </c>
      <c r="R2188" s="650">
        <v>1</v>
      </c>
      <c r="S2188" s="666">
        <v>1</v>
      </c>
      <c r="T2188" s="731">
        <v>1</v>
      </c>
      <c r="U2188" s="689">
        <v>1</v>
      </c>
    </row>
    <row r="2189" spans="1:21" ht="14.4" customHeight="1" x14ac:dyDescent="0.3">
      <c r="A2189" s="649">
        <v>21</v>
      </c>
      <c r="B2189" s="650" t="s">
        <v>582</v>
      </c>
      <c r="C2189" s="650">
        <v>89301212</v>
      </c>
      <c r="D2189" s="729" t="s">
        <v>5949</v>
      </c>
      <c r="E2189" s="730" t="s">
        <v>3931</v>
      </c>
      <c r="F2189" s="650" t="s">
        <v>3904</v>
      </c>
      <c r="G2189" s="650" t="s">
        <v>4271</v>
      </c>
      <c r="H2189" s="650" t="s">
        <v>1959</v>
      </c>
      <c r="I2189" s="650" t="s">
        <v>5622</v>
      </c>
      <c r="J2189" s="650" t="s">
        <v>4522</v>
      </c>
      <c r="K2189" s="650" t="s">
        <v>3694</v>
      </c>
      <c r="L2189" s="651">
        <v>0</v>
      </c>
      <c r="M2189" s="651">
        <v>0</v>
      </c>
      <c r="N2189" s="650">
        <v>1</v>
      </c>
      <c r="O2189" s="731">
        <v>1</v>
      </c>
      <c r="P2189" s="651">
        <v>0</v>
      </c>
      <c r="Q2189" s="666"/>
      <c r="R2189" s="650">
        <v>1</v>
      </c>
      <c r="S2189" s="666">
        <v>1</v>
      </c>
      <c r="T2189" s="731">
        <v>1</v>
      </c>
      <c r="U2189" s="689">
        <v>1</v>
      </c>
    </row>
    <row r="2190" spans="1:21" ht="14.4" customHeight="1" x14ac:dyDescent="0.3">
      <c r="A2190" s="649">
        <v>21</v>
      </c>
      <c r="B2190" s="650" t="s">
        <v>582</v>
      </c>
      <c r="C2190" s="650">
        <v>89301212</v>
      </c>
      <c r="D2190" s="729" t="s">
        <v>5949</v>
      </c>
      <c r="E2190" s="730" t="s">
        <v>3931</v>
      </c>
      <c r="F2190" s="650" t="s">
        <v>3904</v>
      </c>
      <c r="G2190" s="650" t="s">
        <v>5448</v>
      </c>
      <c r="H2190" s="650" t="s">
        <v>583</v>
      </c>
      <c r="I2190" s="650" t="s">
        <v>5449</v>
      </c>
      <c r="J2190" s="650" t="s">
        <v>5450</v>
      </c>
      <c r="K2190" s="650" t="s">
        <v>3828</v>
      </c>
      <c r="L2190" s="651">
        <v>364.22</v>
      </c>
      <c r="M2190" s="651">
        <v>364.22</v>
      </c>
      <c r="N2190" s="650">
        <v>1</v>
      </c>
      <c r="O2190" s="731">
        <v>1</v>
      </c>
      <c r="P2190" s="651">
        <v>364.22</v>
      </c>
      <c r="Q2190" s="666">
        <v>1</v>
      </c>
      <c r="R2190" s="650">
        <v>1</v>
      </c>
      <c r="S2190" s="666">
        <v>1</v>
      </c>
      <c r="T2190" s="731">
        <v>1</v>
      </c>
      <c r="U2190" s="689">
        <v>1</v>
      </c>
    </row>
    <row r="2191" spans="1:21" ht="14.4" customHeight="1" x14ac:dyDescent="0.3">
      <c r="A2191" s="649">
        <v>21</v>
      </c>
      <c r="B2191" s="650" t="s">
        <v>582</v>
      </c>
      <c r="C2191" s="650">
        <v>89301212</v>
      </c>
      <c r="D2191" s="729" t="s">
        <v>5949</v>
      </c>
      <c r="E2191" s="730" t="s">
        <v>3931</v>
      </c>
      <c r="F2191" s="650" t="s">
        <v>3904</v>
      </c>
      <c r="G2191" s="650" t="s">
        <v>4527</v>
      </c>
      <c r="H2191" s="650" t="s">
        <v>1959</v>
      </c>
      <c r="I2191" s="650" t="s">
        <v>2421</v>
      </c>
      <c r="J2191" s="650" t="s">
        <v>2422</v>
      </c>
      <c r="K2191" s="650" t="s">
        <v>3735</v>
      </c>
      <c r="L2191" s="651">
        <v>116.8</v>
      </c>
      <c r="M2191" s="651">
        <v>350.4</v>
      </c>
      <c r="N2191" s="650">
        <v>3</v>
      </c>
      <c r="O2191" s="731">
        <v>3</v>
      </c>
      <c r="P2191" s="651">
        <v>233.6</v>
      </c>
      <c r="Q2191" s="666">
        <v>0.66666666666666674</v>
      </c>
      <c r="R2191" s="650">
        <v>2</v>
      </c>
      <c r="S2191" s="666">
        <v>0.66666666666666663</v>
      </c>
      <c r="T2191" s="731">
        <v>2</v>
      </c>
      <c r="U2191" s="689">
        <v>0.66666666666666663</v>
      </c>
    </row>
    <row r="2192" spans="1:21" ht="14.4" customHeight="1" x14ac:dyDescent="0.3">
      <c r="A2192" s="649">
        <v>21</v>
      </c>
      <c r="B2192" s="650" t="s">
        <v>582</v>
      </c>
      <c r="C2192" s="650">
        <v>89301212</v>
      </c>
      <c r="D2192" s="729" t="s">
        <v>5949</v>
      </c>
      <c r="E2192" s="730" t="s">
        <v>3931</v>
      </c>
      <c r="F2192" s="650" t="s">
        <v>3904</v>
      </c>
      <c r="G2192" s="650" t="s">
        <v>4527</v>
      </c>
      <c r="H2192" s="650" t="s">
        <v>1959</v>
      </c>
      <c r="I2192" s="650" t="s">
        <v>5115</v>
      </c>
      <c r="J2192" s="650" t="s">
        <v>2422</v>
      </c>
      <c r="K2192" s="650" t="s">
        <v>5116</v>
      </c>
      <c r="L2192" s="651">
        <v>0</v>
      </c>
      <c r="M2192" s="651">
        <v>0</v>
      </c>
      <c r="N2192" s="650">
        <v>1</v>
      </c>
      <c r="O2192" s="731">
        <v>1</v>
      </c>
      <c r="P2192" s="651">
        <v>0</v>
      </c>
      <c r="Q2192" s="666"/>
      <c r="R2192" s="650">
        <v>1</v>
      </c>
      <c r="S2192" s="666">
        <v>1</v>
      </c>
      <c r="T2192" s="731">
        <v>1</v>
      </c>
      <c r="U2192" s="689">
        <v>1</v>
      </c>
    </row>
    <row r="2193" spans="1:21" ht="14.4" customHeight="1" x14ac:dyDescent="0.3">
      <c r="A2193" s="649">
        <v>21</v>
      </c>
      <c r="B2193" s="650" t="s">
        <v>582</v>
      </c>
      <c r="C2193" s="650">
        <v>89301212</v>
      </c>
      <c r="D2193" s="729" t="s">
        <v>5949</v>
      </c>
      <c r="E2193" s="730" t="s">
        <v>3931</v>
      </c>
      <c r="F2193" s="650" t="s">
        <v>3904</v>
      </c>
      <c r="G2193" s="650" t="s">
        <v>4531</v>
      </c>
      <c r="H2193" s="650" t="s">
        <v>583</v>
      </c>
      <c r="I2193" s="650" t="s">
        <v>1171</v>
      </c>
      <c r="J2193" s="650" t="s">
        <v>1172</v>
      </c>
      <c r="K2193" s="650" t="s">
        <v>4532</v>
      </c>
      <c r="L2193" s="651">
        <v>51.62</v>
      </c>
      <c r="M2193" s="651">
        <v>309.71999999999997</v>
      </c>
      <c r="N2193" s="650">
        <v>6</v>
      </c>
      <c r="O2193" s="731">
        <v>2</v>
      </c>
      <c r="P2193" s="651"/>
      <c r="Q2193" s="666">
        <v>0</v>
      </c>
      <c r="R2193" s="650"/>
      <c r="S2193" s="666">
        <v>0</v>
      </c>
      <c r="T2193" s="731"/>
      <c r="U2193" s="689">
        <v>0</v>
      </c>
    </row>
    <row r="2194" spans="1:21" ht="14.4" customHeight="1" x14ac:dyDescent="0.3">
      <c r="A2194" s="649">
        <v>21</v>
      </c>
      <c r="B2194" s="650" t="s">
        <v>582</v>
      </c>
      <c r="C2194" s="650">
        <v>89301212</v>
      </c>
      <c r="D2194" s="729" t="s">
        <v>5949</v>
      </c>
      <c r="E2194" s="730" t="s">
        <v>3931</v>
      </c>
      <c r="F2194" s="650" t="s">
        <v>3904</v>
      </c>
      <c r="G2194" s="650" t="s">
        <v>5623</v>
      </c>
      <c r="H2194" s="650" t="s">
        <v>583</v>
      </c>
      <c r="I2194" s="650" t="s">
        <v>5624</v>
      </c>
      <c r="J2194" s="650" t="s">
        <v>5625</v>
      </c>
      <c r="K2194" s="650" t="s">
        <v>5626</v>
      </c>
      <c r="L2194" s="651">
        <v>55.71</v>
      </c>
      <c r="M2194" s="651">
        <v>167.13</v>
      </c>
      <c r="N2194" s="650">
        <v>3</v>
      </c>
      <c r="O2194" s="731">
        <v>2</v>
      </c>
      <c r="P2194" s="651">
        <v>167.13</v>
      </c>
      <c r="Q2194" s="666">
        <v>1</v>
      </c>
      <c r="R2194" s="650">
        <v>3</v>
      </c>
      <c r="S2194" s="666">
        <v>1</v>
      </c>
      <c r="T2194" s="731">
        <v>2</v>
      </c>
      <c r="U2194" s="689">
        <v>1</v>
      </c>
    </row>
    <row r="2195" spans="1:21" ht="14.4" customHeight="1" x14ac:dyDescent="0.3">
      <c r="A2195" s="649">
        <v>21</v>
      </c>
      <c r="B2195" s="650" t="s">
        <v>582</v>
      </c>
      <c r="C2195" s="650">
        <v>89301212</v>
      </c>
      <c r="D2195" s="729" t="s">
        <v>5949</v>
      </c>
      <c r="E2195" s="730" t="s">
        <v>3931</v>
      </c>
      <c r="F2195" s="650" t="s">
        <v>3904</v>
      </c>
      <c r="G2195" s="650" t="s">
        <v>4687</v>
      </c>
      <c r="H2195" s="650" t="s">
        <v>583</v>
      </c>
      <c r="I2195" s="650" t="s">
        <v>5627</v>
      </c>
      <c r="J2195" s="650" t="s">
        <v>4692</v>
      </c>
      <c r="K2195" s="650" t="s">
        <v>2492</v>
      </c>
      <c r="L2195" s="651">
        <v>104.66</v>
      </c>
      <c r="M2195" s="651">
        <v>104.66</v>
      </c>
      <c r="N2195" s="650">
        <v>1</v>
      </c>
      <c r="O2195" s="731">
        <v>0.5</v>
      </c>
      <c r="P2195" s="651">
        <v>104.66</v>
      </c>
      <c r="Q2195" s="666">
        <v>1</v>
      </c>
      <c r="R2195" s="650">
        <v>1</v>
      </c>
      <c r="S2195" s="666">
        <v>1</v>
      </c>
      <c r="T2195" s="731">
        <v>0.5</v>
      </c>
      <c r="U2195" s="689">
        <v>1</v>
      </c>
    </row>
    <row r="2196" spans="1:21" ht="14.4" customHeight="1" x14ac:dyDescent="0.3">
      <c r="A2196" s="649">
        <v>21</v>
      </c>
      <c r="B2196" s="650" t="s">
        <v>582</v>
      </c>
      <c r="C2196" s="650">
        <v>89301212</v>
      </c>
      <c r="D2196" s="729" t="s">
        <v>5949</v>
      </c>
      <c r="E2196" s="730" t="s">
        <v>3931</v>
      </c>
      <c r="F2196" s="650" t="s">
        <v>3904</v>
      </c>
      <c r="G2196" s="650" t="s">
        <v>4687</v>
      </c>
      <c r="H2196" s="650" t="s">
        <v>583</v>
      </c>
      <c r="I2196" s="650" t="s">
        <v>5628</v>
      </c>
      <c r="J2196" s="650" t="s">
        <v>3919</v>
      </c>
      <c r="K2196" s="650"/>
      <c r="L2196" s="651">
        <v>0</v>
      </c>
      <c r="M2196" s="651">
        <v>0</v>
      </c>
      <c r="N2196" s="650">
        <v>1</v>
      </c>
      <c r="O2196" s="731">
        <v>0.5</v>
      </c>
      <c r="P2196" s="651">
        <v>0</v>
      </c>
      <c r="Q2196" s="666"/>
      <c r="R2196" s="650">
        <v>1</v>
      </c>
      <c r="S2196" s="666">
        <v>1</v>
      </c>
      <c r="T2196" s="731">
        <v>0.5</v>
      </c>
      <c r="U2196" s="689">
        <v>1</v>
      </c>
    </row>
    <row r="2197" spans="1:21" ht="14.4" customHeight="1" x14ac:dyDescent="0.3">
      <c r="A2197" s="649">
        <v>21</v>
      </c>
      <c r="B2197" s="650" t="s">
        <v>582</v>
      </c>
      <c r="C2197" s="650">
        <v>89301212</v>
      </c>
      <c r="D2197" s="729" t="s">
        <v>5949</v>
      </c>
      <c r="E2197" s="730" t="s">
        <v>3931</v>
      </c>
      <c r="F2197" s="650" t="s">
        <v>3904</v>
      </c>
      <c r="G2197" s="650" t="s">
        <v>4041</v>
      </c>
      <c r="H2197" s="650" t="s">
        <v>583</v>
      </c>
      <c r="I2197" s="650" t="s">
        <v>890</v>
      </c>
      <c r="J2197" s="650" t="s">
        <v>4042</v>
      </c>
      <c r="K2197" s="650" t="s">
        <v>4043</v>
      </c>
      <c r="L2197" s="651">
        <v>72.05</v>
      </c>
      <c r="M2197" s="651">
        <v>576.4</v>
      </c>
      <c r="N2197" s="650">
        <v>8</v>
      </c>
      <c r="O2197" s="731">
        <v>3</v>
      </c>
      <c r="P2197" s="651">
        <v>360.25</v>
      </c>
      <c r="Q2197" s="666">
        <v>0.625</v>
      </c>
      <c r="R2197" s="650">
        <v>5</v>
      </c>
      <c r="S2197" s="666">
        <v>0.625</v>
      </c>
      <c r="T2197" s="731">
        <v>1.5</v>
      </c>
      <c r="U2197" s="689">
        <v>0.5</v>
      </c>
    </row>
    <row r="2198" spans="1:21" ht="14.4" customHeight="1" x14ac:dyDescent="0.3">
      <c r="A2198" s="649">
        <v>21</v>
      </c>
      <c r="B2198" s="650" t="s">
        <v>582</v>
      </c>
      <c r="C2198" s="650">
        <v>89301212</v>
      </c>
      <c r="D2198" s="729" t="s">
        <v>5949</v>
      </c>
      <c r="E2198" s="730" t="s">
        <v>3931</v>
      </c>
      <c r="F2198" s="650" t="s">
        <v>3904</v>
      </c>
      <c r="G2198" s="650" t="s">
        <v>4041</v>
      </c>
      <c r="H2198" s="650" t="s">
        <v>583</v>
      </c>
      <c r="I2198" s="650" t="s">
        <v>890</v>
      </c>
      <c r="J2198" s="650" t="s">
        <v>4042</v>
      </c>
      <c r="K2198" s="650" t="s">
        <v>4043</v>
      </c>
      <c r="L2198" s="651">
        <v>77.36</v>
      </c>
      <c r="M2198" s="651">
        <v>232.07999999999998</v>
      </c>
      <c r="N2198" s="650">
        <v>3</v>
      </c>
      <c r="O2198" s="731">
        <v>1.5</v>
      </c>
      <c r="P2198" s="651">
        <v>232.07999999999998</v>
      </c>
      <c r="Q2198" s="666">
        <v>1</v>
      </c>
      <c r="R2198" s="650">
        <v>3</v>
      </c>
      <c r="S2198" s="666">
        <v>1</v>
      </c>
      <c r="T2198" s="731">
        <v>1.5</v>
      </c>
      <c r="U2198" s="689">
        <v>1</v>
      </c>
    </row>
    <row r="2199" spans="1:21" ht="14.4" customHeight="1" x14ac:dyDescent="0.3">
      <c r="A2199" s="649">
        <v>21</v>
      </c>
      <c r="B2199" s="650" t="s">
        <v>582</v>
      </c>
      <c r="C2199" s="650">
        <v>89301212</v>
      </c>
      <c r="D2199" s="729" t="s">
        <v>5949</v>
      </c>
      <c r="E2199" s="730" t="s">
        <v>3931</v>
      </c>
      <c r="F2199" s="650" t="s">
        <v>3904</v>
      </c>
      <c r="G2199" s="650" t="s">
        <v>4041</v>
      </c>
      <c r="H2199" s="650" t="s">
        <v>583</v>
      </c>
      <c r="I2199" s="650" t="s">
        <v>4044</v>
      </c>
      <c r="J2199" s="650" t="s">
        <v>4042</v>
      </c>
      <c r="K2199" s="650" t="s">
        <v>4043</v>
      </c>
      <c r="L2199" s="651">
        <v>0</v>
      </c>
      <c r="M2199" s="651">
        <v>0</v>
      </c>
      <c r="N2199" s="650">
        <v>5</v>
      </c>
      <c r="O2199" s="731">
        <v>2</v>
      </c>
      <c r="P2199" s="651">
        <v>0</v>
      </c>
      <c r="Q2199" s="666"/>
      <c r="R2199" s="650">
        <v>5</v>
      </c>
      <c r="S2199" s="666">
        <v>1</v>
      </c>
      <c r="T2199" s="731">
        <v>2</v>
      </c>
      <c r="U2199" s="689">
        <v>1</v>
      </c>
    </row>
    <row r="2200" spans="1:21" ht="14.4" customHeight="1" x14ac:dyDescent="0.3">
      <c r="A2200" s="649">
        <v>21</v>
      </c>
      <c r="B2200" s="650" t="s">
        <v>582</v>
      </c>
      <c r="C2200" s="650">
        <v>89301212</v>
      </c>
      <c r="D2200" s="729" t="s">
        <v>5949</v>
      </c>
      <c r="E2200" s="730" t="s">
        <v>3931</v>
      </c>
      <c r="F2200" s="650" t="s">
        <v>3904</v>
      </c>
      <c r="G2200" s="650" t="s">
        <v>4045</v>
      </c>
      <c r="H2200" s="650" t="s">
        <v>583</v>
      </c>
      <c r="I2200" s="650" t="s">
        <v>5205</v>
      </c>
      <c r="J2200" s="650" t="s">
        <v>4416</v>
      </c>
      <c r="K2200" s="650" t="s">
        <v>1872</v>
      </c>
      <c r="L2200" s="651">
        <v>0</v>
      </c>
      <c r="M2200" s="651">
        <v>0</v>
      </c>
      <c r="N2200" s="650">
        <v>1</v>
      </c>
      <c r="O2200" s="731">
        <v>0.5</v>
      </c>
      <c r="P2200" s="651"/>
      <c r="Q2200" s="666"/>
      <c r="R2200" s="650"/>
      <c r="S2200" s="666">
        <v>0</v>
      </c>
      <c r="T2200" s="731"/>
      <c r="U2200" s="689">
        <v>0</v>
      </c>
    </row>
    <row r="2201" spans="1:21" ht="14.4" customHeight="1" x14ac:dyDescent="0.3">
      <c r="A2201" s="649">
        <v>21</v>
      </c>
      <c r="B2201" s="650" t="s">
        <v>582</v>
      </c>
      <c r="C2201" s="650">
        <v>89301212</v>
      </c>
      <c r="D2201" s="729" t="s">
        <v>5949</v>
      </c>
      <c r="E2201" s="730" t="s">
        <v>3931</v>
      </c>
      <c r="F2201" s="650" t="s">
        <v>3904</v>
      </c>
      <c r="G2201" s="650" t="s">
        <v>4045</v>
      </c>
      <c r="H2201" s="650" t="s">
        <v>583</v>
      </c>
      <c r="I2201" s="650" t="s">
        <v>5629</v>
      </c>
      <c r="J2201" s="650" t="s">
        <v>5458</v>
      </c>
      <c r="K2201" s="650" t="s">
        <v>854</v>
      </c>
      <c r="L2201" s="651">
        <v>30.65</v>
      </c>
      <c r="M2201" s="651">
        <v>61.3</v>
      </c>
      <c r="N2201" s="650">
        <v>2</v>
      </c>
      <c r="O2201" s="731">
        <v>1.5</v>
      </c>
      <c r="P2201" s="651">
        <v>61.3</v>
      </c>
      <c r="Q2201" s="666">
        <v>1</v>
      </c>
      <c r="R2201" s="650">
        <v>2</v>
      </c>
      <c r="S2201" s="666">
        <v>1</v>
      </c>
      <c r="T2201" s="731">
        <v>1.5</v>
      </c>
      <c r="U2201" s="689">
        <v>1</v>
      </c>
    </row>
    <row r="2202" spans="1:21" ht="14.4" customHeight="1" x14ac:dyDescent="0.3">
      <c r="A2202" s="649">
        <v>21</v>
      </c>
      <c r="B2202" s="650" t="s">
        <v>582</v>
      </c>
      <c r="C2202" s="650">
        <v>89301212</v>
      </c>
      <c r="D2202" s="729" t="s">
        <v>5949</v>
      </c>
      <c r="E2202" s="730" t="s">
        <v>3931</v>
      </c>
      <c r="F2202" s="650" t="s">
        <v>3904</v>
      </c>
      <c r="G2202" s="650" t="s">
        <v>4045</v>
      </c>
      <c r="H2202" s="650" t="s">
        <v>583</v>
      </c>
      <c r="I2202" s="650" t="s">
        <v>5457</v>
      </c>
      <c r="J2202" s="650" t="s">
        <v>5458</v>
      </c>
      <c r="K2202" s="650" t="s">
        <v>5459</v>
      </c>
      <c r="L2202" s="651">
        <v>61.29</v>
      </c>
      <c r="M2202" s="651">
        <v>306.45</v>
      </c>
      <c r="N2202" s="650">
        <v>5</v>
      </c>
      <c r="O2202" s="731">
        <v>3.5</v>
      </c>
      <c r="P2202" s="651">
        <v>245.16</v>
      </c>
      <c r="Q2202" s="666">
        <v>0.8</v>
      </c>
      <c r="R2202" s="650">
        <v>4</v>
      </c>
      <c r="S2202" s="666">
        <v>0.8</v>
      </c>
      <c r="T2202" s="731">
        <v>2.5</v>
      </c>
      <c r="U2202" s="689">
        <v>0.7142857142857143</v>
      </c>
    </row>
    <row r="2203" spans="1:21" ht="14.4" customHeight="1" x14ac:dyDescent="0.3">
      <c r="A2203" s="649">
        <v>21</v>
      </c>
      <c r="B2203" s="650" t="s">
        <v>582</v>
      </c>
      <c r="C2203" s="650">
        <v>89301212</v>
      </c>
      <c r="D2203" s="729" t="s">
        <v>5949</v>
      </c>
      <c r="E2203" s="730" t="s">
        <v>3931</v>
      </c>
      <c r="F2203" s="650" t="s">
        <v>3904</v>
      </c>
      <c r="G2203" s="650" t="s">
        <v>4045</v>
      </c>
      <c r="H2203" s="650" t="s">
        <v>583</v>
      </c>
      <c r="I2203" s="650" t="s">
        <v>5630</v>
      </c>
      <c r="J2203" s="650" t="s">
        <v>5458</v>
      </c>
      <c r="K2203" s="650" t="s">
        <v>858</v>
      </c>
      <c r="L2203" s="651">
        <v>12.26</v>
      </c>
      <c r="M2203" s="651">
        <v>12.26</v>
      </c>
      <c r="N2203" s="650">
        <v>1</v>
      </c>
      <c r="O2203" s="731">
        <v>1</v>
      </c>
      <c r="P2203" s="651"/>
      <c r="Q2203" s="666">
        <v>0</v>
      </c>
      <c r="R2203" s="650"/>
      <c r="S2203" s="666">
        <v>0</v>
      </c>
      <c r="T2203" s="731"/>
      <c r="U2203" s="689">
        <v>0</v>
      </c>
    </row>
    <row r="2204" spans="1:21" ht="14.4" customHeight="1" x14ac:dyDescent="0.3">
      <c r="A2204" s="649">
        <v>21</v>
      </c>
      <c r="B2204" s="650" t="s">
        <v>582</v>
      </c>
      <c r="C2204" s="650">
        <v>89301212</v>
      </c>
      <c r="D2204" s="729" t="s">
        <v>5949</v>
      </c>
      <c r="E2204" s="730" t="s">
        <v>3931</v>
      </c>
      <c r="F2204" s="650" t="s">
        <v>3904</v>
      </c>
      <c r="G2204" s="650" t="s">
        <v>4045</v>
      </c>
      <c r="H2204" s="650" t="s">
        <v>583</v>
      </c>
      <c r="I2204" s="650" t="s">
        <v>4932</v>
      </c>
      <c r="J2204" s="650" t="s">
        <v>4416</v>
      </c>
      <c r="K2204" s="650" t="s">
        <v>4933</v>
      </c>
      <c r="L2204" s="651">
        <v>34.31</v>
      </c>
      <c r="M2204" s="651">
        <v>34.31</v>
      </c>
      <c r="N2204" s="650">
        <v>1</v>
      </c>
      <c r="O2204" s="731">
        <v>0.5</v>
      </c>
      <c r="P2204" s="651"/>
      <c r="Q2204" s="666">
        <v>0</v>
      </c>
      <c r="R2204" s="650"/>
      <c r="S2204" s="666">
        <v>0</v>
      </c>
      <c r="T2204" s="731"/>
      <c r="U2204" s="689">
        <v>0</v>
      </c>
    </row>
    <row r="2205" spans="1:21" ht="14.4" customHeight="1" x14ac:dyDescent="0.3">
      <c r="A2205" s="649">
        <v>21</v>
      </c>
      <c r="B2205" s="650" t="s">
        <v>582</v>
      </c>
      <c r="C2205" s="650">
        <v>89301212</v>
      </c>
      <c r="D2205" s="729" t="s">
        <v>5949</v>
      </c>
      <c r="E2205" s="730" t="s">
        <v>3931</v>
      </c>
      <c r="F2205" s="650" t="s">
        <v>3904</v>
      </c>
      <c r="G2205" s="650" t="s">
        <v>4694</v>
      </c>
      <c r="H2205" s="650" t="s">
        <v>583</v>
      </c>
      <c r="I2205" s="650" t="s">
        <v>4695</v>
      </c>
      <c r="J2205" s="650" t="s">
        <v>4696</v>
      </c>
      <c r="K2205" s="650" t="s">
        <v>3806</v>
      </c>
      <c r="L2205" s="651">
        <v>8264.7900000000009</v>
      </c>
      <c r="M2205" s="651">
        <v>24794.370000000003</v>
      </c>
      <c r="N2205" s="650">
        <v>3</v>
      </c>
      <c r="O2205" s="731">
        <v>2</v>
      </c>
      <c r="P2205" s="651">
        <v>24794.370000000003</v>
      </c>
      <c r="Q2205" s="666">
        <v>1</v>
      </c>
      <c r="R2205" s="650">
        <v>3</v>
      </c>
      <c r="S2205" s="666">
        <v>1</v>
      </c>
      <c r="T2205" s="731">
        <v>2</v>
      </c>
      <c r="U2205" s="689">
        <v>1</v>
      </c>
    </row>
    <row r="2206" spans="1:21" ht="14.4" customHeight="1" x14ac:dyDescent="0.3">
      <c r="A2206" s="649">
        <v>21</v>
      </c>
      <c r="B2206" s="650" t="s">
        <v>582</v>
      </c>
      <c r="C2206" s="650">
        <v>89301212</v>
      </c>
      <c r="D2206" s="729" t="s">
        <v>5949</v>
      </c>
      <c r="E2206" s="730" t="s">
        <v>3931</v>
      </c>
      <c r="F2206" s="650" t="s">
        <v>3904</v>
      </c>
      <c r="G2206" s="650" t="s">
        <v>4283</v>
      </c>
      <c r="H2206" s="650" t="s">
        <v>583</v>
      </c>
      <c r="I2206" s="650" t="s">
        <v>4796</v>
      </c>
      <c r="J2206" s="650" t="s">
        <v>4797</v>
      </c>
      <c r="K2206" s="650" t="s">
        <v>4798</v>
      </c>
      <c r="L2206" s="651">
        <v>6196.71</v>
      </c>
      <c r="M2206" s="651">
        <v>6196.71</v>
      </c>
      <c r="N2206" s="650">
        <v>1</v>
      </c>
      <c r="O2206" s="731">
        <v>1</v>
      </c>
      <c r="P2206" s="651"/>
      <c r="Q2206" s="666">
        <v>0</v>
      </c>
      <c r="R2206" s="650"/>
      <c r="S2206" s="666">
        <v>0</v>
      </c>
      <c r="T2206" s="731"/>
      <c r="U2206" s="689">
        <v>0</v>
      </c>
    </row>
    <row r="2207" spans="1:21" ht="14.4" customHeight="1" x14ac:dyDescent="0.3">
      <c r="A2207" s="649">
        <v>21</v>
      </c>
      <c r="B2207" s="650" t="s">
        <v>582</v>
      </c>
      <c r="C2207" s="650">
        <v>89301212</v>
      </c>
      <c r="D2207" s="729" t="s">
        <v>5949</v>
      </c>
      <c r="E2207" s="730" t="s">
        <v>3931</v>
      </c>
      <c r="F2207" s="650" t="s">
        <v>3904</v>
      </c>
      <c r="G2207" s="650" t="s">
        <v>4283</v>
      </c>
      <c r="H2207" s="650" t="s">
        <v>583</v>
      </c>
      <c r="I2207" s="650" t="s">
        <v>4799</v>
      </c>
      <c r="J2207" s="650" t="s">
        <v>4797</v>
      </c>
      <c r="K2207" s="650" t="s">
        <v>4798</v>
      </c>
      <c r="L2207" s="651">
        <v>6196.71</v>
      </c>
      <c r="M2207" s="651">
        <v>12393.42</v>
      </c>
      <c r="N2207" s="650">
        <v>2</v>
      </c>
      <c r="O2207" s="731">
        <v>2</v>
      </c>
      <c r="P2207" s="651">
        <v>12393.42</v>
      </c>
      <c r="Q2207" s="666">
        <v>1</v>
      </c>
      <c r="R2207" s="650">
        <v>2</v>
      </c>
      <c r="S2207" s="666">
        <v>1</v>
      </c>
      <c r="T2207" s="731">
        <v>2</v>
      </c>
      <c r="U2207" s="689">
        <v>1</v>
      </c>
    </row>
    <row r="2208" spans="1:21" ht="14.4" customHeight="1" x14ac:dyDescent="0.3">
      <c r="A2208" s="649">
        <v>21</v>
      </c>
      <c r="B2208" s="650" t="s">
        <v>582</v>
      </c>
      <c r="C2208" s="650">
        <v>89301212</v>
      </c>
      <c r="D2208" s="729" t="s">
        <v>5949</v>
      </c>
      <c r="E2208" s="730" t="s">
        <v>3931</v>
      </c>
      <c r="F2208" s="650" t="s">
        <v>3904</v>
      </c>
      <c r="G2208" s="650" t="s">
        <v>4158</v>
      </c>
      <c r="H2208" s="650" t="s">
        <v>583</v>
      </c>
      <c r="I2208" s="650" t="s">
        <v>2535</v>
      </c>
      <c r="J2208" s="650" t="s">
        <v>2536</v>
      </c>
      <c r="K2208" s="650" t="s">
        <v>4287</v>
      </c>
      <c r="L2208" s="651">
        <v>709.97</v>
      </c>
      <c r="M2208" s="651">
        <v>2129.91</v>
      </c>
      <c r="N2208" s="650">
        <v>3</v>
      </c>
      <c r="O2208" s="731">
        <v>1.5</v>
      </c>
      <c r="P2208" s="651">
        <v>2129.91</v>
      </c>
      <c r="Q2208" s="666">
        <v>1</v>
      </c>
      <c r="R2208" s="650">
        <v>3</v>
      </c>
      <c r="S2208" s="666">
        <v>1</v>
      </c>
      <c r="T2208" s="731">
        <v>1.5</v>
      </c>
      <c r="U2208" s="689">
        <v>1</v>
      </c>
    </row>
    <row r="2209" spans="1:21" ht="14.4" customHeight="1" x14ac:dyDescent="0.3">
      <c r="A2209" s="649">
        <v>21</v>
      </c>
      <c r="B2209" s="650" t="s">
        <v>582</v>
      </c>
      <c r="C2209" s="650">
        <v>89301212</v>
      </c>
      <c r="D2209" s="729" t="s">
        <v>5949</v>
      </c>
      <c r="E2209" s="730" t="s">
        <v>3931</v>
      </c>
      <c r="F2209" s="650" t="s">
        <v>3904</v>
      </c>
      <c r="G2209" s="650" t="s">
        <v>4158</v>
      </c>
      <c r="H2209" s="650" t="s">
        <v>583</v>
      </c>
      <c r="I2209" s="650" t="s">
        <v>2535</v>
      </c>
      <c r="J2209" s="650" t="s">
        <v>2536</v>
      </c>
      <c r="K2209" s="650" t="s">
        <v>4287</v>
      </c>
      <c r="L2209" s="651">
        <v>766.89</v>
      </c>
      <c r="M2209" s="651">
        <v>4601.34</v>
      </c>
      <c r="N2209" s="650">
        <v>6</v>
      </c>
      <c r="O2209" s="731">
        <v>3</v>
      </c>
      <c r="P2209" s="651">
        <v>4601.34</v>
      </c>
      <c r="Q2209" s="666">
        <v>1</v>
      </c>
      <c r="R2209" s="650">
        <v>6</v>
      </c>
      <c r="S2209" s="666">
        <v>1</v>
      </c>
      <c r="T2209" s="731">
        <v>3</v>
      </c>
      <c r="U2209" s="689">
        <v>1</v>
      </c>
    </row>
    <row r="2210" spans="1:21" ht="14.4" customHeight="1" x14ac:dyDescent="0.3">
      <c r="A2210" s="649">
        <v>21</v>
      </c>
      <c r="B2210" s="650" t="s">
        <v>582</v>
      </c>
      <c r="C2210" s="650">
        <v>89301212</v>
      </c>
      <c r="D2210" s="729" t="s">
        <v>5949</v>
      </c>
      <c r="E2210" s="730" t="s">
        <v>3931</v>
      </c>
      <c r="F2210" s="650" t="s">
        <v>3904</v>
      </c>
      <c r="G2210" s="650" t="s">
        <v>4533</v>
      </c>
      <c r="H2210" s="650" t="s">
        <v>1959</v>
      </c>
      <c r="I2210" s="650" t="s">
        <v>5631</v>
      </c>
      <c r="J2210" s="650" t="s">
        <v>5632</v>
      </c>
      <c r="K2210" s="650" t="s">
        <v>5633</v>
      </c>
      <c r="L2210" s="651">
        <v>48.98</v>
      </c>
      <c r="M2210" s="651">
        <v>195.92</v>
      </c>
      <c r="N2210" s="650">
        <v>4</v>
      </c>
      <c r="O2210" s="731">
        <v>1.5</v>
      </c>
      <c r="P2210" s="651"/>
      <c r="Q2210" s="666">
        <v>0</v>
      </c>
      <c r="R2210" s="650"/>
      <c r="S2210" s="666">
        <v>0</v>
      </c>
      <c r="T2210" s="731"/>
      <c r="U2210" s="689">
        <v>0</v>
      </c>
    </row>
    <row r="2211" spans="1:21" ht="14.4" customHeight="1" x14ac:dyDescent="0.3">
      <c r="A2211" s="649">
        <v>21</v>
      </c>
      <c r="B2211" s="650" t="s">
        <v>582</v>
      </c>
      <c r="C2211" s="650">
        <v>89301212</v>
      </c>
      <c r="D2211" s="729" t="s">
        <v>5949</v>
      </c>
      <c r="E2211" s="730" t="s">
        <v>3931</v>
      </c>
      <c r="F2211" s="650" t="s">
        <v>3904</v>
      </c>
      <c r="G2211" s="650" t="s">
        <v>4533</v>
      </c>
      <c r="H2211" s="650" t="s">
        <v>1959</v>
      </c>
      <c r="I2211" s="650" t="s">
        <v>1986</v>
      </c>
      <c r="J2211" s="650" t="s">
        <v>3682</v>
      </c>
      <c r="K2211" s="650" t="s">
        <v>3683</v>
      </c>
      <c r="L2211" s="651">
        <v>97.97</v>
      </c>
      <c r="M2211" s="651">
        <v>97.97</v>
      </c>
      <c r="N2211" s="650">
        <v>1</v>
      </c>
      <c r="O2211" s="731">
        <v>1</v>
      </c>
      <c r="P2211" s="651">
        <v>97.97</v>
      </c>
      <c r="Q2211" s="666">
        <v>1</v>
      </c>
      <c r="R2211" s="650">
        <v>1</v>
      </c>
      <c r="S2211" s="666">
        <v>1</v>
      </c>
      <c r="T2211" s="731">
        <v>1</v>
      </c>
      <c r="U2211" s="689">
        <v>1</v>
      </c>
    </row>
    <row r="2212" spans="1:21" ht="14.4" customHeight="1" x14ac:dyDescent="0.3">
      <c r="A2212" s="649">
        <v>21</v>
      </c>
      <c r="B2212" s="650" t="s">
        <v>582</v>
      </c>
      <c r="C2212" s="650">
        <v>89301212</v>
      </c>
      <c r="D2212" s="729" t="s">
        <v>5949</v>
      </c>
      <c r="E2212" s="730" t="s">
        <v>3931</v>
      </c>
      <c r="F2212" s="650" t="s">
        <v>3904</v>
      </c>
      <c r="G2212" s="650" t="s">
        <v>4191</v>
      </c>
      <c r="H2212" s="650" t="s">
        <v>583</v>
      </c>
      <c r="I2212" s="650" t="s">
        <v>4697</v>
      </c>
      <c r="J2212" s="650" t="s">
        <v>1273</v>
      </c>
      <c r="K2212" s="650" t="s">
        <v>4698</v>
      </c>
      <c r="L2212" s="651">
        <v>0</v>
      </c>
      <c r="M2212" s="651">
        <v>0</v>
      </c>
      <c r="N2212" s="650">
        <v>20</v>
      </c>
      <c r="O2212" s="731">
        <v>11</v>
      </c>
      <c r="P2212" s="651">
        <v>0</v>
      </c>
      <c r="Q2212" s="666"/>
      <c r="R2212" s="650">
        <v>13</v>
      </c>
      <c r="S2212" s="666">
        <v>0.65</v>
      </c>
      <c r="T2212" s="731">
        <v>8.5</v>
      </c>
      <c r="U2212" s="689">
        <v>0.77272727272727271</v>
      </c>
    </row>
    <row r="2213" spans="1:21" ht="14.4" customHeight="1" x14ac:dyDescent="0.3">
      <c r="A2213" s="649">
        <v>21</v>
      </c>
      <c r="B2213" s="650" t="s">
        <v>582</v>
      </c>
      <c r="C2213" s="650">
        <v>89301212</v>
      </c>
      <c r="D2213" s="729" t="s">
        <v>5949</v>
      </c>
      <c r="E2213" s="730" t="s">
        <v>3931</v>
      </c>
      <c r="F2213" s="650" t="s">
        <v>3904</v>
      </c>
      <c r="G2213" s="650" t="s">
        <v>4055</v>
      </c>
      <c r="H2213" s="650" t="s">
        <v>1959</v>
      </c>
      <c r="I2213" s="650" t="s">
        <v>2273</v>
      </c>
      <c r="J2213" s="650" t="s">
        <v>2274</v>
      </c>
      <c r="K2213" s="650" t="s">
        <v>3770</v>
      </c>
      <c r="L2213" s="651">
        <v>804.58</v>
      </c>
      <c r="M2213" s="651">
        <v>126319.06000000001</v>
      </c>
      <c r="N2213" s="650">
        <v>157</v>
      </c>
      <c r="O2213" s="731">
        <v>53.5</v>
      </c>
      <c r="P2213" s="651">
        <v>78848.840000000011</v>
      </c>
      <c r="Q2213" s="666">
        <v>0.62420382165605093</v>
      </c>
      <c r="R2213" s="650">
        <v>98</v>
      </c>
      <c r="S2213" s="666">
        <v>0.62420382165605093</v>
      </c>
      <c r="T2213" s="731">
        <v>33.5</v>
      </c>
      <c r="U2213" s="689">
        <v>0.62616822429906538</v>
      </c>
    </row>
    <row r="2214" spans="1:21" ht="14.4" customHeight="1" x14ac:dyDescent="0.3">
      <c r="A2214" s="649">
        <v>21</v>
      </c>
      <c r="B2214" s="650" t="s">
        <v>582</v>
      </c>
      <c r="C2214" s="650">
        <v>89301212</v>
      </c>
      <c r="D2214" s="729" t="s">
        <v>5949</v>
      </c>
      <c r="E2214" s="730" t="s">
        <v>3931</v>
      </c>
      <c r="F2214" s="650" t="s">
        <v>3904</v>
      </c>
      <c r="G2214" s="650" t="s">
        <v>5315</v>
      </c>
      <c r="H2214" s="650" t="s">
        <v>583</v>
      </c>
      <c r="I2214" s="650" t="s">
        <v>5634</v>
      </c>
      <c r="J2214" s="650" t="s">
        <v>5635</v>
      </c>
      <c r="K2214" s="650" t="s">
        <v>2249</v>
      </c>
      <c r="L2214" s="651">
        <v>1224.1500000000001</v>
      </c>
      <c r="M2214" s="651">
        <v>2448.3000000000002</v>
      </c>
      <c r="N2214" s="650">
        <v>2</v>
      </c>
      <c r="O2214" s="731">
        <v>1</v>
      </c>
      <c r="P2214" s="651">
        <v>1224.1500000000001</v>
      </c>
      <c r="Q2214" s="666">
        <v>0.5</v>
      </c>
      <c r="R2214" s="650">
        <v>1</v>
      </c>
      <c r="S2214" s="666">
        <v>0.5</v>
      </c>
      <c r="T2214" s="731">
        <v>0.5</v>
      </c>
      <c r="U2214" s="689">
        <v>0.5</v>
      </c>
    </row>
    <row r="2215" spans="1:21" ht="14.4" customHeight="1" x14ac:dyDescent="0.3">
      <c r="A2215" s="649">
        <v>21</v>
      </c>
      <c r="B2215" s="650" t="s">
        <v>582</v>
      </c>
      <c r="C2215" s="650">
        <v>89301212</v>
      </c>
      <c r="D2215" s="729" t="s">
        <v>5949</v>
      </c>
      <c r="E2215" s="730" t="s">
        <v>3931</v>
      </c>
      <c r="F2215" s="650" t="s">
        <v>3904</v>
      </c>
      <c r="G2215" s="650" t="s">
        <v>5315</v>
      </c>
      <c r="H2215" s="650" t="s">
        <v>583</v>
      </c>
      <c r="I2215" s="650" t="s">
        <v>5636</v>
      </c>
      <c r="J2215" s="650" t="s">
        <v>5635</v>
      </c>
      <c r="K2215" s="650" t="s">
        <v>5637</v>
      </c>
      <c r="L2215" s="651">
        <v>0</v>
      </c>
      <c r="M2215" s="651">
        <v>0</v>
      </c>
      <c r="N2215" s="650">
        <v>1</v>
      </c>
      <c r="O2215" s="731">
        <v>0.5</v>
      </c>
      <c r="P2215" s="651"/>
      <c r="Q2215" s="666"/>
      <c r="R2215" s="650"/>
      <c r="S2215" s="666">
        <v>0</v>
      </c>
      <c r="T2215" s="731"/>
      <c r="U2215" s="689">
        <v>0</v>
      </c>
    </row>
    <row r="2216" spans="1:21" ht="14.4" customHeight="1" x14ac:dyDescent="0.3">
      <c r="A2216" s="649">
        <v>21</v>
      </c>
      <c r="B2216" s="650" t="s">
        <v>582</v>
      </c>
      <c r="C2216" s="650">
        <v>89301212</v>
      </c>
      <c r="D2216" s="729" t="s">
        <v>5949</v>
      </c>
      <c r="E2216" s="730" t="s">
        <v>3931</v>
      </c>
      <c r="F2216" s="650" t="s">
        <v>3904</v>
      </c>
      <c r="G2216" s="650" t="s">
        <v>5638</v>
      </c>
      <c r="H2216" s="650" t="s">
        <v>583</v>
      </c>
      <c r="I2216" s="650" t="s">
        <v>5639</v>
      </c>
      <c r="J2216" s="650" t="s">
        <v>1599</v>
      </c>
      <c r="K2216" s="650" t="s">
        <v>5640</v>
      </c>
      <c r="L2216" s="651">
        <v>66.13</v>
      </c>
      <c r="M2216" s="651">
        <v>66.13</v>
      </c>
      <c r="N2216" s="650">
        <v>1</v>
      </c>
      <c r="O2216" s="731">
        <v>0.5</v>
      </c>
      <c r="P2216" s="651">
        <v>66.13</v>
      </c>
      <c r="Q2216" s="666">
        <v>1</v>
      </c>
      <c r="R2216" s="650">
        <v>1</v>
      </c>
      <c r="S2216" s="666">
        <v>1</v>
      </c>
      <c r="T2216" s="731">
        <v>0.5</v>
      </c>
      <c r="U2216" s="689">
        <v>1</v>
      </c>
    </row>
    <row r="2217" spans="1:21" ht="14.4" customHeight="1" x14ac:dyDescent="0.3">
      <c r="A2217" s="649">
        <v>21</v>
      </c>
      <c r="B2217" s="650" t="s">
        <v>582</v>
      </c>
      <c r="C2217" s="650">
        <v>89301212</v>
      </c>
      <c r="D2217" s="729" t="s">
        <v>5949</v>
      </c>
      <c r="E2217" s="730" t="s">
        <v>3931</v>
      </c>
      <c r="F2217" s="650" t="s">
        <v>3904</v>
      </c>
      <c r="G2217" s="650" t="s">
        <v>5638</v>
      </c>
      <c r="H2217" s="650" t="s">
        <v>583</v>
      </c>
      <c r="I2217" s="650" t="s">
        <v>5639</v>
      </c>
      <c r="J2217" s="650" t="s">
        <v>1599</v>
      </c>
      <c r="K2217" s="650" t="s">
        <v>5640</v>
      </c>
      <c r="L2217" s="651">
        <v>60.22</v>
      </c>
      <c r="M2217" s="651">
        <v>120.44</v>
      </c>
      <c r="N2217" s="650">
        <v>2</v>
      </c>
      <c r="O2217" s="731">
        <v>1</v>
      </c>
      <c r="P2217" s="651">
        <v>120.44</v>
      </c>
      <c r="Q2217" s="666">
        <v>1</v>
      </c>
      <c r="R2217" s="650">
        <v>2</v>
      </c>
      <c r="S2217" s="666">
        <v>1</v>
      </c>
      <c r="T2217" s="731">
        <v>1</v>
      </c>
      <c r="U2217" s="689">
        <v>1</v>
      </c>
    </row>
    <row r="2218" spans="1:21" ht="14.4" customHeight="1" x14ac:dyDescent="0.3">
      <c r="A2218" s="649">
        <v>21</v>
      </c>
      <c r="B2218" s="650" t="s">
        <v>582</v>
      </c>
      <c r="C2218" s="650">
        <v>89301212</v>
      </c>
      <c r="D2218" s="729" t="s">
        <v>5949</v>
      </c>
      <c r="E2218" s="730" t="s">
        <v>3931</v>
      </c>
      <c r="F2218" s="650" t="s">
        <v>3904</v>
      </c>
      <c r="G2218" s="650" t="s">
        <v>4419</v>
      </c>
      <c r="H2218" s="650" t="s">
        <v>583</v>
      </c>
      <c r="I2218" s="650" t="s">
        <v>1517</v>
      </c>
      <c r="J2218" s="650" t="s">
        <v>1518</v>
      </c>
      <c r="K2218" s="650" t="s">
        <v>1519</v>
      </c>
      <c r="L2218" s="651">
        <v>97.18</v>
      </c>
      <c r="M2218" s="651">
        <v>97.18</v>
      </c>
      <c r="N2218" s="650">
        <v>1</v>
      </c>
      <c r="O2218" s="731">
        <v>0.5</v>
      </c>
      <c r="P2218" s="651"/>
      <c r="Q2218" s="666">
        <v>0</v>
      </c>
      <c r="R2218" s="650"/>
      <c r="S2218" s="666">
        <v>0</v>
      </c>
      <c r="T2218" s="731"/>
      <c r="U2218" s="689">
        <v>0</v>
      </c>
    </row>
    <row r="2219" spans="1:21" ht="14.4" customHeight="1" x14ac:dyDescent="0.3">
      <c r="A2219" s="649">
        <v>21</v>
      </c>
      <c r="B2219" s="650" t="s">
        <v>582</v>
      </c>
      <c r="C2219" s="650">
        <v>89301212</v>
      </c>
      <c r="D2219" s="729" t="s">
        <v>5949</v>
      </c>
      <c r="E2219" s="730" t="s">
        <v>3931</v>
      </c>
      <c r="F2219" s="650" t="s">
        <v>3904</v>
      </c>
      <c r="G2219" s="650" t="s">
        <v>4419</v>
      </c>
      <c r="H2219" s="650" t="s">
        <v>1959</v>
      </c>
      <c r="I2219" s="650" t="s">
        <v>4699</v>
      </c>
      <c r="J2219" s="650" t="s">
        <v>619</v>
      </c>
      <c r="K2219" s="650" t="s">
        <v>4700</v>
      </c>
      <c r="L2219" s="651">
        <v>65.069999999999993</v>
      </c>
      <c r="M2219" s="651">
        <v>65.069999999999993</v>
      </c>
      <c r="N2219" s="650">
        <v>1</v>
      </c>
      <c r="O2219" s="731">
        <v>0.5</v>
      </c>
      <c r="P2219" s="651">
        <v>65.069999999999993</v>
      </c>
      <c r="Q2219" s="666">
        <v>1</v>
      </c>
      <c r="R2219" s="650">
        <v>1</v>
      </c>
      <c r="S2219" s="666">
        <v>1</v>
      </c>
      <c r="T2219" s="731">
        <v>0.5</v>
      </c>
      <c r="U2219" s="689">
        <v>1</v>
      </c>
    </row>
    <row r="2220" spans="1:21" ht="14.4" customHeight="1" x14ac:dyDescent="0.3">
      <c r="A2220" s="649">
        <v>21</v>
      </c>
      <c r="B2220" s="650" t="s">
        <v>582</v>
      </c>
      <c r="C2220" s="650">
        <v>89301212</v>
      </c>
      <c r="D2220" s="729" t="s">
        <v>5949</v>
      </c>
      <c r="E2220" s="730" t="s">
        <v>3931</v>
      </c>
      <c r="F2220" s="650" t="s">
        <v>3904</v>
      </c>
      <c r="G2220" s="650" t="s">
        <v>4419</v>
      </c>
      <c r="H2220" s="650" t="s">
        <v>583</v>
      </c>
      <c r="I2220" s="650" t="s">
        <v>5641</v>
      </c>
      <c r="J2220" s="650" t="s">
        <v>2506</v>
      </c>
      <c r="K2220" s="650" t="s">
        <v>5642</v>
      </c>
      <c r="L2220" s="651">
        <v>0</v>
      </c>
      <c r="M2220" s="651">
        <v>0</v>
      </c>
      <c r="N2220" s="650">
        <v>1</v>
      </c>
      <c r="O2220" s="731">
        <v>0.5</v>
      </c>
      <c r="P2220" s="651">
        <v>0</v>
      </c>
      <c r="Q2220" s="666"/>
      <c r="R2220" s="650">
        <v>1</v>
      </c>
      <c r="S2220" s="666">
        <v>1</v>
      </c>
      <c r="T2220" s="731">
        <v>0.5</v>
      </c>
      <c r="U2220" s="689">
        <v>1</v>
      </c>
    </row>
    <row r="2221" spans="1:21" ht="14.4" customHeight="1" x14ac:dyDescent="0.3">
      <c r="A2221" s="649">
        <v>21</v>
      </c>
      <c r="B2221" s="650" t="s">
        <v>582</v>
      </c>
      <c r="C2221" s="650">
        <v>89301212</v>
      </c>
      <c r="D2221" s="729" t="s">
        <v>5949</v>
      </c>
      <c r="E2221" s="730" t="s">
        <v>3931</v>
      </c>
      <c r="F2221" s="650" t="s">
        <v>3904</v>
      </c>
      <c r="G2221" s="650" t="s">
        <v>4419</v>
      </c>
      <c r="H2221" s="650" t="s">
        <v>1959</v>
      </c>
      <c r="I2221" s="650" t="s">
        <v>4420</v>
      </c>
      <c r="J2221" s="650" t="s">
        <v>2506</v>
      </c>
      <c r="K2221" s="650" t="s">
        <v>4421</v>
      </c>
      <c r="L2221" s="651">
        <v>50.57</v>
      </c>
      <c r="M2221" s="651">
        <v>50.57</v>
      </c>
      <c r="N2221" s="650">
        <v>1</v>
      </c>
      <c r="O2221" s="731">
        <v>1</v>
      </c>
      <c r="P2221" s="651">
        <v>50.57</v>
      </c>
      <c r="Q2221" s="666">
        <v>1</v>
      </c>
      <c r="R2221" s="650">
        <v>1</v>
      </c>
      <c r="S2221" s="666">
        <v>1</v>
      </c>
      <c r="T2221" s="731">
        <v>1</v>
      </c>
      <c r="U2221" s="689">
        <v>1</v>
      </c>
    </row>
    <row r="2222" spans="1:21" ht="14.4" customHeight="1" x14ac:dyDescent="0.3">
      <c r="A2222" s="649">
        <v>21</v>
      </c>
      <c r="B2222" s="650" t="s">
        <v>582</v>
      </c>
      <c r="C2222" s="650">
        <v>89301212</v>
      </c>
      <c r="D2222" s="729" t="s">
        <v>5949</v>
      </c>
      <c r="E2222" s="730" t="s">
        <v>3931</v>
      </c>
      <c r="F2222" s="650" t="s">
        <v>3904</v>
      </c>
      <c r="G2222" s="650" t="s">
        <v>4419</v>
      </c>
      <c r="H2222" s="650" t="s">
        <v>1959</v>
      </c>
      <c r="I2222" s="650" t="s">
        <v>5130</v>
      </c>
      <c r="J2222" s="650" t="s">
        <v>5131</v>
      </c>
      <c r="K2222" s="650" t="s">
        <v>5132</v>
      </c>
      <c r="L2222" s="651">
        <v>86.76</v>
      </c>
      <c r="M2222" s="651">
        <v>260.28000000000003</v>
      </c>
      <c r="N2222" s="650">
        <v>3</v>
      </c>
      <c r="O2222" s="731">
        <v>1.5</v>
      </c>
      <c r="P2222" s="651">
        <v>86.76</v>
      </c>
      <c r="Q2222" s="666">
        <v>0.33333333333333331</v>
      </c>
      <c r="R2222" s="650">
        <v>1</v>
      </c>
      <c r="S2222" s="666">
        <v>0.33333333333333331</v>
      </c>
      <c r="T2222" s="731">
        <v>0.5</v>
      </c>
      <c r="U2222" s="689">
        <v>0.33333333333333331</v>
      </c>
    </row>
    <row r="2223" spans="1:21" ht="14.4" customHeight="1" x14ac:dyDescent="0.3">
      <c r="A2223" s="649">
        <v>21</v>
      </c>
      <c r="B2223" s="650" t="s">
        <v>582</v>
      </c>
      <c r="C2223" s="650">
        <v>89301212</v>
      </c>
      <c r="D2223" s="729" t="s">
        <v>5949</v>
      </c>
      <c r="E2223" s="730" t="s">
        <v>3931</v>
      </c>
      <c r="F2223" s="650" t="s">
        <v>3904</v>
      </c>
      <c r="G2223" s="650" t="s">
        <v>4419</v>
      </c>
      <c r="H2223" s="650" t="s">
        <v>583</v>
      </c>
      <c r="I2223" s="650" t="s">
        <v>1207</v>
      </c>
      <c r="J2223" s="650" t="s">
        <v>4946</v>
      </c>
      <c r="K2223" s="650" t="s">
        <v>4947</v>
      </c>
      <c r="L2223" s="651">
        <v>50.57</v>
      </c>
      <c r="M2223" s="651">
        <v>50.57</v>
      </c>
      <c r="N2223" s="650">
        <v>1</v>
      </c>
      <c r="O2223" s="731">
        <v>1</v>
      </c>
      <c r="P2223" s="651"/>
      <c r="Q2223" s="666">
        <v>0</v>
      </c>
      <c r="R2223" s="650"/>
      <c r="S2223" s="666">
        <v>0</v>
      </c>
      <c r="T2223" s="731"/>
      <c r="U2223" s="689">
        <v>0</v>
      </c>
    </row>
    <row r="2224" spans="1:21" ht="14.4" customHeight="1" x14ac:dyDescent="0.3">
      <c r="A2224" s="649">
        <v>21</v>
      </c>
      <c r="B2224" s="650" t="s">
        <v>582</v>
      </c>
      <c r="C2224" s="650">
        <v>89301212</v>
      </c>
      <c r="D2224" s="729" t="s">
        <v>5949</v>
      </c>
      <c r="E2224" s="730" t="s">
        <v>3931</v>
      </c>
      <c r="F2224" s="650" t="s">
        <v>3904</v>
      </c>
      <c r="G2224" s="650" t="s">
        <v>5643</v>
      </c>
      <c r="H2224" s="650" t="s">
        <v>583</v>
      </c>
      <c r="I2224" s="650" t="s">
        <v>5644</v>
      </c>
      <c r="J2224" s="650" t="s">
        <v>5645</v>
      </c>
      <c r="K2224" s="650" t="s">
        <v>5391</v>
      </c>
      <c r="L2224" s="651">
        <v>237.65</v>
      </c>
      <c r="M2224" s="651">
        <v>237.65</v>
      </c>
      <c r="N2224" s="650">
        <v>1</v>
      </c>
      <c r="O2224" s="731">
        <v>1</v>
      </c>
      <c r="P2224" s="651"/>
      <c r="Q2224" s="666">
        <v>0</v>
      </c>
      <c r="R2224" s="650"/>
      <c r="S2224" s="666">
        <v>0</v>
      </c>
      <c r="T2224" s="731"/>
      <c r="U2224" s="689">
        <v>0</v>
      </c>
    </row>
    <row r="2225" spans="1:21" ht="14.4" customHeight="1" x14ac:dyDescent="0.3">
      <c r="A2225" s="649">
        <v>21</v>
      </c>
      <c r="B2225" s="650" t="s">
        <v>582</v>
      </c>
      <c r="C2225" s="650">
        <v>89301212</v>
      </c>
      <c r="D2225" s="729" t="s">
        <v>5949</v>
      </c>
      <c r="E2225" s="730" t="s">
        <v>3931</v>
      </c>
      <c r="F2225" s="650" t="s">
        <v>3904</v>
      </c>
      <c r="G2225" s="650" t="s">
        <v>4542</v>
      </c>
      <c r="H2225" s="650" t="s">
        <v>583</v>
      </c>
      <c r="I2225" s="650" t="s">
        <v>5646</v>
      </c>
      <c r="J2225" s="650" t="s">
        <v>5647</v>
      </c>
      <c r="K2225" s="650" t="s">
        <v>1854</v>
      </c>
      <c r="L2225" s="651">
        <v>100.62</v>
      </c>
      <c r="M2225" s="651">
        <v>201.24</v>
      </c>
      <c r="N2225" s="650">
        <v>2</v>
      </c>
      <c r="O2225" s="731">
        <v>0.5</v>
      </c>
      <c r="P2225" s="651">
        <v>201.24</v>
      </c>
      <c r="Q2225" s="666">
        <v>1</v>
      </c>
      <c r="R2225" s="650">
        <v>2</v>
      </c>
      <c r="S2225" s="666">
        <v>1</v>
      </c>
      <c r="T2225" s="731">
        <v>0.5</v>
      </c>
      <c r="U2225" s="689">
        <v>1</v>
      </c>
    </row>
    <row r="2226" spans="1:21" ht="14.4" customHeight="1" x14ac:dyDescent="0.3">
      <c r="A2226" s="649">
        <v>21</v>
      </c>
      <c r="B2226" s="650" t="s">
        <v>582</v>
      </c>
      <c r="C2226" s="650">
        <v>89301212</v>
      </c>
      <c r="D2226" s="729" t="s">
        <v>5949</v>
      </c>
      <c r="E2226" s="730" t="s">
        <v>3931</v>
      </c>
      <c r="F2226" s="650" t="s">
        <v>3904</v>
      </c>
      <c r="G2226" s="650" t="s">
        <v>4163</v>
      </c>
      <c r="H2226" s="650" t="s">
        <v>583</v>
      </c>
      <c r="I2226" s="650" t="s">
        <v>913</v>
      </c>
      <c r="J2226" s="650" t="s">
        <v>914</v>
      </c>
      <c r="K2226" s="650" t="s">
        <v>4164</v>
      </c>
      <c r="L2226" s="651">
        <v>242.93</v>
      </c>
      <c r="M2226" s="651">
        <v>4858.5999999999995</v>
      </c>
      <c r="N2226" s="650">
        <v>20</v>
      </c>
      <c r="O2226" s="731">
        <v>19.5</v>
      </c>
      <c r="P2226" s="651">
        <v>1214.6500000000001</v>
      </c>
      <c r="Q2226" s="666">
        <v>0.25000000000000006</v>
      </c>
      <c r="R2226" s="650">
        <v>5</v>
      </c>
      <c r="S2226" s="666">
        <v>0.25</v>
      </c>
      <c r="T2226" s="731">
        <v>4.5</v>
      </c>
      <c r="U2226" s="689">
        <v>0.23076923076923078</v>
      </c>
    </row>
    <row r="2227" spans="1:21" ht="14.4" customHeight="1" x14ac:dyDescent="0.3">
      <c r="A2227" s="649">
        <v>21</v>
      </c>
      <c r="B2227" s="650" t="s">
        <v>582</v>
      </c>
      <c r="C2227" s="650">
        <v>89301212</v>
      </c>
      <c r="D2227" s="729" t="s">
        <v>5949</v>
      </c>
      <c r="E2227" s="730" t="s">
        <v>3931</v>
      </c>
      <c r="F2227" s="650" t="s">
        <v>3904</v>
      </c>
      <c r="G2227" s="650" t="s">
        <v>4060</v>
      </c>
      <c r="H2227" s="650" t="s">
        <v>583</v>
      </c>
      <c r="I2227" s="650" t="s">
        <v>1748</v>
      </c>
      <c r="J2227" s="650" t="s">
        <v>1951</v>
      </c>
      <c r="K2227" s="650" t="s">
        <v>1952</v>
      </c>
      <c r="L2227" s="651">
        <v>2344.4299999999998</v>
      </c>
      <c r="M2227" s="651">
        <v>44544.17</v>
      </c>
      <c r="N2227" s="650">
        <v>19</v>
      </c>
      <c r="O2227" s="731">
        <v>13.5</v>
      </c>
      <c r="P2227" s="651">
        <v>32822.019999999997</v>
      </c>
      <c r="Q2227" s="666">
        <v>0.73684210526315785</v>
      </c>
      <c r="R2227" s="650">
        <v>14</v>
      </c>
      <c r="S2227" s="666">
        <v>0.73684210526315785</v>
      </c>
      <c r="T2227" s="731">
        <v>9</v>
      </c>
      <c r="U2227" s="689">
        <v>0.66666666666666663</v>
      </c>
    </row>
    <row r="2228" spans="1:21" ht="14.4" customHeight="1" x14ac:dyDescent="0.3">
      <c r="A2228" s="649">
        <v>21</v>
      </c>
      <c r="B2228" s="650" t="s">
        <v>582</v>
      </c>
      <c r="C2228" s="650">
        <v>89301212</v>
      </c>
      <c r="D2228" s="729" t="s">
        <v>5949</v>
      </c>
      <c r="E2228" s="730" t="s">
        <v>3931</v>
      </c>
      <c r="F2228" s="650" t="s">
        <v>3904</v>
      </c>
      <c r="G2228" s="650" t="s">
        <v>4060</v>
      </c>
      <c r="H2228" s="650" t="s">
        <v>583</v>
      </c>
      <c r="I2228" s="650" t="s">
        <v>4288</v>
      </c>
      <c r="J2228" s="650" t="s">
        <v>1951</v>
      </c>
      <c r="K2228" s="650" t="s">
        <v>4289</v>
      </c>
      <c r="L2228" s="651">
        <v>0</v>
      </c>
      <c r="M2228" s="651">
        <v>0</v>
      </c>
      <c r="N2228" s="650">
        <v>5</v>
      </c>
      <c r="O2228" s="731">
        <v>4</v>
      </c>
      <c r="P2228" s="651">
        <v>0</v>
      </c>
      <c r="Q2228" s="666"/>
      <c r="R2228" s="650">
        <v>5</v>
      </c>
      <c r="S2228" s="666">
        <v>1</v>
      </c>
      <c r="T2228" s="731">
        <v>4</v>
      </c>
      <c r="U2228" s="689">
        <v>1</v>
      </c>
    </row>
    <row r="2229" spans="1:21" ht="14.4" customHeight="1" x14ac:dyDescent="0.3">
      <c r="A2229" s="649">
        <v>21</v>
      </c>
      <c r="B2229" s="650" t="s">
        <v>582</v>
      </c>
      <c r="C2229" s="650">
        <v>89301212</v>
      </c>
      <c r="D2229" s="729" t="s">
        <v>5949</v>
      </c>
      <c r="E2229" s="730" t="s">
        <v>3931</v>
      </c>
      <c r="F2229" s="650" t="s">
        <v>3904</v>
      </c>
      <c r="G2229" s="650" t="s">
        <v>4060</v>
      </c>
      <c r="H2229" s="650" t="s">
        <v>583</v>
      </c>
      <c r="I2229" s="650" t="s">
        <v>4705</v>
      </c>
      <c r="J2229" s="650" t="s">
        <v>2979</v>
      </c>
      <c r="K2229" s="650" t="s">
        <v>2980</v>
      </c>
      <c r="L2229" s="651">
        <v>1172.22</v>
      </c>
      <c r="M2229" s="651">
        <v>29305.500000000007</v>
      </c>
      <c r="N2229" s="650">
        <v>25</v>
      </c>
      <c r="O2229" s="731">
        <v>11.5</v>
      </c>
      <c r="P2229" s="651">
        <v>25788.840000000007</v>
      </c>
      <c r="Q2229" s="666">
        <v>0.88</v>
      </c>
      <c r="R2229" s="650">
        <v>22</v>
      </c>
      <c r="S2229" s="666">
        <v>0.88</v>
      </c>
      <c r="T2229" s="731">
        <v>9.5</v>
      </c>
      <c r="U2229" s="689">
        <v>0.82608695652173914</v>
      </c>
    </row>
    <row r="2230" spans="1:21" ht="14.4" customHeight="1" x14ac:dyDescent="0.3">
      <c r="A2230" s="649">
        <v>21</v>
      </c>
      <c r="B2230" s="650" t="s">
        <v>582</v>
      </c>
      <c r="C2230" s="650">
        <v>89301212</v>
      </c>
      <c r="D2230" s="729" t="s">
        <v>5949</v>
      </c>
      <c r="E2230" s="730" t="s">
        <v>3931</v>
      </c>
      <c r="F2230" s="650" t="s">
        <v>3904</v>
      </c>
      <c r="G2230" s="650" t="s">
        <v>4060</v>
      </c>
      <c r="H2230" s="650" t="s">
        <v>583</v>
      </c>
      <c r="I2230" s="650" t="s">
        <v>1950</v>
      </c>
      <c r="J2230" s="650" t="s">
        <v>1951</v>
      </c>
      <c r="K2230" s="650" t="s">
        <v>1952</v>
      </c>
      <c r="L2230" s="651">
        <v>2344.4299999999998</v>
      </c>
      <c r="M2230" s="651">
        <v>2344.4299999999998</v>
      </c>
      <c r="N2230" s="650">
        <v>1</v>
      </c>
      <c r="O2230" s="731">
        <v>1</v>
      </c>
      <c r="P2230" s="651"/>
      <c r="Q2230" s="666">
        <v>0</v>
      </c>
      <c r="R2230" s="650"/>
      <c r="S2230" s="666">
        <v>0</v>
      </c>
      <c r="T2230" s="731"/>
      <c r="U2230" s="689">
        <v>0</v>
      </c>
    </row>
    <row r="2231" spans="1:21" ht="14.4" customHeight="1" x14ac:dyDescent="0.3">
      <c r="A2231" s="649">
        <v>21</v>
      </c>
      <c r="B2231" s="650" t="s">
        <v>582</v>
      </c>
      <c r="C2231" s="650">
        <v>89301212</v>
      </c>
      <c r="D2231" s="729" t="s">
        <v>5949</v>
      </c>
      <c r="E2231" s="730" t="s">
        <v>3931</v>
      </c>
      <c r="F2231" s="650" t="s">
        <v>3904</v>
      </c>
      <c r="G2231" s="650" t="s">
        <v>4546</v>
      </c>
      <c r="H2231" s="650" t="s">
        <v>1959</v>
      </c>
      <c r="I2231" s="650" t="s">
        <v>5467</v>
      </c>
      <c r="J2231" s="650" t="s">
        <v>2047</v>
      </c>
      <c r="K2231" s="650" t="s">
        <v>3077</v>
      </c>
      <c r="L2231" s="651">
        <v>172.82</v>
      </c>
      <c r="M2231" s="651">
        <v>172.82</v>
      </c>
      <c r="N2231" s="650">
        <v>1</v>
      </c>
      <c r="O2231" s="731">
        <v>1</v>
      </c>
      <c r="P2231" s="651"/>
      <c r="Q2231" s="666">
        <v>0</v>
      </c>
      <c r="R2231" s="650"/>
      <c r="S2231" s="666">
        <v>0</v>
      </c>
      <c r="T2231" s="731"/>
      <c r="U2231" s="689">
        <v>0</v>
      </c>
    </row>
    <row r="2232" spans="1:21" ht="14.4" customHeight="1" x14ac:dyDescent="0.3">
      <c r="A2232" s="649">
        <v>21</v>
      </c>
      <c r="B2232" s="650" t="s">
        <v>582</v>
      </c>
      <c r="C2232" s="650">
        <v>89301212</v>
      </c>
      <c r="D2232" s="729" t="s">
        <v>5949</v>
      </c>
      <c r="E2232" s="730" t="s">
        <v>3931</v>
      </c>
      <c r="F2232" s="650" t="s">
        <v>3904</v>
      </c>
      <c r="G2232" s="650" t="s">
        <v>4546</v>
      </c>
      <c r="H2232" s="650" t="s">
        <v>1959</v>
      </c>
      <c r="I2232" s="650" t="s">
        <v>5467</v>
      </c>
      <c r="J2232" s="650" t="s">
        <v>2047</v>
      </c>
      <c r="K2232" s="650" t="s">
        <v>3077</v>
      </c>
      <c r="L2232" s="651">
        <v>106.31</v>
      </c>
      <c r="M2232" s="651">
        <v>106.31</v>
      </c>
      <c r="N2232" s="650">
        <v>1</v>
      </c>
      <c r="O2232" s="731">
        <v>1</v>
      </c>
      <c r="P2232" s="651">
        <v>106.31</v>
      </c>
      <c r="Q2232" s="666">
        <v>1</v>
      </c>
      <c r="R2232" s="650">
        <v>1</v>
      </c>
      <c r="S2232" s="666">
        <v>1</v>
      </c>
      <c r="T2232" s="731">
        <v>1</v>
      </c>
      <c r="U2232" s="689">
        <v>1</v>
      </c>
    </row>
    <row r="2233" spans="1:21" ht="14.4" customHeight="1" x14ac:dyDescent="0.3">
      <c r="A2233" s="649">
        <v>21</v>
      </c>
      <c r="B2233" s="650" t="s">
        <v>582</v>
      </c>
      <c r="C2233" s="650">
        <v>89301212</v>
      </c>
      <c r="D2233" s="729" t="s">
        <v>5949</v>
      </c>
      <c r="E2233" s="730" t="s">
        <v>3931</v>
      </c>
      <c r="F2233" s="650" t="s">
        <v>3904</v>
      </c>
      <c r="G2233" s="650" t="s">
        <v>4546</v>
      </c>
      <c r="H2233" s="650" t="s">
        <v>1959</v>
      </c>
      <c r="I2233" s="650" t="s">
        <v>3127</v>
      </c>
      <c r="J2233" s="650" t="s">
        <v>3128</v>
      </c>
      <c r="K2233" s="650" t="s">
        <v>3819</v>
      </c>
      <c r="L2233" s="651">
        <v>107.66</v>
      </c>
      <c r="M2233" s="651">
        <v>107.66</v>
      </c>
      <c r="N2233" s="650">
        <v>1</v>
      </c>
      <c r="O2233" s="731">
        <v>0.5</v>
      </c>
      <c r="P2233" s="651">
        <v>107.66</v>
      </c>
      <c r="Q2233" s="666">
        <v>1</v>
      </c>
      <c r="R2233" s="650">
        <v>1</v>
      </c>
      <c r="S2233" s="666">
        <v>1</v>
      </c>
      <c r="T2233" s="731">
        <v>0.5</v>
      </c>
      <c r="U2233" s="689">
        <v>1</v>
      </c>
    </row>
    <row r="2234" spans="1:21" ht="14.4" customHeight="1" x14ac:dyDescent="0.3">
      <c r="A2234" s="649">
        <v>21</v>
      </c>
      <c r="B2234" s="650" t="s">
        <v>582</v>
      </c>
      <c r="C2234" s="650">
        <v>89301212</v>
      </c>
      <c r="D2234" s="729" t="s">
        <v>5949</v>
      </c>
      <c r="E2234" s="730" t="s">
        <v>3931</v>
      </c>
      <c r="F2234" s="650" t="s">
        <v>3904</v>
      </c>
      <c r="G2234" s="650" t="s">
        <v>4064</v>
      </c>
      <c r="H2234" s="650" t="s">
        <v>583</v>
      </c>
      <c r="I2234" s="650" t="s">
        <v>5648</v>
      </c>
      <c r="J2234" s="650" t="s">
        <v>2839</v>
      </c>
      <c r="K2234" s="650" t="s">
        <v>2840</v>
      </c>
      <c r="L2234" s="651">
        <v>70.02</v>
      </c>
      <c r="M2234" s="651">
        <v>420.12</v>
      </c>
      <c r="N2234" s="650">
        <v>6</v>
      </c>
      <c r="O2234" s="731">
        <v>2</v>
      </c>
      <c r="P2234" s="651">
        <v>420.12</v>
      </c>
      <c r="Q2234" s="666">
        <v>1</v>
      </c>
      <c r="R2234" s="650">
        <v>6</v>
      </c>
      <c r="S2234" s="666">
        <v>1</v>
      </c>
      <c r="T2234" s="731">
        <v>2</v>
      </c>
      <c r="U2234" s="689">
        <v>1</v>
      </c>
    </row>
    <row r="2235" spans="1:21" ht="14.4" customHeight="1" x14ac:dyDescent="0.3">
      <c r="A2235" s="649">
        <v>21</v>
      </c>
      <c r="B2235" s="650" t="s">
        <v>582</v>
      </c>
      <c r="C2235" s="650">
        <v>89301212</v>
      </c>
      <c r="D2235" s="729" t="s">
        <v>5949</v>
      </c>
      <c r="E2235" s="730" t="s">
        <v>3931</v>
      </c>
      <c r="F2235" s="650" t="s">
        <v>3904</v>
      </c>
      <c r="G2235" s="650" t="s">
        <v>4064</v>
      </c>
      <c r="H2235" s="650" t="s">
        <v>583</v>
      </c>
      <c r="I2235" s="650" t="s">
        <v>989</v>
      </c>
      <c r="J2235" s="650" t="s">
        <v>4065</v>
      </c>
      <c r="K2235" s="650" t="s">
        <v>4066</v>
      </c>
      <c r="L2235" s="651">
        <v>56.01</v>
      </c>
      <c r="M2235" s="651">
        <v>896.16000000000008</v>
      </c>
      <c r="N2235" s="650">
        <v>16</v>
      </c>
      <c r="O2235" s="731">
        <v>6.5</v>
      </c>
      <c r="P2235" s="651">
        <v>560.1</v>
      </c>
      <c r="Q2235" s="666">
        <v>0.625</v>
      </c>
      <c r="R2235" s="650">
        <v>10</v>
      </c>
      <c r="S2235" s="666">
        <v>0.625</v>
      </c>
      <c r="T2235" s="731">
        <v>2.5</v>
      </c>
      <c r="U2235" s="689">
        <v>0.38461538461538464</v>
      </c>
    </row>
    <row r="2236" spans="1:21" ht="14.4" customHeight="1" x14ac:dyDescent="0.3">
      <c r="A2236" s="649">
        <v>21</v>
      </c>
      <c r="B2236" s="650" t="s">
        <v>582</v>
      </c>
      <c r="C2236" s="650">
        <v>89301212</v>
      </c>
      <c r="D2236" s="729" t="s">
        <v>5949</v>
      </c>
      <c r="E2236" s="730" t="s">
        <v>3931</v>
      </c>
      <c r="F2236" s="650" t="s">
        <v>3904</v>
      </c>
      <c r="G2236" s="650" t="s">
        <v>4064</v>
      </c>
      <c r="H2236" s="650" t="s">
        <v>583</v>
      </c>
      <c r="I2236" s="650" t="s">
        <v>2838</v>
      </c>
      <c r="J2236" s="650" t="s">
        <v>2839</v>
      </c>
      <c r="K2236" s="650" t="s">
        <v>2840</v>
      </c>
      <c r="L2236" s="651">
        <v>70.02</v>
      </c>
      <c r="M2236" s="651">
        <v>140.04</v>
      </c>
      <c r="N2236" s="650">
        <v>2</v>
      </c>
      <c r="O2236" s="731">
        <v>1.5</v>
      </c>
      <c r="P2236" s="651">
        <v>70.02</v>
      </c>
      <c r="Q2236" s="666">
        <v>0.5</v>
      </c>
      <c r="R2236" s="650">
        <v>1</v>
      </c>
      <c r="S2236" s="666">
        <v>0.5</v>
      </c>
      <c r="T2236" s="731">
        <v>0.5</v>
      </c>
      <c r="U2236" s="689">
        <v>0.33333333333333331</v>
      </c>
    </row>
    <row r="2237" spans="1:21" ht="14.4" customHeight="1" x14ac:dyDescent="0.3">
      <c r="A2237" s="649">
        <v>21</v>
      </c>
      <c r="B2237" s="650" t="s">
        <v>582</v>
      </c>
      <c r="C2237" s="650">
        <v>89301212</v>
      </c>
      <c r="D2237" s="729" t="s">
        <v>5949</v>
      </c>
      <c r="E2237" s="730" t="s">
        <v>3931</v>
      </c>
      <c r="F2237" s="650" t="s">
        <v>3904</v>
      </c>
      <c r="G2237" s="650" t="s">
        <v>4067</v>
      </c>
      <c r="H2237" s="650" t="s">
        <v>583</v>
      </c>
      <c r="I2237" s="650" t="s">
        <v>4968</v>
      </c>
      <c r="J2237" s="650" t="s">
        <v>826</v>
      </c>
      <c r="K2237" s="650" t="s">
        <v>3088</v>
      </c>
      <c r="L2237" s="651">
        <v>0</v>
      </c>
      <c r="M2237" s="651">
        <v>0</v>
      </c>
      <c r="N2237" s="650">
        <v>2</v>
      </c>
      <c r="O2237" s="731">
        <v>0.5</v>
      </c>
      <c r="P2237" s="651"/>
      <c r="Q2237" s="666"/>
      <c r="R2237" s="650"/>
      <c r="S2237" s="666">
        <v>0</v>
      </c>
      <c r="T2237" s="731"/>
      <c r="U2237" s="689">
        <v>0</v>
      </c>
    </row>
    <row r="2238" spans="1:21" ht="14.4" customHeight="1" x14ac:dyDescent="0.3">
      <c r="A2238" s="649">
        <v>21</v>
      </c>
      <c r="B2238" s="650" t="s">
        <v>582</v>
      </c>
      <c r="C2238" s="650">
        <v>89301212</v>
      </c>
      <c r="D2238" s="729" t="s">
        <v>5949</v>
      </c>
      <c r="E2238" s="730" t="s">
        <v>3931</v>
      </c>
      <c r="F2238" s="650" t="s">
        <v>3904</v>
      </c>
      <c r="G2238" s="650" t="s">
        <v>4299</v>
      </c>
      <c r="H2238" s="650" t="s">
        <v>1959</v>
      </c>
      <c r="I2238" s="650" t="s">
        <v>1976</v>
      </c>
      <c r="J2238" s="650" t="s">
        <v>3799</v>
      </c>
      <c r="K2238" s="650" t="s">
        <v>3800</v>
      </c>
      <c r="L2238" s="651">
        <v>0</v>
      </c>
      <c r="M2238" s="651">
        <v>0</v>
      </c>
      <c r="N2238" s="650">
        <v>2</v>
      </c>
      <c r="O2238" s="731">
        <v>1</v>
      </c>
      <c r="P2238" s="651">
        <v>0</v>
      </c>
      <c r="Q2238" s="666"/>
      <c r="R2238" s="650">
        <v>2</v>
      </c>
      <c r="S2238" s="666">
        <v>1</v>
      </c>
      <c r="T2238" s="731">
        <v>1</v>
      </c>
      <c r="U2238" s="689">
        <v>1</v>
      </c>
    </row>
    <row r="2239" spans="1:21" ht="14.4" customHeight="1" x14ac:dyDescent="0.3">
      <c r="A2239" s="649">
        <v>21</v>
      </c>
      <c r="B2239" s="650" t="s">
        <v>582</v>
      </c>
      <c r="C2239" s="650">
        <v>89301212</v>
      </c>
      <c r="D2239" s="729" t="s">
        <v>5949</v>
      </c>
      <c r="E2239" s="730" t="s">
        <v>3931</v>
      </c>
      <c r="F2239" s="650" t="s">
        <v>3904</v>
      </c>
      <c r="G2239" s="650" t="s">
        <v>4195</v>
      </c>
      <c r="H2239" s="650" t="s">
        <v>1959</v>
      </c>
      <c r="I2239" s="650" t="s">
        <v>3205</v>
      </c>
      <c r="J2239" s="650" t="s">
        <v>2499</v>
      </c>
      <c r="K2239" s="650" t="s">
        <v>3206</v>
      </c>
      <c r="L2239" s="651">
        <v>418.37</v>
      </c>
      <c r="M2239" s="651">
        <v>418.37</v>
      </c>
      <c r="N2239" s="650">
        <v>1</v>
      </c>
      <c r="O2239" s="731">
        <v>1</v>
      </c>
      <c r="P2239" s="651">
        <v>418.37</v>
      </c>
      <c r="Q2239" s="666">
        <v>1</v>
      </c>
      <c r="R2239" s="650">
        <v>1</v>
      </c>
      <c r="S2239" s="666">
        <v>1</v>
      </c>
      <c r="T2239" s="731">
        <v>1</v>
      </c>
      <c r="U2239" s="689">
        <v>1</v>
      </c>
    </row>
    <row r="2240" spans="1:21" ht="14.4" customHeight="1" x14ac:dyDescent="0.3">
      <c r="A2240" s="649">
        <v>21</v>
      </c>
      <c r="B2240" s="650" t="s">
        <v>582</v>
      </c>
      <c r="C2240" s="650">
        <v>89301212</v>
      </c>
      <c r="D2240" s="729" t="s">
        <v>5949</v>
      </c>
      <c r="E2240" s="730" t="s">
        <v>3931</v>
      </c>
      <c r="F2240" s="650" t="s">
        <v>3904</v>
      </c>
      <c r="G2240" s="650" t="s">
        <v>4195</v>
      </c>
      <c r="H2240" s="650" t="s">
        <v>1959</v>
      </c>
      <c r="I2240" s="650" t="s">
        <v>4300</v>
      </c>
      <c r="J2240" s="650" t="s">
        <v>4301</v>
      </c>
      <c r="K2240" s="650" t="s">
        <v>4302</v>
      </c>
      <c r="L2240" s="651">
        <v>185.9</v>
      </c>
      <c r="M2240" s="651">
        <v>185.9</v>
      </c>
      <c r="N2240" s="650">
        <v>1</v>
      </c>
      <c r="O2240" s="731">
        <v>0.5</v>
      </c>
      <c r="P2240" s="651"/>
      <c r="Q2240" s="666">
        <v>0</v>
      </c>
      <c r="R2240" s="650"/>
      <c r="S2240" s="666">
        <v>0</v>
      </c>
      <c r="T2240" s="731"/>
      <c r="U2240" s="689">
        <v>0</v>
      </c>
    </row>
    <row r="2241" spans="1:21" ht="14.4" customHeight="1" x14ac:dyDescent="0.3">
      <c r="A2241" s="649">
        <v>21</v>
      </c>
      <c r="B2241" s="650" t="s">
        <v>582</v>
      </c>
      <c r="C2241" s="650">
        <v>89301212</v>
      </c>
      <c r="D2241" s="729" t="s">
        <v>5949</v>
      </c>
      <c r="E2241" s="730" t="s">
        <v>3931</v>
      </c>
      <c r="F2241" s="650" t="s">
        <v>3904</v>
      </c>
      <c r="G2241" s="650" t="s">
        <v>4195</v>
      </c>
      <c r="H2241" s="650" t="s">
        <v>583</v>
      </c>
      <c r="I2241" s="650" t="s">
        <v>5649</v>
      </c>
      <c r="J2241" s="650" t="s">
        <v>5650</v>
      </c>
      <c r="K2241" s="650" t="s">
        <v>5651</v>
      </c>
      <c r="L2241" s="651">
        <v>220.06</v>
      </c>
      <c r="M2241" s="651">
        <v>220.06</v>
      </c>
      <c r="N2241" s="650">
        <v>1</v>
      </c>
      <c r="O2241" s="731">
        <v>0.5</v>
      </c>
      <c r="P2241" s="651"/>
      <c r="Q2241" s="666">
        <v>0</v>
      </c>
      <c r="R2241" s="650"/>
      <c r="S2241" s="666">
        <v>0</v>
      </c>
      <c r="T2241" s="731"/>
      <c r="U2241" s="689">
        <v>0</v>
      </c>
    </row>
    <row r="2242" spans="1:21" ht="14.4" customHeight="1" x14ac:dyDescent="0.3">
      <c r="A2242" s="649">
        <v>21</v>
      </c>
      <c r="B2242" s="650" t="s">
        <v>582</v>
      </c>
      <c r="C2242" s="650">
        <v>89301212</v>
      </c>
      <c r="D2242" s="729" t="s">
        <v>5949</v>
      </c>
      <c r="E2242" s="730" t="s">
        <v>3931</v>
      </c>
      <c r="F2242" s="650" t="s">
        <v>3904</v>
      </c>
      <c r="G2242" s="650" t="s">
        <v>3945</v>
      </c>
      <c r="H2242" s="650" t="s">
        <v>583</v>
      </c>
      <c r="I2242" s="650" t="s">
        <v>5471</v>
      </c>
      <c r="J2242" s="650" t="s">
        <v>777</v>
      </c>
      <c r="K2242" s="650" t="s">
        <v>4071</v>
      </c>
      <c r="L2242" s="651">
        <v>391.83</v>
      </c>
      <c r="M2242" s="651">
        <v>1175.49</v>
      </c>
      <c r="N2242" s="650">
        <v>3</v>
      </c>
      <c r="O2242" s="731">
        <v>1</v>
      </c>
      <c r="P2242" s="651">
        <v>1175.49</v>
      </c>
      <c r="Q2242" s="666">
        <v>1</v>
      </c>
      <c r="R2242" s="650">
        <v>3</v>
      </c>
      <c r="S2242" s="666">
        <v>1</v>
      </c>
      <c r="T2242" s="731">
        <v>1</v>
      </c>
      <c r="U2242" s="689">
        <v>1</v>
      </c>
    </row>
    <row r="2243" spans="1:21" ht="14.4" customHeight="1" x14ac:dyDescent="0.3">
      <c r="A2243" s="649">
        <v>21</v>
      </c>
      <c r="B2243" s="650" t="s">
        <v>582</v>
      </c>
      <c r="C2243" s="650">
        <v>89301212</v>
      </c>
      <c r="D2243" s="729" t="s">
        <v>5949</v>
      </c>
      <c r="E2243" s="730" t="s">
        <v>3931</v>
      </c>
      <c r="F2243" s="650" t="s">
        <v>3904</v>
      </c>
      <c r="G2243" s="650" t="s">
        <v>3945</v>
      </c>
      <c r="H2243" s="650" t="s">
        <v>583</v>
      </c>
      <c r="I2243" s="650" t="s">
        <v>4305</v>
      </c>
      <c r="J2243" s="650" t="s">
        <v>777</v>
      </c>
      <c r="K2243" s="650" t="s">
        <v>4306</v>
      </c>
      <c r="L2243" s="651">
        <v>0</v>
      </c>
      <c r="M2243" s="651">
        <v>0</v>
      </c>
      <c r="N2243" s="650">
        <v>4</v>
      </c>
      <c r="O2243" s="731">
        <v>2</v>
      </c>
      <c r="P2243" s="651">
        <v>0</v>
      </c>
      <c r="Q2243" s="666"/>
      <c r="R2243" s="650">
        <v>3</v>
      </c>
      <c r="S2243" s="666">
        <v>0.75</v>
      </c>
      <c r="T2243" s="731">
        <v>1.5</v>
      </c>
      <c r="U2243" s="689">
        <v>0.75</v>
      </c>
    </row>
    <row r="2244" spans="1:21" ht="14.4" customHeight="1" x14ac:dyDescent="0.3">
      <c r="A2244" s="649">
        <v>21</v>
      </c>
      <c r="B2244" s="650" t="s">
        <v>582</v>
      </c>
      <c r="C2244" s="650">
        <v>89301212</v>
      </c>
      <c r="D2244" s="729" t="s">
        <v>5949</v>
      </c>
      <c r="E2244" s="730" t="s">
        <v>3931</v>
      </c>
      <c r="F2244" s="650" t="s">
        <v>3904</v>
      </c>
      <c r="G2244" s="650" t="s">
        <v>3950</v>
      </c>
      <c r="H2244" s="650" t="s">
        <v>1959</v>
      </c>
      <c r="I2244" s="650" t="s">
        <v>2176</v>
      </c>
      <c r="J2244" s="650" t="s">
        <v>1999</v>
      </c>
      <c r="K2244" s="650" t="s">
        <v>2177</v>
      </c>
      <c r="L2244" s="651">
        <v>468.96</v>
      </c>
      <c r="M2244" s="651">
        <v>1406.8799999999999</v>
      </c>
      <c r="N2244" s="650">
        <v>3</v>
      </c>
      <c r="O2244" s="731">
        <v>1</v>
      </c>
      <c r="P2244" s="651">
        <v>1406.8799999999999</v>
      </c>
      <c r="Q2244" s="666">
        <v>1</v>
      </c>
      <c r="R2244" s="650">
        <v>3</v>
      </c>
      <c r="S2244" s="666">
        <v>1</v>
      </c>
      <c r="T2244" s="731">
        <v>1</v>
      </c>
      <c r="U2244" s="689">
        <v>1</v>
      </c>
    </row>
    <row r="2245" spans="1:21" ht="14.4" customHeight="1" x14ac:dyDescent="0.3">
      <c r="A2245" s="649">
        <v>21</v>
      </c>
      <c r="B2245" s="650" t="s">
        <v>582</v>
      </c>
      <c r="C2245" s="650">
        <v>89301212</v>
      </c>
      <c r="D2245" s="729" t="s">
        <v>5949</v>
      </c>
      <c r="E2245" s="730" t="s">
        <v>3931</v>
      </c>
      <c r="F2245" s="650" t="s">
        <v>3904</v>
      </c>
      <c r="G2245" s="650" t="s">
        <v>3950</v>
      </c>
      <c r="H2245" s="650" t="s">
        <v>1959</v>
      </c>
      <c r="I2245" s="650" t="s">
        <v>2179</v>
      </c>
      <c r="J2245" s="650" t="s">
        <v>1999</v>
      </c>
      <c r="K2245" s="650" t="s">
        <v>2180</v>
      </c>
      <c r="L2245" s="651">
        <v>625.29</v>
      </c>
      <c r="M2245" s="651">
        <v>5627.61</v>
      </c>
      <c r="N2245" s="650">
        <v>9</v>
      </c>
      <c r="O2245" s="731">
        <v>2.5</v>
      </c>
      <c r="P2245" s="651">
        <v>5627.61</v>
      </c>
      <c r="Q2245" s="666">
        <v>1</v>
      </c>
      <c r="R2245" s="650">
        <v>9</v>
      </c>
      <c r="S2245" s="666">
        <v>1</v>
      </c>
      <c r="T2245" s="731">
        <v>2.5</v>
      </c>
      <c r="U2245" s="689">
        <v>1</v>
      </c>
    </row>
    <row r="2246" spans="1:21" ht="14.4" customHeight="1" x14ac:dyDescent="0.3">
      <c r="A2246" s="649">
        <v>21</v>
      </c>
      <c r="B2246" s="650" t="s">
        <v>582</v>
      </c>
      <c r="C2246" s="650">
        <v>89301212</v>
      </c>
      <c r="D2246" s="729" t="s">
        <v>5949</v>
      </c>
      <c r="E2246" s="730" t="s">
        <v>3931</v>
      </c>
      <c r="F2246" s="650" t="s">
        <v>3904</v>
      </c>
      <c r="G2246" s="650" t="s">
        <v>3950</v>
      </c>
      <c r="H2246" s="650" t="s">
        <v>1959</v>
      </c>
      <c r="I2246" s="650" t="s">
        <v>1998</v>
      </c>
      <c r="J2246" s="650" t="s">
        <v>1999</v>
      </c>
      <c r="K2246" s="650" t="s">
        <v>2000</v>
      </c>
      <c r="L2246" s="651">
        <v>937.93</v>
      </c>
      <c r="M2246" s="651">
        <v>18758.599999999999</v>
      </c>
      <c r="N2246" s="650">
        <v>20</v>
      </c>
      <c r="O2246" s="731">
        <v>7</v>
      </c>
      <c r="P2246" s="651">
        <v>13131.02</v>
      </c>
      <c r="Q2246" s="666">
        <v>0.70000000000000007</v>
      </c>
      <c r="R2246" s="650">
        <v>14</v>
      </c>
      <c r="S2246" s="666">
        <v>0.7</v>
      </c>
      <c r="T2246" s="731">
        <v>5</v>
      </c>
      <c r="U2246" s="689">
        <v>0.7142857142857143</v>
      </c>
    </row>
    <row r="2247" spans="1:21" ht="14.4" customHeight="1" x14ac:dyDescent="0.3">
      <c r="A2247" s="649">
        <v>21</v>
      </c>
      <c r="B2247" s="650" t="s">
        <v>582</v>
      </c>
      <c r="C2247" s="650">
        <v>89301212</v>
      </c>
      <c r="D2247" s="729" t="s">
        <v>5949</v>
      </c>
      <c r="E2247" s="730" t="s">
        <v>3931</v>
      </c>
      <c r="F2247" s="650" t="s">
        <v>3904</v>
      </c>
      <c r="G2247" s="650" t="s">
        <v>3950</v>
      </c>
      <c r="H2247" s="650" t="s">
        <v>1959</v>
      </c>
      <c r="I2247" s="650" t="s">
        <v>2002</v>
      </c>
      <c r="J2247" s="650" t="s">
        <v>1999</v>
      </c>
      <c r="K2247" s="650" t="s">
        <v>2003</v>
      </c>
      <c r="L2247" s="651">
        <v>1166.47</v>
      </c>
      <c r="M2247" s="651">
        <v>3499.41</v>
      </c>
      <c r="N2247" s="650">
        <v>3</v>
      </c>
      <c r="O2247" s="731">
        <v>0.5</v>
      </c>
      <c r="P2247" s="651"/>
      <c r="Q2247" s="666">
        <v>0</v>
      </c>
      <c r="R2247" s="650"/>
      <c r="S2247" s="666">
        <v>0</v>
      </c>
      <c r="T2247" s="731"/>
      <c r="U2247" s="689">
        <v>0</v>
      </c>
    </row>
    <row r="2248" spans="1:21" ht="14.4" customHeight="1" x14ac:dyDescent="0.3">
      <c r="A2248" s="649">
        <v>21</v>
      </c>
      <c r="B2248" s="650" t="s">
        <v>582</v>
      </c>
      <c r="C2248" s="650">
        <v>89301212</v>
      </c>
      <c r="D2248" s="729" t="s">
        <v>5949</v>
      </c>
      <c r="E2248" s="730" t="s">
        <v>3931</v>
      </c>
      <c r="F2248" s="650" t="s">
        <v>3904</v>
      </c>
      <c r="G2248" s="650" t="s">
        <v>3950</v>
      </c>
      <c r="H2248" s="650" t="s">
        <v>1959</v>
      </c>
      <c r="I2248" s="650" t="s">
        <v>2061</v>
      </c>
      <c r="J2248" s="650" t="s">
        <v>2062</v>
      </c>
      <c r="K2248" s="650" t="s">
        <v>2000</v>
      </c>
      <c r="L2248" s="651">
        <v>1749.69</v>
      </c>
      <c r="M2248" s="651">
        <v>57739.77</v>
      </c>
      <c r="N2248" s="650">
        <v>33</v>
      </c>
      <c r="O2248" s="731">
        <v>8.5</v>
      </c>
      <c r="P2248" s="651">
        <v>36743.49</v>
      </c>
      <c r="Q2248" s="666">
        <v>0.63636363636363635</v>
      </c>
      <c r="R2248" s="650">
        <v>21</v>
      </c>
      <c r="S2248" s="666">
        <v>0.63636363636363635</v>
      </c>
      <c r="T2248" s="731">
        <v>6.5</v>
      </c>
      <c r="U2248" s="689">
        <v>0.76470588235294112</v>
      </c>
    </row>
    <row r="2249" spans="1:21" ht="14.4" customHeight="1" x14ac:dyDescent="0.3">
      <c r="A2249" s="649">
        <v>21</v>
      </c>
      <c r="B2249" s="650" t="s">
        <v>582</v>
      </c>
      <c r="C2249" s="650">
        <v>89301212</v>
      </c>
      <c r="D2249" s="729" t="s">
        <v>5949</v>
      </c>
      <c r="E2249" s="730" t="s">
        <v>3931</v>
      </c>
      <c r="F2249" s="650" t="s">
        <v>3904</v>
      </c>
      <c r="G2249" s="650" t="s">
        <v>3950</v>
      </c>
      <c r="H2249" s="650" t="s">
        <v>1959</v>
      </c>
      <c r="I2249" s="650" t="s">
        <v>2065</v>
      </c>
      <c r="J2249" s="650" t="s">
        <v>2062</v>
      </c>
      <c r="K2249" s="650" t="s">
        <v>2003</v>
      </c>
      <c r="L2249" s="651">
        <v>2332.92</v>
      </c>
      <c r="M2249" s="651">
        <v>65321.760000000009</v>
      </c>
      <c r="N2249" s="650">
        <v>28</v>
      </c>
      <c r="O2249" s="731">
        <v>7</v>
      </c>
      <c r="P2249" s="651">
        <v>16330.44</v>
      </c>
      <c r="Q2249" s="666">
        <v>0.24999999999999997</v>
      </c>
      <c r="R2249" s="650">
        <v>7</v>
      </c>
      <c r="S2249" s="666">
        <v>0.25</v>
      </c>
      <c r="T2249" s="731">
        <v>2</v>
      </c>
      <c r="U2249" s="689">
        <v>0.2857142857142857</v>
      </c>
    </row>
    <row r="2250" spans="1:21" ht="14.4" customHeight="1" x14ac:dyDescent="0.3">
      <c r="A2250" s="649">
        <v>21</v>
      </c>
      <c r="B2250" s="650" t="s">
        <v>582</v>
      </c>
      <c r="C2250" s="650">
        <v>89301212</v>
      </c>
      <c r="D2250" s="729" t="s">
        <v>5949</v>
      </c>
      <c r="E2250" s="730" t="s">
        <v>3931</v>
      </c>
      <c r="F2250" s="650" t="s">
        <v>3904</v>
      </c>
      <c r="G2250" s="650" t="s">
        <v>5652</v>
      </c>
      <c r="H2250" s="650" t="s">
        <v>583</v>
      </c>
      <c r="I2250" s="650" t="s">
        <v>5653</v>
      </c>
      <c r="J2250" s="650" t="s">
        <v>5654</v>
      </c>
      <c r="K2250" s="650" t="s">
        <v>5655</v>
      </c>
      <c r="L2250" s="651">
        <v>140.59</v>
      </c>
      <c r="M2250" s="651">
        <v>562.36</v>
      </c>
      <c r="N2250" s="650">
        <v>4</v>
      </c>
      <c r="O2250" s="731">
        <v>1</v>
      </c>
      <c r="P2250" s="651">
        <v>281.18</v>
      </c>
      <c r="Q2250" s="666">
        <v>0.5</v>
      </c>
      <c r="R2250" s="650">
        <v>2</v>
      </c>
      <c r="S2250" s="666">
        <v>0.5</v>
      </c>
      <c r="T2250" s="731">
        <v>0.5</v>
      </c>
      <c r="U2250" s="689">
        <v>0.5</v>
      </c>
    </row>
    <row r="2251" spans="1:21" ht="14.4" customHeight="1" x14ac:dyDescent="0.3">
      <c r="A2251" s="649">
        <v>21</v>
      </c>
      <c r="B2251" s="650" t="s">
        <v>582</v>
      </c>
      <c r="C2251" s="650">
        <v>89301212</v>
      </c>
      <c r="D2251" s="729" t="s">
        <v>5949</v>
      </c>
      <c r="E2251" s="730" t="s">
        <v>3931</v>
      </c>
      <c r="F2251" s="650" t="s">
        <v>3904</v>
      </c>
      <c r="G2251" s="650" t="s">
        <v>4441</v>
      </c>
      <c r="H2251" s="650" t="s">
        <v>1959</v>
      </c>
      <c r="I2251" s="650" t="s">
        <v>1968</v>
      </c>
      <c r="J2251" s="650" t="s">
        <v>1969</v>
      </c>
      <c r="K2251" s="650" t="s">
        <v>1872</v>
      </c>
      <c r="L2251" s="651">
        <v>96.63</v>
      </c>
      <c r="M2251" s="651">
        <v>869.67</v>
      </c>
      <c r="N2251" s="650">
        <v>9</v>
      </c>
      <c r="O2251" s="731">
        <v>3</v>
      </c>
      <c r="P2251" s="651">
        <v>289.89</v>
      </c>
      <c r="Q2251" s="666">
        <v>0.33333333333333331</v>
      </c>
      <c r="R2251" s="650">
        <v>3</v>
      </c>
      <c r="S2251" s="666">
        <v>0.33333333333333331</v>
      </c>
      <c r="T2251" s="731">
        <v>1</v>
      </c>
      <c r="U2251" s="689">
        <v>0.33333333333333331</v>
      </c>
    </row>
    <row r="2252" spans="1:21" ht="14.4" customHeight="1" x14ac:dyDescent="0.3">
      <c r="A2252" s="649">
        <v>21</v>
      </c>
      <c r="B2252" s="650" t="s">
        <v>582</v>
      </c>
      <c r="C2252" s="650">
        <v>89301212</v>
      </c>
      <c r="D2252" s="729" t="s">
        <v>5949</v>
      </c>
      <c r="E2252" s="730" t="s">
        <v>3931</v>
      </c>
      <c r="F2252" s="650" t="s">
        <v>3904</v>
      </c>
      <c r="G2252" s="650" t="s">
        <v>4441</v>
      </c>
      <c r="H2252" s="650" t="s">
        <v>583</v>
      </c>
      <c r="I2252" s="650" t="s">
        <v>2957</v>
      </c>
      <c r="J2252" s="650" t="s">
        <v>1969</v>
      </c>
      <c r="K2252" s="650" t="s">
        <v>4553</v>
      </c>
      <c r="L2252" s="651">
        <v>96.63</v>
      </c>
      <c r="M2252" s="651">
        <v>289.89</v>
      </c>
      <c r="N2252" s="650">
        <v>3</v>
      </c>
      <c r="O2252" s="731">
        <v>1.5</v>
      </c>
      <c r="P2252" s="651"/>
      <c r="Q2252" s="666">
        <v>0</v>
      </c>
      <c r="R2252" s="650"/>
      <c r="S2252" s="666">
        <v>0</v>
      </c>
      <c r="T2252" s="731"/>
      <c r="U2252" s="689">
        <v>0</v>
      </c>
    </row>
    <row r="2253" spans="1:21" ht="14.4" customHeight="1" x14ac:dyDescent="0.3">
      <c r="A2253" s="649">
        <v>21</v>
      </c>
      <c r="B2253" s="650" t="s">
        <v>582</v>
      </c>
      <c r="C2253" s="650">
        <v>89301212</v>
      </c>
      <c r="D2253" s="729" t="s">
        <v>5949</v>
      </c>
      <c r="E2253" s="730" t="s">
        <v>3931</v>
      </c>
      <c r="F2253" s="650" t="s">
        <v>3904</v>
      </c>
      <c r="G2253" s="650" t="s">
        <v>4441</v>
      </c>
      <c r="H2253" s="650" t="s">
        <v>583</v>
      </c>
      <c r="I2253" s="650" t="s">
        <v>2957</v>
      </c>
      <c r="J2253" s="650" t="s">
        <v>1969</v>
      </c>
      <c r="K2253" s="650" t="s">
        <v>4553</v>
      </c>
      <c r="L2253" s="651">
        <v>59.55</v>
      </c>
      <c r="M2253" s="651">
        <v>119.1</v>
      </c>
      <c r="N2253" s="650">
        <v>2</v>
      </c>
      <c r="O2253" s="731">
        <v>1</v>
      </c>
      <c r="P2253" s="651"/>
      <c r="Q2253" s="666">
        <v>0</v>
      </c>
      <c r="R2253" s="650"/>
      <c r="S2253" s="666">
        <v>0</v>
      </c>
      <c r="T2253" s="731"/>
      <c r="U2253" s="689">
        <v>0</v>
      </c>
    </row>
    <row r="2254" spans="1:21" ht="14.4" customHeight="1" x14ac:dyDescent="0.3">
      <c r="A2254" s="649">
        <v>21</v>
      </c>
      <c r="B2254" s="650" t="s">
        <v>582</v>
      </c>
      <c r="C2254" s="650">
        <v>89301212</v>
      </c>
      <c r="D2254" s="729" t="s">
        <v>5949</v>
      </c>
      <c r="E2254" s="730" t="s">
        <v>3931</v>
      </c>
      <c r="F2254" s="650" t="s">
        <v>3904</v>
      </c>
      <c r="G2254" s="650" t="s">
        <v>4441</v>
      </c>
      <c r="H2254" s="650" t="s">
        <v>583</v>
      </c>
      <c r="I2254" s="650" t="s">
        <v>4554</v>
      </c>
      <c r="J2254" s="650" t="s">
        <v>4555</v>
      </c>
      <c r="K2254" s="650" t="s">
        <v>4556</v>
      </c>
      <c r="L2254" s="651">
        <v>59.55</v>
      </c>
      <c r="M2254" s="651">
        <v>119.1</v>
      </c>
      <c r="N2254" s="650">
        <v>2</v>
      </c>
      <c r="O2254" s="731">
        <v>1</v>
      </c>
      <c r="P2254" s="651">
        <v>119.1</v>
      </c>
      <c r="Q2254" s="666">
        <v>1</v>
      </c>
      <c r="R2254" s="650">
        <v>2</v>
      </c>
      <c r="S2254" s="666">
        <v>1</v>
      </c>
      <c r="T2254" s="731">
        <v>1</v>
      </c>
      <c r="U2254" s="689">
        <v>1</v>
      </c>
    </row>
    <row r="2255" spans="1:21" ht="14.4" customHeight="1" x14ac:dyDescent="0.3">
      <c r="A2255" s="649">
        <v>21</v>
      </c>
      <c r="B2255" s="650" t="s">
        <v>582</v>
      </c>
      <c r="C2255" s="650">
        <v>89301212</v>
      </c>
      <c r="D2255" s="729" t="s">
        <v>5949</v>
      </c>
      <c r="E2255" s="730" t="s">
        <v>3931</v>
      </c>
      <c r="F2255" s="650" t="s">
        <v>3904</v>
      </c>
      <c r="G2255" s="650" t="s">
        <v>4441</v>
      </c>
      <c r="H2255" s="650" t="s">
        <v>583</v>
      </c>
      <c r="I2255" s="650" t="s">
        <v>4980</v>
      </c>
      <c r="J2255" s="650" t="s">
        <v>1969</v>
      </c>
      <c r="K2255" s="650" t="s">
        <v>4981</v>
      </c>
      <c r="L2255" s="651">
        <v>0</v>
      </c>
      <c r="M2255" s="651">
        <v>0</v>
      </c>
      <c r="N2255" s="650">
        <v>6</v>
      </c>
      <c r="O2255" s="731">
        <v>3</v>
      </c>
      <c r="P2255" s="651">
        <v>0</v>
      </c>
      <c r="Q2255" s="666"/>
      <c r="R2255" s="650">
        <v>4</v>
      </c>
      <c r="S2255" s="666">
        <v>0.66666666666666663</v>
      </c>
      <c r="T2255" s="731">
        <v>2</v>
      </c>
      <c r="U2255" s="689">
        <v>0.66666666666666663</v>
      </c>
    </row>
    <row r="2256" spans="1:21" ht="14.4" customHeight="1" x14ac:dyDescent="0.3">
      <c r="A2256" s="649">
        <v>21</v>
      </c>
      <c r="B2256" s="650" t="s">
        <v>582</v>
      </c>
      <c r="C2256" s="650">
        <v>89301212</v>
      </c>
      <c r="D2256" s="729" t="s">
        <v>5949</v>
      </c>
      <c r="E2256" s="730" t="s">
        <v>3931</v>
      </c>
      <c r="F2256" s="650" t="s">
        <v>3904</v>
      </c>
      <c r="G2256" s="650" t="s">
        <v>5656</v>
      </c>
      <c r="H2256" s="650" t="s">
        <v>583</v>
      </c>
      <c r="I2256" s="650" t="s">
        <v>5657</v>
      </c>
      <c r="J2256" s="650" t="s">
        <v>5658</v>
      </c>
      <c r="K2256" s="650" t="s">
        <v>5659</v>
      </c>
      <c r="L2256" s="651">
        <v>121.59</v>
      </c>
      <c r="M2256" s="651">
        <v>729.54</v>
      </c>
      <c r="N2256" s="650">
        <v>6</v>
      </c>
      <c r="O2256" s="731">
        <v>3.5</v>
      </c>
      <c r="P2256" s="651">
        <v>243.18</v>
      </c>
      <c r="Q2256" s="666">
        <v>0.33333333333333337</v>
      </c>
      <c r="R2256" s="650">
        <v>2</v>
      </c>
      <c r="S2256" s="666">
        <v>0.33333333333333331</v>
      </c>
      <c r="T2256" s="731">
        <v>1</v>
      </c>
      <c r="U2256" s="689">
        <v>0.2857142857142857</v>
      </c>
    </row>
    <row r="2257" spans="1:21" ht="14.4" customHeight="1" x14ac:dyDescent="0.3">
      <c r="A2257" s="649">
        <v>21</v>
      </c>
      <c r="B2257" s="650" t="s">
        <v>582</v>
      </c>
      <c r="C2257" s="650">
        <v>89301212</v>
      </c>
      <c r="D2257" s="729" t="s">
        <v>5949</v>
      </c>
      <c r="E2257" s="730" t="s">
        <v>3931</v>
      </c>
      <c r="F2257" s="650" t="s">
        <v>3904</v>
      </c>
      <c r="G2257" s="650" t="s">
        <v>3951</v>
      </c>
      <c r="H2257" s="650" t="s">
        <v>583</v>
      </c>
      <c r="I2257" s="650" t="s">
        <v>3952</v>
      </c>
      <c r="J2257" s="650" t="s">
        <v>3953</v>
      </c>
      <c r="K2257" s="650" t="s">
        <v>812</v>
      </c>
      <c r="L2257" s="651">
        <v>314.89999999999998</v>
      </c>
      <c r="M2257" s="651">
        <v>3463.9000000000005</v>
      </c>
      <c r="N2257" s="650">
        <v>11</v>
      </c>
      <c r="O2257" s="731">
        <v>6</v>
      </c>
      <c r="P2257" s="651">
        <v>2834.1000000000004</v>
      </c>
      <c r="Q2257" s="666">
        <v>0.81818181818181812</v>
      </c>
      <c r="R2257" s="650">
        <v>9</v>
      </c>
      <c r="S2257" s="666">
        <v>0.81818181818181823</v>
      </c>
      <c r="T2257" s="731">
        <v>4.5</v>
      </c>
      <c r="U2257" s="689">
        <v>0.75</v>
      </c>
    </row>
    <row r="2258" spans="1:21" ht="14.4" customHeight="1" x14ac:dyDescent="0.3">
      <c r="A2258" s="649">
        <v>21</v>
      </c>
      <c r="B2258" s="650" t="s">
        <v>582</v>
      </c>
      <c r="C2258" s="650">
        <v>89301212</v>
      </c>
      <c r="D2258" s="729" t="s">
        <v>5949</v>
      </c>
      <c r="E2258" s="730" t="s">
        <v>3931</v>
      </c>
      <c r="F2258" s="650" t="s">
        <v>3904</v>
      </c>
      <c r="G2258" s="650" t="s">
        <v>3951</v>
      </c>
      <c r="H2258" s="650" t="s">
        <v>583</v>
      </c>
      <c r="I2258" s="650" t="s">
        <v>811</v>
      </c>
      <c r="J2258" s="650" t="s">
        <v>808</v>
      </c>
      <c r="K2258" s="650" t="s">
        <v>4309</v>
      </c>
      <c r="L2258" s="651">
        <v>314.89999999999998</v>
      </c>
      <c r="M2258" s="651">
        <v>9132.1</v>
      </c>
      <c r="N2258" s="650">
        <v>29</v>
      </c>
      <c r="O2258" s="731">
        <v>18</v>
      </c>
      <c r="P2258" s="651">
        <v>4723.5</v>
      </c>
      <c r="Q2258" s="666">
        <v>0.51724137931034486</v>
      </c>
      <c r="R2258" s="650">
        <v>15</v>
      </c>
      <c r="S2258" s="666">
        <v>0.51724137931034486</v>
      </c>
      <c r="T2258" s="731">
        <v>8.5</v>
      </c>
      <c r="U2258" s="689">
        <v>0.47222222222222221</v>
      </c>
    </row>
    <row r="2259" spans="1:21" ht="14.4" customHeight="1" x14ac:dyDescent="0.3">
      <c r="A2259" s="649">
        <v>21</v>
      </c>
      <c r="B2259" s="650" t="s">
        <v>582</v>
      </c>
      <c r="C2259" s="650">
        <v>89301212</v>
      </c>
      <c r="D2259" s="729" t="s">
        <v>5949</v>
      </c>
      <c r="E2259" s="730" t="s">
        <v>3931</v>
      </c>
      <c r="F2259" s="650" t="s">
        <v>3904</v>
      </c>
      <c r="G2259" s="650" t="s">
        <v>3948</v>
      </c>
      <c r="H2259" s="650" t="s">
        <v>1959</v>
      </c>
      <c r="I2259" s="650" t="s">
        <v>2182</v>
      </c>
      <c r="J2259" s="650" t="s">
        <v>2183</v>
      </c>
      <c r="K2259" s="650" t="s">
        <v>2184</v>
      </c>
      <c r="L2259" s="651">
        <v>497.4</v>
      </c>
      <c r="M2259" s="651">
        <v>52724.400000000067</v>
      </c>
      <c r="N2259" s="650">
        <v>106</v>
      </c>
      <c r="O2259" s="731">
        <v>93</v>
      </c>
      <c r="P2259" s="651">
        <v>43771.20000000007</v>
      </c>
      <c r="Q2259" s="666">
        <v>0.83018867924528328</v>
      </c>
      <c r="R2259" s="650">
        <v>88</v>
      </c>
      <c r="S2259" s="666">
        <v>0.83018867924528306</v>
      </c>
      <c r="T2259" s="731">
        <v>77</v>
      </c>
      <c r="U2259" s="689">
        <v>0.82795698924731187</v>
      </c>
    </row>
    <row r="2260" spans="1:21" ht="14.4" customHeight="1" x14ac:dyDescent="0.3">
      <c r="A2260" s="649">
        <v>21</v>
      </c>
      <c r="B2260" s="650" t="s">
        <v>582</v>
      </c>
      <c r="C2260" s="650">
        <v>89301212</v>
      </c>
      <c r="D2260" s="729" t="s">
        <v>5949</v>
      </c>
      <c r="E2260" s="730" t="s">
        <v>3931</v>
      </c>
      <c r="F2260" s="650" t="s">
        <v>3904</v>
      </c>
      <c r="G2260" s="650" t="s">
        <v>3948</v>
      </c>
      <c r="H2260" s="650" t="s">
        <v>1959</v>
      </c>
      <c r="I2260" s="650" t="s">
        <v>2200</v>
      </c>
      <c r="J2260" s="650" t="s">
        <v>2201</v>
      </c>
      <c r="K2260" s="650" t="s">
        <v>3686</v>
      </c>
      <c r="L2260" s="651">
        <v>1359.61</v>
      </c>
      <c r="M2260" s="651">
        <v>38069.080000000009</v>
      </c>
      <c r="N2260" s="650">
        <v>28</v>
      </c>
      <c r="O2260" s="731">
        <v>20</v>
      </c>
      <c r="P2260" s="651">
        <v>32630.640000000007</v>
      </c>
      <c r="Q2260" s="666">
        <v>0.8571428571428571</v>
      </c>
      <c r="R2260" s="650">
        <v>24</v>
      </c>
      <c r="S2260" s="666">
        <v>0.8571428571428571</v>
      </c>
      <c r="T2260" s="731">
        <v>16.5</v>
      </c>
      <c r="U2260" s="689">
        <v>0.82499999999999996</v>
      </c>
    </row>
    <row r="2261" spans="1:21" ht="14.4" customHeight="1" x14ac:dyDescent="0.3">
      <c r="A2261" s="649">
        <v>21</v>
      </c>
      <c r="B2261" s="650" t="s">
        <v>582</v>
      </c>
      <c r="C2261" s="650">
        <v>89301212</v>
      </c>
      <c r="D2261" s="729" t="s">
        <v>5949</v>
      </c>
      <c r="E2261" s="730" t="s">
        <v>3931</v>
      </c>
      <c r="F2261" s="650" t="s">
        <v>3904</v>
      </c>
      <c r="G2261" s="650" t="s">
        <v>3948</v>
      </c>
      <c r="H2261" s="650" t="s">
        <v>1959</v>
      </c>
      <c r="I2261" s="650" t="s">
        <v>3964</v>
      </c>
      <c r="J2261" s="650" t="s">
        <v>3965</v>
      </c>
      <c r="K2261" s="650" t="s">
        <v>3966</v>
      </c>
      <c r="L2261" s="651">
        <v>1359.61</v>
      </c>
      <c r="M2261" s="651">
        <v>1359.61</v>
      </c>
      <c r="N2261" s="650">
        <v>1</v>
      </c>
      <c r="O2261" s="731">
        <v>1</v>
      </c>
      <c r="P2261" s="651">
        <v>1359.61</v>
      </c>
      <c r="Q2261" s="666">
        <v>1</v>
      </c>
      <c r="R2261" s="650">
        <v>1</v>
      </c>
      <c r="S2261" s="666">
        <v>1</v>
      </c>
      <c r="T2261" s="731">
        <v>1</v>
      </c>
      <c r="U2261" s="689">
        <v>1</v>
      </c>
    </row>
    <row r="2262" spans="1:21" ht="14.4" customHeight="1" x14ac:dyDescent="0.3">
      <c r="A2262" s="649">
        <v>21</v>
      </c>
      <c r="B2262" s="650" t="s">
        <v>582</v>
      </c>
      <c r="C2262" s="650">
        <v>89301212</v>
      </c>
      <c r="D2262" s="729" t="s">
        <v>5949</v>
      </c>
      <c r="E2262" s="730" t="s">
        <v>3931</v>
      </c>
      <c r="F2262" s="650" t="s">
        <v>3904</v>
      </c>
      <c r="G2262" s="650" t="s">
        <v>4559</v>
      </c>
      <c r="H2262" s="650" t="s">
        <v>583</v>
      </c>
      <c r="I2262" s="650" t="s">
        <v>4560</v>
      </c>
      <c r="J2262" s="650" t="s">
        <v>4561</v>
      </c>
      <c r="K2262" s="650" t="s">
        <v>4562</v>
      </c>
      <c r="L2262" s="651">
        <v>1044.3599999999999</v>
      </c>
      <c r="M2262" s="651">
        <v>54306.720000000023</v>
      </c>
      <c r="N2262" s="650">
        <v>52</v>
      </c>
      <c r="O2262" s="731">
        <v>29</v>
      </c>
      <c r="P2262" s="651">
        <v>53262.360000000022</v>
      </c>
      <c r="Q2262" s="666">
        <v>0.98076923076923073</v>
      </c>
      <c r="R2262" s="650">
        <v>51</v>
      </c>
      <c r="S2262" s="666">
        <v>0.98076923076923073</v>
      </c>
      <c r="T2262" s="731">
        <v>28</v>
      </c>
      <c r="U2262" s="689">
        <v>0.96551724137931039</v>
      </c>
    </row>
    <row r="2263" spans="1:21" ht="14.4" customHeight="1" x14ac:dyDescent="0.3">
      <c r="A2263" s="649">
        <v>21</v>
      </c>
      <c r="B2263" s="650" t="s">
        <v>582</v>
      </c>
      <c r="C2263" s="650">
        <v>89301212</v>
      </c>
      <c r="D2263" s="729" t="s">
        <v>5949</v>
      </c>
      <c r="E2263" s="730" t="s">
        <v>3931</v>
      </c>
      <c r="F2263" s="650" t="s">
        <v>3904</v>
      </c>
      <c r="G2263" s="650" t="s">
        <v>4559</v>
      </c>
      <c r="H2263" s="650" t="s">
        <v>583</v>
      </c>
      <c r="I2263" s="650" t="s">
        <v>1744</v>
      </c>
      <c r="J2263" s="650" t="s">
        <v>4561</v>
      </c>
      <c r="K2263" s="650" t="s">
        <v>4562</v>
      </c>
      <c r="L2263" s="651">
        <v>1044.3599999999999</v>
      </c>
      <c r="M2263" s="651">
        <v>1044.3599999999999</v>
      </c>
      <c r="N2263" s="650">
        <v>1</v>
      </c>
      <c r="O2263" s="731">
        <v>1</v>
      </c>
      <c r="P2263" s="651">
        <v>1044.3599999999999</v>
      </c>
      <c r="Q2263" s="666">
        <v>1</v>
      </c>
      <c r="R2263" s="650">
        <v>1</v>
      </c>
      <c r="S2263" s="666">
        <v>1</v>
      </c>
      <c r="T2263" s="731">
        <v>1</v>
      </c>
      <c r="U2263" s="689">
        <v>1</v>
      </c>
    </row>
    <row r="2264" spans="1:21" ht="14.4" customHeight="1" x14ac:dyDescent="0.3">
      <c r="A2264" s="649">
        <v>21</v>
      </c>
      <c r="B2264" s="650" t="s">
        <v>582</v>
      </c>
      <c r="C2264" s="650">
        <v>89301212</v>
      </c>
      <c r="D2264" s="729" t="s">
        <v>5949</v>
      </c>
      <c r="E2264" s="730" t="s">
        <v>3931</v>
      </c>
      <c r="F2264" s="650" t="s">
        <v>3904</v>
      </c>
      <c r="G2264" s="650" t="s">
        <v>4376</v>
      </c>
      <c r="H2264" s="650" t="s">
        <v>1959</v>
      </c>
      <c r="I2264" s="650" t="s">
        <v>5660</v>
      </c>
      <c r="J2264" s="650" t="s">
        <v>5485</v>
      </c>
      <c r="K2264" s="650" t="s">
        <v>5661</v>
      </c>
      <c r="L2264" s="651">
        <v>0</v>
      </c>
      <c r="M2264" s="651">
        <v>0</v>
      </c>
      <c r="N2264" s="650">
        <v>1</v>
      </c>
      <c r="O2264" s="731">
        <v>0.5</v>
      </c>
      <c r="P2264" s="651">
        <v>0</v>
      </c>
      <c r="Q2264" s="666"/>
      <c r="R2264" s="650">
        <v>1</v>
      </c>
      <c r="S2264" s="666">
        <v>1</v>
      </c>
      <c r="T2264" s="731">
        <v>0.5</v>
      </c>
      <c r="U2264" s="689">
        <v>1</v>
      </c>
    </row>
    <row r="2265" spans="1:21" ht="14.4" customHeight="1" x14ac:dyDescent="0.3">
      <c r="A2265" s="649">
        <v>21</v>
      </c>
      <c r="B2265" s="650" t="s">
        <v>582</v>
      </c>
      <c r="C2265" s="650">
        <v>89301212</v>
      </c>
      <c r="D2265" s="729" t="s">
        <v>5949</v>
      </c>
      <c r="E2265" s="730" t="s">
        <v>3931</v>
      </c>
      <c r="F2265" s="650" t="s">
        <v>3904</v>
      </c>
      <c r="G2265" s="650" t="s">
        <v>4314</v>
      </c>
      <c r="H2265" s="650" t="s">
        <v>583</v>
      </c>
      <c r="I2265" s="650" t="s">
        <v>1135</v>
      </c>
      <c r="J2265" s="650" t="s">
        <v>1124</v>
      </c>
      <c r="K2265" s="650" t="s">
        <v>1136</v>
      </c>
      <c r="L2265" s="651">
        <v>0</v>
      </c>
      <c r="M2265" s="651">
        <v>0</v>
      </c>
      <c r="N2265" s="650">
        <v>1</v>
      </c>
      <c r="O2265" s="731">
        <v>0.5</v>
      </c>
      <c r="P2265" s="651">
        <v>0</v>
      </c>
      <c r="Q2265" s="666"/>
      <c r="R2265" s="650">
        <v>1</v>
      </c>
      <c r="S2265" s="666">
        <v>1</v>
      </c>
      <c r="T2265" s="731">
        <v>0.5</v>
      </c>
      <c r="U2265" s="689">
        <v>1</v>
      </c>
    </row>
    <row r="2266" spans="1:21" ht="14.4" customHeight="1" x14ac:dyDescent="0.3">
      <c r="A2266" s="649">
        <v>21</v>
      </c>
      <c r="B2266" s="650" t="s">
        <v>582</v>
      </c>
      <c r="C2266" s="650">
        <v>89301212</v>
      </c>
      <c r="D2266" s="729" t="s">
        <v>5949</v>
      </c>
      <c r="E2266" s="730" t="s">
        <v>3931</v>
      </c>
      <c r="F2266" s="650" t="s">
        <v>3904</v>
      </c>
      <c r="G2266" s="650" t="s">
        <v>5662</v>
      </c>
      <c r="H2266" s="650" t="s">
        <v>583</v>
      </c>
      <c r="I2266" s="650" t="s">
        <v>5663</v>
      </c>
      <c r="J2266" s="650" t="s">
        <v>5664</v>
      </c>
      <c r="K2266" s="650" t="s">
        <v>5665</v>
      </c>
      <c r="L2266" s="651">
        <v>0</v>
      </c>
      <c r="M2266" s="651">
        <v>0</v>
      </c>
      <c r="N2266" s="650">
        <v>1</v>
      </c>
      <c r="O2266" s="731">
        <v>0.5</v>
      </c>
      <c r="P2266" s="651"/>
      <c r="Q2266" s="666"/>
      <c r="R2266" s="650"/>
      <c r="S2266" s="666">
        <v>0</v>
      </c>
      <c r="T2266" s="731"/>
      <c r="U2266" s="689">
        <v>0</v>
      </c>
    </row>
    <row r="2267" spans="1:21" ht="14.4" customHeight="1" x14ac:dyDescent="0.3">
      <c r="A2267" s="649">
        <v>21</v>
      </c>
      <c r="B2267" s="650" t="s">
        <v>582</v>
      </c>
      <c r="C2267" s="650">
        <v>89301212</v>
      </c>
      <c r="D2267" s="729" t="s">
        <v>5949</v>
      </c>
      <c r="E2267" s="730" t="s">
        <v>3931</v>
      </c>
      <c r="F2267" s="650" t="s">
        <v>3904</v>
      </c>
      <c r="G2267" s="650" t="s">
        <v>5666</v>
      </c>
      <c r="H2267" s="650" t="s">
        <v>583</v>
      </c>
      <c r="I2267" s="650" t="s">
        <v>1577</v>
      </c>
      <c r="J2267" s="650" t="s">
        <v>5667</v>
      </c>
      <c r="K2267" s="650" t="s">
        <v>5668</v>
      </c>
      <c r="L2267" s="651">
        <v>169</v>
      </c>
      <c r="M2267" s="651">
        <v>169</v>
      </c>
      <c r="N2267" s="650">
        <v>1</v>
      </c>
      <c r="O2267" s="731">
        <v>0.5</v>
      </c>
      <c r="P2267" s="651">
        <v>169</v>
      </c>
      <c r="Q2267" s="666">
        <v>1</v>
      </c>
      <c r="R2267" s="650">
        <v>1</v>
      </c>
      <c r="S2267" s="666">
        <v>1</v>
      </c>
      <c r="T2267" s="731">
        <v>0.5</v>
      </c>
      <c r="U2267" s="689">
        <v>1</v>
      </c>
    </row>
    <row r="2268" spans="1:21" ht="14.4" customHeight="1" x14ac:dyDescent="0.3">
      <c r="A2268" s="649">
        <v>21</v>
      </c>
      <c r="B2268" s="650" t="s">
        <v>582</v>
      </c>
      <c r="C2268" s="650">
        <v>89301212</v>
      </c>
      <c r="D2268" s="729" t="s">
        <v>5949</v>
      </c>
      <c r="E2268" s="730" t="s">
        <v>3931</v>
      </c>
      <c r="F2268" s="650" t="s">
        <v>3904</v>
      </c>
      <c r="G2268" s="650" t="s">
        <v>5666</v>
      </c>
      <c r="H2268" s="650" t="s">
        <v>583</v>
      </c>
      <c r="I2268" s="650" t="s">
        <v>5669</v>
      </c>
      <c r="J2268" s="650" t="s">
        <v>5667</v>
      </c>
      <c r="K2268" s="650" t="s">
        <v>5670</v>
      </c>
      <c r="L2268" s="651">
        <v>0</v>
      </c>
      <c r="M2268" s="651">
        <v>0</v>
      </c>
      <c r="N2268" s="650">
        <v>1</v>
      </c>
      <c r="O2268" s="731">
        <v>1</v>
      </c>
      <c r="P2268" s="651">
        <v>0</v>
      </c>
      <c r="Q2268" s="666"/>
      <c r="R2268" s="650">
        <v>1</v>
      </c>
      <c r="S2268" s="666">
        <v>1</v>
      </c>
      <c r="T2268" s="731">
        <v>1</v>
      </c>
      <c r="U2268" s="689">
        <v>1</v>
      </c>
    </row>
    <row r="2269" spans="1:21" ht="14.4" customHeight="1" x14ac:dyDescent="0.3">
      <c r="A2269" s="649">
        <v>21</v>
      </c>
      <c r="B2269" s="650" t="s">
        <v>582</v>
      </c>
      <c r="C2269" s="650">
        <v>89301212</v>
      </c>
      <c r="D2269" s="729" t="s">
        <v>5949</v>
      </c>
      <c r="E2269" s="730" t="s">
        <v>3931</v>
      </c>
      <c r="F2269" s="650" t="s">
        <v>3904</v>
      </c>
      <c r="G2269" s="650" t="s">
        <v>4093</v>
      </c>
      <c r="H2269" s="650" t="s">
        <v>1959</v>
      </c>
      <c r="I2269" s="650" t="s">
        <v>2116</v>
      </c>
      <c r="J2269" s="650" t="s">
        <v>2117</v>
      </c>
      <c r="K2269" s="650" t="s">
        <v>2118</v>
      </c>
      <c r="L2269" s="651">
        <v>67.42</v>
      </c>
      <c r="M2269" s="651">
        <v>67.42</v>
      </c>
      <c r="N2269" s="650">
        <v>1</v>
      </c>
      <c r="O2269" s="731">
        <v>1</v>
      </c>
      <c r="P2269" s="651">
        <v>67.42</v>
      </c>
      <c r="Q2269" s="666">
        <v>1</v>
      </c>
      <c r="R2269" s="650">
        <v>1</v>
      </c>
      <c r="S2269" s="666">
        <v>1</v>
      </c>
      <c r="T2269" s="731">
        <v>1</v>
      </c>
      <c r="U2269" s="689">
        <v>1</v>
      </c>
    </row>
    <row r="2270" spans="1:21" ht="14.4" customHeight="1" x14ac:dyDescent="0.3">
      <c r="A2270" s="649">
        <v>21</v>
      </c>
      <c r="B2270" s="650" t="s">
        <v>582</v>
      </c>
      <c r="C2270" s="650">
        <v>89301212</v>
      </c>
      <c r="D2270" s="729" t="s">
        <v>5949</v>
      </c>
      <c r="E2270" s="730" t="s">
        <v>3931</v>
      </c>
      <c r="F2270" s="650" t="s">
        <v>3904</v>
      </c>
      <c r="G2270" s="650" t="s">
        <v>4093</v>
      </c>
      <c r="H2270" s="650" t="s">
        <v>1959</v>
      </c>
      <c r="I2270" s="650" t="s">
        <v>5495</v>
      </c>
      <c r="J2270" s="650" t="s">
        <v>2117</v>
      </c>
      <c r="K2270" s="650" t="s">
        <v>3994</v>
      </c>
      <c r="L2270" s="651">
        <v>224.71</v>
      </c>
      <c r="M2270" s="651">
        <v>898.84</v>
      </c>
      <c r="N2270" s="650">
        <v>4</v>
      </c>
      <c r="O2270" s="731">
        <v>3</v>
      </c>
      <c r="P2270" s="651">
        <v>674.13</v>
      </c>
      <c r="Q2270" s="666">
        <v>0.75</v>
      </c>
      <c r="R2270" s="650">
        <v>3</v>
      </c>
      <c r="S2270" s="666">
        <v>0.75</v>
      </c>
      <c r="T2270" s="731">
        <v>2.5</v>
      </c>
      <c r="U2270" s="689">
        <v>0.83333333333333337</v>
      </c>
    </row>
    <row r="2271" spans="1:21" ht="14.4" customHeight="1" x14ac:dyDescent="0.3">
      <c r="A2271" s="649">
        <v>21</v>
      </c>
      <c r="B2271" s="650" t="s">
        <v>582</v>
      </c>
      <c r="C2271" s="650">
        <v>89301212</v>
      </c>
      <c r="D2271" s="729" t="s">
        <v>5949</v>
      </c>
      <c r="E2271" s="730" t="s">
        <v>3931</v>
      </c>
      <c r="F2271" s="650" t="s">
        <v>3904</v>
      </c>
      <c r="G2271" s="650" t="s">
        <v>4319</v>
      </c>
      <c r="H2271" s="650" t="s">
        <v>583</v>
      </c>
      <c r="I2271" s="650" t="s">
        <v>5671</v>
      </c>
      <c r="J2271" s="650" t="s">
        <v>5672</v>
      </c>
      <c r="K2271" s="650" t="s">
        <v>945</v>
      </c>
      <c r="L2271" s="651">
        <v>0</v>
      </c>
      <c r="M2271" s="651">
        <v>0</v>
      </c>
      <c r="N2271" s="650">
        <v>1</v>
      </c>
      <c r="O2271" s="731">
        <v>0.5</v>
      </c>
      <c r="P2271" s="651"/>
      <c r="Q2271" s="666"/>
      <c r="R2271" s="650"/>
      <c r="S2271" s="666">
        <v>0</v>
      </c>
      <c r="T2271" s="731"/>
      <c r="U2271" s="689">
        <v>0</v>
      </c>
    </row>
    <row r="2272" spans="1:21" ht="14.4" customHeight="1" x14ac:dyDescent="0.3">
      <c r="A2272" s="649">
        <v>21</v>
      </c>
      <c r="B2272" s="650" t="s">
        <v>582</v>
      </c>
      <c r="C2272" s="650">
        <v>89301212</v>
      </c>
      <c r="D2272" s="729" t="s">
        <v>5949</v>
      </c>
      <c r="E2272" s="730" t="s">
        <v>3931</v>
      </c>
      <c r="F2272" s="650" t="s">
        <v>3904</v>
      </c>
      <c r="G2272" s="650" t="s">
        <v>4319</v>
      </c>
      <c r="H2272" s="650" t="s">
        <v>583</v>
      </c>
      <c r="I2272" s="650" t="s">
        <v>5673</v>
      </c>
      <c r="J2272" s="650" t="s">
        <v>5672</v>
      </c>
      <c r="K2272" s="650" t="s">
        <v>5674</v>
      </c>
      <c r="L2272" s="651">
        <v>0</v>
      </c>
      <c r="M2272" s="651">
        <v>0</v>
      </c>
      <c r="N2272" s="650">
        <v>1</v>
      </c>
      <c r="O2272" s="731">
        <v>0.5</v>
      </c>
      <c r="P2272" s="651"/>
      <c r="Q2272" s="666"/>
      <c r="R2272" s="650"/>
      <c r="S2272" s="666">
        <v>0</v>
      </c>
      <c r="T2272" s="731"/>
      <c r="U2272" s="689">
        <v>0</v>
      </c>
    </row>
    <row r="2273" spans="1:21" ht="14.4" customHeight="1" x14ac:dyDescent="0.3">
      <c r="A2273" s="649">
        <v>21</v>
      </c>
      <c r="B2273" s="650" t="s">
        <v>582</v>
      </c>
      <c r="C2273" s="650">
        <v>89301212</v>
      </c>
      <c r="D2273" s="729" t="s">
        <v>5949</v>
      </c>
      <c r="E2273" s="730" t="s">
        <v>3931</v>
      </c>
      <c r="F2273" s="650" t="s">
        <v>3904</v>
      </c>
      <c r="G2273" s="650" t="s">
        <v>4094</v>
      </c>
      <c r="H2273" s="650" t="s">
        <v>583</v>
      </c>
      <c r="I2273" s="650" t="s">
        <v>1884</v>
      </c>
      <c r="J2273" s="650" t="s">
        <v>869</v>
      </c>
      <c r="K2273" s="650" t="s">
        <v>1217</v>
      </c>
      <c r="L2273" s="651">
        <v>113.37</v>
      </c>
      <c r="M2273" s="651">
        <v>793.59</v>
      </c>
      <c r="N2273" s="650">
        <v>7</v>
      </c>
      <c r="O2273" s="731">
        <v>2</v>
      </c>
      <c r="P2273" s="651">
        <v>793.59</v>
      </c>
      <c r="Q2273" s="666">
        <v>1</v>
      </c>
      <c r="R2273" s="650">
        <v>7</v>
      </c>
      <c r="S2273" s="666">
        <v>1</v>
      </c>
      <c r="T2273" s="731">
        <v>2</v>
      </c>
      <c r="U2273" s="689">
        <v>1</v>
      </c>
    </row>
    <row r="2274" spans="1:21" ht="14.4" customHeight="1" x14ac:dyDescent="0.3">
      <c r="A2274" s="649">
        <v>21</v>
      </c>
      <c r="B2274" s="650" t="s">
        <v>582</v>
      </c>
      <c r="C2274" s="650">
        <v>89301212</v>
      </c>
      <c r="D2274" s="729" t="s">
        <v>5949</v>
      </c>
      <c r="E2274" s="730" t="s">
        <v>3931</v>
      </c>
      <c r="F2274" s="650" t="s">
        <v>3904</v>
      </c>
      <c r="G2274" s="650" t="s">
        <v>4094</v>
      </c>
      <c r="H2274" s="650" t="s">
        <v>583</v>
      </c>
      <c r="I2274" s="650" t="s">
        <v>868</v>
      </c>
      <c r="J2274" s="650" t="s">
        <v>869</v>
      </c>
      <c r="K2274" s="650" t="s">
        <v>870</v>
      </c>
      <c r="L2274" s="651">
        <v>56.69</v>
      </c>
      <c r="M2274" s="651">
        <v>7426.39</v>
      </c>
      <c r="N2274" s="650">
        <v>131</v>
      </c>
      <c r="O2274" s="731">
        <v>42.5</v>
      </c>
      <c r="P2274" s="651">
        <v>5215.4800000000005</v>
      </c>
      <c r="Q2274" s="666">
        <v>0.70229007633587792</v>
      </c>
      <c r="R2274" s="650">
        <v>92</v>
      </c>
      <c r="S2274" s="666">
        <v>0.70229007633587781</v>
      </c>
      <c r="T2274" s="731">
        <v>31.5</v>
      </c>
      <c r="U2274" s="689">
        <v>0.74117647058823533</v>
      </c>
    </row>
    <row r="2275" spans="1:21" ht="14.4" customHeight="1" x14ac:dyDescent="0.3">
      <c r="A2275" s="649">
        <v>21</v>
      </c>
      <c r="B2275" s="650" t="s">
        <v>582</v>
      </c>
      <c r="C2275" s="650">
        <v>89301212</v>
      </c>
      <c r="D2275" s="729" t="s">
        <v>5949</v>
      </c>
      <c r="E2275" s="730" t="s">
        <v>3931</v>
      </c>
      <c r="F2275" s="650" t="s">
        <v>3904</v>
      </c>
      <c r="G2275" s="650" t="s">
        <v>4327</v>
      </c>
      <c r="H2275" s="650" t="s">
        <v>583</v>
      </c>
      <c r="I2275" s="650" t="s">
        <v>2661</v>
      </c>
      <c r="J2275" s="650" t="s">
        <v>2662</v>
      </c>
      <c r="K2275" s="650" t="s">
        <v>2663</v>
      </c>
      <c r="L2275" s="651">
        <v>61.3</v>
      </c>
      <c r="M2275" s="651">
        <v>61.3</v>
      </c>
      <c r="N2275" s="650">
        <v>1</v>
      </c>
      <c r="O2275" s="731">
        <v>1</v>
      </c>
      <c r="P2275" s="651"/>
      <c r="Q2275" s="666">
        <v>0</v>
      </c>
      <c r="R2275" s="650"/>
      <c r="S2275" s="666">
        <v>0</v>
      </c>
      <c r="T2275" s="731"/>
      <c r="U2275" s="689">
        <v>0</v>
      </c>
    </row>
    <row r="2276" spans="1:21" ht="14.4" customHeight="1" x14ac:dyDescent="0.3">
      <c r="A2276" s="649">
        <v>21</v>
      </c>
      <c r="B2276" s="650" t="s">
        <v>582</v>
      </c>
      <c r="C2276" s="650">
        <v>89301212</v>
      </c>
      <c r="D2276" s="729" t="s">
        <v>5949</v>
      </c>
      <c r="E2276" s="730" t="s">
        <v>3931</v>
      </c>
      <c r="F2276" s="650" t="s">
        <v>3904</v>
      </c>
      <c r="G2276" s="650" t="s">
        <v>4327</v>
      </c>
      <c r="H2276" s="650" t="s">
        <v>583</v>
      </c>
      <c r="I2276" s="650" t="s">
        <v>2661</v>
      </c>
      <c r="J2276" s="650" t="s">
        <v>2662</v>
      </c>
      <c r="K2276" s="650" t="s">
        <v>2663</v>
      </c>
      <c r="L2276" s="651">
        <v>73.260000000000005</v>
      </c>
      <c r="M2276" s="651">
        <v>512.82000000000005</v>
      </c>
      <c r="N2276" s="650">
        <v>7</v>
      </c>
      <c r="O2276" s="731">
        <v>3.5</v>
      </c>
      <c r="P2276" s="651">
        <v>512.82000000000005</v>
      </c>
      <c r="Q2276" s="666">
        <v>1</v>
      </c>
      <c r="R2276" s="650">
        <v>7</v>
      </c>
      <c r="S2276" s="666">
        <v>1</v>
      </c>
      <c r="T2276" s="731">
        <v>3.5</v>
      </c>
      <c r="U2276" s="689">
        <v>1</v>
      </c>
    </row>
    <row r="2277" spans="1:21" ht="14.4" customHeight="1" x14ac:dyDescent="0.3">
      <c r="A2277" s="649">
        <v>21</v>
      </c>
      <c r="B2277" s="650" t="s">
        <v>582</v>
      </c>
      <c r="C2277" s="650">
        <v>89301212</v>
      </c>
      <c r="D2277" s="729" t="s">
        <v>5949</v>
      </c>
      <c r="E2277" s="730" t="s">
        <v>3931</v>
      </c>
      <c r="F2277" s="650" t="s">
        <v>3904</v>
      </c>
      <c r="G2277" s="650" t="s">
        <v>4095</v>
      </c>
      <c r="H2277" s="650" t="s">
        <v>583</v>
      </c>
      <c r="I2277" s="650" t="s">
        <v>2518</v>
      </c>
      <c r="J2277" s="650" t="s">
        <v>4096</v>
      </c>
      <c r="K2277" s="650" t="s">
        <v>4097</v>
      </c>
      <c r="L2277" s="651">
        <v>22.88</v>
      </c>
      <c r="M2277" s="651">
        <v>137.28</v>
      </c>
      <c r="N2277" s="650">
        <v>6</v>
      </c>
      <c r="O2277" s="731">
        <v>2.5</v>
      </c>
      <c r="P2277" s="651">
        <v>91.52</v>
      </c>
      <c r="Q2277" s="666">
        <v>0.66666666666666663</v>
      </c>
      <c r="R2277" s="650">
        <v>4</v>
      </c>
      <c r="S2277" s="666">
        <v>0.66666666666666663</v>
      </c>
      <c r="T2277" s="731">
        <v>2</v>
      </c>
      <c r="U2277" s="689">
        <v>0.8</v>
      </c>
    </row>
    <row r="2278" spans="1:21" ht="14.4" customHeight="1" x14ac:dyDescent="0.3">
      <c r="A2278" s="649">
        <v>21</v>
      </c>
      <c r="B2278" s="650" t="s">
        <v>582</v>
      </c>
      <c r="C2278" s="650">
        <v>89301212</v>
      </c>
      <c r="D2278" s="729" t="s">
        <v>5949</v>
      </c>
      <c r="E2278" s="730" t="s">
        <v>3931</v>
      </c>
      <c r="F2278" s="650" t="s">
        <v>3904</v>
      </c>
      <c r="G2278" s="650" t="s">
        <v>4095</v>
      </c>
      <c r="H2278" s="650" t="s">
        <v>583</v>
      </c>
      <c r="I2278" s="650" t="s">
        <v>1346</v>
      </c>
      <c r="J2278" s="650" t="s">
        <v>4098</v>
      </c>
      <c r="K2278" s="650" t="s">
        <v>4099</v>
      </c>
      <c r="L2278" s="651">
        <v>91.52</v>
      </c>
      <c r="M2278" s="651">
        <v>1098.24</v>
      </c>
      <c r="N2278" s="650">
        <v>12</v>
      </c>
      <c r="O2278" s="731">
        <v>4</v>
      </c>
      <c r="P2278" s="651">
        <v>1098.24</v>
      </c>
      <c r="Q2278" s="666">
        <v>1</v>
      </c>
      <c r="R2278" s="650">
        <v>12</v>
      </c>
      <c r="S2278" s="666">
        <v>1</v>
      </c>
      <c r="T2278" s="731">
        <v>4</v>
      </c>
      <c r="U2278" s="689">
        <v>1</v>
      </c>
    </row>
    <row r="2279" spans="1:21" ht="14.4" customHeight="1" x14ac:dyDescent="0.3">
      <c r="A2279" s="649">
        <v>21</v>
      </c>
      <c r="B2279" s="650" t="s">
        <v>582</v>
      </c>
      <c r="C2279" s="650">
        <v>89301212</v>
      </c>
      <c r="D2279" s="729" t="s">
        <v>5949</v>
      </c>
      <c r="E2279" s="730" t="s">
        <v>3931</v>
      </c>
      <c r="F2279" s="650" t="s">
        <v>3904</v>
      </c>
      <c r="G2279" s="650" t="s">
        <v>4432</v>
      </c>
      <c r="H2279" s="650" t="s">
        <v>1959</v>
      </c>
      <c r="I2279" s="650" t="s">
        <v>3187</v>
      </c>
      <c r="J2279" s="650" t="s">
        <v>2131</v>
      </c>
      <c r="K2279" s="650" t="s">
        <v>3855</v>
      </c>
      <c r="L2279" s="651">
        <v>1344.66</v>
      </c>
      <c r="M2279" s="651">
        <v>5378.64</v>
      </c>
      <c r="N2279" s="650">
        <v>4</v>
      </c>
      <c r="O2279" s="731">
        <v>1.5</v>
      </c>
      <c r="P2279" s="651">
        <v>5378.64</v>
      </c>
      <c r="Q2279" s="666">
        <v>1</v>
      </c>
      <c r="R2279" s="650">
        <v>4</v>
      </c>
      <c r="S2279" s="666">
        <v>1</v>
      </c>
      <c r="T2279" s="731">
        <v>1.5</v>
      </c>
      <c r="U2279" s="689">
        <v>1</v>
      </c>
    </row>
    <row r="2280" spans="1:21" ht="14.4" customHeight="1" x14ac:dyDescent="0.3">
      <c r="A2280" s="649">
        <v>21</v>
      </c>
      <c r="B2280" s="650" t="s">
        <v>582</v>
      </c>
      <c r="C2280" s="650">
        <v>89301212</v>
      </c>
      <c r="D2280" s="729" t="s">
        <v>5949</v>
      </c>
      <c r="E2280" s="730" t="s">
        <v>3931</v>
      </c>
      <c r="F2280" s="650" t="s">
        <v>3904</v>
      </c>
      <c r="G2280" s="650" t="s">
        <v>4432</v>
      </c>
      <c r="H2280" s="650" t="s">
        <v>1959</v>
      </c>
      <c r="I2280" s="650" t="s">
        <v>4621</v>
      </c>
      <c r="J2280" s="650" t="s">
        <v>3111</v>
      </c>
      <c r="K2280" s="650" t="s">
        <v>4622</v>
      </c>
      <c r="L2280" s="651">
        <v>1793.46</v>
      </c>
      <c r="M2280" s="651">
        <v>3586.92</v>
      </c>
      <c r="N2280" s="650">
        <v>2</v>
      </c>
      <c r="O2280" s="731">
        <v>1</v>
      </c>
      <c r="P2280" s="651">
        <v>3586.92</v>
      </c>
      <c r="Q2280" s="666">
        <v>1</v>
      </c>
      <c r="R2280" s="650">
        <v>2</v>
      </c>
      <c r="S2280" s="666">
        <v>1</v>
      </c>
      <c r="T2280" s="731">
        <v>1</v>
      </c>
      <c r="U2280" s="689">
        <v>1</v>
      </c>
    </row>
    <row r="2281" spans="1:21" ht="14.4" customHeight="1" x14ac:dyDescent="0.3">
      <c r="A2281" s="649">
        <v>21</v>
      </c>
      <c r="B2281" s="650" t="s">
        <v>582</v>
      </c>
      <c r="C2281" s="650">
        <v>89301212</v>
      </c>
      <c r="D2281" s="729" t="s">
        <v>5949</v>
      </c>
      <c r="E2281" s="730" t="s">
        <v>3931</v>
      </c>
      <c r="F2281" s="650" t="s">
        <v>3904</v>
      </c>
      <c r="G2281" s="650" t="s">
        <v>5675</v>
      </c>
      <c r="H2281" s="650" t="s">
        <v>583</v>
      </c>
      <c r="I2281" s="650" t="s">
        <v>5676</v>
      </c>
      <c r="J2281" s="650" t="s">
        <v>5677</v>
      </c>
      <c r="K2281" s="650" t="s">
        <v>5678</v>
      </c>
      <c r="L2281" s="651">
        <v>73.67</v>
      </c>
      <c r="M2281" s="651">
        <v>147.34</v>
      </c>
      <c r="N2281" s="650">
        <v>2</v>
      </c>
      <c r="O2281" s="731">
        <v>2</v>
      </c>
      <c r="P2281" s="651">
        <v>147.34</v>
      </c>
      <c r="Q2281" s="666">
        <v>1</v>
      </c>
      <c r="R2281" s="650">
        <v>2</v>
      </c>
      <c r="S2281" s="666">
        <v>1</v>
      </c>
      <c r="T2281" s="731">
        <v>2</v>
      </c>
      <c r="U2281" s="689">
        <v>1</v>
      </c>
    </row>
    <row r="2282" spans="1:21" ht="14.4" customHeight="1" x14ac:dyDescent="0.3">
      <c r="A2282" s="649">
        <v>21</v>
      </c>
      <c r="B2282" s="650" t="s">
        <v>582</v>
      </c>
      <c r="C2282" s="650">
        <v>89301212</v>
      </c>
      <c r="D2282" s="729" t="s">
        <v>5949</v>
      </c>
      <c r="E2282" s="730" t="s">
        <v>3931</v>
      </c>
      <c r="F2282" s="650" t="s">
        <v>3904</v>
      </c>
      <c r="G2282" s="650" t="s">
        <v>4100</v>
      </c>
      <c r="H2282" s="650" t="s">
        <v>1959</v>
      </c>
      <c r="I2282" s="650" t="s">
        <v>5010</v>
      </c>
      <c r="J2282" s="650" t="s">
        <v>3142</v>
      </c>
      <c r="K2282" s="650" t="s">
        <v>4807</v>
      </c>
      <c r="L2282" s="651">
        <v>140.03</v>
      </c>
      <c r="M2282" s="651">
        <v>140.03</v>
      </c>
      <c r="N2282" s="650">
        <v>1</v>
      </c>
      <c r="O2282" s="731">
        <v>0.5</v>
      </c>
      <c r="P2282" s="651"/>
      <c r="Q2282" s="666">
        <v>0</v>
      </c>
      <c r="R2282" s="650"/>
      <c r="S2282" s="666">
        <v>0</v>
      </c>
      <c r="T2282" s="731"/>
      <c r="U2282" s="689">
        <v>0</v>
      </c>
    </row>
    <row r="2283" spans="1:21" ht="14.4" customHeight="1" x14ac:dyDescent="0.3">
      <c r="A2283" s="649">
        <v>21</v>
      </c>
      <c r="B2283" s="650" t="s">
        <v>582</v>
      </c>
      <c r="C2283" s="650">
        <v>89301212</v>
      </c>
      <c r="D2283" s="729" t="s">
        <v>5949</v>
      </c>
      <c r="E2283" s="730" t="s">
        <v>3931</v>
      </c>
      <c r="F2283" s="650" t="s">
        <v>3904</v>
      </c>
      <c r="G2283" s="650" t="s">
        <v>4362</v>
      </c>
      <c r="H2283" s="650" t="s">
        <v>1959</v>
      </c>
      <c r="I2283" s="650" t="s">
        <v>5013</v>
      </c>
      <c r="J2283" s="650" t="s">
        <v>3707</v>
      </c>
      <c r="K2283" s="650" t="s">
        <v>3809</v>
      </c>
      <c r="L2283" s="651">
        <v>112.36</v>
      </c>
      <c r="M2283" s="651">
        <v>224.72</v>
      </c>
      <c r="N2283" s="650">
        <v>2</v>
      </c>
      <c r="O2283" s="731">
        <v>1.5</v>
      </c>
      <c r="P2283" s="651"/>
      <c r="Q2283" s="666">
        <v>0</v>
      </c>
      <c r="R2283" s="650"/>
      <c r="S2283" s="666">
        <v>0</v>
      </c>
      <c r="T2283" s="731"/>
      <c r="U2283" s="689">
        <v>0</v>
      </c>
    </row>
    <row r="2284" spans="1:21" ht="14.4" customHeight="1" x14ac:dyDescent="0.3">
      <c r="A2284" s="649">
        <v>21</v>
      </c>
      <c r="B2284" s="650" t="s">
        <v>582</v>
      </c>
      <c r="C2284" s="650">
        <v>89301212</v>
      </c>
      <c r="D2284" s="729" t="s">
        <v>5949</v>
      </c>
      <c r="E2284" s="730" t="s">
        <v>3931</v>
      </c>
      <c r="F2284" s="650" t="s">
        <v>3904</v>
      </c>
      <c r="G2284" s="650" t="s">
        <v>4101</v>
      </c>
      <c r="H2284" s="650" t="s">
        <v>1959</v>
      </c>
      <c r="I2284" s="650" t="s">
        <v>2087</v>
      </c>
      <c r="J2284" s="650" t="s">
        <v>3673</v>
      </c>
      <c r="K2284" s="650" t="s">
        <v>3674</v>
      </c>
      <c r="L2284" s="651">
        <v>32.630000000000003</v>
      </c>
      <c r="M2284" s="651">
        <v>32.630000000000003</v>
      </c>
      <c r="N2284" s="650">
        <v>1</v>
      </c>
      <c r="O2284" s="731">
        <v>0.5</v>
      </c>
      <c r="P2284" s="651">
        <v>32.630000000000003</v>
      </c>
      <c r="Q2284" s="666">
        <v>1</v>
      </c>
      <c r="R2284" s="650">
        <v>1</v>
      </c>
      <c r="S2284" s="666">
        <v>1</v>
      </c>
      <c r="T2284" s="731">
        <v>0.5</v>
      </c>
      <c r="U2284" s="689">
        <v>1</v>
      </c>
    </row>
    <row r="2285" spans="1:21" ht="14.4" customHeight="1" x14ac:dyDescent="0.3">
      <c r="A2285" s="649">
        <v>21</v>
      </c>
      <c r="B2285" s="650" t="s">
        <v>582</v>
      </c>
      <c r="C2285" s="650">
        <v>89301212</v>
      </c>
      <c r="D2285" s="729" t="s">
        <v>5949</v>
      </c>
      <c r="E2285" s="730" t="s">
        <v>3931</v>
      </c>
      <c r="F2285" s="650" t="s">
        <v>3904</v>
      </c>
      <c r="G2285" s="650" t="s">
        <v>5280</v>
      </c>
      <c r="H2285" s="650" t="s">
        <v>583</v>
      </c>
      <c r="I2285" s="650" t="s">
        <v>5679</v>
      </c>
      <c r="J2285" s="650" t="s">
        <v>5680</v>
      </c>
      <c r="K2285" s="650" t="s">
        <v>5288</v>
      </c>
      <c r="L2285" s="651">
        <v>0</v>
      </c>
      <c r="M2285" s="651">
        <v>0</v>
      </c>
      <c r="N2285" s="650">
        <v>1</v>
      </c>
      <c r="O2285" s="731">
        <v>1</v>
      </c>
      <c r="P2285" s="651">
        <v>0</v>
      </c>
      <c r="Q2285" s="666"/>
      <c r="R2285" s="650">
        <v>1</v>
      </c>
      <c r="S2285" s="666">
        <v>1</v>
      </c>
      <c r="T2285" s="731">
        <v>1</v>
      </c>
      <c r="U2285" s="689">
        <v>1</v>
      </c>
    </row>
    <row r="2286" spans="1:21" ht="14.4" customHeight="1" x14ac:dyDescent="0.3">
      <c r="A2286" s="649">
        <v>21</v>
      </c>
      <c r="B2286" s="650" t="s">
        <v>582</v>
      </c>
      <c r="C2286" s="650">
        <v>89301212</v>
      </c>
      <c r="D2286" s="729" t="s">
        <v>5949</v>
      </c>
      <c r="E2286" s="730" t="s">
        <v>3931</v>
      </c>
      <c r="F2286" s="650" t="s">
        <v>3904</v>
      </c>
      <c r="G2286" s="650" t="s">
        <v>4107</v>
      </c>
      <c r="H2286" s="650" t="s">
        <v>583</v>
      </c>
      <c r="I2286" s="650" t="s">
        <v>1085</v>
      </c>
      <c r="J2286" s="650" t="s">
        <v>906</v>
      </c>
      <c r="K2286" s="650" t="s">
        <v>5681</v>
      </c>
      <c r="L2286" s="651">
        <v>0</v>
      </c>
      <c r="M2286" s="651">
        <v>0</v>
      </c>
      <c r="N2286" s="650">
        <v>3</v>
      </c>
      <c r="O2286" s="731">
        <v>1.5</v>
      </c>
      <c r="P2286" s="651">
        <v>0</v>
      </c>
      <c r="Q2286" s="666"/>
      <c r="R2286" s="650">
        <v>3</v>
      </c>
      <c r="S2286" s="666">
        <v>1</v>
      </c>
      <c r="T2286" s="731">
        <v>1.5</v>
      </c>
      <c r="U2286" s="689">
        <v>1</v>
      </c>
    </row>
    <row r="2287" spans="1:21" ht="14.4" customHeight="1" x14ac:dyDescent="0.3">
      <c r="A2287" s="649">
        <v>21</v>
      </c>
      <c r="B2287" s="650" t="s">
        <v>582</v>
      </c>
      <c r="C2287" s="650">
        <v>89301212</v>
      </c>
      <c r="D2287" s="729" t="s">
        <v>5949</v>
      </c>
      <c r="E2287" s="730" t="s">
        <v>3931</v>
      </c>
      <c r="F2287" s="650" t="s">
        <v>3904</v>
      </c>
      <c r="G2287" s="650" t="s">
        <v>4169</v>
      </c>
      <c r="H2287" s="650" t="s">
        <v>583</v>
      </c>
      <c r="I2287" s="650" t="s">
        <v>768</v>
      </c>
      <c r="J2287" s="650" t="s">
        <v>769</v>
      </c>
      <c r="K2287" s="650" t="s">
        <v>4170</v>
      </c>
      <c r="L2287" s="651">
        <v>127.5</v>
      </c>
      <c r="M2287" s="651">
        <v>127.5</v>
      </c>
      <c r="N2287" s="650">
        <v>1</v>
      </c>
      <c r="O2287" s="731">
        <v>1</v>
      </c>
      <c r="P2287" s="651"/>
      <c r="Q2287" s="666">
        <v>0</v>
      </c>
      <c r="R2287" s="650"/>
      <c r="S2287" s="666">
        <v>0</v>
      </c>
      <c r="T2287" s="731"/>
      <c r="U2287" s="689">
        <v>0</v>
      </c>
    </row>
    <row r="2288" spans="1:21" ht="14.4" customHeight="1" x14ac:dyDescent="0.3">
      <c r="A2288" s="649">
        <v>21</v>
      </c>
      <c r="B2288" s="650" t="s">
        <v>582</v>
      </c>
      <c r="C2288" s="650">
        <v>89301212</v>
      </c>
      <c r="D2288" s="729" t="s">
        <v>5949</v>
      </c>
      <c r="E2288" s="730" t="s">
        <v>3931</v>
      </c>
      <c r="F2288" s="650" t="s">
        <v>3904</v>
      </c>
      <c r="G2288" s="650" t="s">
        <v>4110</v>
      </c>
      <c r="H2288" s="650" t="s">
        <v>583</v>
      </c>
      <c r="I2288" s="650" t="s">
        <v>876</v>
      </c>
      <c r="J2288" s="650" t="s">
        <v>4111</v>
      </c>
      <c r="K2288" s="650" t="s">
        <v>4112</v>
      </c>
      <c r="L2288" s="651">
        <v>0</v>
      </c>
      <c r="M2288" s="651">
        <v>0</v>
      </c>
      <c r="N2288" s="650">
        <v>14</v>
      </c>
      <c r="O2288" s="731">
        <v>7</v>
      </c>
      <c r="P2288" s="651">
        <v>0</v>
      </c>
      <c r="Q2288" s="666"/>
      <c r="R2288" s="650">
        <v>8</v>
      </c>
      <c r="S2288" s="666">
        <v>0.5714285714285714</v>
      </c>
      <c r="T2288" s="731">
        <v>3.5</v>
      </c>
      <c r="U2288" s="689">
        <v>0.5</v>
      </c>
    </row>
    <row r="2289" spans="1:21" ht="14.4" customHeight="1" x14ac:dyDescent="0.3">
      <c r="A2289" s="649">
        <v>21</v>
      </c>
      <c r="B2289" s="650" t="s">
        <v>582</v>
      </c>
      <c r="C2289" s="650">
        <v>89301212</v>
      </c>
      <c r="D2289" s="729" t="s">
        <v>5949</v>
      </c>
      <c r="E2289" s="730" t="s">
        <v>3931</v>
      </c>
      <c r="F2289" s="650" t="s">
        <v>3904</v>
      </c>
      <c r="G2289" s="650" t="s">
        <v>5682</v>
      </c>
      <c r="H2289" s="650" t="s">
        <v>583</v>
      </c>
      <c r="I2289" s="650" t="s">
        <v>5683</v>
      </c>
      <c r="J2289" s="650" t="s">
        <v>5684</v>
      </c>
      <c r="K2289" s="650" t="s">
        <v>5685</v>
      </c>
      <c r="L2289" s="651">
        <v>87.55</v>
      </c>
      <c r="M2289" s="651">
        <v>1575.8999999999999</v>
      </c>
      <c r="N2289" s="650">
        <v>18</v>
      </c>
      <c r="O2289" s="731">
        <v>1.5</v>
      </c>
      <c r="P2289" s="651"/>
      <c r="Q2289" s="666">
        <v>0</v>
      </c>
      <c r="R2289" s="650"/>
      <c r="S2289" s="666">
        <v>0</v>
      </c>
      <c r="T2289" s="731"/>
      <c r="U2289" s="689">
        <v>0</v>
      </c>
    </row>
    <row r="2290" spans="1:21" ht="14.4" customHeight="1" x14ac:dyDescent="0.3">
      <c r="A2290" s="649">
        <v>21</v>
      </c>
      <c r="B2290" s="650" t="s">
        <v>582</v>
      </c>
      <c r="C2290" s="650">
        <v>89301212</v>
      </c>
      <c r="D2290" s="729" t="s">
        <v>5949</v>
      </c>
      <c r="E2290" s="730" t="s">
        <v>3931</v>
      </c>
      <c r="F2290" s="650" t="s">
        <v>3904</v>
      </c>
      <c r="G2290" s="650" t="s">
        <v>4113</v>
      </c>
      <c r="H2290" s="650" t="s">
        <v>583</v>
      </c>
      <c r="I2290" s="650" t="s">
        <v>822</v>
      </c>
      <c r="J2290" s="650" t="s">
        <v>735</v>
      </c>
      <c r="K2290" s="650" t="s">
        <v>4330</v>
      </c>
      <c r="L2290" s="651">
        <v>219.94</v>
      </c>
      <c r="M2290" s="651">
        <v>879.76</v>
      </c>
      <c r="N2290" s="650">
        <v>4</v>
      </c>
      <c r="O2290" s="731">
        <v>2</v>
      </c>
      <c r="P2290" s="651">
        <v>659.81999999999994</v>
      </c>
      <c r="Q2290" s="666">
        <v>0.74999999999999989</v>
      </c>
      <c r="R2290" s="650">
        <v>3</v>
      </c>
      <c r="S2290" s="666">
        <v>0.75</v>
      </c>
      <c r="T2290" s="731">
        <v>1.5</v>
      </c>
      <c r="U2290" s="689">
        <v>0.75</v>
      </c>
    </row>
    <row r="2291" spans="1:21" ht="14.4" customHeight="1" x14ac:dyDescent="0.3">
      <c r="A2291" s="649">
        <v>21</v>
      </c>
      <c r="B2291" s="650" t="s">
        <v>582</v>
      </c>
      <c r="C2291" s="650">
        <v>89301212</v>
      </c>
      <c r="D2291" s="729" t="s">
        <v>5949</v>
      </c>
      <c r="E2291" s="730" t="s">
        <v>3931</v>
      </c>
      <c r="F2291" s="650" t="s">
        <v>3904</v>
      </c>
      <c r="G2291" s="650" t="s">
        <v>4113</v>
      </c>
      <c r="H2291" s="650" t="s">
        <v>583</v>
      </c>
      <c r="I2291" s="650" t="s">
        <v>5686</v>
      </c>
      <c r="J2291" s="650" t="s">
        <v>735</v>
      </c>
      <c r="K2291" s="650" t="s">
        <v>5687</v>
      </c>
      <c r="L2291" s="651">
        <v>0</v>
      </c>
      <c r="M2291" s="651">
        <v>0</v>
      </c>
      <c r="N2291" s="650">
        <v>1</v>
      </c>
      <c r="O2291" s="731">
        <v>0.5</v>
      </c>
      <c r="P2291" s="651">
        <v>0</v>
      </c>
      <c r="Q2291" s="666"/>
      <c r="R2291" s="650">
        <v>1</v>
      </c>
      <c r="S2291" s="666">
        <v>1</v>
      </c>
      <c r="T2291" s="731">
        <v>0.5</v>
      </c>
      <c r="U2291" s="689">
        <v>1</v>
      </c>
    </row>
    <row r="2292" spans="1:21" ht="14.4" customHeight="1" x14ac:dyDescent="0.3">
      <c r="A2292" s="649">
        <v>21</v>
      </c>
      <c r="B2292" s="650" t="s">
        <v>582</v>
      </c>
      <c r="C2292" s="650">
        <v>89301212</v>
      </c>
      <c r="D2292" s="729" t="s">
        <v>5949</v>
      </c>
      <c r="E2292" s="730" t="s">
        <v>3931</v>
      </c>
      <c r="F2292" s="650" t="s">
        <v>3904</v>
      </c>
      <c r="G2292" s="650" t="s">
        <v>4115</v>
      </c>
      <c r="H2292" s="650" t="s">
        <v>583</v>
      </c>
      <c r="I2292" s="650" t="s">
        <v>4116</v>
      </c>
      <c r="J2292" s="650" t="s">
        <v>2391</v>
      </c>
      <c r="K2292" s="650" t="s">
        <v>4117</v>
      </c>
      <c r="L2292" s="651">
        <v>23.46</v>
      </c>
      <c r="M2292" s="651">
        <v>117.3</v>
      </c>
      <c r="N2292" s="650">
        <v>5</v>
      </c>
      <c r="O2292" s="731">
        <v>3.5</v>
      </c>
      <c r="P2292" s="651">
        <v>46.92</v>
      </c>
      <c r="Q2292" s="666">
        <v>0.4</v>
      </c>
      <c r="R2292" s="650">
        <v>2</v>
      </c>
      <c r="S2292" s="666">
        <v>0.4</v>
      </c>
      <c r="T2292" s="731">
        <v>1.5</v>
      </c>
      <c r="U2292" s="689">
        <v>0.42857142857142855</v>
      </c>
    </row>
    <row r="2293" spans="1:21" ht="14.4" customHeight="1" x14ac:dyDescent="0.3">
      <c r="A2293" s="649">
        <v>21</v>
      </c>
      <c r="B2293" s="650" t="s">
        <v>582</v>
      </c>
      <c r="C2293" s="650">
        <v>89301212</v>
      </c>
      <c r="D2293" s="729" t="s">
        <v>5949</v>
      </c>
      <c r="E2293" s="730" t="s">
        <v>3931</v>
      </c>
      <c r="F2293" s="650" t="s">
        <v>3904</v>
      </c>
      <c r="G2293" s="650" t="s">
        <v>4115</v>
      </c>
      <c r="H2293" s="650" t="s">
        <v>583</v>
      </c>
      <c r="I2293" s="650" t="s">
        <v>2339</v>
      </c>
      <c r="J2293" s="650" t="s">
        <v>2340</v>
      </c>
      <c r="K2293" s="650" t="s">
        <v>4117</v>
      </c>
      <c r="L2293" s="651">
        <v>23.46</v>
      </c>
      <c r="M2293" s="651">
        <v>23.46</v>
      </c>
      <c r="N2293" s="650">
        <v>1</v>
      </c>
      <c r="O2293" s="731">
        <v>1</v>
      </c>
      <c r="P2293" s="651"/>
      <c r="Q2293" s="666">
        <v>0</v>
      </c>
      <c r="R2293" s="650"/>
      <c r="S2293" s="666">
        <v>0</v>
      </c>
      <c r="T2293" s="731"/>
      <c r="U2293" s="689">
        <v>0</v>
      </c>
    </row>
    <row r="2294" spans="1:21" ht="14.4" customHeight="1" x14ac:dyDescent="0.3">
      <c r="A2294" s="649">
        <v>21</v>
      </c>
      <c r="B2294" s="650" t="s">
        <v>582</v>
      </c>
      <c r="C2294" s="650">
        <v>89301212</v>
      </c>
      <c r="D2294" s="729" t="s">
        <v>5949</v>
      </c>
      <c r="E2294" s="730" t="s">
        <v>3931</v>
      </c>
      <c r="F2294" s="650" t="s">
        <v>3904</v>
      </c>
      <c r="G2294" s="650" t="s">
        <v>4384</v>
      </c>
      <c r="H2294" s="650" t="s">
        <v>1959</v>
      </c>
      <c r="I2294" s="650" t="s">
        <v>4385</v>
      </c>
      <c r="J2294" s="650" t="s">
        <v>3851</v>
      </c>
      <c r="K2294" s="650" t="s">
        <v>2164</v>
      </c>
      <c r="L2294" s="651">
        <v>154.4</v>
      </c>
      <c r="M2294" s="651">
        <v>154.4</v>
      </c>
      <c r="N2294" s="650">
        <v>1</v>
      </c>
      <c r="O2294" s="731">
        <v>1</v>
      </c>
      <c r="P2294" s="651">
        <v>154.4</v>
      </c>
      <c r="Q2294" s="666">
        <v>1</v>
      </c>
      <c r="R2294" s="650">
        <v>1</v>
      </c>
      <c r="S2294" s="666">
        <v>1</v>
      </c>
      <c r="T2294" s="731">
        <v>1</v>
      </c>
      <c r="U2294" s="689">
        <v>1</v>
      </c>
    </row>
    <row r="2295" spans="1:21" ht="14.4" customHeight="1" x14ac:dyDescent="0.3">
      <c r="A2295" s="649">
        <v>21</v>
      </c>
      <c r="B2295" s="650" t="s">
        <v>582</v>
      </c>
      <c r="C2295" s="650">
        <v>89301212</v>
      </c>
      <c r="D2295" s="729" t="s">
        <v>5949</v>
      </c>
      <c r="E2295" s="730" t="s">
        <v>3931</v>
      </c>
      <c r="F2295" s="650" t="s">
        <v>3904</v>
      </c>
      <c r="G2295" s="650" t="s">
        <v>4384</v>
      </c>
      <c r="H2295" s="650" t="s">
        <v>1959</v>
      </c>
      <c r="I2295" s="650" t="s">
        <v>3236</v>
      </c>
      <c r="J2295" s="650" t="s">
        <v>3851</v>
      </c>
      <c r="K2295" s="650" t="s">
        <v>3852</v>
      </c>
      <c r="L2295" s="651">
        <v>514.67999999999995</v>
      </c>
      <c r="M2295" s="651">
        <v>7205.5199999999995</v>
      </c>
      <c r="N2295" s="650">
        <v>14</v>
      </c>
      <c r="O2295" s="731">
        <v>13.5</v>
      </c>
      <c r="P2295" s="651">
        <v>2573.3999999999996</v>
      </c>
      <c r="Q2295" s="666">
        <v>0.3571428571428571</v>
      </c>
      <c r="R2295" s="650">
        <v>5</v>
      </c>
      <c r="S2295" s="666">
        <v>0.35714285714285715</v>
      </c>
      <c r="T2295" s="731">
        <v>4.5</v>
      </c>
      <c r="U2295" s="689">
        <v>0.33333333333333331</v>
      </c>
    </row>
    <row r="2296" spans="1:21" ht="14.4" customHeight="1" x14ac:dyDescent="0.3">
      <c r="A2296" s="649">
        <v>21</v>
      </c>
      <c r="B2296" s="650" t="s">
        <v>582</v>
      </c>
      <c r="C2296" s="650">
        <v>89301212</v>
      </c>
      <c r="D2296" s="729" t="s">
        <v>5949</v>
      </c>
      <c r="E2296" s="730" t="s">
        <v>3931</v>
      </c>
      <c r="F2296" s="650" t="s">
        <v>3904</v>
      </c>
      <c r="G2296" s="650" t="s">
        <v>4331</v>
      </c>
      <c r="H2296" s="650" t="s">
        <v>583</v>
      </c>
      <c r="I2296" s="650" t="s">
        <v>4333</v>
      </c>
      <c r="J2296" s="650" t="s">
        <v>838</v>
      </c>
      <c r="K2296" s="650" t="s">
        <v>4332</v>
      </c>
      <c r="L2296" s="651">
        <v>110.66</v>
      </c>
      <c r="M2296" s="651">
        <v>331.98</v>
      </c>
      <c r="N2296" s="650">
        <v>3</v>
      </c>
      <c r="O2296" s="731">
        <v>1</v>
      </c>
      <c r="P2296" s="651"/>
      <c r="Q2296" s="666">
        <v>0</v>
      </c>
      <c r="R2296" s="650"/>
      <c r="S2296" s="666">
        <v>0</v>
      </c>
      <c r="T2296" s="731"/>
      <c r="U2296" s="689">
        <v>0</v>
      </c>
    </row>
    <row r="2297" spans="1:21" ht="14.4" customHeight="1" x14ac:dyDescent="0.3">
      <c r="A2297" s="649">
        <v>21</v>
      </c>
      <c r="B2297" s="650" t="s">
        <v>582</v>
      </c>
      <c r="C2297" s="650">
        <v>89301212</v>
      </c>
      <c r="D2297" s="729" t="s">
        <v>5949</v>
      </c>
      <c r="E2297" s="730" t="s">
        <v>3931</v>
      </c>
      <c r="F2297" s="650" t="s">
        <v>3904</v>
      </c>
      <c r="G2297" s="650" t="s">
        <v>4118</v>
      </c>
      <c r="H2297" s="650" t="s">
        <v>583</v>
      </c>
      <c r="I2297" s="650" t="s">
        <v>1160</v>
      </c>
      <c r="J2297" s="650" t="s">
        <v>975</v>
      </c>
      <c r="K2297" s="650" t="s">
        <v>4119</v>
      </c>
      <c r="L2297" s="651">
        <v>96.72</v>
      </c>
      <c r="M2297" s="651">
        <v>483.59999999999997</v>
      </c>
      <c r="N2297" s="650">
        <v>5</v>
      </c>
      <c r="O2297" s="731">
        <v>3.5</v>
      </c>
      <c r="P2297" s="651">
        <v>290.15999999999997</v>
      </c>
      <c r="Q2297" s="666">
        <v>0.6</v>
      </c>
      <c r="R2297" s="650">
        <v>3</v>
      </c>
      <c r="S2297" s="666">
        <v>0.6</v>
      </c>
      <c r="T2297" s="731">
        <v>1.5</v>
      </c>
      <c r="U2297" s="689">
        <v>0.42857142857142855</v>
      </c>
    </row>
    <row r="2298" spans="1:21" ht="14.4" customHeight="1" x14ac:dyDescent="0.3">
      <c r="A2298" s="649">
        <v>21</v>
      </c>
      <c r="B2298" s="650" t="s">
        <v>582</v>
      </c>
      <c r="C2298" s="650">
        <v>89301212</v>
      </c>
      <c r="D2298" s="729" t="s">
        <v>5949</v>
      </c>
      <c r="E2298" s="730" t="s">
        <v>3931</v>
      </c>
      <c r="F2298" s="650" t="s">
        <v>3904</v>
      </c>
      <c r="G2298" s="650" t="s">
        <v>4118</v>
      </c>
      <c r="H2298" s="650" t="s">
        <v>583</v>
      </c>
      <c r="I2298" s="650" t="s">
        <v>1160</v>
      </c>
      <c r="J2298" s="650" t="s">
        <v>975</v>
      </c>
      <c r="K2298" s="650" t="s">
        <v>4119</v>
      </c>
      <c r="L2298" s="651">
        <v>89.66</v>
      </c>
      <c r="M2298" s="651">
        <v>268.98</v>
      </c>
      <c r="N2298" s="650">
        <v>3</v>
      </c>
      <c r="O2298" s="731">
        <v>1</v>
      </c>
      <c r="P2298" s="651">
        <v>179.32</v>
      </c>
      <c r="Q2298" s="666">
        <v>0.66666666666666663</v>
      </c>
      <c r="R2298" s="650">
        <v>2</v>
      </c>
      <c r="S2298" s="666">
        <v>0.66666666666666663</v>
      </c>
      <c r="T2298" s="731">
        <v>0.5</v>
      </c>
      <c r="U2298" s="689">
        <v>0.5</v>
      </c>
    </row>
    <row r="2299" spans="1:21" ht="14.4" customHeight="1" x14ac:dyDescent="0.3">
      <c r="A2299" s="649">
        <v>21</v>
      </c>
      <c r="B2299" s="650" t="s">
        <v>582</v>
      </c>
      <c r="C2299" s="650">
        <v>89301212</v>
      </c>
      <c r="D2299" s="729" t="s">
        <v>5949</v>
      </c>
      <c r="E2299" s="730" t="s">
        <v>3931</v>
      </c>
      <c r="F2299" s="650" t="s">
        <v>3904</v>
      </c>
      <c r="G2299" s="650" t="s">
        <v>4118</v>
      </c>
      <c r="H2299" s="650" t="s">
        <v>583</v>
      </c>
      <c r="I2299" s="650" t="s">
        <v>2529</v>
      </c>
      <c r="J2299" s="650" t="s">
        <v>975</v>
      </c>
      <c r="K2299" s="650" t="s">
        <v>4171</v>
      </c>
      <c r="L2299" s="651">
        <v>57.85</v>
      </c>
      <c r="M2299" s="651">
        <v>2082.6000000000004</v>
      </c>
      <c r="N2299" s="650">
        <v>36</v>
      </c>
      <c r="O2299" s="731">
        <v>8</v>
      </c>
      <c r="P2299" s="651">
        <v>1561.95</v>
      </c>
      <c r="Q2299" s="666">
        <v>0.74999999999999989</v>
      </c>
      <c r="R2299" s="650">
        <v>27</v>
      </c>
      <c r="S2299" s="666">
        <v>0.75</v>
      </c>
      <c r="T2299" s="731">
        <v>5</v>
      </c>
      <c r="U2299" s="689">
        <v>0.625</v>
      </c>
    </row>
    <row r="2300" spans="1:21" ht="14.4" customHeight="1" x14ac:dyDescent="0.3">
      <c r="A2300" s="649">
        <v>21</v>
      </c>
      <c r="B2300" s="650" t="s">
        <v>582</v>
      </c>
      <c r="C2300" s="650">
        <v>89301212</v>
      </c>
      <c r="D2300" s="729" t="s">
        <v>5949</v>
      </c>
      <c r="E2300" s="730" t="s">
        <v>3931</v>
      </c>
      <c r="F2300" s="650" t="s">
        <v>3904</v>
      </c>
      <c r="G2300" s="650" t="s">
        <v>5518</v>
      </c>
      <c r="H2300" s="650" t="s">
        <v>583</v>
      </c>
      <c r="I2300" s="650" t="s">
        <v>5519</v>
      </c>
      <c r="J2300" s="650" t="s">
        <v>5520</v>
      </c>
      <c r="K2300" s="650" t="s">
        <v>5521</v>
      </c>
      <c r="L2300" s="651">
        <v>216.16</v>
      </c>
      <c r="M2300" s="651">
        <v>3890.88</v>
      </c>
      <c r="N2300" s="650">
        <v>18</v>
      </c>
      <c r="O2300" s="731">
        <v>6</v>
      </c>
      <c r="P2300" s="651">
        <v>648.48</v>
      </c>
      <c r="Q2300" s="666">
        <v>0.16666666666666666</v>
      </c>
      <c r="R2300" s="650">
        <v>3</v>
      </c>
      <c r="S2300" s="666">
        <v>0.16666666666666666</v>
      </c>
      <c r="T2300" s="731">
        <v>1</v>
      </c>
      <c r="U2300" s="689">
        <v>0.16666666666666666</v>
      </c>
    </row>
    <row r="2301" spans="1:21" ht="14.4" customHeight="1" x14ac:dyDescent="0.3">
      <c r="A2301" s="649">
        <v>21</v>
      </c>
      <c r="B2301" s="650" t="s">
        <v>582</v>
      </c>
      <c r="C2301" s="650">
        <v>89301212</v>
      </c>
      <c r="D2301" s="729" t="s">
        <v>5949</v>
      </c>
      <c r="E2301" s="730" t="s">
        <v>3931</v>
      </c>
      <c r="F2301" s="650" t="s">
        <v>3904</v>
      </c>
      <c r="G2301" s="650" t="s">
        <v>5688</v>
      </c>
      <c r="H2301" s="650" t="s">
        <v>583</v>
      </c>
      <c r="I2301" s="650" t="s">
        <v>5689</v>
      </c>
      <c r="J2301" s="650" t="s">
        <v>5690</v>
      </c>
      <c r="K2301" s="650" t="s">
        <v>2118</v>
      </c>
      <c r="L2301" s="651">
        <v>85.49</v>
      </c>
      <c r="M2301" s="651">
        <v>170.98</v>
      </c>
      <c r="N2301" s="650">
        <v>2</v>
      </c>
      <c r="O2301" s="731">
        <v>0.5</v>
      </c>
      <c r="P2301" s="651"/>
      <c r="Q2301" s="666">
        <v>0</v>
      </c>
      <c r="R2301" s="650"/>
      <c r="S2301" s="666">
        <v>0</v>
      </c>
      <c r="T2301" s="731"/>
      <c r="U2301" s="689">
        <v>0</v>
      </c>
    </row>
    <row r="2302" spans="1:21" ht="14.4" customHeight="1" x14ac:dyDescent="0.3">
      <c r="A2302" s="649">
        <v>21</v>
      </c>
      <c r="B2302" s="650" t="s">
        <v>582</v>
      </c>
      <c r="C2302" s="650">
        <v>89301212</v>
      </c>
      <c r="D2302" s="729" t="s">
        <v>5949</v>
      </c>
      <c r="E2302" s="730" t="s">
        <v>3931</v>
      </c>
      <c r="F2302" s="650" t="s">
        <v>3904</v>
      </c>
      <c r="G2302" s="650" t="s">
        <v>5691</v>
      </c>
      <c r="H2302" s="650" t="s">
        <v>583</v>
      </c>
      <c r="I2302" s="650" t="s">
        <v>5692</v>
      </c>
      <c r="J2302" s="650" t="s">
        <v>5693</v>
      </c>
      <c r="K2302" s="650" t="s">
        <v>3674</v>
      </c>
      <c r="L2302" s="651">
        <v>85.49</v>
      </c>
      <c r="M2302" s="651">
        <v>85.49</v>
      </c>
      <c r="N2302" s="650">
        <v>1</v>
      </c>
      <c r="O2302" s="731">
        <v>1</v>
      </c>
      <c r="P2302" s="651">
        <v>85.49</v>
      </c>
      <c r="Q2302" s="666">
        <v>1</v>
      </c>
      <c r="R2302" s="650">
        <v>1</v>
      </c>
      <c r="S2302" s="666">
        <v>1</v>
      </c>
      <c r="T2302" s="731">
        <v>1</v>
      </c>
      <c r="U2302" s="689">
        <v>1</v>
      </c>
    </row>
    <row r="2303" spans="1:21" ht="14.4" customHeight="1" x14ac:dyDescent="0.3">
      <c r="A2303" s="649">
        <v>21</v>
      </c>
      <c r="B2303" s="650" t="s">
        <v>582</v>
      </c>
      <c r="C2303" s="650">
        <v>89301212</v>
      </c>
      <c r="D2303" s="729" t="s">
        <v>5949</v>
      </c>
      <c r="E2303" s="730" t="s">
        <v>3931</v>
      </c>
      <c r="F2303" s="650" t="s">
        <v>3904</v>
      </c>
      <c r="G2303" s="650" t="s">
        <v>5694</v>
      </c>
      <c r="H2303" s="650" t="s">
        <v>583</v>
      </c>
      <c r="I2303" s="650" t="s">
        <v>5695</v>
      </c>
      <c r="J2303" s="650" t="s">
        <v>5696</v>
      </c>
      <c r="K2303" s="650" t="s">
        <v>5697</v>
      </c>
      <c r="L2303" s="651">
        <v>250.07</v>
      </c>
      <c r="M2303" s="651">
        <v>500.14</v>
      </c>
      <c r="N2303" s="650">
        <v>2</v>
      </c>
      <c r="O2303" s="731">
        <v>1</v>
      </c>
      <c r="P2303" s="651">
        <v>500.14</v>
      </c>
      <c r="Q2303" s="666">
        <v>1</v>
      </c>
      <c r="R2303" s="650">
        <v>2</v>
      </c>
      <c r="S2303" s="666">
        <v>1</v>
      </c>
      <c r="T2303" s="731">
        <v>1</v>
      </c>
      <c r="U2303" s="689">
        <v>1</v>
      </c>
    </row>
    <row r="2304" spans="1:21" ht="14.4" customHeight="1" x14ac:dyDescent="0.3">
      <c r="A2304" s="649">
        <v>21</v>
      </c>
      <c r="B2304" s="650" t="s">
        <v>582</v>
      </c>
      <c r="C2304" s="650">
        <v>89301212</v>
      </c>
      <c r="D2304" s="729" t="s">
        <v>5949</v>
      </c>
      <c r="E2304" s="730" t="s">
        <v>3931</v>
      </c>
      <c r="F2304" s="650" t="s">
        <v>3904</v>
      </c>
      <c r="G2304" s="650" t="s">
        <v>4120</v>
      </c>
      <c r="H2304" s="650" t="s">
        <v>1959</v>
      </c>
      <c r="I2304" s="650" t="s">
        <v>2025</v>
      </c>
      <c r="J2304" s="650" t="s">
        <v>2026</v>
      </c>
      <c r="K2304" s="650" t="s">
        <v>3779</v>
      </c>
      <c r="L2304" s="651">
        <v>147.36000000000001</v>
      </c>
      <c r="M2304" s="651">
        <v>294.72000000000003</v>
      </c>
      <c r="N2304" s="650">
        <v>2</v>
      </c>
      <c r="O2304" s="731">
        <v>0.5</v>
      </c>
      <c r="P2304" s="651"/>
      <c r="Q2304" s="666">
        <v>0</v>
      </c>
      <c r="R2304" s="650"/>
      <c r="S2304" s="666">
        <v>0</v>
      </c>
      <c r="T2304" s="731"/>
      <c r="U2304" s="689">
        <v>0</v>
      </c>
    </row>
    <row r="2305" spans="1:21" ht="14.4" customHeight="1" x14ac:dyDescent="0.3">
      <c r="A2305" s="649">
        <v>21</v>
      </c>
      <c r="B2305" s="650" t="s">
        <v>582</v>
      </c>
      <c r="C2305" s="650">
        <v>89301212</v>
      </c>
      <c r="D2305" s="729" t="s">
        <v>5949</v>
      </c>
      <c r="E2305" s="730" t="s">
        <v>3931</v>
      </c>
      <c r="F2305" s="650" t="s">
        <v>3904</v>
      </c>
      <c r="G2305" s="650" t="s">
        <v>4120</v>
      </c>
      <c r="H2305" s="650" t="s">
        <v>583</v>
      </c>
      <c r="I2305" s="650" t="s">
        <v>5698</v>
      </c>
      <c r="J2305" s="650" t="s">
        <v>2026</v>
      </c>
      <c r="K2305" s="650" t="s">
        <v>5699</v>
      </c>
      <c r="L2305" s="651">
        <v>0</v>
      </c>
      <c r="M2305" s="651">
        <v>0</v>
      </c>
      <c r="N2305" s="650">
        <v>1</v>
      </c>
      <c r="O2305" s="731">
        <v>1</v>
      </c>
      <c r="P2305" s="651"/>
      <c r="Q2305" s="666"/>
      <c r="R2305" s="650"/>
      <c r="S2305" s="666">
        <v>0</v>
      </c>
      <c r="T2305" s="731"/>
      <c r="U2305" s="689">
        <v>0</v>
      </c>
    </row>
    <row r="2306" spans="1:21" ht="14.4" customHeight="1" x14ac:dyDescent="0.3">
      <c r="A2306" s="649">
        <v>21</v>
      </c>
      <c r="B2306" s="650" t="s">
        <v>582</v>
      </c>
      <c r="C2306" s="650">
        <v>89301212</v>
      </c>
      <c r="D2306" s="729" t="s">
        <v>5949</v>
      </c>
      <c r="E2306" s="730" t="s">
        <v>3931</v>
      </c>
      <c r="F2306" s="650" t="s">
        <v>3904</v>
      </c>
      <c r="G2306" s="650" t="s">
        <v>4120</v>
      </c>
      <c r="H2306" s="650" t="s">
        <v>583</v>
      </c>
      <c r="I2306" s="650" t="s">
        <v>5700</v>
      </c>
      <c r="J2306" s="650" t="s">
        <v>5701</v>
      </c>
      <c r="K2306" s="650" t="s">
        <v>4040</v>
      </c>
      <c r="L2306" s="651">
        <v>0</v>
      </c>
      <c r="M2306" s="651">
        <v>0</v>
      </c>
      <c r="N2306" s="650">
        <v>1</v>
      </c>
      <c r="O2306" s="731">
        <v>1</v>
      </c>
      <c r="P2306" s="651"/>
      <c r="Q2306" s="666"/>
      <c r="R2306" s="650"/>
      <c r="S2306" s="666">
        <v>0</v>
      </c>
      <c r="T2306" s="731"/>
      <c r="U2306" s="689">
        <v>0</v>
      </c>
    </row>
    <row r="2307" spans="1:21" ht="14.4" customHeight="1" x14ac:dyDescent="0.3">
      <c r="A2307" s="649">
        <v>21</v>
      </c>
      <c r="B2307" s="650" t="s">
        <v>582</v>
      </c>
      <c r="C2307" s="650">
        <v>89301212</v>
      </c>
      <c r="D2307" s="729" t="s">
        <v>5949</v>
      </c>
      <c r="E2307" s="730" t="s">
        <v>3931</v>
      </c>
      <c r="F2307" s="650" t="s">
        <v>3904</v>
      </c>
      <c r="G2307" s="650" t="s">
        <v>4120</v>
      </c>
      <c r="H2307" s="650" t="s">
        <v>1959</v>
      </c>
      <c r="I2307" s="650" t="s">
        <v>4334</v>
      </c>
      <c r="J2307" s="650" t="s">
        <v>2055</v>
      </c>
      <c r="K2307" s="650" t="s">
        <v>4335</v>
      </c>
      <c r="L2307" s="651">
        <v>163.72999999999999</v>
      </c>
      <c r="M2307" s="651">
        <v>163.72999999999999</v>
      </c>
      <c r="N2307" s="650">
        <v>1</v>
      </c>
      <c r="O2307" s="731">
        <v>0.5</v>
      </c>
      <c r="P2307" s="651"/>
      <c r="Q2307" s="666">
        <v>0</v>
      </c>
      <c r="R2307" s="650"/>
      <c r="S2307" s="666">
        <v>0</v>
      </c>
      <c r="T2307" s="731"/>
      <c r="U2307" s="689">
        <v>0</v>
      </c>
    </row>
    <row r="2308" spans="1:21" ht="14.4" customHeight="1" x14ac:dyDescent="0.3">
      <c r="A2308" s="649">
        <v>21</v>
      </c>
      <c r="B2308" s="650" t="s">
        <v>582</v>
      </c>
      <c r="C2308" s="650">
        <v>89301212</v>
      </c>
      <c r="D2308" s="729" t="s">
        <v>5949</v>
      </c>
      <c r="E2308" s="730" t="s">
        <v>3931</v>
      </c>
      <c r="F2308" s="650" t="s">
        <v>3904</v>
      </c>
      <c r="G2308" s="650" t="s">
        <v>4121</v>
      </c>
      <c r="H2308" s="650" t="s">
        <v>583</v>
      </c>
      <c r="I2308" s="650" t="s">
        <v>4202</v>
      </c>
      <c r="J2308" s="650" t="s">
        <v>4123</v>
      </c>
      <c r="K2308" s="650" t="s">
        <v>1276</v>
      </c>
      <c r="L2308" s="651">
        <v>154.33000000000001</v>
      </c>
      <c r="M2308" s="651">
        <v>15587.329999999996</v>
      </c>
      <c r="N2308" s="650">
        <v>101</v>
      </c>
      <c r="O2308" s="731">
        <v>48</v>
      </c>
      <c r="P2308" s="651">
        <v>10957.429999999997</v>
      </c>
      <c r="Q2308" s="666">
        <v>0.70297029702970293</v>
      </c>
      <c r="R2308" s="650">
        <v>71</v>
      </c>
      <c r="S2308" s="666">
        <v>0.70297029702970293</v>
      </c>
      <c r="T2308" s="731">
        <v>32</v>
      </c>
      <c r="U2308" s="689">
        <v>0.66666666666666663</v>
      </c>
    </row>
    <row r="2309" spans="1:21" ht="14.4" customHeight="1" x14ac:dyDescent="0.3">
      <c r="A2309" s="649">
        <v>21</v>
      </c>
      <c r="B2309" s="650" t="s">
        <v>582</v>
      </c>
      <c r="C2309" s="650">
        <v>89301212</v>
      </c>
      <c r="D2309" s="729" t="s">
        <v>5949</v>
      </c>
      <c r="E2309" s="730" t="s">
        <v>3931</v>
      </c>
      <c r="F2309" s="650" t="s">
        <v>3904</v>
      </c>
      <c r="G2309" s="650" t="s">
        <v>4121</v>
      </c>
      <c r="H2309" s="650" t="s">
        <v>583</v>
      </c>
      <c r="I2309" s="650" t="s">
        <v>5043</v>
      </c>
      <c r="J2309" s="650" t="s">
        <v>4123</v>
      </c>
      <c r="K2309" s="650" t="s">
        <v>774</v>
      </c>
      <c r="L2309" s="651">
        <v>0</v>
      </c>
      <c r="M2309" s="651">
        <v>0</v>
      </c>
      <c r="N2309" s="650">
        <v>6</v>
      </c>
      <c r="O2309" s="731">
        <v>4</v>
      </c>
      <c r="P2309" s="651">
        <v>0</v>
      </c>
      <c r="Q2309" s="666"/>
      <c r="R2309" s="650">
        <v>4</v>
      </c>
      <c r="S2309" s="666">
        <v>0.66666666666666663</v>
      </c>
      <c r="T2309" s="731">
        <v>2.5</v>
      </c>
      <c r="U2309" s="689">
        <v>0.625</v>
      </c>
    </row>
    <row r="2310" spans="1:21" ht="14.4" customHeight="1" x14ac:dyDescent="0.3">
      <c r="A2310" s="649">
        <v>21</v>
      </c>
      <c r="B2310" s="650" t="s">
        <v>582</v>
      </c>
      <c r="C2310" s="650">
        <v>89301212</v>
      </c>
      <c r="D2310" s="729" t="s">
        <v>5949</v>
      </c>
      <c r="E2310" s="730" t="s">
        <v>3931</v>
      </c>
      <c r="F2310" s="650" t="s">
        <v>3904</v>
      </c>
      <c r="G2310" s="650" t="s">
        <v>4121</v>
      </c>
      <c r="H2310" s="650" t="s">
        <v>583</v>
      </c>
      <c r="I2310" s="650" t="s">
        <v>4630</v>
      </c>
      <c r="J2310" s="650" t="s">
        <v>4340</v>
      </c>
      <c r="K2310" s="650" t="s">
        <v>1276</v>
      </c>
      <c r="L2310" s="651">
        <v>143.15</v>
      </c>
      <c r="M2310" s="651">
        <v>286.3</v>
      </c>
      <c r="N2310" s="650">
        <v>2</v>
      </c>
      <c r="O2310" s="731">
        <v>0.5</v>
      </c>
      <c r="P2310" s="651"/>
      <c r="Q2310" s="666">
        <v>0</v>
      </c>
      <c r="R2310" s="650"/>
      <c r="S2310" s="666">
        <v>0</v>
      </c>
      <c r="T2310" s="731"/>
      <c r="U2310" s="689">
        <v>0</v>
      </c>
    </row>
    <row r="2311" spans="1:21" ht="14.4" customHeight="1" x14ac:dyDescent="0.3">
      <c r="A2311" s="649">
        <v>21</v>
      </c>
      <c r="B2311" s="650" t="s">
        <v>582</v>
      </c>
      <c r="C2311" s="650">
        <v>89301212</v>
      </c>
      <c r="D2311" s="729" t="s">
        <v>5949</v>
      </c>
      <c r="E2311" s="730" t="s">
        <v>3931</v>
      </c>
      <c r="F2311" s="650" t="s">
        <v>3904</v>
      </c>
      <c r="G2311" s="650" t="s">
        <v>4121</v>
      </c>
      <c r="H2311" s="650" t="s">
        <v>583</v>
      </c>
      <c r="I2311" s="650" t="s">
        <v>5702</v>
      </c>
      <c r="J2311" s="650" t="s">
        <v>4340</v>
      </c>
      <c r="K2311" s="650" t="s">
        <v>1263</v>
      </c>
      <c r="L2311" s="651">
        <v>429.45</v>
      </c>
      <c r="M2311" s="651">
        <v>429.45</v>
      </c>
      <c r="N2311" s="650">
        <v>1</v>
      </c>
      <c r="O2311" s="731">
        <v>1</v>
      </c>
      <c r="P2311" s="651"/>
      <c r="Q2311" s="666">
        <v>0</v>
      </c>
      <c r="R2311" s="650"/>
      <c r="S2311" s="666">
        <v>0</v>
      </c>
      <c r="T2311" s="731"/>
      <c r="U2311" s="689">
        <v>0</v>
      </c>
    </row>
    <row r="2312" spans="1:21" ht="14.4" customHeight="1" x14ac:dyDescent="0.3">
      <c r="A2312" s="649">
        <v>21</v>
      </c>
      <c r="B2312" s="650" t="s">
        <v>582</v>
      </c>
      <c r="C2312" s="650">
        <v>89301212</v>
      </c>
      <c r="D2312" s="729" t="s">
        <v>5949</v>
      </c>
      <c r="E2312" s="730" t="s">
        <v>3931</v>
      </c>
      <c r="F2312" s="650" t="s">
        <v>3904</v>
      </c>
      <c r="G2312" s="650" t="s">
        <v>4121</v>
      </c>
      <c r="H2312" s="650" t="s">
        <v>583</v>
      </c>
      <c r="I2312" s="650" t="s">
        <v>5703</v>
      </c>
      <c r="J2312" s="650" t="s">
        <v>5704</v>
      </c>
      <c r="K2312" s="650" t="s">
        <v>1276</v>
      </c>
      <c r="L2312" s="651">
        <v>60.97</v>
      </c>
      <c r="M2312" s="651">
        <v>121.94</v>
      </c>
      <c r="N2312" s="650">
        <v>2</v>
      </c>
      <c r="O2312" s="731">
        <v>0.5</v>
      </c>
      <c r="P2312" s="651"/>
      <c r="Q2312" s="666">
        <v>0</v>
      </c>
      <c r="R2312" s="650"/>
      <c r="S2312" s="666">
        <v>0</v>
      </c>
      <c r="T2312" s="731"/>
      <c r="U2312" s="689">
        <v>0</v>
      </c>
    </row>
    <row r="2313" spans="1:21" ht="14.4" customHeight="1" x14ac:dyDescent="0.3">
      <c r="A2313" s="649">
        <v>21</v>
      </c>
      <c r="B2313" s="650" t="s">
        <v>582</v>
      </c>
      <c r="C2313" s="650">
        <v>89301212</v>
      </c>
      <c r="D2313" s="729" t="s">
        <v>5949</v>
      </c>
      <c r="E2313" s="730" t="s">
        <v>3931</v>
      </c>
      <c r="F2313" s="650" t="s">
        <v>3904</v>
      </c>
      <c r="G2313" s="650" t="s">
        <v>4121</v>
      </c>
      <c r="H2313" s="650" t="s">
        <v>583</v>
      </c>
      <c r="I2313" s="650" t="s">
        <v>5705</v>
      </c>
      <c r="J2313" s="650" t="s">
        <v>5704</v>
      </c>
      <c r="K2313" s="650" t="s">
        <v>4106</v>
      </c>
      <c r="L2313" s="651">
        <v>0</v>
      </c>
      <c r="M2313" s="651">
        <v>0</v>
      </c>
      <c r="N2313" s="650">
        <v>1</v>
      </c>
      <c r="O2313" s="731">
        <v>0.5</v>
      </c>
      <c r="P2313" s="651"/>
      <c r="Q2313" s="666"/>
      <c r="R2313" s="650"/>
      <c r="S2313" s="666">
        <v>0</v>
      </c>
      <c r="T2313" s="731"/>
      <c r="U2313" s="689">
        <v>0</v>
      </c>
    </row>
    <row r="2314" spans="1:21" ht="14.4" customHeight="1" x14ac:dyDescent="0.3">
      <c r="A2314" s="649">
        <v>21</v>
      </c>
      <c r="B2314" s="650" t="s">
        <v>582</v>
      </c>
      <c r="C2314" s="650">
        <v>89301212</v>
      </c>
      <c r="D2314" s="729" t="s">
        <v>5949</v>
      </c>
      <c r="E2314" s="730" t="s">
        <v>3931</v>
      </c>
      <c r="F2314" s="650" t="s">
        <v>3904</v>
      </c>
      <c r="G2314" s="650" t="s">
        <v>4121</v>
      </c>
      <c r="H2314" s="650" t="s">
        <v>583</v>
      </c>
      <c r="I2314" s="650" t="s">
        <v>4339</v>
      </c>
      <c r="J2314" s="650" t="s">
        <v>4340</v>
      </c>
      <c r="K2314" s="650" t="s">
        <v>774</v>
      </c>
      <c r="L2314" s="651">
        <v>0</v>
      </c>
      <c r="M2314" s="651">
        <v>0</v>
      </c>
      <c r="N2314" s="650">
        <v>1</v>
      </c>
      <c r="O2314" s="731">
        <v>1</v>
      </c>
      <c r="P2314" s="651">
        <v>0</v>
      </c>
      <c r="Q2314" s="666"/>
      <c r="R2314" s="650">
        <v>1</v>
      </c>
      <c r="S2314" s="666">
        <v>1</v>
      </c>
      <c r="T2314" s="731">
        <v>1</v>
      </c>
      <c r="U2314" s="689">
        <v>1</v>
      </c>
    </row>
    <row r="2315" spans="1:21" ht="14.4" customHeight="1" x14ac:dyDescent="0.3">
      <c r="A2315" s="649">
        <v>21</v>
      </c>
      <c r="B2315" s="650" t="s">
        <v>582</v>
      </c>
      <c r="C2315" s="650">
        <v>89301212</v>
      </c>
      <c r="D2315" s="729" t="s">
        <v>5949</v>
      </c>
      <c r="E2315" s="730" t="s">
        <v>3931</v>
      </c>
      <c r="F2315" s="650" t="s">
        <v>3904</v>
      </c>
      <c r="G2315" s="650" t="s">
        <v>4121</v>
      </c>
      <c r="H2315" s="650" t="s">
        <v>583</v>
      </c>
      <c r="I2315" s="650" t="s">
        <v>5706</v>
      </c>
      <c r="J2315" s="650" t="s">
        <v>5704</v>
      </c>
      <c r="K2315" s="650" t="s">
        <v>774</v>
      </c>
      <c r="L2315" s="651">
        <v>0</v>
      </c>
      <c r="M2315" s="651">
        <v>0</v>
      </c>
      <c r="N2315" s="650">
        <v>2</v>
      </c>
      <c r="O2315" s="731">
        <v>1</v>
      </c>
      <c r="P2315" s="651">
        <v>0</v>
      </c>
      <c r="Q2315" s="666"/>
      <c r="R2315" s="650">
        <v>1</v>
      </c>
      <c r="S2315" s="666">
        <v>0.5</v>
      </c>
      <c r="T2315" s="731">
        <v>0.5</v>
      </c>
      <c r="U2315" s="689">
        <v>0.5</v>
      </c>
    </row>
    <row r="2316" spans="1:21" ht="14.4" customHeight="1" x14ac:dyDescent="0.3">
      <c r="A2316" s="649">
        <v>21</v>
      </c>
      <c r="B2316" s="650" t="s">
        <v>582</v>
      </c>
      <c r="C2316" s="650">
        <v>89301212</v>
      </c>
      <c r="D2316" s="729" t="s">
        <v>5949</v>
      </c>
      <c r="E2316" s="730" t="s">
        <v>3931</v>
      </c>
      <c r="F2316" s="650" t="s">
        <v>3904</v>
      </c>
      <c r="G2316" s="650" t="s">
        <v>4341</v>
      </c>
      <c r="H2316" s="650" t="s">
        <v>583</v>
      </c>
      <c r="I2316" s="650" t="s">
        <v>1423</v>
      </c>
      <c r="J2316" s="650" t="s">
        <v>1424</v>
      </c>
      <c r="K2316" s="650" t="s">
        <v>4638</v>
      </c>
      <c r="L2316" s="651">
        <v>432.32</v>
      </c>
      <c r="M2316" s="651">
        <v>432.32</v>
      </c>
      <c r="N2316" s="650">
        <v>1</v>
      </c>
      <c r="O2316" s="731">
        <v>0.5</v>
      </c>
      <c r="P2316" s="651"/>
      <c r="Q2316" s="666">
        <v>0</v>
      </c>
      <c r="R2316" s="650"/>
      <c r="S2316" s="666">
        <v>0</v>
      </c>
      <c r="T2316" s="731"/>
      <c r="U2316" s="689">
        <v>0</v>
      </c>
    </row>
    <row r="2317" spans="1:21" ht="14.4" customHeight="1" x14ac:dyDescent="0.3">
      <c r="A2317" s="649">
        <v>21</v>
      </c>
      <c r="B2317" s="650" t="s">
        <v>582</v>
      </c>
      <c r="C2317" s="650">
        <v>89301212</v>
      </c>
      <c r="D2317" s="729" t="s">
        <v>5949</v>
      </c>
      <c r="E2317" s="730" t="s">
        <v>3931</v>
      </c>
      <c r="F2317" s="650" t="s">
        <v>3904</v>
      </c>
      <c r="G2317" s="650" t="s">
        <v>5050</v>
      </c>
      <c r="H2317" s="650" t="s">
        <v>583</v>
      </c>
      <c r="I2317" s="650" t="s">
        <v>5522</v>
      </c>
      <c r="J2317" s="650" t="s">
        <v>5523</v>
      </c>
      <c r="K2317" s="650" t="s">
        <v>5053</v>
      </c>
      <c r="L2317" s="651">
        <v>82.67</v>
      </c>
      <c r="M2317" s="651">
        <v>82.67</v>
      </c>
      <c r="N2317" s="650">
        <v>1</v>
      </c>
      <c r="O2317" s="731">
        <v>0.5</v>
      </c>
      <c r="P2317" s="651">
        <v>82.67</v>
      </c>
      <c r="Q2317" s="666">
        <v>1</v>
      </c>
      <c r="R2317" s="650">
        <v>1</v>
      </c>
      <c r="S2317" s="666">
        <v>1</v>
      </c>
      <c r="T2317" s="731">
        <v>0.5</v>
      </c>
      <c r="U2317" s="689">
        <v>1</v>
      </c>
    </row>
    <row r="2318" spans="1:21" ht="14.4" customHeight="1" x14ac:dyDescent="0.3">
      <c r="A2318" s="649">
        <v>21</v>
      </c>
      <c r="B2318" s="650" t="s">
        <v>582</v>
      </c>
      <c r="C2318" s="650">
        <v>89301212</v>
      </c>
      <c r="D2318" s="729" t="s">
        <v>5949</v>
      </c>
      <c r="E2318" s="730" t="s">
        <v>3931</v>
      </c>
      <c r="F2318" s="650" t="s">
        <v>3904</v>
      </c>
      <c r="G2318" s="650" t="s">
        <v>5050</v>
      </c>
      <c r="H2318" s="650" t="s">
        <v>583</v>
      </c>
      <c r="I2318" s="650" t="s">
        <v>5051</v>
      </c>
      <c r="J2318" s="650" t="s">
        <v>5052</v>
      </c>
      <c r="K2318" s="650" t="s">
        <v>5053</v>
      </c>
      <c r="L2318" s="651">
        <v>82.67</v>
      </c>
      <c r="M2318" s="651">
        <v>82.67</v>
      </c>
      <c r="N2318" s="650">
        <v>1</v>
      </c>
      <c r="O2318" s="731">
        <v>0.5</v>
      </c>
      <c r="P2318" s="651"/>
      <c r="Q2318" s="666">
        <v>0</v>
      </c>
      <c r="R2318" s="650"/>
      <c r="S2318" s="666">
        <v>0</v>
      </c>
      <c r="T2318" s="731"/>
      <c r="U2318" s="689">
        <v>0</v>
      </c>
    </row>
    <row r="2319" spans="1:21" ht="14.4" customHeight="1" x14ac:dyDescent="0.3">
      <c r="A2319" s="649">
        <v>21</v>
      </c>
      <c r="B2319" s="650" t="s">
        <v>582</v>
      </c>
      <c r="C2319" s="650">
        <v>89301212</v>
      </c>
      <c r="D2319" s="729" t="s">
        <v>5949</v>
      </c>
      <c r="E2319" s="730" t="s">
        <v>3931</v>
      </c>
      <c r="F2319" s="650" t="s">
        <v>3904</v>
      </c>
      <c r="G2319" s="650" t="s">
        <v>5707</v>
      </c>
      <c r="H2319" s="650" t="s">
        <v>583</v>
      </c>
      <c r="I2319" s="650" t="s">
        <v>5708</v>
      </c>
      <c r="J2319" s="650" t="s">
        <v>5709</v>
      </c>
      <c r="K2319" s="650" t="s">
        <v>5710</v>
      </c>
      <c r="L2319" s="651">
        <v>0</v>
      </c>
      <c r="M2319" s="651">
        <v>0</v>
      </c>
      <c r="N2319" s="650">
        <v>1</v>
      </c>
      <c r="O2319" s="731">
        <v>0.5</v>
      </c>
      <c r="P2319" s="651"/>
      <c r="Q2319" s="666"/>
      <c r="R2319" s="650"/>
      <c r="S2319" s="666">
        <v>0</v>
      </c>
      <c r="T2319" s="731"/>
      <c r="U2319" s="689">
        <v>0</v>
      </c>
    </row>
    <row r="2320" spans="1:21" ht="14.4" customHeight="1" x14ac:dyDescent="0.3">
      <c r="A2320" s="649">
        <v>21</v>
      </c>
      <c r="B2320" s="650" t="s">
        <v>582</v>
      </c>
      <c r="C2320" s="650">
        <v>89301212</v>
      </c>
      <c r="D2320" s="729" t="s">
        <v>5949</v>
      </c>
      <c r="E2320" s="730" t="s">
        <v>3931</v>
      </c>
      <c r="F2320" s="650" t="s">
        <v>3904</v>
      </c>
      <c r="G2320" s="650" t="s">
        <v>4641</v>
      </c>
      <c r="H2320" s="650" t="s">
        <v>583</v>
      </c>
      <c r="I2320" s="650" t="s">
        <v>2641</v>
      </c>
      <c r="J2320" s="650" t="s">
        <v>2642</v>
      </c>
      <c r="K2320" s="650" t="s">
        <v>1276</v>
      </c>
      <c r="L2320" s="651">
        <v>0</v>
      </c>
      <c r="M2320" s="651">
        <v>0</v>
      </c>
      <c r="N2320" s="650">
        <v>3</v>
      </c>
      <c r="O2320" s="731">
        <v>0.5</v>
      </c>
      <c r="P2320" s="651">
        <v>0</v>
      </c>
      <c r="Q2320" s="666"/>
      <c r="R2320" s="650">
        <v>3</v>
      </c>
      <c r="S2320" s="666">
        <v>1</v>
      </c>
      <c r="T2320" s="731">
        <v>0.5</v>
      </c>
      <c r="U2320" s="689">
        <v>1</v>
      </c>
    </row>
    <row r="2321" spans="1:21" ht="14.4" customHeight="1" x14ac:dyDescent="0.3">
      <c r="A2321" s="649">
        <v>21</v>
      </c>
      <c r="B2321" s="650" t="s">
        <v>582</v>
      </c>
      <c r="C2321" s="650">
        <v>89301212</v>
      </c>
      <c r="D2321" s="729" t="s">
        <v>5949</v>
      </c>
      <c r="E2321" s="730" t="s">
        <v>3931</v>
      </c>
      <c r="F2321" s="650" t="s">
        <v>3904</v>
      </c>
      <c r="G2321" s="650" t="s">
        <v>4125</v>
      </c>
      <c r="H2321" s="650" t="s">
        <v>583</v>
      </c>
      <c r="I2321" s="650" t="s">
        <v>5711</v>
      </c>
      <c r="J2321" s="650" t="s">
        <v>4725</v>
      </c>
      <c r="K2321" s="650" t="s">
        <v>4650</v>
      </c>
      <c r="L2321" s="651">
        <v>0</v>
      </c>
      <c r="M2321" s="651">
        <v>0</v>
      </c>
      <c r="N2321" s="650">
        <v>1</v>
      </c>
      <c r="O2321" s="731">
        <v>0.5</v>
      </c>
      <c r="P2321" s="651">
        <v>0</v>
      </c>
      <c r="Q2321" s="666"/>
      <c r="R2321" s="650">
        <v>1</v>
      </c>
      <c r="S2321" s="666">
        <v>1</v>
      </c>
      <c r="T2321" s="731">
        <v>0.5</v>
      </c>
      <c r="U2321" s="689">
        <v>1</v>
      </c>
    </row>
    <row r="2322" spans="1:21" ht="14.4" customHeight="1" x14ac:dyDescent="0.3">
      <c r="A2322" s="649">
        <v>21</v>
      </c>
      <c r="B2322" s="650" t="s">
        <v>582</v>
      </c>
      <c r="C2322" s="650">
        <v>89301212</v>
      </c>
      <c r="D2322" s="729" t="s">
        <v>5949</v>
      </c>
      <c r="E2322" s="730" t="s">
        <v>3931</v>
      </c>
      <c r="F2322" s="650" t="s">
        <v>3904</v>
      </c>
      <c r="G2322" s="650" t="s">
        <v>4125</v>
      </c>
      <c r="H2322" s="650" t="s">
        <v>583</v>
      </c>
      <c r="I2322" s="650" t="s">
        <v>4126</v>
      </c>
      <c r="J2322" s="650" t="s">
        <v>1827</v>
      </c>
      <c r="K2322" s="650" t="s">
        <v>1013</v>
      </c>
      <c r="L2322" s="651">
        <v>0</v>
      </c>
      <c r="M2322" s="651">
        <v>0</v>
      </c>
      <c r="N2322" s="650">
        <v>2</v>
      </c>
      <c r="O2322" s="731">
        <v>1.5</v>
      </c>
      <c r="P2322" s="651">
        <v>0</v>
      </c>
      <c r="Q2322" s="666"/>
      <c r="R2322" s="650">
        <v>1</v>
      </c>
      <c r="S2322" s="666">
        <v>0.5</v>
      </c>
      <c r="T2322" s="731">
        <v>0.5</v>
      </c>
      <c r="U2322" s="689">
        <v>0.33333333333333331</v>
      </c>
    </row>
    <row r="2323" spans="1:21" ht="14.4" customHeight="1" x14ac:dyDescent="0.3">
      <c r="A2323" s="649">
        <v>21</v>
      </c>
      <c r="B2323" s="650" t="s">
        <v>582</v>
      </c>
      <c r="C2323" s="650">
        <v>89301212</v>
      </c>
      <c r="D2323" s="729" t="s">
        <v>5949</v>
      </c>
      <c r="E2323" s="730" t="s">
        <v>3931</v>
      </c>
      <c r="F2323" s="650" t="s">
        <v>3904</v>
      </c>
      <c r="G2323" s="650" t="s">
        <v>4125</v>
      </c>
      <c r="H2323" s="650" t="s">
        <v>583</v>
      </c>
      <c r="I2323" s="650" t="s">
        <v>5057</v>
      </c>
      <c r="J2323" s="650" t="s">
        <v>1827</v>
      </c>
      <c r="K2323" s="650" t="s">
        <v>4132</v>
      </c>
      <c r="L2323" s="651">
        <v>0</v>
      </c>
      <c r="M2323" s="651">
        <v>0</v>
      </c>
      <c r="N2323" s="650">
        <v>2</v>
      </c>
      <c r="O2323" s="731">
        <v>0.5</v>
      </c>
      <c r="P2323" s="651"/>
      <c r="Q2323" s="666"/>
      <c r="R2323" s="650"/>
      <c r="S2323" s="666">
        <v>0</v>
      </c>
      <c r="T2323" s="731"/>
      <c r="U2323" s="689">
        <v>0</v>
      </c>
    </row>
    <row r="2324" spans="1:21" ht="14.4" customHeight="1" x14ac:dyDescent="0.3">
      <c r="A2324" s="649">
        <v>21</v>
      </c>
      <c r="B2324" s="650" t="s">
        <v>582</v>
      </c>
      <c r="C2324" s="650">
        <v>89301212</v>
      </c>
      <c r="D2324" s="729" t="s">
        <v>5949</v>
      </c>
      <c r="E2324" s="730" t="s">
        <v>3931</v>
      </c>
      <c r="F2324" s="650" t="s">
        <v>3904</v>
      </c>
      <c r="G2324" s="650" t="s">
        <v>4125</v>
      </c>
      <c r="H2324" s="650" t="s">
        <v>583</v>
      </c>
      <c r="I2324" s="650" t="s">
        <v>5057</v>
      </c>
      <c r="J2324" s="650" t="s">
        <v>4128</v>
      </c>
      <c r="K2324" s="650" t="s">
        <v>4132</v>
      </c>
      <c r="L2324" s="651">
        <v>0</v>
      </c>
      <c r="M2324" s="651">
        <v>0</v>
      </c>
      <c r="N2324" s="650">
        <v>1</v>
      </c>
      <c r="O2324" s="731">
        <v>0.5</v>
      </c>
      <c r="P2324" s="651">
        <v>0</v>
      </c>
      <c r="Q2324" s="666"/>
      <c r="R2324" s="650">
        <v>1</v>
      </c>
      <c r="S2324" s="666">
        <v>1</v>
      </c>
      <c r="T2324" s="731">
        <v>0.5</v>
      </c>
      <c r="U2324" s="689">
        <v>1</v>
      </c>
    </row>
    <row r="2325" spans="1:21" ht="14.4" customHeight="1" x14ac:dyDescent="0.3">
      <c r="A2325" s="649">
        <v>21</v>
      </c>
      <c r="B2325" s="650" t="s">
        <v>582</v>
      </c>
      <c r="C2325" s="650">
        <v>89301212</v>
      </c>
      <c r="D2325" s="729" t="s">
        <v>5949</v>
      </c>
      <c r="E2325" s="730" t="s">
        <v>3931</v>
      </c>
      <c r="F2325" s="650" t="s">
        <v>3904</v>
      </c>
      <c r="G2325" s="650" t="s">
        <v>4125</v>
      </c>
      <c r="H2325" s="650" t="s">
        <v>583</v>
      </c>
      <c r="I2325" s="650" t="s">
        <v>4647</v>
      </c>
      <c r="J2325" s="650" t="s">
        <v>4646</v>
      </c>
      <c r="K2325" s="650" t="s">
        <v>1013</v>
      </c>
      <c r="L2325" s="651">
        <v>0</v>
      </c>
      <c r="M2325" s="651">
        <v>0</v>
      </c>
      <c r="N2325" s="650">
        <v>3</v>
      </c>
      <c r="O2325" s="731">
        <v>1.5</v>
      </c>
      <c r="P2325" s="651">
        <v>0</v>
      </c>
      <c r="Q2325" s="666"/>
      <c r="R2325" s="650">
        <v>1</v>
      </c>
      <c r="S2325" s="666">
        <v>0.33333333333333331</v>
      </c>
      <c r="T2325" s="731">
        <v>0.5</v>
      </c>
      <c r="U2325" s="689">
        <v>0.33333333333333331</v>
      </c>
    </row>
    <row r="2326" spans="1:21" ht="14.4" customHeight="1" x14ac:dyDescent="0.3">
      <c r="A2326" s="649">
        <v>21</v>
      </c>
      <c r="B2326" s="650" t="s">
        <v>582</v>
      </c>
      <c r="C2326" s="650">
        <v>89301212</v>
      </c>
      <c r="D2326" s="729" t="s">
        <v>5949</v>
      </c>
      <c r="E2326" s="730" t="s">
        <v>3931</v>
      </c>
      <c r="F2326" s="650" t="s">
        <v>3904</v>
      </c>
      <c r="G2326" s="650" t="s">
        <v>4125</v>
      </c>
      <c r="H2326" s="650" t="s">
        <v>583</v>
      </c>
      <c r="I2326" s="650" t="s">
        <v>5529</v>
      </c>
      <c r="J2326" s="650" t="s">
        <v>4649</v>
      </c>
      <c r="K2326" s="650" t="s">
        <v>1013</v>
      </c>
      <c r="L2326" s="651">
        <v>0</v>
      </c>
      <c r="M2326" s="651">
        <v>0</v>
      </c>
      <c r="N2326" s="650">
        <v>1</v>
      </c>
      <c r="O2326" s="731">
        <v>1</v>
      </c>
      <c r="P2326" s="651"/>
      <c r="Q2326" s="666"/>
      <c r="R2326" s="650"/>
      <c r="S2326" s="666">
        <v>0</v>
      </c>
      <c r="T2326" s="731"/>
      <c r="U2326" s="689">
        <v>0</v>
      </c>
    </row>
    <row r="2327" spans="1:21" ht="14.4" customHeight="1" x14ac:dyDescent="0.3">
      <c r="A2327" s="649">
        <v>21</v>
      </c>
      <c r="B2327" s="650" t="s">
        <v>582</v>
      </c>
      <c r="C2327" s="650">
        <v>89301212</v>
      </c>
      <c r="D2327" s="729" t="s">
        <v>5949</v>
      </c>
      <c r="E2327" s="730" t="s">
        <v>3931</v>
      </c>
      <c r="F2327" s="650" t="s">
        <v>3904</v>
      </c>
      <c r="G2327" s="650" t="s">
        <v>4125</v>
      </c>
      <c r="H2327" s="650" t="s">
        <v>583</v>
      </c>
      <c r="I2327" s="650" t="s">
        <v>4648</v>
      </c>
      <c r="J2327" s="650" t="s">
        <v>4649</v>
      </c>
      <c r="K2327" s="650" t="s">
        <v>4650</v>
      </c>
      <c r="L2327" s="651">
        <v>0</v>
      </c>
      <c r="M2327" s="651">
        <v>0</v>
      </c>
      <c r="N2327" s="650">
        <v>3</v>
      </c>
      <c r="O2327" s="731">
        <v>2.5</v>
      </c>
      <c r="P2327" s="651">
        <v>0</v>
      </c>
      <c r="Q2327" s="666"/>
      <c r="R2327" s="650">
        <v>1</v>
      </c>
      <c r="S2327" s="666">
        <v>0.33333333333333331</v>
      </c>
      <c r="T2327" s="731">
        <v>1</v>
      </c>
      <c r="U2327" s="689">
        <v>0.4</v>
      </c>
    </row>
    <row r="2328" spans="1:21" ht="14.4" customHeight="1" x14ac:dyDescent="0.3">
      <c r="A2328" s="649">
        <v>21</v>
      </c>
      <c r="B2328" s="650" t="s">
        <v>582</v>
      </c>
      <c r="C2328" s="650">
        <v>89301212</v>
      </c>
      <c r="D2328" s="729" t="s">
        <v>5949</v>
      </c>
      <c r="E2328" s="730" t="s">
        <v>3931</v>
      </c>
      <c r="F2328" s="650" t="s">
        <v>3904</v>
      </c>
      <c r="G2328" s="650" t="s">
        <v>4125</v>
      </c>
      <c r="H2328" s="650" t="s">
        <v>583</v>
      </c>
      <c r="I2328" s="650" t="s">
        <v>5060</v>
      </c>
      <c r="J2328" s="650" t="s">
        <v>5059</v>
      </c>
      <c r="K2328" s="650" t="s">
        <v>1013</v>
      </c>
      <c r="L2328" s="651">
        <v>0</v>
      </c>
      <c r="M2328" s="651">
        <v>0</v>
      </c>
      <c r="N2328" s="650">
        <v>1</v>
      </c>
      <c r="O2328" s="731">
        <v>1</v>
      </c>
      <c r="P2328" s="651"/>
      <c r="Q2328" s="666"/>
      <c r="R2328" s="650"/>
      <c r="S2328" s="666">
        <v>0</v>
      </c>
      <c r="T2328" s="731"/>
      <c r="U2328" s="689">
        <v>0</v>
      </c>
    </row>
    <row r="2329" spans="1:21" ht="14.4" customHeight="1" x14ac:dyDescent="0.3">
      <c r="A2329" s="649">
        <v>21</v>
      </c>
      <c r="B2329" s="650" t="s">
        <v>582</v>
      </c>
      <c r="C2329" s="650">
        <v>89301212</v>
      </c>
      <c r="D2329" s="729" t="s">
        <v>5949</v>
      </c>
      <c r="E2329" s="730" t="s">
        <v>3931</v>
      </c>
      <c r="F2329" s="650" t="s">
        <v>3904</v>
      </c>
      <c r="G2329" s="650" t="s">
        <v>4125</v>
      </c>
      <c r="H2329" s="650" t="s">
        <v>583</v>
      </c>
      <c r="I2329" s="650" t="s">
        <v>4651</v>
      </c>
      <c r="J2329" s="650" t="s">
        <v>4649</v>
      </c>
      <c r="K2329" s="650" t="s">
        <v>922</v>
      </c>
      <c r="L2329" s="651">
        <v>0</v>
      </c>
      <c r="M2329" s="651">
        <v>0</v>
      </c>
      <c r="N2329" s="650">
        <v>6</v>
      </c>
      <c r="O2329" s="731">
        <v>3.5</v>
      </c>
      <c r="P2329" s="651">
        <v>0</v>
      </c>
      <c r="Q2329" s="666"/>
      <c r="R2329" s="650">
        <v>1</v>
      </c>
      <c r="S2329" s="666">
        <v>0.16666666666666666</v>
      </c>
      <c r="T2329" s="731">
        <v>1</v>
      </c>
      <c r="U2329" s="689">
        <v>0.2857142857142857</v>
      </c>
    </row>
    <row r="2330" spans="1:21" ht="14.4" customHeight="1" x14ac:dyDescent="0.3">
      <c r="A2330" s="649">
        <v>21</v>
      </c>
      <c r="B2330" s="650" t="s">
        <v>582</v>
      </c>
      <c r="C2330" s="650">
        <v>89301212</v>
      </c>
      <c r="D2330" s="729" t="s">
        <v>5949</v>
      </c>
      <c r="E2330" s="730" t="s">
        <v>3931</v>
      </c>
      <c r="F2330" s="650" t="s">
        <v>3904</v>
      </c>
      <c r="G2330" s="650" t="s">
        <v>4125</v>
      </c>
      <c r="H2330" s="650" t="s">
        <v>583</v>
      </c>
      <c r="I2330" s="650" t="s">
        <v>4130</v>
      </c>
      <c r="J2330" s="650" t="s">
        <v>1827</v>
      </c>
      <c r="K2330" s="650" t="s">
        <v>922</v>
      </c>
      <c r="L2330" s="651">
        <v>0</v>
      </c>
      <c r="M2330" s="651">
        <v>0</v>
      </c>
      <c r="N2330" s="650">
        <v>3</v>
      </c>
      <c r="O2330" s="731">
        <v>2</v>
      </c>
      <c r="P2330" s="651">
        <v>0</v>
      </c>
      <c r="Q2330" s="666"/>
      <c r="R2330" s="650">
        <v>2</v>
      </c>
      <c r="S2330" s="666">
        <v>0.66666666666666663</v>
      </c>
      <c r="T2330" s="731">
        <v>1</v>
      </c>
      <c r="U2330" s="689">
        <v>0.5</v>
      </c>
    </row>
    <row r="2331" spans="1:21" ht="14.4" customHeight="1" x14ac:dyDescent="0.3">
      <c r="A2331" s="649">
        <v>21</v>
      </c>
      <c r="B2331" s="650" t="s">
        <v>582</v>
      </c>
      <c r="C2331" s="650">
        <v>89301212</v>
      </c>
      <c r="D2331" s="729" t="s">
        <v>5949</v>
      </c>
      <c r="E2331" s="730" t="s">
        <v>3931</v>
      </c>
      <c r="F2331" s="650" t="s">
        <v>3904</v>
      </c>
      <c r="G2331" s="650" t="s">
        <v>4125</v>
      </c>
      <c r="H2331" s="650" t="s">
        <v>583</v>
      </c>
      <c r="I2331" s="650" t="s">
        <v>4822</v>
      </c>
      <c r="J2331" s="650" t="s">
        <v>1827</v>
      </c>
      <c r="K2331" s="650" t="s">
        <v>4650</v>
      </c>
      <c r="L2331" s="651">
        <v>0</v>
      </c>
      <c r="M2331" s="651">
        <v>0</v>
      </c>
      <c r="N2331" s="650">
        <v>1</v>
      </c>
      <c r="O2331" s="731">
        <v>1</v>
      </c>
      <c r="P2331" s="651"/>
      <c r="Q2331" s="666"/>
      <c r="R2331" s="650"/>
      <c r="S2331" s="666">
        <v>0</v>
      </c>
      <c r="T2331" s="731"/>
      <c r="U2331" s="689">
        <v>0</v>
      </c>
    </row>
    <row r="2332" spans="1:21" ht="14.4" customHeight="1" x14ac:dyDescent="0.3">
      <c r="A2332" s="649">
        <v>21</v>
      </c>
      <c r="B2332" s="650" t="s">
        <v>582</v>
      </c>
      <c r="C2332" s="650">
        <v>89301212</v>
      </c>
      <c r="D2332" s="729" t="s">
        <v>5949</v>
      </c>
      <c r="E2332" s="730" t="s">
        <v>3931</v>
      </c>
      <c r="F2332" s="650" t="s">
        <v>3904</v>
      </c>
      <c r="G2332" s="650" t="s">
        <v>4125</v>
      </c>
      <c r="H2332" s="650" t="s">
        <v>583</v>
      </c>
      <c r="I2332" s="650" t="s">
        <v>4726</v>
      </c>
      <c r="J2332" s="650" t="s">
        <v>4646</v>
      </c>
      <c r="K2332" s="650" t="s">
        <v>1013</v>
      </c>
      <c r="L2332" s="651">
        <v>0</v>
      </c>
      <c r="M2332" s="651">
        <v>0</v>
      </c>
      <c r="N2332" s="650">
        <v>1</v>
      </c>
      <c r="O2332" s="731">
        <v>1</v>
      </c>
      <c r="P2332" s="651"/>
      <c r="Q2332" s="666"/>
      <c r="R2332" s="650"/>
      <c r="S2332" s="666">
        <v>0</v>
      </c>
      <c r="T2332" s="731"/>
      <c r="U2332" s="689">
        <v>0</v>
      </c>
    </row>
    <row r="2333" spans="1:21" ht="14.4" customHeight="1" x14ac:dyDescent="0.3">
      <c r="A2333" s="649">
        <v>21</v>
      </c>
      <c r="B2333" s="650" t="s">
        <v>582</v>
      </c>
      <c r="C2333" s="650">
        <v>89301212</v>
      </c>
      <c r="D2333" s="729" t="s">
        <v>5949</v>
      </c>
      <c r="E2333" s="730" t="s">
        <v>3931</v>
      </c>
      <c r="F2333" s="650" t="s">
        <v>3904</v>
      </c>
      <c r="G2333" s="650" t="s">
        <v>4125</v>
      </c>
      <c r="H2333" s="650" t="s">
        <v>583</v>
      </c>
      <c r="I2333" s="650" t="s">
        <v>5712</v>
      </c>
      <c r="J2333" s="650" t="s">
        <v>5713</v>
      </c>
      <c r="K2333" s="650" t="s">
        <v>5714</v>
      </c>
      <c r="L2333" s="651">
        <v>0</v>
      </c>
      <c r="M2333" s="651">
        <v>0</v>
      </c>
      <c r="N2333" s="650">
        <v>2</v>
      </c>
      <c r="O2333" s="731">
        <v>0.5</v>
      </c>
      <c r="P2333" s="651"/>
      <c r="Q2333" s="666"/>
      <c r="R2333" s="650"/>
      <c r="S2333" s="666">
        <v>0</v>
      </c>
      <c r="T2333" s="731"/>
      <c r="U2333" s="689">
        <v>0</v>
      </c>
    </row>
    <row r="2334" spans="1:21" ht="14.4" customHeight="1" x14ac:dyDescent="0.3">
      <c r="A2334" s="649">
        <v>21</v>
      </c>
      <c r="B2334" s="650" t="s">
        <v>582</v>
      </c>
      <c r="C2334" s="650">
        <v>89301212</v>
      </c>
      <c r="D2334" s="729" t="s">
        <v>5949</v>
      </c>
      <c r="E2334" s="730" t="s">
        <v>3931</v>
      </c>
      <c r="F2334" s="650" t="s">
        <v>3904</v>
      </c>
      <c r="G2334" s="650" t="s">
        <v>4125</v>
      </c>
      <c r="H2334" s="650" t="s">
        <v>583</v>
      </c>
      <c r="I2334" s="650" t="s">
        <v>5715</v>
      </c>
      <c r="J2334" s="650" t="s">
        <v>4366</v>
      </c>
      <c r="K2334" s="650" t="s">
        <v>4132</v>
      </c>
      <c r="L2334" s="651">
        <v>0</v>
      </c>
      <c r="M2334" s="651">
        <v>0</v>
      </c>
      <c r="N2334" s="650">
        <v>2</v>
      </c>
      <c r="O2334" s="731">
        <v>0.5</v>
      </c>
      <c r="P2334" s="651"/>
      <c r="Q2334" s="666"/>
      <c r="R2334" s="650"/>
      <c r="S2334" s="666">
        <v>0</v>
      </c>
      <c r="T2334" s="731"/>
      <c r="U2334" s="689">
        <v>0</v>
      </c>
    </row>
    <row r="2335" spans="1:21" ht="14.4" customHeight="1" x14ac:dyDescent="0.3">
      <c r="A2335" s="649">
        <v>21</v>
      </c>
      <c r="B2335" s="650" t="s">
        <v>582</v>
      </c>
      <c r="C2335" s="650">
        <v>89301212</v>
      </c>
      <c r="D2335" s="729" t="s">
        <v>5949</v>
      </c>
      <c r="E2335" s="730" t="s">
        <v>3931</v>
      </c>
      <c r="F2335" s="650" t="s">
        <v>3904</v>
      </c>
      <c r="G2335" s="650" t="s">
        <v>5377</v>
      </c>
      <c r="H2335" s="650" t="s">
        <v>583</v>
      </c>
      <c r="I2335" s="650" t="s">
        <v>5716</v>
      </c>
      <c r="J2335" s="650" t="s">
        <v>5717</v>
      </c>
      <c r="K2335" s="650" t="s">
        <v>5718</v>
      </c>
      <c r="L2335" s="651">
        <v>0</v>
      </c>
      <c r="M2335" s="651">
        <v>0</v>
      </c>
      <c r="N2335" s="650">
        <v>1</v>
      </c>
      <c r="O2335" s="731">
        <v>1</v>
      </c>
      <c r="P2335" s="651"/>
      <c r="Q2335" s="666"/>
      <c r="R2335" s="650"/>
      <c r="S2335" s="666">
        <v>0</v>
      </c>
      <c r="T2335" s="731"/>
      <c r="U2335" s="689">
        <v>0</v>
      </c>
    </row>
    <row r="2336" spans="1:21" ht="14.4" customHeight="1" x14ac:dyDescent="0.3">
      <c r="A2336" s="649">
        <v>21</v>
      </c>
      <c r="B2336" s="650" t="s">
        <v>582</v>
      </c>
      <c r="C2336" s="650">
        <v>89301212</v>
      </c>
      <c r="D2336" s="729" t="s">
        <v>5949</v>
      </c>
      <c r="E2336" s="730" t="s">
        <v>3931</v>
      </c>
      <c r="F2336" s="650" t="s">
        <v>3905</v>
      </c>
      <c r="G2336" s="650" t="s">
        <v>4133</v>
      </c>
      <c r="H2336" s="650" t="s">
        <v>583</v>
      </c>
      <c r="I2336" s="650" t="s">
        <v>4134</v>
      </c>
      <c r="J2336" s="650" t="s">
        <v>3919</v>
      </c>
      <c r="K2336" s="650"/>
      <c r="L2336" s="651">
        <v>0</v>
      </c>
      <c r="M2336" s="651">
        <v>0</v>
      </c>
      <c r="N2336" s="650">
        <v>29</v>
      </c>
      <c r="O2336" s="731">
        <v>29</v>
      </c>
      <c r="P2336" s="651">
        <v>0</v>
      </c>
      <c r="Q2336" s="666"/>
      <c r="R2336" s="650">
        <v>28</v>
      </c>
      <c r="S2336" s="666">
        <v>0.96551724137931039</v>
      </c>
      <c r="T2336" s="731">
        <v>28</v>
      </c>
      <c r="U2336" s="689">
        <v>0.96551724137931039</v>
      </c>
    </row>
    <row r="2337" spans="1:21" ht="14.4" customHeight="1" x14ac:dyDescent="0.3">
      <c r="A2337" s="649">
        <v>21</v>
      </c>
      <c r="B2337" s="650" t="s">
        <v>582</v>
      </c>
      <c r="C2337" s="650">
        <v>89301212</v>
      </c>
      <c r="D2337" s="729" t="s">
        <v>5949</v>
      </c>
      <c r="E2337" s="730" t="s">
        <v>3931</v>
      </c>
      <c r="F2337" s="650" t="s">
        <v>3905</v>
      </c>
      <c r="G2337" s="650" t="s">
        <v>4133</v>
      </c>
      <c r="H2337" s="650" t="s">
        <v>583</v>
      </c>
      <c r="I2337" s="650" t="s">
        <v>4653</v>
      </c>
      <c r="J2337" s="650" t="s">
        <v>3919</v>
      </c>
      <c r="K2337" s="650"/>
      <c r="L2337" s="651">
        <v>0</v>
      </c>
      <c r="M2337" s="651">
        <v>0</v>
      </c>
      <c r="N2337" s="650">
        <v>16</v>
      </c>
      <c r="O2337" s="731">
        <v>15</v>
      </c>
      <c r="P2337" s="651">
        <v>0</v>
      </c>
      <c r="Q2337" s="666"/>
      <c r="R2337" s="650">
        <v>13</v>
      </c>
      <c r="S2337" s="666">
        <v>0.8125</v>
      </c>
      <c r="T2337" s="731">
        <v>12</v>
      </c>
      <c r="U2337" s="689">
        <v>0.8</v>
      </c>
    </row>
    <row r="2338" spans="1:21" ht="14.4" customHeight="1" x14ac:dyDescent="0.3">
      <c r="A2338" s="649">
        <v>21</v>
      </c>
      <c r="B2338" s="650" t="s">
        <v>582</v>
      </c>
      <c r="C2338" s="650">
        <v>89301212</v>
      </c>
      <c r="D2338" s="729" t="s">
        <v>5949</v>
      </c>
      <c r="E2338" s="730" t="s">
        <v>3931</v>
      </c>
      <c r="F2338" s="650" t="s">
        <v>3906</v>
      </c>
      <c r="G2338" s="650" t="s">
        <v>4133</v>
      </c>
      <c r="H2338" s="650" t="s">
        <v>583</v>
      </c>
      <c r="I2338" s="650" t="s">
        <v>5166</v>
      </c>
      <c r="J2338" s="650" t="s">
        <v>3919</v>
      </c>
      <c r="K2338" s="650"/>
      <c r="L2338" s="651">
        <v>0</v>
      </c>
      <c r="M2338" s="651">
        <v>0</v>
      </c>
      <c r="N2338" s="650">
        <v>82</v>
      </c>
      <c r="O2338" s="731">
        <v>50</v>
      </c>
      <c r="P2338" s="651">
        <v>0</v>
      </c>
      <c r="Q2338" s="666"/>
      <c r="R2338" s="650">
        <v>73</v>
      </c>
      <c r="S2338" s="666">
        <v>0.8902439024390244</v>
      </c>
      <c r="T2338" s="731">
        <v>44</v>
      </c>
      <c r="U2338" s="689">
        <v>0.88</v>
      </c>
    </row>
    <row r="2339" spans="1:21" ht="14.4" customHeight="1" x14ac:dyDescent="0.3">
      <c r="A2339" s="649">
        <v>21</v>
      </c>
      <c r="B2339" s="650" t="s">
        <v>582</v>
      </c>
      <c r="C2339" s="650">
        <v>89301212</v>
      </c>
      <c r="D2339" s="729" t="s">
        <v>5949</v>
      </c>
      <c r="E2339" s="730" t="s">
        <v>3931</v>
      </c>
      <c r="F2339" s="650" t="s">
        <v>3906</v>
      </c>
      <c r="G2339" s="650" t="s">
        <v>5719</v>
      </c>
      <c r="H2339" s="650" t="s">
        <v>583</v>
      </c>
      <c r="I2339" s="650" t="s">
        <v>5720</v>
      </c>
      <c r="J2339" s="650" t="s">
        <v>5721</v>
      </c>
      <c r="K2339" s="650" t="s">
        <v>5722</v>
      </c>
      <c r="L2339" s="651">
        <v>770.84</v>
      </c>
      <c r="M2339" s="651">
        <v>770.84</v>
      </c>
      <c r="N2339" s="650">
        <v>1</v>
      </c>
      <c r="O2339" s="731">
        <v>1</v>
      </c>
      <c r="P2339" s="651">
        <v>770.84</v>
      </c>
      <c r="Q2339" s="666">
        <v>1</v>
      </c>
      <c r="R2339" s="650">
        <v>1</v>
      </c>
      <c r="S2339" s="666">
        <v>1</v>
      </c>
      <c r="T2339" s="731">
        <v>1</v>
      </c>
      <c r="U2339" s="689">
        <v>1</v>
      </c>
    </row>
    <row r="2340" spans="1:21" ht="14.4" customHeight="1" x14ac:dyDescent="0.3">
      <c r="A2340" s="649">
        <v>21</v>
      </c>
      <c r="B2340" s="650" t="s">
        <v>582</v>
      </c>
      <c r="C2340" s="650">
        <v>89301212</v>
      </c>
      <c r="D2340" s="729" t="s">
        <v>5949</v>
      </c>
      <c r="E2340" s="730" t="s">
        <v>3931</v>
      </c>
      <c r="F2340" s="650" t="s">
        <v>3906</v>
      </c>
      <c r="G2340" s="650" t="s">
        <v>5719</v>
      </c>
      <c r="H2340" s="650" t="s">
        <v>583</v>
      </c>
      <c r="I2340" s="650" t="s">
        <v>5723</v>
      </c>
      <c r="J2340" s="650" t="s">
        <v>5724</v>
      </c>
      <c r="K2340" s="650" t="s">
        <v>5725</v>
      </c>
      <c r="L2340" s="651">
        <v>1600</v>
      </c>
      <c r="M2340" s="651">
        <v>1600</v>
      </c>
      <c r="N2340" s="650">
        <v>1</v>
      </c>
      <c r="O2340" s="731">
        <v>1</v>
      </c>
      <c r="P2340" s="651">
        <v>1600</v>
      </c>
      <c r="Q2340" s="666">
        <v>1</v>
      </c>
      <c r="R2340" s="650">
        <v>1</v>
      </c>
      <c r="S2340" s="666">
        <v>1</v>
      </c>
      <c r="T2340" s="731">
        <v>1</v>
      </c>
      <c r="U2340" s="689">
        <v>1</v>
      </c>
    </row>
    <row r="2341" spans="1:21" ht="14.4" customHeight="1" x14ac:dyDescent="0.3">
      <c r="A2341" s="649">
        <v>21</v>
      </c>
      <c r="B2341" s="650" t="s">
        <v>582</v>
      </c>
      <c r="C2341" s="650">
        <v>89301212</v>
      </c>
      <c r="D2341" s="729" t="s">
        <v>5949</v>
      </c>
      <c r="E2341" s="730" t="s">
        <v>3931</v>
      </c>
      <c r="F2341" s="650" t="s">
        <v>3906</v>
      </c>
      <c r="G2341" s="650" t="s">
        <v>4136</v>
      </c>
      <c r="H2341" s="650" t="s">
        <v>583</v>
      </c>
      <c r="I2341" s="650" t="s">
        <v>4184</v>
      </c>
      <c r="J2341" s="650" t="s">
        <v>4185</v>
      </c>
      <c r="K2341" s="650" t="s">
        <v>4186</v>
      </c>
      <c r="L2341" s="651">
        <v>1000</v>
      </c>
      <c r="M2341" s="651">
        <v>10000</v>
      </c>
      <c r="N2341" s="650">
        <v>10</v>
      </c>
      <c r="O2341" s="731">
        <v>10</v>
      </c>
      <c r="P2341" s="651"/>
      <c r="Q2341" s="666">
        <v>0</v>
      </c>
      <c r="R2341" s="650"/>
      <c r="S2341" s="666">
        <v>0</v>
      </c>
      <c r="T2341" s="731"/>
      <c r="U2341" s="689">
        <v>0</v>
      </c>
    </row>
    <row r="2342" spans="1:21" ht="14.4" customHeight="1" x14ac:dyDescent="0.3">
      <c r="A2342" s="649">
        <v>21</v>
      </c>
      <c r="B2342" s="650" t="s">
        <v>582</v>
      </c>
      <c r="C2342" s="650">
        <v>89301212</v>
      </c>
      <c r="D2342" s="729" t="s">
        <v>5949</v>
      </c>
      <c r="E2342" s="730" t="s">
        <v>3931</v>
      </c>
      <c r="F2342" s="650" t="s">
        <v>3906</v>
      </c>
      <c r="G2342" s="650" t="s">
        <v>4654</v>
      </c>
      <c r="H2342" s="650" t="s">
        <v>583</v>
      </c>
      <c r="I2342" s="650" t="s">
        <v>4655</v>
      </c>
      <c r="J2342" s="650" t="s">
        <v>4656</v>
      </c>
      <c r="K2342" s="650" t="s">
        <v>4657</v>
      </c>
      <c r="L2342" s="651">
        <v>1800</v>
      </c>
      <c r="M2342" s="651">
        <v>7200</v>
      </c>
      <c r="N2342" s="650">
        <v>4</v>
      </c>
      <c r="O2342" s="731">
        <v>4</v>
      </c>
      <c r="P2342" s="651">
        <v>3600</v>
      </c>
      <c r="Q2342" s="666">
        <v>0.5</v>
      </c>
      <c r="R2342" s="650">
        <v>2</v>
      </c>
      <c r="S2342" s="666">
        <v>0.5</v>
      </c>
      <c r="T2342" s="731">
        <v>2</v>
      </c>
      <c r="U2342" s="689">
        <v>0.5</v>
      </c>
    </row>
    <row r="2343" spans="1:21" ht="14.4" customHeight="1" x14ac:dyDescent="0.3">
      <c r="A2343" s="649">
        <v>21</v>
      </c>
      <c r="B2343" s="650" t="s">
        <v>582</v>
      </c>
      <c r="C2343" s="650">
        <v>89301212</v>
      </c>
      <c r="D2343" s="729" t="s">
        <v>5949</v>
      </c>
      <c r="E2343" s="730" t="s">
        <v>3932</v>
      </c>
      <c r="F2343" s="650" t="s">
        <v>3904</v>
      </c>
      <c r="G2343" s="650" t="s">
        <v>4055</v>
      </c>
      <c r="H2343" s="650" t="s">
        <v>1959</v>
      </c>
      <c r="I2343" s="650" t="s">
        <v>2273</v>
      </c>
      <c r="J2343" s="650" t="s">
        <v>2274</v>
      </c>
      <c r="K2343" s="650" t="s">
        <v>3770</v>
      </c>
      <c r="L2343" s="651">
        <v>804.58</v>
      </c>
      <c r="M2343" s="651">
        <v>7241.2200000000012</v>
      </c>
      <c r="N2343" s="650">
        <v>9</v>
      </c>
      <c r="O2343" s="731">
        <v>3</v>
      </c>
      <c r="P2343" s="651">
        <v>7241.2200000000012</v>
      </c>
      <c r="Q2343" s="666">
        <v>1</v>
      </c>
      <c r="R2343" s="650">
        <v>9</v>
      </c>
      <c r="S2343" s="666">
        <v>1</v>
      </c>
      <c r="T2343" s="731">
        <v>3</v>
      </c>
      <c r="U2343" s="689">
        <v>1</v>
      </c>
    </row>
    <row r="2344" spans="1:21" ht="14.4" customHeight="1" x14ac:dyDescent="0.3">
      <c r="A2344" s="649">
        <v>21</v>
      </c>
      <c r="B2344" s="650" t="s">
        <v>582</v>
      </c>
      <c r="C2344" s="650">
        <v>89301212</v>
      </c>
      <c r="D2344" s="729" t="s">
        <v>5949</v>
      </c>
      <c r="E2344" s="730" t="s">
        <v>3933</v>
      </c>
      <c r="F2344" s="650" t="s">
        <v>3904</v>
      </c>
      <c r="G2344" s="650" t="s">
        <v>3967</v>
      </c>
      <c r="H2344" s="650" t="s">
        <v>583</v>
      </c>
      <c r="I2344" s="650" t="s">
        <v>932</v>
      </c>
      <c r="J2344" s="650" t="s">
        <v>3968</v>
      </c>
      <c r="K2344" s="650" t="s">
        <v>1107</v>
      </c>
      <c r="L2344" s="651">
        <v>44.89</v>
      </c>
      <c r="M2344" s="651">
        <v>44.89</v>
      </c>
      <c r="N2344" s="650">
        <v>1</v>
      </c>
      <c r="O2344" s="731">
        <v>1</v>
      </c>
      <c r="P2344" s="651">
        <v>44.89</v>
      </c>
      <c r="Q2344" s="666">
        <v>1</v>
      </c>
      <c r="R2344" s="650">
        <v>1</v>
      </c>
      <c r="S2344" s="666">
        <v>1</v>
      </c>
      <c r="T2344" s="731">
        <v>1</v>
      </c>
      <c r="U2344" s="689">
        <v>1</v>
      </c>
    </row>
    <row r="2345" spans="1:21" ht="14.4" customHeight="1" x14ac:dyDescent="0.3">
      <c r="A2345" s="649">
        <v>21</v>
      </c>
      <c r="B2345" s="650" t="s">
        <v>582</v>
      </c>
      <c r="C2345" s="650">
        <v>89301212</v>
      </c>
      <c r="D2345" s="729" t="s">
        <v>5949</v>
      </c>
      <c r="E2345" s="730" t="s">
        <v>3933</v>
      </c>
      <c r="F2345" s="650" t="s">
        <v>3904</v>
      </c>
      <c r="G2345" s="650" t="s">
        <v>4392</v>
      </c>
      <c r="H2345" s="650" t="s">
        <v>583</v>
      </c>
      <c r="I2345" s="650" t="s">
        <v>898</v>
      </c>
      <c r="J2345" s="650" t="s">
        <v>895</v>
      </c>
      <c r="K2345" s="650" t="s">
        <v>5173</v>
      </c>
      <c r="L2345" s="651">
        <v>0</v>
      </c>
      <c r="M2345" s="651">
        <v>0</v>
      </c>
      <c r="N2345" s="650">
        <v>1</v>
      </c>
      <c r="O2345" s="731">
        <v>1</v>
      </c>
      <c r="P2345" s="651"/>
      <c r="Q2345" s="666"/>
      <c r="R2345" s="650"/>
      <c r="S2345" s="666">
        <v>0</v>
      </c>
      <c r="T2345" s="731"/>
      <c r="U2345" s="689">
        <v>0</v>
      </c>
    </row>
    <row r="2346" spans="1:21" ht="14.4" customHeight="1" x14ac:dyDescent="0.3">
      <c r="A2346" s="649">
        <v>21</v>
      </c>
      <c r="B2346" s="650" t="s">
        <v>582</v>
      </c>
      <c r="C2346" s="650">
        <v>89301212</v>
      </c>
      <c r="D2346" s="729" t="s">
        <v>5949</v>
      </c>
      <c r="E2346" s="730" t="s">
        <v>3933</v>
      </c>
      <c r="F2346" s="650" t="s">
        <v>3904</v>
      </c>
      <c r="G2346" s="650" t="s">
        <v>4203</v>
      </c>
      <c r="H2346" s="650" t="s">
        <v>583</v>
      </c>
      <c r="I2346" s="650" t="s">
        <v>4463</v>
      </c>
      <c r="J2346" s="650" t="s">
        <v>4464</v>
      </c>
      <c r="K2346" s="650" t="s">
        <v>4465</v>
      </c>
      <c r="L2346" s="651">
        <v>483.76</v>
      </c>
      <c r="M2346" s="651">
        <v>483.76</v>
      </c>
      <c r="N2346" s="650">
        <v>1</v>
      </c>
      <c r="O2346" s="731">
        <v>1</v>
      </c>
      <c r="P2346" s="651">
        <v>483.76</v>
      </c>
      <c r="Q2346" s="666">
        <v>1</v>
      </c>
      <c r="R2346" s="650">
        <v>1</v>
      </c>
      <c r="S2346" s="666">
        <v>1</v>
      </c>
      <c r="T2346" s="731">
        <v>1</v>
      </c>
      <c r="U2346" s="689">
        <v>1</v>
      </c>
    </row>
    <row r="2347" spans="1:21" ht="14.4" customHeight="1" x14ac:dyDescent="0.3">
      <c r="A2347" s="649">
        <v>21</v>
      </c>
      <c r="B2347" s="650" t="s">
        <v>582</v>
      </c>
      <c r="C2347" s="650">
        <v>89301212</v>
      </c>
      <c r="D2347" s="729" t="s">
        <v>5949</v>
      </c>
      <c r="E2347" s="730" t="s">
        <v>3933</v>
      </c>
      <c r="F2347" s="650" t="s">
        <v>3904</v>
      </c>
      <c r="G2347" s="650" t="s">
        <v>3956</v>
      </c>
      <c r="H2347" s="650" t="s">
        <v>583</v>
      </c>
      <c r="I2347" s="650" t="s">
        <v>1097</v>
      </c>
      <c r="J2347" s="650" t="s">
        <v>1098</v>
      </c>
      <c r="K2347" s="650" t="s">
        <v>1099</v>
      </c>
      <c r="L2347" s="651">
        <v>89.6</v>
      </c>
      <c r="M2347" s="651">
        <v>89.6</v>
      </c>
      <c r="N2347" s="650">
        <v>1</v>
      </c>
      <c r="O2347" s="731">
        <v>1</v>
      </c>
      <c r="P2347" s="651"/>
      <c r="Q2347" s="666">
        <v>0</v>
      </c>
      <c r="R2347" s="650"/>
      <c r="S2347" s="666">
        <v>0</v>
      </c>
      <c r="T2347" s="731"/>
      <c r="U2347" s="689">
        <v>0</v>
      </c>
    </row>
    <row r="2348" spans="1:21" ht="14.4" customHeight="1" x14ac:dyDescent="0.3">
      <c r="A2348" s="649">
        <v>21</v>
      </c>
      <c r="B2348" s="650" t="s">
        <v>582</v>
      </c>
      <c r="C2348" s="650">
        <v>89301212</v>
      </c>
      <c r="D2348" s="729" t="s">
        <v>5949</v>
      </c>
      <c r="E2348" s="730" t="s">
        <v>3933</v>
      </c>
      <c r="F2348" s="650" t="s">
        <v>3904</v>
      </c>
      <c r="G2348" s="650" t="s">
        <v>3956</v>
      </c>
      <c r="H2348" s="650" t="s">
        <v>583</v>
      </c>
      <c r="I2348" s="650" t="s">
        <v>1097</v>
      </c>
      <c r="J2348" s="650" t="s">
        <v>1098</v>
      </c>
      <c r="K2348" s="650" t="s">
        <v>1099</v>
      </c>
      <c r="L2348" s="651">
        <v>95.25</v>
      </c>
      <c r="M2348" s="651">
        <v>285.75</v>
      </c>
      <c r="N2348" s="650">
        <v>3</v>
      </c>
      <c r="O2348" s="731">
        <v>3</v>
      </c>
      <c r="P2348" s="651"/>
      <c r="Q2348" s="666">
        <v>0</v>
      </c>
      <c r="R2348" s="650"/>
      <c r="S2348" s="666">
        <v>0</v>
      </c>
      <c r="T2348" s="731"/>
      <c r="U2348" s="689">
        <v>0</v>
      </c>
    </row>
    <row r="2349" spans="1:21" ht="14.4" customHeight="1" x14ac:dyDescent="0.3">
      <c r="A2349" s="649">
        <v>21</v>
      </c>
      <c r="B2349" s="650" t="s">
        <v>582</v>
      </c>
      <c r="C2349" s="650">
        <v>89301212</v>
      </c>
      <c r="D2349" s="729" t="s">
        <v>5949</v>
      </c>
      <c r="E2349" s="730" t="s">
        <v>3933</v>
      </c>
      <c r="F2349" s="650" t="s">
        <v>3904</v>
      </c>
      <c r="G2349" s="650" t="s">
        <v>3956</v>
      </c>
      <c r="H2349" s="650" t="s">
        <v>583</v>
      </c>
      <c r="I2349" s="650" t="s">
        <v>699</v>
      </c>
      <c r="J2349" s="650" t="s">
        <v>700</v>
      </c>
      <c r="K2349" s="650" t="s">
        <v>3957</v>
      </c>
      <c r="L2349" s="651">
        <v>85.72</v>
      </c>
      <c r="M2349" s="651">
        <v>171.44</v>
      </c>
      <c r="N2349" s="650">
        <v>2</v>
      </c>
      <c r="O2349" s="731">
        <v>1</v>
      </c>
      <c r="P2349" s="651"/>
      <c r="Q2349" s="666">
        <v>0</v>
      </c>
      <c r="R2349" s="650"/>
      <c r="S2349" s="666">
        <v>0</v>
      </c>
      <c r="T2349" s="731"/>
      <c r="U2349" s="689">
        <v>0</v>
      </c>
    </row>
    <row r="2350" spans="1:21" ht="14.4" customHeight="1" x14ac:dyDescent="0.3">
      <c r="A2350" s="649">
        <v>21</v>
      </c>
      <c r="B2350" s="650" t="s">
        <v>582</v>
      </c>
      <c r="C2350" s="650">
        <v>89301212</v>
      </c>
      <c r="D2350" s="729" t="s">
        <v>5949</v>
      </c>
      <c r="E2350" s="730" t="s">
        <v>3933</v>
      </c>
      <c r="F2350" s="650" t="s">
        <v>3904</v>
      </c>
      <c r="G2350" s="650" t="s">
        <v>3956</v>
      </c>
      <c r="H2350" s="650" t="s">
        <v>583</v>
      </c>
      <c r="I2350" s="650" t="s">
        <v>5726</v>
      </c>
      <c r="J2350" s="650" t="s">
        <v>4140</v>
      </c>
      <c r="K2350" s="650" t="s">
        <v>2709</v>
      </c>
      <c r="L2350" s="651">
        <v>44.8</v>
      </c>
      <c r="M2350" s="651">
        <v>44.8</v>
      </c>
      <c r="N2350" s="650">
        <v>1</v>
      </c>
      <c r="O2350" s="731">
        <v>1</v>
      </c>
      <c r="P2350" s="651"/>
      <c r="Q2350" s="666">
        <v>0</v>
      </c>
      <c r="R2350" s="650"/>
      <c r="S2350" s="666">
        <v>0</v>
      </c>
      <c r="T2350" s="731"/>
      <c r="U2350" s="689">
        <v>0</v>
      </c>
    </row>
    <row r="2351" spans="1:21" ht="14.4" customHeight="1" x14ac:dyDescent="0.3">
      <c r="A2351" s="649">
        <v>21</v>
      </c>
      <c r="B2351" s="650" t="s">
        <v>582</v>
      </c>
      <c r="C2351" s="650">
        <v>89301212</v>
      </c>
      <c r="D2351" s="729" t="s">
        <v>5949</v>
      </c>
      <c r="E2351" s="730" t="s">
        <v>3933</v>
      </c>
      <c r="F2351" s="650" t="s">
        <v>3904</v>
      </c>
      <c r="G2351" s="650" t="s">
        <v>3971</v>
      </c>
      <c r="H2351" s="650" t="s">
        <v>1959</v>
      </c>
      <c r="I2351" s="650" t="s">
        <v>3229</v>
      </c>
      <c r="J2351" s="650" t="s">
        <v>3857</v>
      </c>
      <c r="K2351" s="650" t="s">
        <v>3858</v>
      </c>
      <c r="L2351" s="651">
        <v>25.03</v>
      </c>
      <c r="M2351" s="651">
        <v>25.03</v>
      </c>
      <c r="N2351" s="650">
        <v>1</v>
      </c>
      <c r="O2351" s="731">
        <v>0.5</v>
      </c>
      <c r="P2351" s="651">
        <v>25.03</v>
      </c>
      <c r="Q2351" s="666">
        <v>1</v>
      </c>
      <c r="R2351" s="650">
        <v>1</v>
      </c>
      <c r="S2351" s="666">
        <v>1</v>
      </c>
      <c r="T2351" s="731">
        <v>0.5</v>
      </c>
      <c r="U2351" s="689">
        <v>1</v>
      </c>
    </row>
    <row r="2352" spans="1:21" ht="14.4" customHeight="1" x14ac:dyDescent="0.3">
      <c r="A2352" s="649">
        <v>21</v>
      </c>
      <c r="B2352" s="650" t="s">
        <v>582</v>
      </c>
      <c r="C2352" s="650">
        <v>89301212</v>
      </c>
      <c r="D2352" s="729" t="s">
        <v>5949</v>
      </c>
      <c r="E2352" s="730" t="s">
        <v>3933</v>
      </c>
      <c r="F2352" s="650" t="s">
        <v>3904</v>
      </c>
      <c r="G2352" s="650" t="s">
        <v>3971</v>
      </c>
      <c r="H2352" s="650" t="s">
        <v>1959</v>
      </c>
      <c r="I2352" s="650" t="s">
        <v>2186</v>
      </c>
      <c r="J2352" s="650" t="s">
        <v>3796</v>
      </c>
      <c r="K2352" s="650" t="s">
        <v>3797</v>
      </c>
      <c r="L2352" s="651">
        <v>10.73</v>
      </c>
      <c r="M2352" s="651">
        <v>21.46</v>
      </c>
      <c r="N2352" s="650">
        <v>2</v>
      </c>
      <c r="O2352" s="731">
        <v>2</v>
      </c>
      <c r="P2352" s="651">
        <v>10.73</v>
      </c>
      <c r="Q2352" s="666">
        <v>0.5</v>
      </c>
      <c r="R2352" s="650">
        <v>1</v>
      </c>
      <c r="S2352" s="666">
        <v>0.5</v>
      </c>
      <c r="T2352" s="731">
        <v>1</v>
      </c>
      <c r="U2352" s="689">
        <v>0.5</v>
      </c>
    </row>
    <row r="2353" spans="1:21" ht="14.4" customHeight="1" x14ac:dyDescent="0.3">
      <c r="A2353" s="649">
        <v>21</v>
      </c>
      <c r="B2353" s="650" t="s">
        <v>582</v>
      </c>
      <c r="C2353" s="650">
        <v>89301212</v>
      </c>
      <c r="D2353" s="729" t="s">
        <v>5949</v>
      </c>
      <c r="E2353" s="730" t="s">
        <v>3933</v>
      </c>
      <c r="F2353" s="650" t="s">
        <v>3904</v>
      </c>
      <c r="G2353" s="650" t="s">
        <v>3971</v>
      </c>
      <c r="H2353" s="650" t="s">
        <v>583</v>
      </c>
      <c r="I2353" s="650" t="s">
        <v>4827</v>
      </c>
      <c r="J2353" s="650" t="s">
        <v>4828</v>
      </c>
      <c r="K2353" s="650" t="s">
        <v>3795</v>
      </c>
      <c r="L2353" s="651">
        <v>5.37</v>
      </c>
      <c r="M2353" s="651">
        <v>5.37</v>
      </c>
      <c r="N2353" s="650">
        <v>1</v>
      </c>
      <c r="O2353" s="731">
        <v>0.5</v>
      </c>
      <c r="P2353" s="651">
        <v>5.37</v>
      </c>
      <c r="Q2353" s="666">
        <v>1</v>
      </c>
      <c r="R2353" s="650">
        <v>1</v>
      </c>
      <c r="S2353" s="666">
        <v>1</v>
      </c>
      <c r="T2353" s="731">
        <v>0.5</v>
      </c>
      <c r="U2353" s="689">
        <v>1</v>
      </c>
    </row>
    <row r="2354" spans="1:21" ht="14.4" customHeight="1" x14ac:dyDescent="0.3">
      <c r="A2354" s="649">
        <v>21</v>
      </c>
      <c r="B2354" s="650" t="s">
        <v>582</v>
      </c>
      <c r="C2354" s="650">
        <v>89301212</v>
      </c>
      <c r="D2354" s="729" t="s">
        <v>5949</v>
      </c>
      <c r="E2354" s="730" t="s">
        <v>3933</v>
      </c>
      <c r="F2354" s="650" t="s">
        <v>3904</v>
      </c>
      <c r="G2354" s="650" t="s">
        <v>3976</v>
      </c>
      <c r="H2354" s="650" t="s">
        <v>583</v>
      </c>
      <c r="I2354" s="650" t="s">
        <v>2335</v>
      </c>
      <c r="J2354" s="650" t="s">
        <v>3728</v>
      </c>
      <c r="K2354" s="650" t="s">
        <v>3729</v>
      </c>
      <c r="L2354" s="651">
        <v>156.86000000000001</v>
      </c>
      <c r="M2354" s="651">
        <v>313.72000000000003</v>
      </c>
      <c r="N2354" s="650">
        <v>2</v>
      </c>
      <c r="O2354" s="731">
        <v>1.5</v>
      </c>
      <c r="P2354" s="651">
        <v>156.86000000000001</v>
      </c>
      <c r="Q2354" s="666">
        <v>0.5</v>
      </c>
      <c r="R2354" s="650">
        <v>1</v>
      </c>
      <c r="S2354" s="666">
        <v>0.5</v>
      </c>
      <c r="T2354" s="731">
        <v>1</v>
      </c>
      <c r="U2354" s="689">
        <v>0.66666666666666663</v>
      </c>
    </row>
    <row r="2355" spans="1:21" ht="14.4" customHeight="1" x14ac:dyDescent="0.3">
      <c r="A2355" s="649">
        <v>21</v>
      </c>
      <c r="B2355" s="650" t="s">
        <v>582</v>
      </c>
      <c r="C2355" s="650">
        <v>89301212</v>
      </c>
      <c r="D2355" s="729" t="s">
        <v>5949</v>
      </c>
      <c r="E2355" s="730" t="s">
        <v>3933</v>
      </c>
      <c r="F2355" s="650" t="s">
        <v>3904</v>
      </c>
      <c r="G2355" s="650" t="s">
        <v>4474</v>
      </c>
      <c r="H2355" s="650" t="s">
        <v>1959</v>
      </c>
      <c r="I2355" s="650" t="s">
        <v>4661</v>
      </c>
      <c r="J2355" s="650" t="s">
        <v>4476</v>
      </c>
      <c r="K2355" s="650" t="s">
        <v>4662</v>
      </c>
      <c r="L2355" s="651">
        <v>0</v>
      </c>
      <c r="M2355" s="651">
        <v>0</v>
      </c>
      <c r="N2355" s="650">
        <v>1</v>
      </c>
      <c r="O2355" s="731">
        <v>1</v>
      </c>
      <c r="P2355" s="651">
        <v>0</v>
      </c>
      <c r="Q2355" s="666"/>
      <c r="R2355" s="650">
        <v>1</v>
      </c>
      <c r="S2355" s="666">
        <v>1</v>
      </c>
      <c r="T2355" s="731">
        <v>1</v>
      </c>
      <c r="U2355" s="689">
        <v>1</v>
      </c>
    </row>
    <row r="2356" spans="1:21" ht="14.4" customHeight="1" x14ac:dyDescent="0.3">
      <c r="A2356" s="649">
        <v>21</v>
      </c>
      <c r="B2356" s="650" t="s">
        <v>582</v>
      </c>
      <c r="C2356" s="650">
        <v>89301212</v>
      </c>
      <c r="D2356" s="729" t="s">
        <v>5949</v>
      </c>
      <c r="E2356" s="730" t="s">
        <v>3933</v>
      </c>
      <c r="F2356" s="650" t="s">
        <v>3904</v>
      </c>
      <c r="G2356" s="650" t="s">
        <v>4474</v>
      </c>
      <c r="H2356" s="650" t="s">
        <v>1959</v>
      </c>
      <c r="I2356" s="650" t="s">
        <v>4661</v>
      </c>
      <c r="J2356" s="650" t="s">
        <v>4476</v>
      </c>
      <c r="K2356" s="650" t="s">
        <v>4662</v>
      </c>
      <c r="L2356" s="651">
        <v>2681.96</v>
      </c>
      <c r="M2356" s="651">
        <v>2681.96</v>
      </c>
      <c r="N2356" s="650">
        <v>1</v>
      </c>
      <c r="O2356" s="731">
        <v>1</v>
      </c>
      <c r="P2356" s="651">
        <v>2681.96</v>
      </c>
      <c r="Q2356" s="666">
        <v>1</v>
      </c>
      <c r="R2356" s="650">
        <v>1</v>
      </c>
      <c r="S2356" s="666">
        <v>1</v>
      </c>
      <c r="T2356" s="731">
        <v>1</v>
      </c>
      <c r="U2356" s="689">
        <v>1</v>
      </c>
    </row>
    <row r="2357" spans="1:21" ht="14.4" customHeight="1" x14ac:dyDescent="0.3">
      <c r="A2357" s="649">
        <v>21</v>
      </c>
      <c r="B2357" s="650" t="s">
        <v>582</v>
      </c>
      <c r="C2357" s="650">
        <v>89301212</v>
      </c>
      <c r="D2357" s="729" t="s">
        <v>5949</v>
      </c>
      <c r="E2357" s="730" t="s">
        <v>3933</v>
      </c>
      <c r="F2357" s="650" t="s">
        <v>3904</v>
      </c>
      <c r="G2357" s="650" t="s">
        <v>5727</v>
      </c>
      <c r="H2357" s="650" t="s">
        <v>1959</v>
      </c>
      <c r="I2357" s="650" t="s">
        <v>5728</v>
      </c>
      <c r="J2357" s="650" t="s">
        <v>5729</v>
      </c>
      <c r="K2357" s="650" t="s">
        <v>1263</v>
      </c>
      <c r="L2357" s="651">
        <v>0</v>
      </c>
      <c r="M2357" s="651">
        <v>0</v>
      </c>
      <c r="N2357" s="650">
        <v>1</v>
      </c>
      <c r="O2357" s="731">
        <v>0.5</v>
      </c>
      <c r="P2357" s="651">
        <v>0</v>
      </c>
      <c r="Q2357" s="666"/>
      <c r="R2357" s="650">
        <v>1</v>
      </c>
      <c r="S2357" s="666">
        <v>1</v>
      </c>
      <c r="T2357" s="731">
        <v>0.5</v>
      </c>
      <c r="U2357" s="689">
        <v>1</v>
      </c>
    </row>
    <row r="2358" spans="1:21" ht="14.4" customHeight="1" x14ac:dyDescent="0.3">
      <c r="A2358" s="649">
        <v>21</v>
      </c>
      <c r="B2358" s="650" t="s">
        <v>582</v>
      </c>
      <c r="C2358" s="650">
        <v>89301212</v>
      </c>
      <c r="D2358" s="729" t="s">
        <v>5949</v>
      </c>
      <c r="E2358" s="730" t="s">
        <v>3933</v>
      </c>
      <c r="F2358" s="650" t="s">
        <v>3904</v>
      </c>
      <c r="G2358" s="650" t="s">
        <v>4844</v>
      </c>
      <c r="H2358" s="650" t="s">
        <v>1959</v>
      </c>
      <c r="I2358" s="650" t="s">
        <v>2029</v>
      </c>
      <c r="J2358" s="650" t="s">
        <v>2030</v>
      </c>
      <c r="K2358" s="650" t="s">
        <v>1068</v>
      </c>
      <c r="L2358" s="651">
        <v>44.89</v>
      </c>
      <c r="M2358" s="651">
        <v>89.78</v>
      </c>
      <c r="N2358" s="650">
        <v>2</v>
      </c>
      <c r="O2358" s="731">
        <v>0.5</v>
      </c>
      <c r="P2358" s="651">
        <v>89.78</v>
      </c>
      <c r="Q2358" s="666">
        <v>1</v>
      </c>
      <c r="R2358" s="650">
        <v>2</v>
      </c>
      <c r="S2358" s="666">
        <v>1</v>
      </c>
      <c r="T2358" s="731">
        <v>0.5</v>
      </c>
      <c r="U2358" s="689">
        <v>1</v>
      </c>
    </row>
    <row r="2359" spans="1:21" ht="14.4" customHeight="1" x14ac:dyDescent="0.3">
      <c r="A2359" s="649">
        <v>21</v>
      </c>
      <c r="B2359" s="650" t="s">
        <v>582</v>
      </c>
      <c r="C2359" s="650">
        <v>89301212</v>
      </c>
      <c r="D2359" s="729" t="s">
        <v>5949</v>
      </c>
      <c r="E2359" s="730" t="s">
        <v>3933</v>
      </c>
      <c r="F2359" s="650" t="s">
        <v>3904</v>
      </c>
      <c r="G2359" s="650" t="s">
        <v>3979</v>
      </c>
      <c r="H2359" s="650" t="s">
        <v>583</v>
      </c>
      <c r="I2359" s="650" t="s">
        <v>959</v>
      </c>
      <c r="J2359" s="650" t="s">
        <v>4394</v>
      </c>
      <c r="K2359" s="650" t="s">
        <v>4395</v>
      </c>
      <c r="L2359" s="651">
        <v>0</v>
      </c>
      <c r="M2359" s="651">
        <v>0</v>
      </c>
      <c r="N2359" s="650">
        <v>4</v>
      </c>
      <c r="O2359" s="731">
        <v>3.5</v>
      </c>
      <c r="P2359" s="651"/>
      <c r="Q2359" s="666"/>
      <c r="R2359" s="650"/>
      <c r="S2359" s="666">
        <v>0</v>
      </c>
      <c r="T2359" s="731"/>
      <c r="U2359" s="689">
        <v>0</v>
      </c>
    </row>
    <row r="2360" spans="1:21" ht="14.4" customHeight="1" x14ac:dyDescent="0.3">
      <c r="A2360" s="649">
        <v>21</v>
      </c>
      <c r="B2360" s="650" t="s">
        <v>582</v>
      </c>
      <c r="C2360" s="650">
        <v>89301212</v>
      </c>
      <c r="D2360" s="729" t="s">
        <v>5949</v>
      </c>
      <c r="E2360" s="730" t="s">
        <v>3933</v>
      </c>
      <c r="F2360" s="650" t="s">
        <v>3904</v>
      </c>
      <c r="G2360" s="650" t="s">
        <v>5084</v>
      </c>
      <c r="H2360" s="650" t="s">
        <v>583</v>
      </c>
      <c r="I2360" s="650" t="s">
        <v>5730</v>
      </c>
      <c r="J2360" s="650" t="s">
        <v>5086</v>
      </c>
      <c r="K2360" s="650" t="s">
        <v>5088</v>
      </c>
      <c r="L2360" s="651">
        <v>0</v>
      </c>
      <c r="M2360" s="651">
        <v>0</v>
      </c>
      <c r="N2360" s="650">
        <v>2</v>
      </c>
      <c r="O2360" s="731">
        <v>1.5</v>
      </c>
      <c r="P2360" s="651">
        <v>0</v>
      </c>
      <c r="Q2360" s="666"/>
      <c r="R2360" s="650">
        <v>2</v>
      </c>
      <c r="S2360" s="666">
        <v>1</v>
      </c>
      <c r="T2360" s="731">
        <v>1.5</v>
      </c>
      <c r="U2360" s="689">
        <v>1</v>
      </c>
    </row>
    <row r="2361" spans="1:21" ht="14.4" customHeight="1" x14ac:dyDescent="0.3">
      <c r="A2361" s="649">
        <v>21</v>
      </c>
      <c r="B2361" s="650" t="s">
        <v>582</v>
      </c>
      <c r="C2361" s="650">
        <v>89301212</v>
      </c>
      <c r="D2361" s="729" t="s">
        <v>5949</v>
      </c>
      <c r="E2361" s="730" t="s">
        <v>3933</v>
      </c>
      <c r="F2361" s="650" t="s">
        <v>3904</v>
      </c>
      <c r="G2361" s="650" t="s">
        <v>5731</v>
      </c>
      <c r="H2361" s="650" t="s">
        <v>583</v>
      </c>
      <c r="I2361" s="650" t="s">
        <v>5732</v>
      </c>
      <c r="J2361" s="650" t="s">
        <v>5733</v>
      </c>
      <c r="K2361" s="650" t="s">
        <v>5734</v>
      </c>
      <c r="L2361" s="651">
        <v>50.67</v>
      </c>
      <c r="M2361" s="651">
        <v>50.67</v>
      </c>
      <c r="N2361" s="650">
        <v>1</v>
      </c>
      <c r="O2361" s="731">
        <v>1</v>
      </c>
      <c r="P2361" s="651"/>
      <c r="Q2361" s="666">
        <v>0</v>
      </c>
      <c r="R2361" s="650"/>
      <c r="S2361" s="666">
        <v>0</v>
      </c>
      <c r="T2361" s="731"/>
      <c r="U2361" s="689">
        <v>0</v>
      </c>
    </row>
    <row r="2362" spans="1:21" ht="14.4" customHeight="1" x14ac:dyDescent="0.3">
      <c r="A2362" s="649">
        <v>21</v>
      </c>
      <c r="B2362" s="650" t="s">
        <v>582</v>
      </c>
      <c r="C2362" s="650">
        <v>89301212</v>
      </c>
      <c r="D2362" s="729" t="s">
        <v>5949</v>
      </c>
      <c r="E2362" s="730" t="s">
        <v>3933</v>
      </c>
      <c r="F2362" s="650" t="s">
        <v>3904</v>
      </c>
      <c r="G2362" s="650" t="s">
        <v>4225</v>
      </c>
      <c r="H2362" s="650" t="s">
        <v>1959</v>
      </c>
      <c r="I2362" s="650" t="s">
        <v>5735</v>
      </c>
      <c r="J2362" s="650" t="s">
        <v>2072</v>
      </c>
      <c r="K2362" s="650" t="s">
        <v>4182</v>
      </c>
      <c r="L2362" s="651">
        <v>0</v>
      </c>
      <c r="M2362" s="651">
        <v>0</v>
      </c>
      <c r="N2362" s="650">
        <v>2</v>
      </c>
      <c r="O2362" s="731">
        <v>1</v>
      </c>
      <c r="P2362" s="651">
        <v>0</v>
      </c>
      <c r="Q2362" s="666"/>
      <c r="R2362" s="650">
        <v>2</v>
      </c>
      <c r="S2362" s="666">
        <v>1</v>
      </c>
      <c r="T2362" s="731">
        <v>1</v>
      </c>
      <c r="U2362" s="689">
        <v>1</v>
      </c>
    </row>
    <row r="2363" spans="1:21" ht="14.4" customHeight="1" x14ac:dyDescent="0.3">
      <c r="A2363" s="649">
        <v>21</v>
      </c>
      <c r="B2363" s="650" t="s">
        <v>582</v>
      </c>
      <c r="C2363" s="650">
        <v>89301212</v>
      </c>
      <c r="D2363" s="729" t="s">
        <v>5949</v>
      </c>
      <c r="E2363" s="730" t="s">
        <v>3933</v>
      </c>
      <c r="F2363" s="650" t="s">
        <v>3904</v>
      </c>
      <c r="G2363" s="650" t="s">
        <v>4225</v>
      </c>
      <c r="H2363" s="650" t="s">
        <v>1959</v>
      </c>
      <c r="I2363" s="650" t="s">
        <v>2071</v>
      </c>
      <c r="J2363" s="650" t="s">
        <v>2072</v>
      </c>
      <c r="K2363" s="650" t="s">
        <v>1010</v>
      </c>
      <c r="L2363" s="651">
        <v>0</v>
      </c>
      <c r="M2363" s="651">
        <v>0</v>
      </c>
      <c r="N2363" s="650">
        <v>1</v>
      </c>
      <c r="O2363" s="731">
        <v>1</v>
      </c>
      <c r="P2363" s="651"/>
      <c r="Q2363" s="666"/>
      <c r="R2363" s="650"/>
      <c r="S2363" s="666">
        <v>0</v>
      </c>
      <c r="T2363" s="731"/>
      <c r="U2363" s="689">
        <v>0</v>
      </c>
    </row>
    <row r="2364" spans="1:21" ht="14.4" customHeight="1" x14ac:dyDescent="0.3">
      <c r="A2364" s="649">
        <v>21</v>
      </c>
      <c r="B2364" s="650" t="s">
        <v>582</v>
      </c>
      <c r="C2364" s="650">
        <v>89301212</v>
      </c>
      <c r="D2364" s="729" t="s">
        <v>5949</v>
      </c>
      <c r="E2364" s="730" t="s">
        <v>3933</v>
      </c>
      <c r="F2364" s="650" t="s">
        <v>3904</v>
      </c>
      <c r="G2364" s="650" t="s">
        <v>4225</v>
      </c>
      <c r="H2364" s="650" t="s">
        <v>1959</v>
      </c>
      <c r="I2364" s="650" t="s">
        <v>2075</v>
      </c>
      <c r="J2364" s="650" t="s">
        <v>2072</v>
      </c>
      <c r="K2364" s="650" t="s">
        <v>922</v>
      </c>
      <c r="L2364" s="651">
        <v>118.82</v>
      </c>
      <c r="M2364" s="651">
        <v>118.82</v>
      </c>
      <c r="N2364" s="650">
        <v>1</v>
      </c>
      <c r="O2364" s="731">
        <v>1</v>
      </c>
      <c r="P2364" s="651">
        <v>118.82</v>
      </c>
      <c r="Q2364" s="666">
        <v>1</v>
      </c>
      <c r="R2364" s="650">
        <v>1</v>
      </c>
      <c r="S2364" s="666">
        <v>1</v>
      </c>
      <c r="T2364" s="731">
        <v>1</v>
      </c>
      <c r="U2364" s="689">
        <v>1</v>
      </c>
    </row>
    <row r="2365" spans="1:21" ht="14.4" customHeight="1" x14ac:dyDescent="0.3">
      <c r="A2365" s="649">
        <v>21</v>
      </c>
      <c r="B2365" s="650" t="s">
        <v>582</v>
      </c>
      <c r="C2365" s="650">
        <v>89301212</v>
      </c>
      <c r="D2365" s="729" t="s">
        <v>5949</v>
      </c>
      <c r="E2365" s="730" t="s">
        <v>3933</v>
      </c>
      <c r="F2365" s="650" t="s">
        <v>3904</v>
      </c>
      <c r="G2365" s="650" t="s">
        <v>4856</v>
      </c>
      <c r="H2365" s="650" t="s">
        <v>583</v>
      </c>
      <c r="I2365" s="650" t="s">
        <v>800</v>
      </c>
      <c r="J2365" s="650" t="s">
        <v>801</v>
      </c>
      <c r="K2365" s="650" t="s">
        <v>802</v>
      </c>
      <c r="L2365" s="651">
        <v>0</v>
      </c>
      <c r="M2365" s="651">
        <v>0</v>
      </c>
      <c r="N2365" s="650">
        <v>1</v>
      </c>
      <c r="O2365" s="731">
        <v>0.5</v>
      </c>
      <c r="P2365" s="651">
        <v>0</v>
      </c>
      <c r="Q2365" s="666"/>
      <c r="R2365" s="650">
        <v>1</v>
      </c>
      <c r="S2365" s="666">
        <v>1</v>
      </c>
      <c r="T2365" s="731">
        <v>0.5</v>
      </c>
      <c r="U2365" s="689">
        <v>1</v>
      </c>
    </row>
    <row r="2366" spans="1:21" ht="14.4" customHeight="1" x14ac:dyDescent="0.3">
      <c r="A2366" s="649">
        <v>21</v>
      </c>
      <c r="B2366" s="650" t="s">
        <v>582</v>
      </c>
      <c r="C2366" s="650">
        <v>89301212</v>
      </c>
      <c r="D2366" s="729" t="s">
        <v>5949</v>
      </c>
      <c r="E2366" s="730" t="s">
        <v>3933</v>
      </c>
      <c r="F2366" s="650" t="s">
        <v>3904</v>
      </c>
      <c r="G2366" s="650" t="s">
        <v>4856</v>
      </c>
      <c r="H2366" s="650" t="s">
        <v>583</v>
      </c>
      <c r="I2366" s="650" t="s">
        <v>1219</v>
      </c>
      <c r="J2366" s="650" t="s">
        <v>801</v>
      </c>
      <c r="K2366" s="650" t="s">
        <v>4857</v>
      </c>
      <c r="L2366" s="651">
        <v>0</v>
      </c>
      <c r="M2366" s="651">
        <v>0</v>
      </c>
      <c r="N2366" s="650">
        <v>1</v>
      </c>
      <c r="O2366" s="731">
        <v>0.5</v>
      </c>
      <c r="P2366" s="651">
        <v>0</v>
      </c>
      <c r="Q2366" s="666"/>
      <c r="R2366" s="650">
        <v>1</v>
      </c>
      <c r="S2366" s="666">
        <v>1</v>
      </c>
      <c r="T2366" s="731">
        <v>0.5</v>
      </c>
      <c r="U2366" s="689">
        <v>1</v>
      </c>
    </row>
    <row r="2367" spans="1:21" ht="14.4" customHeight="1" x14ac:dyDescent="0.3">
      <c r="A2367" s="649">
        <v>21</v>
      </c>
      <c r="B2367" s="650" t="s">
        <v>582</v>
      </c>
      <c r="C2367" s="650">
        <v>89301212</v>
      </c>
      <c r="D2367" s="729" t="s">
        <v>5949</v>
      </c>
      <c r="E2367" s="730" t="s">
        <v>3933</v>
      </c>
      <c r="F2367" s="650" t="s">
        <v>3904</v>
      </c>
      <c r="G2367" s="650" t="s">
        <v>3985</v>
      </c>
      <c r="H2367" s="650" t="s">
        <v>1959</v>
      </c>
      <c r="I2367" s="650" t="s">
        <v>2123</v>
      </c>
      <c r="J2367" s="650" t="s">
        <v>2124</v>
      </c>
      <c r="K2367" s="650" t="s">
        <v>3802</v>
      </c>
      <c r="L2367" s="651">
        <v>162.13</v>
      </c>
      <c r="M2367" s="651">
        <v>162.13</v>
      </c>
      <c r="N2367" s="650">
        <v>1</v>
      </c>
      <c r="O2367" s="731">
        <v>0.5</v>
      </c>
      <c r="P2367" s="651"/>
      <c r="Q2367" s="666">
        <v>0</v>
      </c>
      <c r="R2367" s="650"/>
      <c r="S2367" s="666">
        <v>0</v>
      </c>
      <c r="T2367" s="731"/>
      <c r="U2367" s="689">
        <v>0</v>
      </c>
    </row>
    <row r="2368" spans="1:21" ht="14.4" customHeight="1" x14ac:dyDescent="0.3">
      <c r="A2368" s="649">
        <v>21</v>
      </c>
      <c r="B2368" s="650" t="s">
        <v>582</v>
      </c>
      <c r="C2368" s="650">
        <v>89301212</v>
      </c>
      <c r="D2368" s="729" t="s">
        <v>5949</v>
      </c>
      <c r="E2368" s="730" t="s">
        <v>3933</v>
      </c>
      <c r="F2368" s="650" t="s">
        <v>3904</v>
      </c>
      <c r="G2368" s="650" t="s">
        <v>3991</v>
      </c>
      <c r="H2368" s="650" t="s">
        <v>583</v>
      </c>
      <c r="I2368" s="650" t="s">
        <v>1382</v>
      </c>
      <c r="J2368" s="650" t="s">
        <v>1383</v>
      </c>
      <c r="K2368" s="650" t="s">
        <v>1384</v>
      </c>
      <c r="L2368" s="651">
        <v>359.63</v>
      </c>
      <c r="M2368" s="651">
        <v>719.26</v>
      </c>
      <c r="N2368" s="650">
        <v>2</v>
      </c>
      <c r="O2368" s="731">
        <v>1</v>
      </c>
      <c r="P2368" s="651">
        <v>719.26</v>
      </c>
      <c r="Q2368" s="666">
        <v>1</v>
      </c>
      <c r="R2368" s="650">
        <v>2</v>
      </c>
      <c r="S2368" s="666">
        <v>1</v>
      </c>
      <c r="T2368" s="731">
        <v>1</v>
      </c>
      <c r="U2368" s="689">
        <v>1</v>
      </c>
    </row>
    <row r="2369" spans="1:21" ht="14.4" customHeight="1" x14ac:dyDescent="0.3">
      <c r="A2369" s="649">
        <v>21</v>
      </c>
      <c r="B2369" s="650" t="s">
        <v>582</v>
      </c>
      <c r="C2369" s="650">
        <v>89301212</v>
      </c>
      <c r="D2369" s="729" t="s">
        <v>5949</v>
      </c>
      <c r="E2369" s="730" t="s">
        <v>3933</v>
      </c>
      <c r="F2369" s="650" t="s">
        <v>3904</v>
      </c>
      <c r="G2369" s="650" t="s">
        <v>3991</v>
      </c>
      <c r="H2369" s="650" t="s">
        <v>583</v>
      </c>
      <c r="I2369" s="650" t="s">
        <v>3992</v>
      </c>
      <c r="J2369" s="650" t="s">
        <v>1383</v>
      </c>
      <c r="K2369" s="650" t="s">
        <v>2118</v>
      </c>
      <c r="L2369" s="651">
        <v>0</v>
      </c>
      <c r="M2369" s="651">
        <v>0</v>
      </c>
      <c r="N2369" s="650">
        <v>2</v>
      </c>
      <c r="O2369" s="731">
        <v>1.5</v>
      </c>
      <c r="P2369" s="651"/>
      <c r="Q2369" s="666"/>
      <c r="R2369" s="650"/>
      <c r="S2369" s="666">
        <v>0</v>
      </c>
      <c r="T2369" s="731"/>
      <c r="U2369" s="689">
        <v>0</v>
      </c>
    </row>
    <row r="2370" spans="1:21" ht="14.4" customHeight="1" x14ac:dyDescent="0.3">
      <c r="A2370" s="649">
        <v>21</v>
      </c>
      <c r="B2370" s="650" t="s">
        <v>582</v>
      </c>
      <c r="C2370" s="650">
        <v>89301212</v>
      </c>
      <c r="D2370" s="729" t="s">
        <v>5949</v>
      </c>
      <c r="E2370" s="730" t="s">
        <v>3933</v>
      </c>
      <c r="F2370" s="650" t="s">
        <v>3904</v>
      </c>
      <c r="G2370" s="650" t="s">
        <v>3991</v>
      </c>
      <c r="H2370" s="650" t="s">
        <v>583</v>
      </c>
      <c r="I2370" s="650" t="s">
        <v>3993</v>
      </c>
      <c r="J2370" s="650" t="s">
        <v>1383</v>
      </c>
      <c r="K2370" s="650" t="s">
        <v>3994</v>
      </c>
      <c r="L2370" s="651">
        <v>0</v>
      </c>
      <c r="M2370" s="651">
        <v>0</v>
      </c>
      <c r="N2370" s="650">
        <v>2</v>
      </c>
      <c r="O2370" s="731">
        <v>1.5</v>
      </c>
      <c r="P2370" s="651"/>
      <c r="Q2370" s="666"/>
      <c r="R2370" s="650"/>
      <c r="S2370" s="666">
        <v>0</v>
      </c>
      <c r="T2370" s="731"/>
      <c r="U2370" s="689">
        <v>0</v>
      </c>
    </row>
    <row r="2371" spans="1:21" ht="14.4" customHeight="1" x14ac:dyDescent="0.3">
      <c r="A2371" s="649">
        <v>21</v>
      </c>
      <c r="B2371" s="650" t="s">
        <v>582</v>
      </c>
      <c r="C2371" s="650">
        <v>89301212</v>
      </c>
      <c r="D2371" s="729" t="s">
        <v>5949</v>
      </c>
      <c r="E2371" s="730" t="s">
        <v>3933</v>
      </c>
      <c r="F2371" s="650" t="s">
        <v>3904</v>
      </c>
      <c r="G2371" s="650" t="s">
        <v>3995</v>
      </c>
      <c r="H2371" s="650" t="s">
        <v>583</v>
      </c>
      <c r="I2371" s="650" t="s">
        <v>707</v>
      </c>
      <c r="J2371" s="650" t="s">
        <v>5193</v>
      </c>
      <c r="K2371" s="650" t="s">
        <v>4097</v>
      </c>
      <c r="L2371" s="651">
        <v>14.2</v>
      </c>
      <c r="M2371" s="651">
        <v>28.4</v>
      </c>
      <c r="N2371" s="650">
        <v>2</v>
      </c>
      <c r="O2371" s="731">
        <v>1</v>
      </c>
      <c r="P2371" s="651">
        <v>14.2</v>
      </c>
      <c r="Q2371" s="666">
        <v>0.5</v>
      </c>
      <c r="R2371" s="650">
        <v>1</v>
      </c>
      <c r="S2371" s="666">
        <v>0.5</v>
      </c>
      <c r="T2371" s="731">
        <v>0.5</v>
      </c>
      <c r="U2371" s="689">
        <v>0.5</v>
      </c>
    </row>
    <row r="2372" spans="1:21" ht="14.4" customHeight="1" x14ac:dyDescent="0.3">
      <c r="A2372" s="649">
        <v>21</v>
      </c>
      <c r="B2372" s="650" t="s">
        <v>582</v>
      </c>
      <c r="C2372" s="650">
        <v>89301212</v>
      </c>
      <c r="D2372" s="729" t="s">
        <v>5949</v>
      </c>
      <c r="E2372" s="730" t="s">
        <v>3933</v>
      </c>
      <c r="F2372" s="650" t="s">
        <v>3904</v>
      </c>
      <c r="G2372" s="650" t="s">
        <v>3942</v>
      </c>
      <c r="H2372" s="650" t="s">
        <v>583</v>
      </c>
      <c r="I2372" s="650" t="s">
        <v>4862</v>
      </c>
      <c r="J2372" s="650" t="s">
        <v>1557</v>
      </c>
      <c r="K2372" s="650" t="s">
        <v>4863</v>
      </c>
      <c r="L2372" s="651">
        <v>0</v>
      </c>
      <c r="M2372" s="651">
        <v>0</v>
      </c>
      <c r="N2372" s="650">
        <v>1</v>
      </c>
      <c r="O2372" s="731">
        <v>1</v>
      </c>
      <c r="P2372" s="651">
        <v>0</v>
      </c>
      <c r="Q2372" s="666"/>
      <c r="R2372" s="650">
        <v>1</v>
      </c>
      <c r="S2372" s="666">
        <v>1</v>
      </c>
      <c r="T2372" s="731">
        <v>1</v>
      </c>
      <c r="U2372" s="689">
        <v>1</v>
      </c>
    </row>
    <row r="2373" spans="1:21" ht="14.4" customHeight="1" x14ac:dyDescent="0.3">
      <c r="A2373" s="649">
        <v>21</v>
      </c>
      <c r="B2373" s="650" t="s">
        <v>582</v>
      </c>
      <c r="C2373" s="650">
        <v>89301212</v>
      </c>
      <c r="D2373" s="729" t="s">
        <v>5949</v>
      </c>
      <c r="E2373" s="730" t="s">
        <v>3933</v>
      </c>
      <c r="F2373" s="650" t="s">
        <v>3904</v>
      </c>
      <c r="G2373" s="650" t="s">
        <v>3942</v>
      </c>
      <c r="H2373" s="650" t="s">
        <v>583</v>
      </c>
      <c r="I2373" s="650" t="s">
        <v>4398</v>
      </c>
      <c r="J2373" s="650" t="s">
        <v>1557</v>
      </c>
      <c r="K2373" s="650" t="s">
        <v>4399</v>
      </c>
      <c r="L2373" s="651">
        <v>0</v>
      </c>
      <c r="M2373" s="651">
        <v>0</v>
      </c>
      <c r="N2373" s="650">
        <v>2</v>
      </c>
      <c r="O2373" s="731">
        <v>1.5</v>
      </c>
      <c r="P2373" s="651">
        <v>0</v>
      </c>
      <c r="Q2373" s="666"/>
      <c r="R2373" s="650">
        <v>2</v>
      </c>
      <c r="S2373" s="666">
        <v>1</v>
      </c>
      <c r="T2373" s="731">
        <v>1.5</v>
      </c>
      <c r="U2373" s="689">
        <v>1</v>
      </c>
    </row>
    <row r="2374" spans="1:21" ht="14.4" customHeight="1" x14ac:dyDescent="0.3">
      <c r="A2374" s="649">
        <v>21</v>
      </c>
      <c r="B2374" s="650" t="s">
        <v>582</v>
      </c>
      <c r="C2374" s="650">
        <v>89301212</v>
      </c>
      <c r="D2374" s="729" t="s">
        <v>5949</v>
      </c>
      <c r="E2374" s="730" t="s">
        <v>3933</v>
      </c>
      <c r="F2374" s="650" t="s">
        <v>3904</v>
      </c>
      <c r="G2374" s="650" t="s">
        <v>3942</v>
      </c>
      <c r="H2374" s="650" t="s">
        <v>583</v>
      </c>
      <c r="I2374" s="650" t="s">
        <v>3943</v>
      </c>
      <c r="J2374" s="650" t="s">
        <v>1557</v>
      </c>
      <c r="K2374" s="650" t="s">
        <v>3944</v>
      </c>
      <c r="L2374" s="651">
        <v>0</v>
      </c>
      <c r="M2374" s="651">
        <v>0</v>
      </c>
      <c r="N2374" s="650">
        <v>1</v>
      </c>
      <c r="O2374" s="731">
        <v>1</v>
      </c>
      <c r="P2374" s="651"/>
      <c r="Q2374" s="666"/>
      <c r="R2374" s="650"/>
      <c r="S2374" s="666">
        <v>0</v>
      </c>
      <c r="T2374" s="731"/>
      <c r="U2374" s="689">
        <v>0</v>
      </c>
    </row>
    <row r="2375" spans="1:21" ht="14.4" customHeight="1" x14ac:dyDescent="0.3">
      <c r="A2375" s="649">
        <v>21</v>
      </c>
      <c r="B2375" s="650" t="s">
        <v>582</v>
      </c>
      <c r="C2375" s="650">
        <v>89301212</v>
      </c>
      <c r="D2375" s="729" t="s">
        <v>5949</v>
      </c>
      <c r="E2375" s="730" t="s">
        <v>3933</v>
      </c>
      <c r="F2375" s="650" t="s">
        <v>3904</v>
      </c>
      <c r="G2375" s="650" t="s">
        <v>4001</v>
      </c>
      <c r="H2375" s="650" t="s">
        <v>583</v>
      </c>
      <c r="I2375" s="650" t="s">
        <v>909</v>
      </c>
      <c r="J2375" s="650" t="s">
        <v>910</v>
      </c>
      <c r="K2375" s="650" t="s">
        <v>1854</v>
      </c>
      <c r="L2375" s="651">
        <v>56.52</v>
      </c>
      <c r="M2375" s="651">
        <v>56.52</v>
      </c>
      <c r="N2375" s="650">
        <v>1</v>
      </c>
      <c r="O2375" s="731">
        <v>0.5</v>
      </c>
      <c r="P2375" s="651">
        <v>56.52</v>
      </c>
      <c r="Q2375" s="666">
        <v>1</v>
      </c>
      <c r="R2375" s="650">
        <v>1</v>
      </c>
      <c r="S2375" s="666">
        <v>1</v>
      </c>
      <c r="T2375" s="731">
        <v>0.5</v>
      </c>
      <c r="U2375" s="689">
        <v>1</v>
      </c>
    </row>
    <row r="2376" spans="1:21" ht="14.4" customHeight="1" x14ac:dyDescent="0.3">
      <c r="A2376" s="649">
        <v>21</v>
      </c>
      <c r="B2376" s="650" t="s">
        <v>582</v>
      </c>
      <c r="C2376" s="650">
        <v>89301212</v>
      </c>
      <c r="D2376" s="729" t="s">
        <v>5949</v>
      </c>
      <c r="E2376" s="730" t="s">
        <v>3933</v>
      </c>
      <c r="F2376" s="650" t="s">
        <v>3904</v>
      </c>
      <c r="G2376" s="650" t="s">
        <v>3941</v>
      </c>
      <c r="H2376" s="650" t="s">
        <v>583</v>
      </c>
      <c r="I2376" s="650" t="s">
        <v>5092</v>
      </c>
      <c r="J2376" s="650" t="s">
        <v>773</v>
      </c>
      <c r="K2376" s="650" t="s">
        <v>3694</v>
      </c>
      <c r="L2376" s="651">
        <v>115.3</v>
      </c>
      <c r="M2376" s="651">
        <v>230.6</v>
      </c>
      <c r="N2376" s="650">
        <v>2</v>
      </c>
      <c r="O2376" s="731">
        <v>1</v>
      </c>
      <c r="P2376" s="651"/>
      <c r="Q2376" s="666">
        <v>0</v>
      </c>
      <c r="R2376" s="650"/>
      <c r="S2376" s="666">
        <v>0</v>
      </c>
      <c r="T2376" s="731"/>
      <c r="U2376" s="689">
        <v>0</v>
      </c>
    </row>
    <row r="2377" spans="1:21" ht="14.4" customHeight="1" x14ac:dyDescent="0.3">
      <c r="A2377" s="649">
        <v>21</v>
      </c>
      <c r="B2377" s="650" t="s">
        <v>582</v>
      </c>
      <c r="C2377" s="650">
        <v>89301212</v>
      </c>
      <c r="D2377" s="729" t="s">
        <v>5949</v>
      </c>
      <c r="E2377" s="730" t="s">
        <v>3933</v>
      </c>
      <c r="F2377" s="650" t="s">
        <v>3904</v>
      </c>
      <c r="G2377" s="650" t="s">
        <v>5203</v>
      </c>
      <c r="H2377" s="650" t="s">
        <v>583</v>
      </c>
      <c r="I2377" s="650" t="s">
        <v>2831</v>
      </c>
      <c r="J2377" s="650" t="s">
        <v>2832</v>
      </c>
      <c r="K2377" s="650" t="s">
        <v>5204</v>
      </c>
      <c r="L2377" s="651">
        <v>120.46</v>
      </c>
      <c r="M2377" s="651">
        <v>240.92</v>
      </c>
      <c r="N2377" s="650">
        <v>2</v>
      </c>
      <c r="O2377" s="731">
        <v>1.5</v>
      </c>
      <c r="P2377" s="651">
        <v>240.92</v>
      </c>
      <c r="Q2377" s="666">
        <v>1</v>
      </c>
      <c r="R2377" s="650">
        <v>2</v>
      </c>
      <c r="S2377" s="666">
        <v>1</v>
      </c>
      <c r="T2377" s="731">
        <v>1.5</v>
      </c>
      <c r="U2377" s="689">
        <v>1</v>
      </c>
    </row>
    <row r="2378" spans="1:21" ht="14.4" customHeight="1" x14ac:dyDescent="0.3">
      <c r="A2378" s="649">
        <v>21</v>
      </c>
      <c r="B2378" s="650" t="s">
        <v>582</v>
      </c>
      <c r="C2378" s="650">
        <v>89301212</v>
      </c>
      <c r="D2378" s="729" t="s">
        <v>5949</v>
      </c>
      <c r="E2378" s="730" t="s">
        <v>3933</v>
      </c>
      <c r="F2378" s="650" t="s">
        <v>3904</v>
      </c>
      <c r="G2378" s="650" t="s">
        <v>5203</v>
      </c>
      <c r="H2378" s="650" t="s">
        <v>583</v>
      </c>
      <c r="I2378" s="650" t="s">
        <v>5736</v>
      </c>
      <c r="J2378" s="650" t="s">
        <v>2832</v>
      </c>
      <c r="K2378" s="650" t="s">
        <v>5737</v>
      </c>
      <c r="L2378" s="651">
        <v>36.130000000000003</v>
      </c>
      <c r="M2378" s="651">
        <v>36.130000000000003</v>
      </c>
      <c r="N2378" s="650">
        <v>1</v>
      </c>
      <c r="O2378" s="731">
        <v>0.5</v>
      </c>
      <c r="P2378" s="651">
        <v>36.130000000000003</v>
      </c>
      <c r="Q2378" s="666">
        <v>1</v>
      </c>
      <c r="R2378" s="650">
        <v>1</v>
      </c>
      <c r="S2378" s="666">
        <v>1</v>
      </c>
      <c r="T2378" s="731">
        <v>0.5</v>
      </c>
      <c r="U2378" s="689">
        <v>1</v>
      </c>
    </row>
    <row r="2379" spans="1:21" ht="14.4" customHeight="1" x14ac:dyDescent="0.3">
      <c r="A2379" s="649">
        <v>21</v>
      </c>
      <c r="B2379" s="650" t="s">
        <v>582</v>
      </c>
      <c r="C2379" s="650">
        <v>89301212</v>
      </c>
      <c r="D2379" s="729" t="s">
        <v>5949</v>
      </c>
      <c r="E2379" s="730" t="s">
        <v>3933</v>
      </c>
      <c r="F2379" s="650" t="s">
        <v>3904</v>
      </c>
      <c r="G2379" s="650" t="s">
        <v>4874</v>
      </c>
      <c r="H2379" s="650" t="s">
        <v>1959</v>
      </c>
      <c r="I2379" s="650" t="s">
        <v>5094</v>
      </c>
      <c r="J2379" s="650" t="s">
        <v>4876</v>
      </c>
      <c r="K2379" s="650" t="s">
        <v>5095</v>
      </c>
      <c r="L2379" s="651">
        <v>2413.7600000000002</v>
      </c>
      <c r="M2379" s="651">
        <v>2413.7600000000002</v>
      </c>
      <c r="N2379" s="650">
        <v>1</v>
      </c>
      <c r="O2379" s="731">
        <v>1</v>
      </c>
      <c r="P2379" s="651">
        <v>2413.7600000000002</v>
      </c>
      <c r="Q2379" s="666">
        <v>1</v>
      </c>
      <c r="R2379" s="650">
        <v>1</v>
      </c>
      <c r="S2379" s="666">
        <v>1</v>
      </c>
      <c r="T2379" s="731">
        <v>1</v>
      </c>
      <c r="U2379" s="689">
        <v>1</v>
      </c>
    </row>
    <row r="2380" spans="1:21" ht="14.4" customHeight="1" x14ac:dyDescent="0.3">
      <c r="A2380" s="649">
        <v>21</v>
      </c>
      <c r="B2380" s="650" t="s">
        <v>582</v>
      </c>
      <c r="C2380" s="650">
        <v>89301212</v>
      </c>
      <c r="D2380" s="729" t="s">
        <v>5949</v>
      </c>
      <c r="E2380" s="730" t="s">
        <v>3933</v>
      </c>
      <c r="F2380" s="650" t="s">
        <v>3904</v>
      </c>
      <c r="G2380" s="650" t="s">
        <v>4011</v>
      </c>
      <c r="H2380" s="650" t="s">
        <v>583</v>
      </c>
      <c r="I2380" s="650" t="s">
        <v>4243</v>
      </c>
      <c r="J2380" s="650" t="s">
        <v>4244</v>
      </c>
      <c r="K2380" s="650" t="s">
        <v>4245</v>
      </c>
      <c r="L2380" s="651">
        <v>0</v>
      </c>
      <c r="M2380" s="651">
        <v>0</v>
      </c>
      <c r="N2380" s="650">
        <v>1</v>
      </c>
      <c r="O2380" s="731">
        <v>0.5</v>
      </c>
      <c r="P2380" s="651">
        <v>0</v>
      </c>
      <c r="Q2380" s="666"/>
      <c r="R2380" s="650">
        <v>1</v>
      </c>
      <c r="S2380" s="666">
        <v>1</v>
      </c>
      <c r="T2380" s="731">
        <v>0.5</v>
      </c>
      <c r="U2380" s="689">
        <v>1</v>
      </c>
    </row>
    <row r="2381" spans="1:21" ht="14.4" customHeight="1" x14ac:dyDescent="0.3">
      <c r="A2381" s="649">
        <v>21</v>
      </c>
      <c r="B2381" s="650" t="s">
        <v>582</v>
      </c>
      <c r="C2381" s="650">
        <v>89301212</v>
      </c>
      <c r="D2381" s="729" t="s">
        <v>5949</v>
      </c>
      <c r="E2381" s="730" t="s">
        <v>3933</v>
      </c>
      <c r="F2381" s="650" t="s">
        <v>3904</v>
      </c>
      <c r="G2381" s="650" t="s">
        <v>4018</v>
      </c>
      <c r="H2381" s="650" t="s">
        <v>1959</v>
      </c>
      <c r="I2381" s="650" t="s">
        <v>5738</v>
      </c>
      <c r="J2381" s="650" t="s">
        <v>5739</v>
      </c>
      <c r="K2381" s="650" t="s">
        <v>5740</v>
      </c>
      <c r="L2381" s="651">
        <v>543.04</v>
      </c>
      <c r="M2381" s="651">
        <v>1086.08</v>
      </c>
      <c r="N2381" s="650">
        <v>2</v>
      </c>
      <c r="O2381" s="731">
        <v>2</v>
      </c>
      <c r="P2381" s="651">
        <v>1086.08</v>
      </c>
      <c r="Q2381" s="666">
        <v>1</v>
      </c>
      <c r="R2381" s="650">
        <v>2</v>
      </c>
      <c r="S2381" s="666">
        <v>1</v>
      </c>
      <c r="T2381" s="731">
        <v>2</v>
      </c>
      <c r="U2381" s="689">
        <v>1</v>
      </c>
    </row>
    <row r="2382" spans="1:21" ht="14.4" customHeight="1" x14ac:dyDescent="0.3">
      <c r="A2382" s="649">
        <v>21</v>
      </c>
      <c r="B2382" s="650" t="s">
        <v>582</v>
      </c>
      <c r="C2382" s="650">
        <v>89301212</v>
      </c>
      <c r="D2382" s="729" t="s">
        <v>5949</v>
      </c>
      <c r="E2382" s="730" t="s">
        <v>3933</v>
      </c>
      <c r="F2382" s="650" t="s">
        <v>3904</v>
      </c>
      <c r="G2382" s="650" t="s">
        <v>4018</v>
      </c>
      <c r="H2382" s="650" t="s">
        <v>1959</v>
      </c>
      <c r="I2382" s="650" t="s">
        <v>5741</v>
      </c>
      <c r="J2382" s="650" t="s">
        <v>3321</v>
      </c>
      <c r="K2382" s="650" t="s">
        <v>5742</v>
      </c>
      <c r="L2382" s="651">
        <v>782.22</v>
      </c>
      <c r="M2382" s="651">
        <v>782.22</v>
      </c>
      <c r="N2382" s="650">
        <v>1</v>
      </c>
      <c r="O2382" s="731">
        <v>1</v>
      </c>
      <c r="P2382" s="651">
        <v>782.22</v>
      </c>
      <c r="Q2382" s="666">
        <v>1</v>
      </c>
      <c r="R2382" s="650">
        <v>1</v>
      </c>
      <c r="S2382" s="666">
        <v>1</v>
      </c>
      <c r="T2382" s="731">
        <v>1</v>
      </c>
      <c r="U2382" s="689">
        <v>1</v>
      </c>
    </row>
    <row r="2383" spans="1:21" ht="14.4" customHeight="1" x14ac:dyDescent="0.3">
      <c r="A2383" s="649">
        <v>21</v>
      </c>
      <c r="B2383" s="650" t="s">
        <v>582</v>
      </c>
      <c r="C2383" s="650">
        <v>89301212</v>
      </c>
      <c r="D2383" s="729" t="s">
        <v>5949</v>
      </c>
      <c r="E2383" s="730" t="s">
        <v>3933</v>
      </c>
      <c r="F2383" s="650" t="s">
        <v>3904</v>
      </c>
      <c r="G2383" s="650" t="s">
        <v>4019</v>
      </c>
      <c r="H2383" s="650" t="s">
        <v>583</v>
      </c>
      <c r="I2383" s="650" t="s">
        <v>4023</v>
      </c>
      <c r="J2383" s="650" t="s">
        <v>4024</v>
      </c>
      <c r="K2383" s="650" t="s">
        <v>4022</v>
      </c>
      <c r="L2383" s="651">
        <v>0</v>
      </c>
      <c r="M2383" s="651">
        <v>0</v>
      </c>
      <c r="N2383" s="650">
        <v>1</v>
      </c>
      <c r="O2383" s="731">
        <v>0.5</v>
      </c>
      <c r="P2383" s="651"/>
      <c r="Q2383" s="666"/>
      <c r="R2383" s="650"/>
      <c r="S2383" s="666">
        <v>0</v>
      </c>
      <c r="T2383" s="731"/>
      <c r="U2383" s="689">
        <v>0</v>
      </c>
    </row>
    <row r="2384" spans="1:21" ht="14.4" customHeight="1" x14ac:dyDescent="0.3">
      <c r="A2384" s="649">
        <v>21</v>
      </c>
      <c r="B2384" s="650" t="s">
        <v>582</v>
      </c>
      <c r="C2384" s="650">
        <v>89301212</v>
      </c>
      <c r="D2384" s="729" t="s">
        <v>5949</v>
      </c>
      <c r="E2384" s="730" t="s">
        <v>3933</v>
      </c>
      <c r="F2384" s="650" t="s">
        <v>3904</v>
      </c>
      <c r="G2384" s="650" t="s">
        <v>4019</v>
      </c>
      <c r="H2384" s="650" t="s">
        <v>583</v>
      </c>
      <c r="I2384" s="650" t="s">
        <v>1035</v>
      </c>
      <c r="J2384" s="650" t="s">
        <v>4024</v>
      </c>
      <c r="K2384" s="650" t="s">
        <v>4025</v>
      </c>
      <c r="L2384" s="651">
        <v>66.599999999999994</v>
      </c>
      <c r="M2384" s="651">
        <v>133.19999999999999</v>
      </c>
      <c r="N2384" s="650">
        <v>2</v>
      </c>
      <c r="O2384" s="731">
        <v>1</v>
      </c>
      <c r="P2384" s="651">
        <v>133.19999999999999</v>
      </c>
      <c r="Q2384" s="666">
        <v>1</v>
      </c>
      <c r="R2384" s="650">
        <v>2</v>
      </c>
      <c r="S2384" s="666">
        <v>1</v>
      </c>
      <c r="T2384" s="731">
        <v>1</v>
      </c>
      <c r="U2384" s="689">
        <v>1</v>
      </c>
    </row>
    <row r="2385" spans="1:21" ht="14.4" customHeight="1" x14ac:dyDescent="0.3">
      <c r="A2385" s="649">
        <v>21</v>
      </c>
      <c r="B2385" s="650" t="s">
        <v>582</v>
      </c>
      <c r="C2385" s="650">
        <v>89301212</v>
      </c>
      <c r="D2385" s="729" t="s">
        <v>5949</v>
      </c>
      <c r="E2385" s="730" t="s">
        <v>3933</v>
      </c>
      <c r="F2385" s="650" t="s">
        <v>3904</v>
      </c>
      <c r="G2385" s="650" t="s">
        <v>4026</v>
      </c>
      <c r="H2385" s="650" t="s">
        <v>583</v>
      </c>
      <c r="I2385" s="650" t="s">
        <v>673</v>
      </c>
      <c r="J2385" s="650" t="s">
        <v>674</v>
      </c>
      <c r="K2385" s="650" t="s">
        <v>4027</v>
      </c>
      <c r="L2385" s="651">
        <v>99</v>
      </c>
      <c r="M2385" s="651">
        <v>99</v>
      </c>
      <c r="N2385" s="650">
        <v>1</v>
      </c>
      <c r="O2385" s="731">
        <v>1</v>
      </c>
      <c r="P2385" s="651">
        <v>99</v>
      </c>
      <c r="Q2385" s="666">
        <v>1</v>
      </c>
      <c r="R2385" s="650">
        <v>1</v>
      </c>
      <c r="S2385" s="666">
        <v>1</v>
      </c>
      <c r="T2385" s="731">
        <v>1</v>
      </c>
      <c r="U2385" s="689">
        <v>1</v>
      </c>
    </row>
    <row r="2386" spans="1:21" ht="14.4" customHeight="1" x14ac:dyDescent="0.3">
      <c r="A2386" s="649">
        <v>21</v>
      </c>
      <c r="B2386" s="650" t="s">
        <v>582</v>
      </c>
      <c r="C2386" s="650">
        <v>89301212</v>
      </c>
      <c r="D2386" s="729" t="s">
        <v>5949</v>
      </c>
      <c r="E2386" s="730" t="s">
        <v>3933</v>
      </c>
      <c r="F2386" s="650" t="s">
        <v>3904</v>
      </c>
      <c r="G2386" s="650" t="s">
        <v>4026</v>
      </c>
      <c r="H2386" s="650" t="s">
        <v>583</v>
      </c>
      <c r="I2386" s="650" t="s">
        <v>673</v>
      </c>
      <c r="J2386" s="650" t="s">
        <v>674</v>
      </c>
      <c r="K2386" s="650" t="s">
        <v>4027</v>
      </c>
      <c r="L2386" s="651">
        <v>103.12</v>
      </c>
      <c r="M2386" s="651">
        <v>103.12</v>
      </c>
      <c r="N2386" s="650">
        <v>1</v>
      </c>
      <c r="O2386" s="731">
        <v>1</v>
      </c>
      <c r="P2386" s="651"/>
      <c r="Q2386" s="666">
        <v>0</v>
      </c>
      <c r="R2386" s="650"/>
      <c r="S2386" s="666">
        <v>0</v>
      </c>
      <c r="T2386" s="731"/>
      <c r="U2386" s="689">
        <v>0</v>
      </c>
    </row>
    <row r="2387" spans="1:21" ht="14.4" customHeight="1" x14ac:dyDescent="0.3">
      <c r="A2387" s="649">
        <v>21</v>
      </c>
      <c r="B2387" s="650" t="s">
        <v>582</v>
      </c>
      <c r="C2387" s="650">
        <v>89301212</v>
      </c>
      <c r="D2387" s="729" t="s">
        <v>5949</v>
      </c>
      <c r="E2387" s="730" t="s">
        <v>3933</v>
      </c>
      <c r="F2387" s="650" t="s">
        <v>3904</v>
      </c>
      <c r="G2387" s="650" t="s">
        <v>5743</v>
      </c>
      <c r="H2387" s="650" t="s">
        <v>583</v>
      </c>
      <c r="I2387" s="650" t="s">
        <v>5744</v>
      </c>
      <c r="J2387" s="650" t="s">
        <v>5745</v>
      </c>
      <c r="K2387" s="650" t="s">
        <v>5276</v>
      </c>
      <c r="L2387" s="651">
        <v>0</v>
      </c>
      <c r="M2387" s="651">
        <v>0</v>
      </c>
      <c r="N2387" s="650">
        <v>1</v>
      </c>
      <c r="O2387" s="731">
        <v>1</v>
      </c>
      <c r="P2387" s="651"/>
      <c r="Q2387" s="666"/>
      <c r="R2387" s="650"/>
      <c r="S2387" s="666">
        <v>0</v>
      </c>
      <c r="T2387" s="731"/>
      <c r="U2387" s="689">
        <v>0</v>
      </c>
    </row>
    <row r="2388" spans="1:21" ht="14.4" customHeight="1" x14ac:dyDescent="0.3">
      <c r="A2388" s="649">
        <v>21</v>
      </c>
      <c r="B2388" s="650" t="s">
        <v>582</v>
      </c>
      <c r="C2388" s="650">
        <v>89301212</v>
      </c>
      <c r="D2388" s="729" t="s">
        <v>5949</v>
      </c>
      <c r="E2388" s="730" t="s">
        <v>3933</v>
      </c>
      <c r="F2388" s="650" t="s">
        <v>3904</v>
      </c>
      <c r="G2388" s="650" t="s">
        <v>4355</v>
      </c>
      <c r="H2388" s="650" t="s">
        <v>583</v>
      </c>
      <c r="I2388" s="650" t="s">
        <v>917</v>
      </c>
      <c r="J2388" s="650" t="s">
        <v>918</v>
      </c>
      <c r="K2388" s="650" t="s">
        <v>4356</v>
      </c>
      <c r="L2388" s="651">
        <v>163.9</v>
      </c>
      <c r="M2388" s="651">
        <v>163.9</v>
      </c>
      <c r="N2388" s="650">
        <v>1</v>
      </c>
      <c r="O2388" s="731">
        <v>1</v>
      </c>
      <c r="P2388" s="651"/>
      <c r="Q2388" s="666">
        <v>0</v>
      </c>
      <c r="R2388" s="650"/>
      <c r="S2388" s="666">
        <v>0</v>
      </c>
      <c r="T2388" s="731"/>
      <c r="U2388" s="689">
        <v>0</v>
      </c>
    </row>
    <row r="2389" spans="1:21" ht="14.4" customHeight="1" x14ac:dyDescent="0.3">
      <c r="A2389" s="649">
        <v>21</v>
      </c>
      <c r="B2389" s="650" t="s">
        <v>582</v>
      </c>
      <c r="C2389" s="650">
        <v>89301212</v>
      </c>
      <c r="D2389" s="729" t="s">
        <v>5949</v>
      </c>
      <c r="E2389" s="730" t="s">
        <v>3933</v>
      </c>
      <c r="F2389" s="650" t="s">
        <v>3904</v>
      </c>
      <c r="G2389" s="650" t="s">
        <v>3958</v>
      </c>
      <c r="H2389" s="650" t="s">
        <v>583</v>
      </c>
      <c r="I2389" s="650" t="s">
        <v>3959</v>
      </c>
      <c r="J2389" s="650" t="s">
        <v>789</v>
      </c>
      <c r="K2389" s="650" t="s">
        <v>3227</v>
      </c>
      <c r="L2389" s="651">
        <v>0</v>
      </c>
      <c r="M2389" s="651">
        <v>0</v>
      </c>
      <c r="N2389" s="650">
        <v>3</v>
      </c>
      <c r="O2389" s="731">
        <v>2.5</v>
      </c>
      <c r="P2389" s="651"/>
      <c r="Q2389" s="666"/>
      <c r="R2389" s="650"/>
      <c r="S2389" s="666">
        <v>0</v>
      </c>
      <c r="T2389" s="731"/>
      <c r="U2389" s="689">
        <v>0</v>
      </c>
    </row>
    <row r="2390" spans="1:21" ht="14.4" customHeight="1" x14ac:dyDescent="0.3">
      <c r="A2390" s="649">
        <v>21</v>
      </c>
      <c r="B2390" s="650" t="s">
        <v>582</v>
      </c>
      <c r="C2390" s="650">
        <v>89301212</v>
      </c>
      <c r="D2390" s="729" t="s">
        <v>5949</v>
      </c>
      <c r="E2390" s="730" t="s">
        <v>3933</v>
      </c>
      <c r="F2390" s="650" t="s">
        <v>3904</v>
      </c>
      <c r="G2390" s="650" t="s">
        <v>3958</v>
      </c>
      <c r="H2390" s="650" t="s">
        <v>583</v>
      </c>
      <c r="I2390" s="650" t="s">
        <v>788</v>
      </c>
      <c r="J2390" s="650" t="s">
        <v>789</v>
      </c>
      <c r="K2390" s="650" t="s">
        <v>2249</v>
      </c>
      <c r="L2390" s="651">
        <v>40.36</v>
      </c>
      <c r="M2390" s="651">
        <v>242.16</v>
      </c>
      <c r="N2390" s="650">
        <v>6</v>
      </c>
      <c r="O2390" s="731">
        <v>4</v>
      </c>
      <c r="P2390" s="651">
        <v>80.72</v>
      </c>
      <c r="Q2390" s="666">
        <v>0.33333333333333331</v>
      </c>
      <c r="R2390" s="650">
        <v>2</v>
      </c>
      <c r="S2390" s="666">
        <v>0.33333333333333331</v>
      </c>
      <c r="T2390" s="731">
        <v>1</v>
      </c>
      <c r="U2390" s="689">
        <v>0.25</v>
      </c>
    </row>
    <row r="2391" spans="1:21" ht="14.4" customHeight="1" x14ac:dyDescent="0.3">
      <c r="A2391" s="649">
        <v>21</v>
      </c>
      <c r="B2391" s="650" t="s">
        <v>582</v>
      </c>
      <c r="C2391" s="650">
        <v>89301212</v>
      </c>
      <c r="D2391" s="729" t="s">
        <v>5949</v>
      </c>
      <c r="E2391" s="730" t="s">
        <v>3933</v>
      </c>
      <c r="F2391" s="650" t="s">
        <v>3904</v>
      </c>
      <c r="G2391" s="650" t="s">
        <v>4357</v>
      </c>
      <c r="H2391" s="650" t="s">
        <v>583</v>
      </c>
      <c r="I2391" s="650" t="s">
        <v>1222</v>
      </c>
      <c r="J2391" s="650" t="s">
        <v>1223</v>
      </c>
      <c r="K2391" s="650" t="s">
        <v>4358</v>
      </c>
      <c r="L2391" s="651">
        <v>63.67</v>
      </c>
      <c r="M2391" s="651">
        <v>573.03</v>
      </c>
      <c r="N2391" s="650">
        <v>9</v>
      </c>
      <c r="O2391" s="731">
        <v>3</v>
      </c>
      <c r="P2391" s="651">
        <v>318.35000000000002</v>
      </c>
      <c r="Q2391" s="666">
        <v>0.55555555555555558</v>
      </c>
      <c r="R2391" s="650">
        <v>5</v>
      </c>
      <c r="S2391" s="666">
        <v>0.55555555555555558</v>
      </c>
      <c r="T2391" s="731">
        <v>1.5</v>
      </c>
      <c r="U2391" s="689">
        <v>0.5</v>
      </c>
    </row>
    <row r="2392" spans="1:21" ht="14.4" customHeight="1" x14ac:dyDescent="0.3">
      <c r="A2392" s="649">
        <v>21</v>
      </c>
      <c r="B2392" s="650" t="s">
        <v>582</v>
      </c>
      <c r="C2392" s="650">
        <v>89301212</v>
      </c>
      <c r="D2392" s="729" t="s">
        <v>5949</v>
      </c>
      <c r="E2392" s="730" t="s">
        <v>3933</v>
      </c>
      <c r="F2392" s="650" t="s">
        <v>3904</v>
      </c>
      <c r="G2392" s="650" t="s">
        <v>4509</v>
      </c>
      <c r="H2392" s="650" t="s">
        <v>1959</v>
      </c>
      <c r="I2392" s="650" t="s">
        <v>4510</v>
      </c>
      <c r="J2392" s="650" t="s">
        <v>4511</v>
      </c>
      <c r="K2392" s="650" t="s">
        <v>4512</v>
      </c>
      <c r="L2392" s="651">
        <v>2449.89</v>
      </c>
      <c r="M2392" s="651">
        <v>46547.91</v>
      </c>
      <c r="N2392" s="650">
        <v>19</v>
      </c>
      <c r="O2392" s="731">
        <v>7</v>
      </c>
      <c r="P2392" s="651">
        <v>26948.79</v>
      </c>
      <c r="Q2392" s="666">
        <v>0.57894736842105265</v>
      </c>
      <c r="R2392" s="650">
        <v>11</v>
      </c>
      <c r="S2392" s="666">
        <v>0.57894736842105265</v>
      </c>
      <c r="T2392" s="731">
        <v>4</v>
      </c>
      <c r="U2392" s="689">
        <v>0.5714285714285714</v>
      </c>
    </row>
    <row r="2393" spans="1:21" ht="14.4" customHeight="1" x14ac:dyDescent="0.3">
      <c r="A2393" s="649">
        <v>21</v>
      </c>
      <c r="B2393" s="650" t="s">
        <v>582</v>
      </c>
      <c r="C2393" s="650">
        <v>89301212</v>
      </c>
      <c r="D2393" s="729" t="s">
        <v>5949</v>
      </c>
      <c r="E2393" s="730" t="s">
        <v>3933</v>
      </c>
      <c r="F2393" s="650" t="s">
        <v>3904</v>
      </c>
      <c r="G2393" s="650" t="s">
        <v>4509</v>
      </c>
      <c r="H2393" s="650" t="s">
        <v>1959</v>
      </c>
      <c r="I2393" s="650" t="s">
        <v>4510</v>
      </c>
      <c r="J2393" s="650" t="s">
        <v>4511</v>
      </c>
      <c r="K2393" s="650" t="s">
        <v>4512</v>
      </c>
      <c r="L2393" s="651">
        <v>2279.02</v>
      </c>
      <c r="M2393" s="651">
        <v>63812.55999999999</v>
      </c>
      <c r="N2393" s="650">
        <v>28</v>
      </c>
      <c r="O2393" s="731">
        <v>11</v>
      </c>
      <c r="P2393" s="651">
        <v>29627.259999999995</v>
      </c>
      <c r="Q2393" s="666">
        <v>0.46428571428571425</v>
      </c>
      <c r="R2393" s="650">
        <v>13</v>
      </c>
      <c r="S2393" s="666">
        <v>0.4642857142857143</v>
      </c>
      <c r="T2393" s="731">
        <v>5</v>
      </c>
      <c r="U2393" s="689">
        <v>0.45454545454545453</v>
      </c>
    </row>
    <row r="2394" spans="1:21" ht="14.4" customHeight="1" x14ac:dyDescent="0.3">
      <c r="A2394" s="649">
        <v>21</v>
      </c>
      <c r="B2394" s="650" t="s">
        <v>582</v>
      </c>
      <c r="C2394" s="650">
        <v>89301212</v>
      </c>
      <c r="D2394" s="729" t="s">
        <v>5949</v>
      </c>
      <c r="E2394" s="730" t="s">
        <v>3933</v>
      </c>
      <c r="F2394" s="650" t="s">
        <v>3904</v>
      </c>
      <c r="G2394" s="650" t="s">
        <v>3954</v>
      </c>
      <c r="H2394" s="650" t="s">
        <v>583</v>
      </c>
      <c r="I2394" s="650" t="s">
        <v>2324</v>
      </c>
      <c r="J2394" s="650" t="s">
        <v>2325</v>
      </c>
      <c r="K2394" s="650" t="s">
        <v>3955</v>
      </c>
      <c r="L2394" s="651">
        <v>50.27</v>
      </c>
      <c r="M2394" s="651">
        <v>50.27</v>
      </c>
      <c r="N2394" s="650">
        <v>1</v>
      </c>
      <c r="O2394" s="731">
        <v>1</v>
      </c>
      <c r="P2394" s="651"/>
      <c r="Q2394" s="666">
        <v>0</v>
      </c>
      <c r="R2394" s="650"/>
      <c r="S2394" s="666">
        <v>0</v>
      </c>
      <c r="T2394" s="731"/>
      <c r="U2394" s="689">
        <v>0</v>
      </c>
    </row>
    <row r="2395" spans="1:21" ht="14.4" customHeight="1" x14ac:dyDescent="0.3">
      <c r="A2395" s="649">
        <v>21</v>
      </c>
      <c r="B2395" s="650" t="s">
        <v>582</v>
      </c>
      <c r="C2395" s="650">
        <v>89301212</v>
      </c>
      <c r="D2395" s="729" t="s">
        <v>5949</v>
      </c>
      <c r="E2395" s="730" t="s">
        <v>3933</v>
      </c>
      <c r="F2395" s="650" t="s">
        <v>3904</v>
      </c>
      <c r="G2395" s="650" t="s">
        <v>4685</v>
      </c>
      <c r="H2395" s="650" t="s">
        <v>583</v>
      </c>
      <c r="I2395" s="650" t="s">
        <v>714</v>
      </c>
      <c r="J2395" s="650" t="s">
        <v>715</v>
      </c>
      <c r="K2395" s="650" t="s">
        <v>4686</v>
      </c>
      <c r="L2395" s="651">
        <v>26.17</v>
      </c>
      <c r="M2395" s="651">
        <v>52.34</v>
      </c>
      <c r="N2395" s="650">
        <v>2</v>
      </c>
      <c r="O2395" s="731">
        <v>2</v>
      </c>
      <c r="P2395" s="651"/>
      <c r="Q2395" s="666">
        <v>0</v>
      </c>
      <c r="R2395" s="650"/>
      <c r="S2395" s="666">
        <v>0</v>
      </c>
      <c r="T2395" s="731"/>
      <c r="U2395" s="689">
        <v>0</v>
      </c>
    </row>
    <row r="2396" spans="1:21" ht="14.4" customHeight="1" x14ac:dyDescent="0.3">
      <c r="A2396" s="649">
        <v>21</v>
      </c>
      <c r="B2396" s="650" t="s">
        <v>582</v>
      </c>
      <c r="C2396" s="650">
        <v>89301212</v>
      </c>
      <c r="D2396" s="729" t="s">
        <v>5949</v>
      </c>
      <c r="E2396" s="730" t="s">
        <v>3933</v>
      </c>
      <c r="F2396" s="650" t="s">
        <v>3904</v>
      </c>
      <c r="G2396" s="650" t="s">
        <v>4685</v>
      </c>
      <c r="H2396" s="650" t="s">
        <v>583</v>
      </c>
      <c r="I2396" s="650" t="s">
        <v>714</v>
      </c>
      <c r="J2396" s="650" t="s">
        <v>715</v>
      </c>
      <c r="K2396" s="650" t="s">
        <v>4686</v>
      </c>
      <c r="L2396" s="651">
        <v>28.52</v>
      </c>
      <c r="M2396" s="651">
        <v>28.52</v>
      </c>
      <c r="N2396" s="650">
        <v>1</v>
      </c>
      <c r="O2396" s="731">
        <v>1</v>
      </c>
      <c r="P2396" s="651"/>
      <c r="Q2396" s="666">
        <v>0</v>
      </c>
      <c r="R2396" s="650"/>
      <c r="S2396" s="666">
        <v>0</v>
      </c>
      <c r="T2396" s="731"/>
      <c r="U2396" s="689">
        <v>0</v>
      </c>
    </row>
    <row r="2397" spans="1:21" ht="14.4" customHeight="1" x14ac:dyDescent="0.3">
      <c r="A2397" s="649">
        <v>21</v>
      </c>
      <c r="B2397" s="650" t="s">
        <v>582</v>
      </c>
      <c r="C2397" s="650">
        <v>89301212</v>
      </c>
      <c r="D2397" s="729" t="s">
        <v>5949</v>
      </c>
      <c r="E2397" s="730" t="s">
        <v>3933</v>
      </c>
      <c r="F2397" s="650" t="s">
        <v>3904</v>
      </c>
      <c r="G2397" s="650" t="s">
        <v>4516</v>
      </c>
      <c r="H2397" s="650" t="s">
        <v>583</v>
      </c>
      <c r="I2397" s="650" t="s">
        <v>688</v>
      </c>
      <c r="J2397" s="650" t="s">
        <v>678</v>
      </c>
      <c r="K2397" s="650" t="s">
        <v>5746</v>
      </c>
      <c r="L2397" s="651">
        <v>0</v>
      </c>
      <c r="M2397" s="651">
        <v>0</v>
      </c>
      <c r="N2397" s="650">
        <v>1</v>
      </c>
      <c r="O2397" s="731">
        <v>1</v>
      </c>
      <c r="P2397" s="651"/>
      <c r="Q2397" s="666"/>
      <c r="R2397" s="650"/>
      <c r="S2397" s="666">
        <v>0</v>
      </c>
      <c r="T2397" s="731"/>
      <c r="U2397" s="689">
        <v>0</v>
      </c>
    </row>
    <row r="2398" spans="1:21" ht="14.4" customHeight="1" x14ac:dyDescent="0.3">
      <c r="A2398" s="649">
        <v>21</v>
      </c>
      <c r="B2398" s="650" t="s">
        <v>582</v>
      </c>
      <c r="C2398" s="650">
        <v>89301212</v>
      </c>
      <c r="D2398" s="729" t="s">
        <v>5949</v>
      </c>
      <c r="E2398" s="730" t="s">
        <v>3933</v>
      </c>
      <c r="F2398" s="650" t="s">
        <v>3904</v>
      </c>
      <c r="G2398" s="650" t="s">
        <v>5747</v>
      </c>
      <c r="H2398" s="650" t="s">
        <v>583</v>
      </c>
      <c r="I2398" s="650" t="s">
        <v>5748</v>
      </c>
      <c r="J2398" s="650" t="s">
        <v>5749</v>
      </c>
      <c r="K2398" s="650" t="s">
        <v>4709</v>
      </c>
      <c r="L2398" s="651">
        <v>0</v>
      </c>
      <c r="M2398" s="651">
        <v>0</v>
      </c>
      <c r="N2398" s="650">
        <v>1</v>
      </c>
      <c r="O2398" s="731">
        <v>1</v>
      </c>
      <c r="P2398" s="651">
        <v>0</v>
      </c>
      <c r="Q2398" s="666"/>
      <c r="R2398" s="650">
        <v>1</v>
      </c>
      <c r="S2398" s="666">
        <v>1</v>
      </c>
      <c r="T2398" s="731">
        <v>1</v>
      </c>
      <c r="U2398" s="689">
        <v>1</v>
      </c>
    </row>
    <row r="2399" spans="1:21" ht="14.4" customHeight="1" x14ac:dyDescent="0.3">
      <c r="A2399" s="649">
        <v>21</v>
      </c>
      <c r="B2399" s="650" t="s">
        <v>582</v>
      </c>
      <c r="C2399" s="650">
        <v>89301212</v>
      </c>
      <c r="D2399" s="729" t="s">
        <v>5949</v>
      </c>
      <c r="E2399" s="730" t="s">
        <v>3933</v>
      </c>
      <c r="F2399" s="650" t="s">
        <v>3904</v>
      </c>
      <c r="G2399" s="650" t="s">
        <v>5750</v>
      </c>
      <c r="H2399" s="650" t="s">
        <v>583</v>
      </c>
      <c r="I2399" s="650" t="s">
        <v>2576</v>
      </c>
      <c r="J2399" s="650" t="s">
        <v>2577</v>
      </c>
      <c r="K2399" s="650" t="s">
        <v>5751</v>
      </c>
      <c r="L2399" s="651">
        <v>0</v>
      </c>
      <c r="M2399" s="651">
        <v>0</v>
      </c>
      <c r="N2399" s="650">
        <v>1</v>
      </c>
      <c r="O2399" s="731">
        <v>1</v>
      </c>
      <c r="P2399" s="651">
        <v>0</v>
      </c>
      <c r="Q2399" s="666"/>
      <c r="R2399" s="650">
        <v>1</v>
      </c>
      <c r="S2399" s="666">
        <v>1</v>
      </c>
      <c r="T2399" s="731">
        <v>1</v>
      </c>
      <c r="U2399" s="689">
        <v>1</v>
      </c>
    </row>
    <row r="2400" spans="1:21" ht="14.4" customHeight="1" x14ac:dyDescent="0.3">
      <c r="A2400" s="649">
        <v>21</v>
      </c>
      <c r="B2400" s="650" t="s">
        <v>582</v>
      </c>
      <c r="C2400" s="650">
        <v>89301212</v>
      </c>
      <c r="D2400" s="729" t="s">
        <v>5949</v>
      </c>
      <c r="E2400" s="730" t="s">
        <v>3933</v>
      </c>
      <c r="F2400" s="650" t="s">
        <v>3904</v>
      </c>
      <c r="G2400" s="650" t="s">
        <v>4271</v>
      </c>
      <c r="H2400" s="650" t="s">
        <v>583</v>
      </c>
      <c r="I2400" s="650" t="s">
        <v>4272</v>
      </c>
      <c r="J2400" s="650" t="s">
        <v>4273</v>
      </c>
      <c r="K2400" s="650" t="s">
        <v>3077</v>
      </c>
      <c r="L2400" s="651">
        <v>10256.77</v>
      </c>
      <c r="M2400" s="651">
        <v>61540.62000000001</v>
      </c>
      <c r="N2400" s="650">
        <v>6</v>
      </c>
      <c r="O2400" s="731">
        <v>6</v>
      </c>
      <c r="P2400" s="651">
        <v>61540.62000000001</v>
      </c>
      <c r="Q2400" s="666">
        <v>1</v>
      </c>
      <c r="R2400" s="650">
        <v>6</v>
      </c>
      <c r="S2400" s="666">
        <v>1</v>
      </c>
      <c r="T2400" s="731">
        <v>6</v>
      </c>
      <c r="U2400" s="689">
        <v>1</v>
      </c>
    </row>
    <row r="2401" spans="1:21" ht="14.4" customHeight="1" x14ac:dyDescent="0.3">
      <c r="A2401" s="649">
        <v>21</v>
      </c>
      <c r="B2401" s="650" t="s">
        <v>582</v>
      </c>
      <c r="C2401" s="650">
        <v>89301212</v>
      </c>
      <c r="D2401" s="729" t="s">
        <v>5949</v>
      </c>
      <c r="E2401" s="730" t="s">
        <v>3933</v>
      </c>
      <c r="F2401" s="650" t="s">
        <v>3904</v>
      </c>
      <c r="G2401" s="650" t="s">
        <v>5448</v>
      </c>
      <c r="H2401" s="650" t="s">
        <v>583</v>
      </c>
      <c r="I2401" s="650" t="s">
        <v>5752</v>
      </c>
      <c r="J2401" s="650" t="s">
        <v>5450</v>
      </c>
      <c r="K2401" s="650" t="s">
        <v>4235</v>
      </c>
      <c r="L2401" s="651">
        <v>121.41</v>
      </c>
      <c r="M2401" s="651">
        <v>121.41</v>
      </c>
      <c r="N2401" s="650">
        <v>1</v>
      </c>
      <c r="O2401" s="731">
        <v>1</v>
      </c>
      <c r="P2401" s="651"/>
      <c r="Q2401" s="666">
        <v>0</v>
      </c>
      <c r="R2401" s="650"/>
      <c r="S2401" s="666">
        <v>0</v>
      </c>
      <c r="T2401" s="731"/>
      <c r="U2401" s="689">
        <v>0</v>
      </c>
    </row>
    <row r="2402" spans="1:21" ht="14.4" customHeight="1" x14ac:dyDescent="0.3">
      <c r="A2402" s="649">
        <v>21</v>
      </c>
      <c r="B2402" s="650" t="s">
        <v>582</v>
      </c>
      <c r="C2402" s="650">
        <v>89301212</v>
      </c>
      <c r="D2402" s="729" t="s">
        <v>5949</v>
      </c>
      <c r="E2402" s="730" t="s">
        <v>3933</v>
      </c>
      <c r="F2402" s="650" t="s">
        <v>3904</v>
      </c>
      <c r="G2402" s="650" t="s">
        <v>4928</v>
      </c>
      <c r="H2402" s="650" t="s">
        <v>583</v>
      </c>
      <c r="I2402" s="650" t="s">
        <v>2450</v>
      </c>
      <c r="J2402" s="650" t="s">
        <v>2451</v>
      </c>
      <c r="K2402" s="650" t="s">
        <v>4855</v>
      </c>
      <c r="L2402" s="651">
        <v>0</v>
      </c>
      <c r="M2402" s="651">
        <v>0</v>
      </c>
      <c r="N2402" s="650">
        <v>1</v>
      </c>
      <c r="O2402" s="731">
        <v>1</v>
      </c>
      <c r="P2402" s="651"/>
      <c r="Q2402" s="666"/>
      <c r="R2402" s="650"/>
      <c r="S2402" s="666">
        <v>0</v>
      </c>
      <c r="T2402" s="731"/>
      <c r="U2402" s="689">
        <v>0</v>
      </c>
    </row>
    <row r="2403" spans="1:21" ht="14.4" customHeight="1" x14ac:dyDescent="0.3">
      <c r="A2403" s="649">
        <v>21</v>
      </c>
      <c r="B2403" s="650" t="s">
        <v>582</v>
      </c>
      <c r="C2403" s="650">
        <v>89301212</v>
      </c>
      <c r="D2403" s="729" t="s">
        <v>5949</v>
      </c>
      <c r="E2403" s="730" t="s">
        <v>3933</v>
      </c>
      <c r="F2403" s="650" t="s">
        <v>3904</v>
      </c>
      <c r="G2403" s="650" t="s">
        <v>4929</v>
      </c>
      <c r="H2403" s="650" t="s">
        <v>583</v>
      </c>
      <c r="I2403" s="650" t="s">
        <v>5117</v>
      </c>
      <c r="J2403" s="650" t="s">
        <v>4930</v>
      </c>
      <c r="K2403" s="650" t="s">
        <v>5118</v>
      </c>
      <c r="L2403" s="651">
        <v>0</v>
      </c>
      <c r="M2403" s="651">
        <v>0</v>
      </c>
      <c r="N2403" s="650">
        <v>1</v>
      </c>
      <c r="O2403" s="731">
        <v>1</v>
      </c>
      <c r="P2403" s="651"/>
      <c r="Q2403" s="666"/>
      <c r="R2403" s="650"/>
      <c r="S2403" s="666">
        <v>0</v>
      </c>
      <c r="T2403" s="731"/>
      <c r="U2403" s="689">
        <v>0</v>
      </c>
    </row>
    <row r="2404" spans="1:21" ht="14.4" customHeight="1" x14ac:dyDescent="0.3">
      <c r="A2404" s="649">
        <v>21</v>
      </c>
      <c r="B2404" s="650" t="s">
        <v>582</v>
      </c>
      <c r="C2404" s="650">
        <v>89301212</v>
      </c>
      <c r="D2404" s="729" t="s">
        <v>5949</v>
      </c>
      <c r="E2404" s="730" t="s">
        <v>3933</v>
      </c>
      <c r="F2404" s="650" t="s">
        <v>3904</v>
      </c>
      <c r="G2404" s="650" t="s">
        <v>4694</v>
      </c>
      <c r="H2404" s="650" t="s">
        <v>583</v>
      </c>
      <c r="I2404" s="650" t="s">
        <v>4695</v>
      </c>
      <c r="J2404" s="650" t="s">
        <v>4696</v>
      </c>
      <c r="K2404" s="650" t="s">
        <v>3806</v>
      </c>
      <c r="L2404" s="651">
        <v>8264.7900000000009</v>
      </c>
      <c r="M2404" s="651">
        <v>16529.580000000002</v>
      </c>
      <c r="N2404" s="650">
        <v>2</v>
      </c>
      <c r="O2404" s="731">
        <v>0.5</v>
      </c>
      <c r="P2404" s="651"/>
      <c r="Q2404" s="666">
        <v>0</v>
      </c>
      <c r="R2404" s="650"/>
      <c r="S2404" s="666">
        <v>0</v>
      </c>
      <c r="T2404" s="731"/>
      <c r="U2404" s="689">
        <v>0</v>
      </c>
    </row>
    <row r="2405" spans="1:21" ht="14.4" customHeight="1" x14ac:dyDescent="0.3">
      <c r="A2405" s="649">
        <v>21</v>
      </c>
      <c r="B2405" s="650" t="s">
        <v>582</v>
      </c>
      <c r="C2405" s="650">
        <v>89301212</v>
      </c>
      <c r="D2405" s="729" t="s">
        <v>5949</v>
      </c>
      <c r="E2405" s="730" t="s">
        <v>3933</v>
      </c>
      <c r="F2405" s="650" t="s">
        <v>3904</v>
      </c>
      <c r="G2405" s="650" t="s">
        <v>4694</v>
      </c>
      <c r="H2405" s="650" t="s">
        <v>583</v>
      </c>
      <c r="I2405" s="650" t="s">
        <v>4695</v>
      </c>
      <c r="J2405" s="650" t="s">
        <v>4696</v>
      </c>
      <c r="K2405" s="650" t="s">
        <v>3806</v>
      </c>
      <c r="L2405" s="651">
        <v>4002.14</v>
      </c>
      <c r="M2405" s="651">
        <v>16008.56</v>
      </c>
      <c r="N2405" s="650">
        <v>4</v>
      </c>
      <c r="O2405" s="731">
        <v>1.5</v>
      </c>
      <c r="P2405" s="651">
        <v>16008.56</v>
      </c>
      <c r="Q2405" s="666">
        <v>1</v>
      </c>
      <c r="R2405" s="650">
        <v>4</v>
      </c>
      <c r="S2405" s="666">
        <v>1</v>
      </c>
      <c r="T2405" s="731">
        <v>1.5</v>
      </c>
      <c r="U2405" s="689">
        <v>1</v>
      </c>
    </row>
    <row r="2406" spans="1:21" ht="14.4" customHeight="1" x14ac:dyDescent="0.3">
      <c r="A2406" s="649">
        <v>21</v>
      </c>
      <c r="B2406" s="650" t="s">
        <v>582</v>
      </c>
      <c r="C2406" s="650">
        <v>89301212</v>
      </c>
      <c r="D2406" s="729" t="s">
        <v>5949</v>
      </c>
      <c r="E2406" s="730" t="s">
        <v>3933</v>
      </c>
      <c r="F2406" s="650" t="s">
        <v>3904</v>
      </c>
      <c r="G2406" s="650" t="s">
        <v>4158</v>
      </c>
      <c r="H2406" s="650" t="s">
        <v>583</v>
      </c>
      <c r="I2406" s="650" t="s">
        <v>2535</v>
      </c>
      <c r="J2406" s="650" t="s">
        <v>2536</v>
      </c>
      <c r="K2406" s="650" t="s">
        <v>4287</v>
      </c>
      <c r="L2406" s="651">
        <v>709.97</v>
      </c>
      <c r="M2406" s="651">
        <v>709.97</v>
      </c>
      <c r="N2406" s="650">
        <v>1</v>
      </c>
      <c r="O2406" s="731">
        <v>1</v>
      </c>
      <c r="P2406" s="651">
        <v>709.97</v>
      </c>
      <c r="Q2406" s="666">
        <v>1</v>
      </c>
      <c r="R2406" s="650">
        <v>1</v>
      </c>
      <c r="S2406" s="666">
        <v>1</v>
      </c>
      <c r="T2406" s="731">
        <v>1</v>
      </c>
      <c r="U2406" s="689">
        <v>1</v>
      </c>
    </row>
    <row r="2407" spans="1:21" ht="14.4" customHeight="1" x14ac:dyDescent="0.3">
      <c r="A2407" s="649">
        <v>21</v>
      </c>
      <c r="B2407" s="650" t="s">
        <v>582</v>
      </c>
      <c r="C2407" s="650">
        <v>89301212</v>
      </c>
      <c r="D2407" s="729" t="s">
        <v>5949</v>
      </c>
      <c r="E2407" s="730" t="s">
        <v>3933</v>
      </c>
      <c r="F2407" s="650" t="s">
        <v>3904</v>
      </c>
      <c r="G2407" s="650" t="s">
        <v>4054</v>
      </c>
      <c r="H2407" s="650" t="s">
        <v>1959</v>
      </c>
      <c r="I2407" s="650" t="s">
        <v>2134</v>
      </c>
      <c r="J2407" s="650" t="s">
        <v>2022</v>
      </c>
      <c r="K2407" s="650" t="s">
        <v>2135</v>
      </c>
      <c r="L2407" s="651">
        <v>0</v>
      </c>
      <c r="M2407" s="651">
        <v>0</v>
      </c>
      <c r="N2407" s="650">
        <v>2</v>
      </c>
      <c r="O2407" s="731">
        <v>2</v>
      </c>
      <c r="P2407" s="651">
        <v>0</v>
      </c>
      <c r="Q2407" s="666"/>
      <c r="R2407" s="650">
        <v>1</v>
      </c>
      <c r="S2407" s="666">
        <v>0.5</v>
      </c>
      <c r="T2407" s="731">
        <v>1</v>
      </c>
      <c r="U2407" s="689">
        <v>0.5</v>
      </c>
    </row>
    <row r="2408" spans="1:21" ht="14.4" customHeight="1" x14ac:dyDescent="0.3">
      <c r="A2408" s="649">
        <v>21</v>
      </c>
      <c r="B2408" s="650" t="s">
        <v>582</v>
      </c>
      <c r="C2408" s="650">
        <v>89301212</v>
      </c>
      <c r="D2408" s="729" t="s">
        <v>5949</v>
      </c>
      <c r="E2408" s="730" t="s">
        <v>3933</v>
      </c>
      <c r="F2408" s="650" t="s">
        <v>3904</v>
      </c>
      <c r="G2408" s="650" t="s">
        <v>4191</v>
      </c>
      <c r="H2408" s="650" t="s">
        <v>583</v>
      </c>
      <c r="I2408" s="650" t="s">
        <v>1272</v>
      </c>
      <c r="J2408" s="650" t="s">
        <v>1273</v>
      </c>
      <c r="K2408" s="650" t="s">
        <v>778</v>
      </c>
      <c r="L2408" s="651">
        <v>0</v>
      </c>
      <c r="M2408" s="651">
        <v>0</v>
      </c>
      <c r="N2408" s="650">
        <v>1</v>
      </c>
      <c r="O2408" s="731">
        <v>0.5</v>
      </c>
      <c r="P2408" s="651">
        <v>0</v>
      </c>
      <c r="Q2408" s="666"/>
      <c r="R2408" s="650">
        <v>1</v>
      </c>
      <c r="S2408" s="666">
        <v>1</v>
      </c>
      <c r="T2408" s="731">
        <v>0.5</v>
      </c>
      <c r="U2408" s="689">
        <v>1</v>
      </c>
    </row>
    <row r="2409" spans="1:21" ht="14.4" customHeight="1" x14ac:dyDescent="0.3">
      <c r="A2409" s="649">
        <v>21</v>
      </c>
      <c r="B2409" s="650" t="s">
        <v>582</v>
      </c>
      <c r="C2409" s="650">
        <v>89301212</v>
      </c>
      <c r="D2409" s="729" t="s">
        <v>5949</v>
      </c>
      <c r="E2409" s="730" t="s">
        <v>3933</v>
      </c>
      <c r="F2409" s="650" t="s">
        <v>3904</v>
      </c>
      <c r="G2409" s="650" t="s">
        <v>4191</v>
      </c>
      <c r="H2409" s="650" t="s">
        <v>583</v>
      </c>
      <c r="I2409" s="650" t="s">
        <v>4697</v>
      </c>
      <c r="J2409" s="650" t="s">
        <v>1273</v>
      </c>
      <c r="K2409" s="650" t="s">
        <v>4698</v>
      </c>
      <c r="L2409" s="651">
        <v>0</v>
      </c>
      <c r="M2409" s="651">
        <v>0</v>
      </c>
      <c r="N2409" s="650">
        <v>1</v>
      </c>
      <c r="O2409" s="731">
        <v>0.5</v>
      </c>
      <c r="P2409" s="651"/>
      <c r="Q2409" s="666"/>
      <c r="R2409" s="650"/>
      <c r="S2409" s="666">
        <v>0</v>
      </c>
      <c r="T2409" s="731"/>
      <c r="U2409" s="689">
        <v>0</v>
      </c>
    </row>
    <row r="2410" spans="1:21" ht="14.4" customHeight="1" x14ac:dyDescent="0.3">
      <c r="A2410" s="649">
        <v>21</v>
      </c>
      <c r="B2410" s="650" t="s">
        <v>582</v>
      </c>
      <c r="C2410" s="650">
        <v>89301212</v>
      </c>
      <c r="D2410" s="729" t="s">
        <v>5949</v>
      </c>
      <c r="E2410" s="730" t="s">
        <v>3933</v>
      </c>
      <c r="F2410" s="650" t="s">
        <v>3904</v>
      </c>
      <c r="G2410" s="650" t="s">
        <v>4055</v>
      </c>
      <c r="H2410" s="650" t="s">
        <v>1959</v>
      </c>
      <c r="I2410" s="650" t="s">
        <v>2273</v>
      </c>
      <c r="J2410" s="650" t="s">
        <v>2274</v>
      </c>
      <c r="K2410" s="650" t="s">
        <v>3770</v>
      </c>
      <c r="L2410" s="651">
        <v>804.58</v>
      </c>
      <c r="M2410" s="651">
        <v>196317.52000000011</v>
      </c>
      <c r="N2410" s="650">
        <v>244</v>
      </c>
      <c r="O2410" s="731">
        <v>86</v>
      </c>
      <c r="P2410" s="651">
        <v>123905.32000000011</v>
      </c>
      <c r="Q2410" s="666">
        <v>0.63114754098360681</v>
      </c>
      <c r="R2410" s="650">
        <v>154</v>
      </c>
      <c r="S2410" s="666">
        <v>0.63114754098360659</v>
      </c>
      <c r="T2410" s="731">
        <v>54</v>
      </c>
      <c r="U2410" s="689">
        <v>0.62790697674418605</v>
      </c>
    </row>
    <row r="2411" spans="1:21" ht="14.4" customHeight="1" x14ac:dyDescent="0.3">
      <c r="A2411" s="649">
        <v>21</v>
      </c>
      <c r="B2411" s="650" t="s">
        <v>582</v>
      </c>
      <c r="C2411" s="650">
        <v>89301212</v>
      </c>
      <c r="D2411" s="729" t="s">
        <v>5949</v>
      </c>
      <c r="E2411" s="730" t="s">
        <v>3933</v>
      </c>
      <c r="F2411" s="650" t="s">
        <v>3904</v>
      </c>
      <c r="G2411" s="650" t="s">
        <v>5753</v>
      </c>
      <c r="H2411" s="650" t="s">
        <v>1959</v>
      </c>
      <c r="I2411" s="650" t="s">
        <v>2141</v>
      </c>
      <c r="J2411" s="650" t="s">
        <v>3703</v>
      </c>
      <c r="K2411" s="650" t="s">
        <v>2730</v>
      </c>
      <c r="L2411" s="651">
        <v>20.45</v>
      </c>
      <c r="M2411" s="651">
        <v>61.349999999999994</v>
      </c>
      <c r="N2411" s="650">
        <v>3</v>
      </c>
      <c r="O2411" s="731">
        <v>3</v>
      </c>
      <c r="P2411" s="651">
        <v>20.45</v>
      </c>
      <c r="Q2411" s="666">
        <v>0.33333333333333337</v>
      </c>
      <c r="R2411" s="650">
        <v>1</v>
      </c>
      <c r="S2411" s="666">
        <v>0.33333333333333331</v>
      </c>
      <c r="T2411" s="731">
        <v>1</v>
      </c>
      <c r="U2411" s="689">
        <v>0.33333333333333331</v>
      </c>
    </row>
    <row r="2412" spans="1:21" ht="14.4" customHeight="1" x14ac:dyDescent="0.3">
      <c r="A2412" s="649">
        <v>21</v>
      </c>
      <c r="B2412" s="650" t="s">
        <v>582</v>
      </c>
      <c r="C2412" s="650">
        <v>89301212</v>
      </c>
      <c r="D2412" s="729" t="s">
        <v>5949</v>
      </c>
      <c r="E2412" s="730" t="s">
        <v>3933</v>
      </c>
      <c r="F2412" s="650" t="s">
        <v>3904</v>
      </c>
      <c r="G2412" s="650" t="s">
        <v>5753</v>
      </c>
      <c r="H2412" s="650" t="s">
        <v>1959</v>
      </c>
      <c r="I2412" s="650" t="s">
        <v>2141</v>
      </c>
      <c r="J2412" s="650" t="s">
        <v>3703</v>
      </c>
      <c r="K2412" s="650" t="s">
        <v>2730</v>
      </c>
      <c r="L2412" s="651">
        <v>15.23</v>
      </c>
      <c r="M2412" s="651">
        <v>15.23</v>
      </c>
      <c r="N2412" s="650">
        <v>1</v>
      </c>
      <c r="O2412" s="731">
        <v>0.5</v>
      </c>
      <c r="P2412" s="651"/>
      <c r="Q2412" s="666">
        <v>0</v>
      </c>
      <c r="R2412" s="650"/>
      <c r="S2412" s="666">
        <v>0</v>
      </c>
      <c r="T2412" s="731"/>
      <c r="U2412" s="689">
        <v>0</v>
      </c>
    </row>
    <row r="2413" spans="1:21" ht="14.4" customHeight="1" x14ac:dyDescent="0.3">
      <c r="A2413" s="649">
        <v>21</v>
      </c>
      <c r="B2413" s="650" t="s">
        <v>582</v>
      </c>
      <c r="C2413" s="650">
        <v>89301212</v>
      </c>
      <c r="D2413" s="729" t="s">
        <v>5949</v>
      </c>
      <c r="E2413" s="730" t="s">
        <v>3933</v>
      </c>
      <c r="F2413" s="650" t="s">
        <v>3904</v>
      </c>
      <c r="G2413" s="650" t="s">
        <v>4542</v>
      </c>
      <c r="H2413" s="650" t="s">
        <v>1959</v>
      </c>
      <c r="I2413" s="650" t="s">
        <v>5754</v>
      </c>
      <c r="J2413" s="650" t="s">
        <v>2103</v>
      </c>
      <c r="K2413" s="650" t="s">
        <v>4545</v>
      </c>
      <c r="L2413" s="651">
        <v>215.56</v>
      </c>
      <c r="M2413" s="651">
        <v>215.56</v>
      </c>
      <c r="N2413" s="650">
        <v>1</v>
      </c>
      <c r="O2413" s="731">
        <v>0.5</v>
      </c>
      <c r="P2413" s="651">
        <v>215.56</v>
      </c>
      <c r="Q2413" s="666">
        <v>1</v>
      </c>
      <c r="R2413" s="650">
        <v>1</v>
      </c>
      <c r="S2413" s="666">
        <v>1</v>
      </c>
      <c r="T2413" s="731">
        <v>0.5</v>
      </c>
      <c r="U2413" s="689">
        <v>1</v>
      </c>
    </row>
    <row r="2414" spans="1:21" ht="14.4" customHeight="1" x14ac:dyDescent="0.3">
      <c r="A2414" s="649">
        <v>21</v>
      </c>
      <c r="B2414" s="650" t="s">
        <v>582</v>
      </c>
      <c r="C2414" s="650">
        <v>89301212</v>
      </c>
      <c r="D2414" s="729" t="s">
        <v>5949</v>
      </c>
      <c r="E2414" s="730" t="s">
        <v>3933</v>
      </c>
      <c r="F2414" s="650" t="s">
        <v>3904</v>
      </c>
      <c r="G2414" s="650" t="s">
        <v>4953</v>
      </c>
      <c r="H2414" s="650" t="s">
        <v>583</v>
      </c>
      <c r="I2414" s="650" t="s">
        <v>5755</v>
      </c>
      <c r="J2414" s="650" t="s">
        <v>5756</v>
      </c>
      <c r="K2414" s="650" t="s">
        <v>5757</v>
      </c>
      <c r="L2414" s="651">
        <v>75.91</v>
      </c>
      <c r="M2414" s="651">
        <v>75.91</v>
      </c>
      <c r="N2414" s="650">
        <v>1</v>
      </c>
      <c r="O2414" s="731">
        <v>0.5</v>
      </c>
      <c r="P2414" s="651">
        <v>75.91</v>
      </c>
      <c r="Q2414" s="666">
        <v>1</v>
      </c>
      <c r="R2414" s="650">
        <v>1</v>
      </c>
      <c r="S2414" s="666">
        <v>1</v>
      </c>
      <c r="T2414" s="731">
        <v>0.5</v>
      </c>
      <c r="U2414" s="689">
        <v>1</v>
      </c>
    </row>
    <row r="2415" spans="1:21" ht="14.4" customHeight="1" x14ac:dyDescent="0.3">
      <c r="A2415" s="649">
        <v>21</v>
      </c>
      <c r="B2415" s="650" t="s">
        <v>582</v>
      </c>
      <c r="C2415" s="650">
        <v>89301212</v>
      </c>
      <c r="D2415" s="729" t="s">
        <v>5949</v>
      </c>
      <c r="E2415" s="730" t="s">
        <v>3933</v>
      </c>
      <c r="F2415" s="650" t="s">
        <v>3904</v>
      </c>
      <c r="G2415" s="650" t="s">
        <v>4163</v>
      </c>
      <c r="H2415" s="650" t="s">
        <v>583</v>
      </c>
      <c r="I2415" s="650" t="s">
        <v>913</v>
      </c>
      <c r="J2415" s="650" t="s">
        <v>914</v>
      </c>
      <c r="K2415" s="650" t="s">
        <v>4164</v>
      </c>
      <c r="L2415" s="651">
        <v>242.93</v>
      </c>
      <c r="M2415" s="651">
        <v>2672.23</v>
      </c>
      <c r="N2415" s="650">
        <v>11</v>
      </c>
      <c r="O2415" s="731">
        <v>11</v>
      </c>
      <c r="P2415" s="651">
        <v>242.93</v>
      </c>
      <c r="Q2415" s="666">
        <v>9.0909090909090912E-2</v>
      </c>
      <c r="R2415" s="650">
        <v>1</v>
      </c>
      <c r="S2415" s="666">
        <v>9.0909090909090912E-2</v>
      </c>
      <c r="T2415" s="731">
        <v>1</v>
      </c>
      <c r="U2415" s="689">
        <v>9.0909090909090912E-2</v>
      </c>
    </row>
    <row r="2416" spans="1:21" ht="14.4" customHeight="1" x14ac:dyDescent="0.3">
      <c r="A2416" s="649">
        <v>21</v>
      </c>
      <c r="B2416" s="650" t="s">
        <v>582</v>
      </c>
      <c r="C2416" s="650">
        <v>89301212</v>
      </c>
      <c r="D2416" s="729" t="s">
        <v>5949</v>
      </c>
      <c r="E2416" s="730" t="s">
        <v>3933</v>
      </c>
      <c r="F2416" s="650" t="s">
        <v>3904</v>
      </c>
      <c r="G2416" s="650" t="s">
        <v>4060</v>
      </c>
      <c r="H2416" s="650" t="s">
        <v>583</v>
      </c>
      <c r="I2416" s="650" t="s">
        <v>2978</v>
      </c>
      <c r="J2416" s="650" t="s">
        <v>2979</v>
      </c>
      <c r="K2416" s="650" t="s">
        <v>2980</v>
      </c>
      <c r="L2416" s="651">
        <v>1172.22</v>
      </c>
      <c r="M2416" s="651">
        <v>10549.98</v>
      </c>
      <c r="N2416" s="650">
        <v>9</v>
      </c>
      <c r="O2416" s="731">
        <v>7.5</v>
      </c>
      <c r="P2416" s="651">
        <v>10549.98</v>
      </c>
      <c r="Q2416" s="666">
        <v>1</v>
      </c>
      <c r="R2416" s="650">
        <v>9</v>
      </c>
      <c r="S2416" s="666">
        <v>1</v>
      </c>
      <c r="T2416" s="731">
        <v>7.5</v>
      </c>
      <c r="U2416" s="689">
        <v>1</v>
      </c>
    </row>
    <row r="2417" spans="1:21" ht="14.4" customHeight="1" x14ac:dyDescent="0.3">
      <c r="A2417" s="649">
        <v>21</v>
      </c>
      <c r="B2417" s="650" t="s">
        <v>582</v>
      </c>
      <c r="C2417" s="650">
        <v>89301212</v>
      </c>
      <c r="D2417" s="729" t="s">
        <v>5949</v>
      </c>
      <c r="E2417" s="730" t="s">
        <v>3933</v>
      </c>
      <c r="F2417" s="650" t="s">
        <v>3904</v>
      </c>
      <c r="G2417" s="650" t="s">
        <v>4060</v>
      </c>
      <c r="H2417" s="650" t="s">
        <v>583</v>
      </c>
      <c r="I2417" s="650" t="s">
        <v>4705</v>
      </c>
      <c r="J2417" s="650" t="s">
        <v>2979</v>
      </c>
      <c r="K2417" s="650" t="s">
        <v>2980</v>
      </c>
      <c r="L2417" s="651">
        <v>1172.22</v>
      </c>
      <c r="M2417" s="651">
        <v>3516.66</v>
      </c>
      <c r="N2417" s="650">
        <v>3</v>
      </c>
      <c r="O2417" s="731">
        <v>3</v>
      </c>
      <c r="P2417" s="651">
        <v>1172.22</v>
      </c>
      <c r="Q2417" s="666">
        <v>0.33333333333333337</v>
      </c>
      <c r="R2417" s="650">
        <v>1</v>
      </c>
      <c r="S2417" s="666">
        <v>0.33333333333333331</v>
      </c>
      <c r="T2417" s="731">
        <v>1</v>
      </c>
      <c r="U2417" s="689">
        <v>0.33333333333333331</v>
      </c>
    </row>
    <row r="2418" spans="1:21" ht="14.4" customHeight="1" x14ac:dyDescent="0.3">
      <c r="A2418" s="649">
        <v>21</v>
      </c>
      <c r="B2418" s="650" t="s">
        <v>582</v>
      </c>
      <c r="C2418" s="650">
        <v>89301212</v>
      </c>
      <c r="D2418" s="729" t="s">
        <v>5949</v>
      </c>
      <c r="E2418" s="730" t="s">
        <v>3933</v>
      </c>
      <c r="F2418" s="650" t="s">
        <v>3904</v>
      </c>
      <c r="G2418" s="650" t="s">
        <v>4064</v>
      </c>
      <c r="H2418" s="650" t="s">
        <v>583</v>
      </c>
      <c r="I2418" s="650" t="s">
        <v>989</v>
      </c>
      <c r="J2418" s="650" t="s">
        <v>4065</v>
      </c>
      <c r="K2418" s="650" t="s">
        <v>4066</v>
      </c>
      <c r="L2418" s="651">
        <v>56.01</v>
      </c>
      <c r="M2418" s="651">
        <v>504.09000000000003</v>
      </c>
      <c r="N2418" s="650">
        <v>9</v>
      </c>
      <c r="O2418" s="731">
        <v>7.5</v>
      </c>
      <c r="P2418" s="651">
        <v>168.03</v>
      </c>
      <c r="Q2418" s="666">
        <v>0.33333333333333331</v>
      </c>
      <c r="R2418" s="650">
        <v>3</v>
      </c>
      <c r="S2418" s="666">
        <v>0.33333333333333331</v>
      </c>
      <c r="T2418" s="731">
        <v>2.5</v>
      </c>
      <c r="U2418" s="689">
        <v>0.33333333333333331</v>
      </c>
    </row>
    <row r="2419" spans="1:21" ht="14.4" customHeight="1" x14ac:dyDescent="0.3">
      <c r="A2419" s="649">
        <v>21</v>
      </c>
      <c r="B2419" s="650" t="s">
        <v>582</v>
      </c>
      <c r="C2419" s="650">
        <v>89301212</v>
      </c>
      <c r="D2419" s="729" t="s">
        <v>5949</v>
      </c>
      <c r="E2419" s="730" t="s">
        <v>3933</v>
      </c>
      <c r="F2419" s="650" t="s">
        <v>3904</v>
      </c>
      <c r="G2419" s="650" t="s">
        <v>3945</v>
      </c>
      <c r="H2419" s="650" t="s">
        <v>583</v>
      </c>
      <c r="I2419" s="650" t="s">
        <v>776</v>
      </c>
      <c r="J2419" s="650" t="s">
        <v>777</v>
      </c>
      <c r="K2419" s="650" t="s">
        <v>4071</v>
      </c>
      <c r="L2419" s="651">
        <v>391.83</v>
      </c>
      <c r="M2419" s="651">
        <v>1567.32</v>
      </c>
      <c r="N2419" s="650">
        <v>4</v>
      </c>
      <c r="O2419" s="731">
        <v>3.5</v>
      </c>
      <c r="P2419" s="651">
        <v>1567.32</v>
      </c>
      <c r="Q2419" s="666">
        <v>1</v>
      </c>
      <c r="R2419" s="650">
        <v>4</v>
      </c>
      <c r="S2419" s="666">
        <v>1</v>
      </c>
      <c r="T2419" s="731">
        <v>3.5</v>
      </c>
      <c r="U2419" s="689">
        <v>1</v>
      </c>
    </row>
    <row r="2420" spans="1:21" ht="14.4" customHeight="1" x14ac:dyDescent="0.3">
      <c r="A2420" s="649">
        <v>21</v>
      </c>
      <c r="B2420" s="650" t="s">
        <v>582</v>
      </c>
      <c r="C2420" s="650">
        <v>89301212</v>
      </c>
      <c r="D2420" s="729" t="s">
        <v>5949</v>
      </c>
      <c r="E2420" s="730" t="s">
        <v>3933</v>
      </c>
      <c r="F2420" s="650" t="s">
        <v>3904</v>
      </c>
      <c r="G2420" s="650" t="s">
        <v>3945</v>
      </c>
      <c r="H2420" s="650" t="s">
        <v>583</v>
      </c>
      <c r="I2420" s="650" t="s">
        <v>4972</v>
      </c>
      <c r="J2420" s="650" t="s">
        <v>777</v>
      </c>
      <c r="K2420" s="650" t="s">
        <v>4306</v>
      </c>
      <c r="L2420" s="651">
        <v>0</v>
      </c>
      <c r="M2420" s="651">
        <v>0</v>
      </c>
      <c r="N2420" s="650">
        <v>19</v>
      </c>
      <c r="O2420" s="731">
        <v>15.5</v>
      </c>
      <c r="P2420" s="651">
        <v>0</v>
      </c>
      <c r="Q2420" s="666"/>
      <c r="R2420" s="650">
        <v>14</v>
      </c>
      <c r="S2420" s="666">
        <v>0.73684210526315785</v>
      </c>
      <c r="T2420" s="731">
        <v>11</v>
      </c>
      <c r="U2420" s="689">
        <v>0.70967741935483875</v>
      </c>
    </row>
    <row r="2421" spans="1:21" ht="14.4" customHeight="1" x14ac:dyDescent="0.3">
      <c r="A2421" s="649">
        <v>21</v>
      </c>
      <c r="B2421" s="650" t="s">
        <v>582</v>
      </c>
      <c r="C2421" s="650">
        <v>89301212</v>
      </c>
      <c r="D2421" s="729" t="s">
        <v>5949</v>
      </c>
      <c r="E2421" s="730" t="s">
        <v>3933</v>
      </c>
      <c r="F2421" s="650" t="s">
        <v>3904</v>
      </c>
      <c r="G2421" s="650" t="s">
        <v>3945</v>
      </c>
      <c r="H2421" s="650" t="s">
        <v>583</v>
      </c>
      <c r="I2421" s="650" t="s">
        <v>5471</v>
      </c>
      <c r="J2421" s="650" t="s">
        <v>777</v>
      </c>
      <c r="K2421" s="650" t="s">
        <v>4071</v>
      </c>
      <c r="L2421" s="651">
        <v>391.83</v>
      </c>
      <c r="M2421" s="651">
        <v>1959.1499999999999</v>
      </c>
      <c r="N2421" s="650">
        <v>5</v>
      </c>
      <c r="O2421" s="731">
        <v>3.5</v>
      </c>
      <c r="P2421" s="651">
        <v>1567.32</v>
      </c>
      <c r="Q2421" s="666">
        <v>0.8</v>
      </c>
      <c r="R2421" s="650">
        <v>4</v>
      </c>
      <c r="S2421" s="666">
        <v>0.8</v>
      </c>
      <c r="T2421" s="731">
        <v>2.5</v>
      </c>
      <c r="U2421" s="689">
        <v>0.7142857142857143</v>
      </c>
    </row>
    <row r="2422" spans="1:21" ht="14.4" customHeight="1" x14ac:dyDescent="0.3">
      <c r="A2422" s="649">
        <v>21</v>
      </c>
      <c r="B2422" s="650" t="s">
        <v>582</v>
      </c>
      <c r="C2422" s="650">
        <v>89301212</v>
      </c>
      <c r="D2422" s="729" t="s">
        <v>5949</v>
      </c>
      <c r="E2422" s="730" t="s">
        <v>3933</v>
      </c>
      <c r="F2422" s="650" t="s">
        <v>3904</v>
      </c>
      <c r="G2422" s="650" t="s">
        <v>3945</v>
      </c>
      <c r="H2422" s="650" t="s">
        <v>583</v>
      </c>
      <c r="I2422" s="650" t="s">
        <v>4305</v>
      </c>
      <c r="J2422" s="650" t="s">
        <v>777</v>
      </c>
      <c r="K2422" s="650" t="s">
        <v>4306</v>
      </c>
      <c r="L2422" s="651">
        <v>0</v>
      </c>
      <c r="M2422" s="651">
        <v>0</v>
      </c>
      <c r="N2422" s="650">
        <v>1</v>
      </c>
      <c r="O2422" s="731">
        <v>0.5</v>
      </c>
      <c r="P2422" s="651">
        <v>0</v>
      </c>
      <c r="Q2422" s="666"/>
      <c r="R2422" s="650">
        <v>1</v>
      </c>
      <c r="S2422" s="666">
        <v>1</v>
      </c>
      <c r="T2422" s="731">
        <v>0.5</v>
      </c>
      <c r="U2422" s="689">
        <v>1</v>
      </c>
    </row>
    <row r="2423" spans="1:21" ht="14.4" customHeight="1" x14ac:dyDescent="0.3">
      <c r="A2423" s="649">
        <v>21</v>
      </c>
      <c r="B2423" s="650" t="s">
        <v>582</v>
      </c>
      <c r="C2423" s="650">
        <v>89301212</v>
      </c>
      <c r="D2423" s="729" t="s">
        <v>5949</v>
      </c>
      <c r="E2423" s="730" t="s">
        <v>3933</v>
      </c>
      <c r="F2423" s="650" t="s">
        <v>3904</v>
      </c>
      <c r="G2423" s="650" t="s">
        <v>3950</v>
      </c>
      <c r="H2423" s="650" t="s">
        <v>1959</v>
      </c>
      <c r="I2423" s="650" t="s">
        <v>2179</v>
      </c>
      <c r="J2423" s="650" t="s">
        <v>1999</v>
      </c>
      <c r="K2423" s="650" t="s">
        <v>2180</v>
      </c>
      <c r="L2423" s="651">
        <v>625.29</v>
      </c>
      <c r="M2423" s="651">
        <v>17508.12</v>
      </c>
      <c r="N2423" s="650">
        <v>28</v>
      </c>
      <c r="O2423" s="731">
        <v>15</v>
      </c>
      <c r="P2423" s="651">
        <v>16257.539999999999</v>
      </c>
      <c r="Q2423" s="666">
        <v>0.9285714285714286</v>
      </c>
      <c r="R2423" s="650">
        <v>26</v>
      </c>
      <c r="S2423" s="666">
        <v>0.9285714285714286</v>
      </c>
      <c r="T2423" s="731">
        <v>14</v>
      </c>
      <c r="U2423" s="689">
        <v>0.93333333333333335</v>
      </c>
    </row>
    <row r="2424" spans="1:21" ht="14.4" customHeight="1" x14ac:dyDescent="0.3">
      <c r="A2424" s="649">
        <v>21</v>
      </c>
      <c r="B2424" s="650" t="s">
        <v>582</v>
      </c>
      <c r="C2424" s="650">
        <v>89301212</v>
      </c>
      <c r="D2424" s="729" t="s">
        <v>5949</v>
      </c>
      <c r="E2424" s="730" t="s">
        <v>3933</v>
      </c>
      <c r="F2424" s="650" t="s">
        <v>3904</v>
      </c>
      <c r="G2424" s="650" t="s">
        <v>3950</v>
      </c>
      <c r="H2424" s="650" t="s">
        <v>1959</v>
      </c>
      <c r="I2424" s="650" t="s">
        <v>1998</v>
      </c>
      <c r="J2424" s="650" t="s">
        <v>1999</v>
      </c>
      <c r="K2424" s="650" t="s">
        <v>2000</v>
      </c>
      <c r="L2424" s="651">
        <v>937.93</v>
      </c>
      <c r="M2424" s="651">
        <v>937.93</v>
      </c>
      <c r="N2424" s="650">
        <v>1</v>
      </c>
      <c r="O2424" s="731">
        <v>1</v>
      </c>
      <c r="P2424" s="651">
        <v>937.93</v>
      </c>
      <c r="Q2424" s="666">
        <v>1</v>
      </c>
      <c r="R2424" s="650">
        <v>1</v>
      </c>
      <c r="S2424" s="666">
        <v>1</v>
      </c>
      <c r="T2424" s="731">
        <v>1</v>
      </c>
      <c r="U2424" s="689">
        <v>1</v>
      </c>
    </row>
    <row r="2425" spans="1:21" ht="14.4" customHeight="1" x14ac:dyDescent="0.3">
      <c r="A2425" s="649">
        <v>21</v>
      </c>
      <c r="B2425" s="650" t="s">
        <v>582</v>
      </c>
      <c r="C2425" s="650">
        <v>89301212</v>
      </c>
      <c r="D2425" s="729" t="s">
        <v>5949</v>
      </c>
      <c r="E2425" s="730" t="s">
        <v>3933</v>
      </c>
      <c r="F2425" s="650" t="s">
        <v>3904</v>
      </c>
      <c r="G2425" s="650" t="s">
        <v>3950</v>
      </c>
      <c r="H2425" s="650" t="s">
        <v>1959</v>
      </c>
      <c r="I2425" s="650" t="s">
        <v>2002</v>
      </c>
      <c r="J2425" s="650" t="s">
        <v>1999</v>
      </c>
      <c r="K2425" s="650" t="s">
        <v>2003</v>
      </c>
      <c r="L2425" s="651">
        <v>1166.47</v>
      </c>
      <c r="M2425" s="651">
        <v>1166.47</v>
      </c>
      <c r="N2425" s="650">
        <v>1</v>
      </c>
      <c r="O2425" s="731">
        <v>0.5</v>
      </c>
      <c r="P2425" s="651">
        <v>1166.47</v>
      </c>
      <c r="Q2425" s="666">
        <v>1</v>
      </c>
      <c r="R2425" s="650">
        <v>1</v>
      </c>
      <c r="S2425" s="666">
        <v>1</v>
      </c>
      <c r="T2425" s="731">
        <v>0.5</v>
      </c>
      <c r="U2425" s="689">
        <v>1</v>
      </c>
    </row>
    <row r="2426" spans="1:21" ht="14.4" customHeight="1" x14ac:dyDescent="0.3">
      <c r="A2426" s="649">
        <v>21</v>
      </c>
      <c r="B2426" s="650" t="s">
        <v>582</v>
      </c>
      <c r="C2426" s="650">
        <v>89301212</v>
      </c>
      <c r="D2426" s="729" t="s">
        <v>5949</v>
      </c>
      <c r="E2426" s="730" t="s">
        <v>3933</v>
      </c>
      <c r="F2426" s="650" t="s">
        <v>3904</v>
      </c>
      <c r="G2426" s="650" t="s">
        <v>3950</v>
      </c>
      <c r="H2426" s="650" t="s">
        <v>1959</v>
      </c>
      <c r="I2426" s="650" t="s">
        <v>3114</v>
      </c>
      <c r="J2426" s="650" t="s">
        <v>1999</v>
      </c>
      <c r="K2426" s="650" t="s">
        <v>3115</v>
      </c>
      <c r="L2426" s="651">
        <v>1458.07</v>
      </c>
      <c r="M2426" s="651">
        <v>1458.07</v>
      </c>
      <c r="N2426" s="650">
        <v>1</v>
      </c>
      <c r="O2426" s="731">
        <v>1</v>
      </c>
      <c r="P2426" s="651">
        <v>1458.07</v>
      </c>
      <c r="Q2426" s="666">
        <v>1</v>
      </c>
      <c r="R2426" s="650">
        <v>1</v>
      </c>
      <c r="S2426" s="666">
        <v>1</v>
      </c>
      <c r="T2426" s="731">
        <v>1</v>
      </c>
      <c r="U2426" s="689">
        <v>1</v>
      </c>
    </row>
    <row r="2427" spans="1:21" ht="14.4" customHeight="1" x14ac:dyDescent="0.3">
      <c r="A2427" s="649">
        <v>21</v>
      </c>
      <c r="B2427" s="650" t="s">
        <v>582</v>
      </c>
      <c r="C2427" s="650">
        <v>89301212</v>
      </c>
      <c r="D2427" s="729" t="s">
        <v>5949</v>
      </c>
      <c r="E2427" s="730" t="s">
        <v>3933</v>
      </c>
      <c r="F2427" s="650" t="s">
        <v>3904</v>
      </c>
      <c r="G2427" s="650" t="s">
        <v>3950</v>
      </c>
      <c r="H2427" s="650" t="s">
        <v>1959</v>
      </c>
      <c r="I2427" s="650" t="s">
        <v>2065</v>
      </c>
      <c r="J2427" s="650" t="s">
        <v>2062</v>
      </c>
      <c r="K2427" s="650" t="s">
        <v>2003</v>
      </c>
      <c r="L2427" s="651">
        <v>2332.92</v>
      </c>
      <c r="M2427" s="651">
        <v>4665.84</v>
      </c>
      <c r="N2427" s="650">
        <v>2</v>
      </c>
      <c r="O2427" s="731">
        <v>1</v>
      </c>
      <c r="P2427" s="651"/>
      <c r="Q2427" s="666">
        <v>0</v>
      </c>
      <c r="R2427" s="650"/>
      <c r="S2427" s="666">
        <v>0</v>
      </c>
      <c r="T2427" s="731"/>
      <c r="U2427" s="689">
        <v>0</v>
      </c>
    </row>
    <row r="2428" spans="1:21" ht="14.4" customHeight="1" x14ac:dyDescent="0.3">
      <c r="A2428" s="649">
        <v>21</v>
      </c>
      <c r="B2428" s="650" t="s">
        <v>582</v>
      </c>
      <c r="C2428" s="650">
        <v>89301212</v>
      </c>
      <c r="D2428" s="729" t="s">
        <v>5949</v>
      </c>
      <c r="E2428" s="730" t="s">
        <v>3933</v>
      </c>
      <c r="F2428" s="650" t="s">
        <v>3904</v>
      </c>
      <c r="G2428" s="650" t="s">
        <v>3950</v>
      </c>
      <c r="H2428" s="650" t="s">
        <v>1959</v>
      </c>
      <c r="I2428" s="650" t="s">
        <v>2068</v>
      </c>
      <c r="J2428" s="650" t="s">
        <v>2062</v>
      </c>
      <c r="K2428" s="650" t="s">
        <v>3115</v>
      </c>
      <c r="L2428" s="651">
        <v>2916.16</v>
      </c>
      <c r="M2428" s="651">
        <v>5832.32</v>
      </c>
      <c r="N2428" s="650">
        <v>2</v>
      </c>
      <c r="O2428" s="731">
        <v>1</v>
      </c>
      <c r="P2428" s="651"/>
      <c r="Q2428" s="666">
        <v>0</v>
      </c>
      <c r="R2428" s="650"/>
      <c r="S2428" s="666">
        <v>0</v>
      </c>
      <c r="T2428" s="731"/>
      <c r="U2428" s="689">
        <v>0</v>
      </c>
    </row>
    <row r="2429" spans="1:21" ht="14.4" customHeight="1" x14ac:dyDescent="0.3">
      <c r="A2429" s="649">
        <v>21</v>
      </c>
      <c r="B2429" s="650" t="s">
        <v>582</v>
      </c>
      <c r="C2429" s="650">
        <v>89301212</v>
      </c>
      <c r="D2429" s="729" t="s">
        <v>5949</v>
      </c>
      <c r="E2429" s="730" t="s">
        <v>3933</v>
      </c>
      <c r="F2429" s="650" t="s">
        <v>3904</v>
      </c>
      <c r="G2429" s="650" t="s">
        <v>4441</v>
      </c>
      <c r="H2429" s="650" t="s">
        <v>583</v>
      </c>
      <c r="I2429" s="650" t="s">
        <v>5758</v>
      </c>
      <c r="J2429" s="650" t="s">
        <v>1969</v>
      </c>
      <c r="K2429" s="650" t="s">
        <v>5759</v>
      </c>
      <c r="L2429" s="651">
        <v>29.78</v>
      </c>
      <c r="M2429" s="651">
        <v>29.78</v>
      </c>
      <c r="N2429" s="650">
        <v>1</v>
      </c>
      <c r="O2429" s="731">
        <v>1</v>
      </c>
      <c r="P2429" s="651"/>
      <c r="Q2429" s="666">
        <v>0</v>
      </c>
      <c r="R2429" s="650"/>
      <c r="S2429" s="666">
        <v>0</v>
      </c>
      <c r="T2429" s="731"/>
      <c r="U2429" s="689">
        <v>0</v>
      </c>
    </row>
    <row r="2430" spans="1:21" ht="14.4" customHeight="1" x14ac:dyDescent="0.3">
      <c r="A2430" s="649">
        <v>21</v>
      </c>
      <c r="B2430" s="650" t="s">
        <v>582</v>
      </c>
      <c r="C2430" s="650">
        <v>89301212</v>
      </c>
      <c r="D2430" s="729" t="s">
        <v>5949</v>
      </c>
      <c r="E2430" s="730" t="s">
        <v>3933</v>
      </c>
      <c r="F2430" s="650" t="s">
        <v>3904</v>
      </c>
      <c r="G2430" s="650" t="s">
        <v>3951</v>
      </c>
      <c r="H2430" s="650" t="s">
        <v>583</v>
      </c>
      <c r="I2430" s="650" t="s">
        <v>4424</v>
      </c>
      <c r="J2430" s="650" t="s">
        <v>4076</v>
      </c>
      <c r="K2430" s="650" t="s">
        <v>4425</v>
      </c>
      <c r="L2430" s="651">
        <v>342.89</v>
      </c>
      <c r="M2430" s="651">
        <v>342.89</v>
      </c>
      <c r="N2430" s="650">
        <v>1</v>
      </c>
      <c r="O2430" s="731">
        <v>0.5</v>
      </c>
      <c r="P2430" s="651"/>
      <c r="Q2430" s="666">
        <v>0</v>
      </c>
      <c r="R2430" s="650"/>
      <c r="S2430" s="666">
        <v>0</v>
      </c>
      <c r="T2430" s="731"/>
      <c r="U2430" s="689">
        <v>0</v>
      </c>
    </row>
    <row r="2431" spans="1:21" ht="14.4" customHeight="1" x14ac:dyDescent="0.3">
      <c r="A2431" s="649">
        <v>21</v>
      </c>
      <c r="B2431" s="650" t="s">
        <v>582</v>
      </c>
      <c r="C2431" s="650">
        <v>89301212</v>
      </c>
      <c r="D2431" s="729" t="s">
        <v>5949</v>
      </c>
      <c r="E2431" s="730" t="s">
        <v>3933</v>
      </c>
      <c r="F2431" s="650" t="s">
        <v>3904</v>
      </c>
      <c r="G2431" s="650" t="s">
        <v>3951</v>
      </c>
      <c r="H2431" s="650" t="s">
        <v>583</v>
      </c>
      <c r="I2431" s="650" t="s">
        <v>4080</v>
      </c>
      <c r="J2431" s="650" t="s">
        <v>3953</v>
      </c>
      <c r="K2431" s="650" t="s">
        <v>809</v>
      </c>
      <c r="L2431" s="651">
        <v>97.97</v>
      </c>
      <c r="M2431" s="651">
        <v>97.97</v>
      </c>
      <c r="N2431" s="650">
        <v>1</v>
      </c>
      <c r="O2431" s="731">
        <v>0.5</v>
      </c>
      <c r="P2431" s="651"/>
      <c r="Q2431" s="666">
        <v>0</v>
      </c>
      <c r="R2431" s="650"/>
      <c r="S2431" s="666">
        <v>0</v>
      </c>
      <c r="T2431" s="731"/>
      <c r="U2431" s="689">
        <v>0</v>
      </c>
    </row>
    <row r="2432" spans="1:21" ht="14.4" customHeight="1" x14ac:dyDescent="0.3">
      <c r="A2432" s="649">
        <v>21</v>
      </c>
      <c r="B2432" s="650" t="s">
        <v>582</v>
      </c>
      <c r="C2432" s="650">
        <v>89301212</v>
      </c>
      <c r="D2432" s="729" t="s">
        <v>5949</v>
      </c>
      <c r="E2432" s="730" t="s">
        <v>3933</v>
      </c>
      <c r="F2432" s="650" t="s">
        <v>3904</v>
      </c>
      <c r="G2432" s="650" t="s">
        <v>3951</v>
      </c>
      <c r="H2432" s="650" t="s">
        <v>583</v>
      </c>
      <c r="I2432" s="650" t="s">
        <v>3952</v>
      </c>
      <c r="J2432" s="650" t="s">
        <v>3953</v>
      </c>
      <c r="K2432" s="650" t="s">
        <v>812</v>
      </c>
      <c r="L2432" s="651">
        <v>314.89999999999998</v>
      </c>
      <c r="M2432" s="651">
        <v>629.79999999999995</v>
      </c>
      <c r="N2432" s="650">
        <v>2</v>
      </c>
      <c r="O2432" s="731">
        <v>2</v>
      </c>
      <c r="P2432" s="651"/>
      <c r="Q2432" s="666">
        <v>0</v>
      </c>
      <c r="R2432" s="650"/>
      <c r="S2432" s="666">
        <v>0</v>
      </c>
      <c r="T2432" s="731"/>
      <c r="U2432" s="689">
        <v>0</v>
      </c>
    </row>
    <row r="2433" spans="1:21" ht="14.4" customHeight="1" x14ac:dyDescent="0.3">
      <c r="A2433" s="649">
        <v>21</v>
      </c>
      <c r="B2433" s="650" t="s">
        <v>582</v>
      </c>
      <c r="C2433" s="650">
        <v>89301212</v>
      </c>
      <c r="D2433" s="729" t="s">
        <v>5949</v>
      </c>
      <c r="E2433" s="730" t="s">
        <v>3933</v>
      </c>
      <c r="F2433" s="650" t="s">
        <v>3904</v>
      </c>
      <c r="G2433" s="650" t="s">
        <v>3951</v>
      </c>
      <c r="H2433" s="650" t="s">
        <v>583</v>
      </c>
      <c r="I2433" s="650" t="s">
        <v>4986</v>
      </c>
      <c r="J2433" s="650" t="s">
        <v>4076</v>
      </c>
      <c r="K2433" s="650" t="s">
        <v>809</v>
      </c>
      <c r="L2433" s="651">
        <v>97.97</v>
      </c>
      <c r="M2433" s="651">
        <v>97.97</v>
      </c>
      <c r="N2433" s="650">
        <v>1</v>
      </c>
      <c r="O2433" s="731">
        <v>1</v>
      </c>
      <c r="P2433" s="651"/>
      <c r="Q2433" s="666">
        <v>0</v>
      </c>
      <c r="R2433" s="650"/>
      <c r="S2433" s="666">
        <v>0</v>
      </c>
      <c r="T2433" s="731"/>
      <c r="U2433" s="689">
        <v>0</v>
      </c>
    </row>
    <row r="2434" spans="1:21" ht="14.4" customHeight="1" x14ac:dyDescent="0.3">
      <c r="A2434" s="649">
        <v>21</v>
      </c>
      <c r="B2434" s="650" t="s">
        <v>582</v>
      </c>
      <c r="C2434" s="650">
        <v>89301212</v>
      </c>
      <c r="D2434" s="729" t="s">
        <v>5949</v>
      </c>
      <c r="E2434" s="730" t="s">
        <v>3933</v>
      </c>
      <c r="F2434" s="650" t="s">
        <v>3904</v>
      </c>
      <c r="G2434" s="650" t="s">
        <v>3951</v>
      </c>
      <c r="H2434" s="650" t="s">
        <v>583</v>
      </c>
      <c r="I2434" s="650" t="s">
        <v>5760</v>
      </c>
      <c r="J2434" s="650" t="s">
        <v>5341</v>
      </c>
      <c r="K2434" s="650" t="s">
        <v>5761</v>
      </c>
      <c r="L2434" s="651">
        <v>0</v>
      </c>
      <c r="M2434" s="651">
        <v>0</v>
      </c>
      <c r="N2434" s="650">
        <v>1</v>
      </c>
      <c r="O2434" s="731">
        <v>1</v>
      </c>
      <c r="P2434" s="651">
        <v>0</v>
      </c>
      <c r="Q2434" s="666"/>
      <c r="R2434" s="650">
        <v>1</v>
      </c>
      <c r="S2434" s="666">
        <v>1</v>
      </c>
      <c r="T2434" s="731">
        <v>1</v>
      </c>
      <c r="U2434" s="689">
        <v>1</v>
      </c>
    </row>
    <row r="2435" spans="1:21" ht="14.4" customHeight="1" x14ac:dyDescent="0.3">
      <c r="A2435" s="649">
        <v>21</v>
      </c>
      <c r="B2435" s="650" t="s">
        <v>582</v>
      </c>
      <c r="C2435" s="650">
        <v>89301212</v>
      </c>
      <c r="D2435" s="729" t="s">
        <v>5949</v>
      </c>
      <c r="E2435" s="730" t="s">
        <v>3933</v>
      </c>
      <c r="F2435" s="650" t="s">
        <v>3904</v>
      </c>
      <c r="G2435" s="650" t="s">
        <v>3951</v>
      </c>
      <c r="H2435" s="650" t="s">
        <v>583</v>
      </c>
      <c r="I2435" s="650" t="s">
        <v>807</v>
      </c>
      <c r="J2435" s="650" t="s">
        <v>808</v>
      </c>
      <c r="K2435" s="650" t="s">
        <v>4308</v>
      </c>
      <c r="L2435" s="651">
        <v>97.97</v>
      </c>
      <c r="M2435" s="651">
        <v>195.94</v>
      </c>
      <c r="N2435" s="650">
        <v>2</v>
      </c>
      <c r="O2435" s="731">
        <v>1.5</v>
      </c>
      <c r="P2435" s="651">
        <v>97.97</v>
      </c>
      <c r="Q2435" s="666">
        <v>0.5</v>
      </c>
      <c r="R2435" s="650">
        <v>1</v>
      </c>
      <c r="S2435" s="666">
        <v>0.5</v>
      </c>
      <c r="T2435" s="731">
        <v>0.5</v>
      </c>
      <c r="U2435" s="689">
        <v>0.33333333333333331</v>
      </c>
    </row>
    <row r="2436" spans="1:21" ht="14.4" customHeight="1" x14ac:dyDescent="0.3">
      <c r="A2436" s="649">
        <v>21</v>
      </c>
      <c r="B2436" s="650" t="s">
        <v>582</v>
      </c>
      <c r="C2436" s="650">
        <v>89301212</v>
      </c>
      <c r="D2436" s="729" t="s">
        <v>5949</v>
      </c>
      <c r="E2436" s="730" t="s">
        <v>3933</v>
      </c>
      <c r="F2436" s="650" t="s">
        <v>3904</v>
      </c>
      <c r="G2436" s="650" t="s">
        <v>3948</v>
      </c>
      <c r="H2436" s="650" t="s">
        <v>1959</v>
      </c>
      <c r="I2436" s="650" t="s">
        <v>2182</v>
      </c>
      <c r="J2436" s="650" t="s">
        <v>2183</v>
      </c>
      <c r="K2436" s="650" t="s">
        <v>2184</v>
      </c>
      <c r="L2436" s="651">
        <v>497.4</v>
      </c>
      <c r="M2436" s="651">
        <v>31336.200000000012</v>
      </c>
      <c r="N2436" s="650">
        <v>63</v>
      </c>
      <c r="O2436" s="731">
        <v>58</v>
      </c>
      <c r="P2436" s="651">
        <v>22880.400000000012</v>
      </c>
      <c r="Q2436" s="666">
        <v>0.73015873015873023</v>
      </c>
      <c r="R2436" s="650">
        <v>46</v>
      </c>
      <c r="S2436" s="666">
        <v>0.73015873015873012</v>
      </c>
      <c r="T2436" s="731">
        <v>41.5</v>
      </c>
      <c r="U2436" s="689">
        <v>0.71551724137931039</v>
      </c>
    </row>
    <row r="2437" spans="1:21" ht="14.4" customHeight="1" x14ac:dyDescent="0.3">
      <c r="A2437" s="649">
        <v>21</v>
      </c>
      <c r="B2437" s="650" t="s">
        <v>582</v>
      </c>
      <c r="C2437" s="650">
        <v>89301212</v>
      </c>
      <c r="D2437" s="729" t="s">
        <v>5949</v>
      </c>
      <c r="E2437" s="730" t="s">
        <v>3933</v>
      </c>
      <c r="F2437" s="650" t="s">
        <v>3904</v>
      </c>
      <c r="G2437" s="650" t="s">
        <v>3948</v>
      </c>
      <c r="H2437" s="650" t="s">
        <v>1959</v>
      </c>
      <c r="I2437" s="650" t="s">
        <v>2200</v>
      </c>
      <c r="J2437" s="650" t="s">
        <v>2201</v>
      </c>
      <c r="K2437" s="650" t="s">
        <v>3686</v>
      </c>
      <c r="L2437" s="651">
        <v>1359.61</v>
      </c>
      <c r="M2437" s="651">
        <v>10876.88</v>
      </c>
      <c r="N2437" s="650">
        <v>8</v>
      </c>
      <c r="O2437" s="731">
        <v>7</v>
      </c>
      <c r="P2437" s="651">
        <v>8157.6599999999989</v>
      </c>
      <c r="Q2437" s="666">
        <v>0.75</v>
      </c>
      <c r="R2437" s="650">
        <v>6</v>
      </c>
      <c r="S2437" s="666">
        <v>0.75</v>
      </c>
      <c r="T2437" s="731">
        <v>5</v>
      </c>
      <c r="U2437" s="689">
        <v>0.7142857142857143</v>
      </c>
    </row>
    <row r="2438" spans="1:21" ht="14.4" customHeight="1" x14ac:dyDescent="0.3">
      <c r="A2438" s="649">
        <v>21</v>
      </c>
      <c r="B2438" s="650" t="s">
        <v>582</v>
      </c>
      <c r="C2438" s="650">
        <v>89301212</v>
      </c>
      <c r="D2438" s="729" t="s">
        <v>5949</v>
      </c>
      <c r="E2438" s="730" t="s">
        <v>3933</v>
      </c>
      <c r="F2438" s="650" t="s">
        <v>3904</v>
      </c>
      <c r="G2438" s="650" t="s">
        <v>4083</v>
      </c>
      <c r="H2438" s="650" t="s">
        <v>583</v>
      </c>
      <c r="I2438" s="650" t="s">
        <v>737</v>
      </c>
      <c r="J2438" s="650" t="s">
        <v>4084</v>
      </c>
      <c r="K2438" s="650" t="s">
        <v>2456</v>
      </c>
      <c r="L2438" s="651">
        <v>0</v>
      </c>
      <c r="M2438" s="651">
        <v>0</v>
      </c>
      <c r="N2438" s="650">
        <v>1</v>
      </c>
      <c r="O2438" s="731">
        <v>1</v>
      </c>
      <c r="P2438" s="651"/>
      <c r="Q2438" s="666"/>
      <c r="R2438" s="650"/>
      <c r="S2438" s="666">
        <v>0</v>
      </c>
      <c r="T2438" s="731"/>
      <c r="U2438" s="689">
        <v>0</v>
      </c>
    </row>
    <row r="2439" spans="1:21" ht="14.4" customHeight="1" x14ac:dyDescent="0.3">
      <c r="A2439" s="649">
        <v>21</v>
      </c>
      <c r="B2439" s="650" t="s">
        <v>582</v>
      </c>
      <c r="C2439" s="650">
        <v>89301212</v>
      </c>
      <c r="D2439" s="729" t="s">
        <v>5949</v>
      </c>
      <c r="E2439" s="730" t="s">
        <v>3933</v>
      </c>
      <c r="F2439" s="650" t="s">
        <v>3904</v>
      </c>
      <c r="G2439" s="650" t="s">
        <v>4093</v>
      </c>
      <c r="H2439" s="650" t="s">
        <v>583</v>
      </c>
      <c r="I2439" s="650" t="s">
        <v>1066</v>
      </c>
      <c r="J2439" s="650" t="s">
        <v>1067</v>
      </c>
      <c r="K2439" s="650" t="s">
        <v>1068</v>
      </c>
      <c r="L2439" s="651">
        <v>67.42</v>
      </c>
      <c r="M2439" s="651">
        <v>67.42</v>
      </c>
      <c r="N2439" s="650">
        <v>1</v>
      </c>
      <c r="O2439" s="731">
        <v>1</v>
      </c>
      <c r="P2439" s="651"/>
      <c r="Q2439" s="666">
        <v>0</v>
      </c>
      <c r="R2439" s="650"/>
      <c r="S2439" s="666">
        <v>0</v>
      </c>
      <c r="T2439" s="731"/>
      <c r="U2439" s="689">
        <v>0</v>
      </c>
    </row>
    <row r="2440" spans="1:21" ht="14.4" customHeight="1" x14ac:dyDescent="0.3">
      <c r="A2440" s="649">
        <v>21</v>
      </c>
      <c r="B2440" s="650" t="s">
        <v>582</v>
      </c>
      <c r="C2440" s="650">
        <v>89301212</v>
      </c>
      <c r="D2440" s="729" t="s">
        <v>5949</v>
      </c>
      <c r="E2440" s="730" t="s">
        <v>3933</v>
      </c>
      <c r="F2440" s="650" t="s">
        <v>3904</v>
      </c>
      <c r="G2440" s="650" t="s">
        <v>4094</v>
      </c>
      <c r="H2440" s="650" t="s">
        <v>583</v>
      </c>
      <c r="I2440" s="650" t="s">
        <v>868</v>
      </c>
      <c r="J2440" s="650" t="s">
        <v>869</v>
      </c>
      <c r="K2440" s="650" t="s">
        <v>870</v>
      </c>
      <c r="L2440" s="651">
        <v>56.69</v>
      </c>
      <c r="M2440" s="651">
        <v>510.21</v>
      </c>
      <c r="N2440" s="650">
        <v>9</v>
      </c>
      <c r="O2440" s="731">
        <v>8</v>
      </c>
      <c r="P2440" s="651">
        <v>226.76</v>
      </c>
      <c r="Q2440" s="666">
        <v>0.44444444444444442</v>
      </c>
      <c r="R2440" s="650">
        <v>4</v>
      </c>
      <c r="S2440" s="666">
        <v>0.44444444444444442</v>
      </c>
      <c r="T2440" s="731">
        <v>3</v>
      </c>
      <c r="U2440" s="689">
        <v>0.375</v>
      </c>
    </row>
    <row r="2441" spans="1:21" ht="14.4" customHeight="1" x14ac:dyDescent="0.3">
      <c r="A2441" s="649">
        <v>21</v>
      </c>
      <c r="B2441" s="650" t="s">
        <v>582</v>
      </c>
      <c r="C2441" s="650">
        <v>89301212</v>
      </c>
      <c r="D2441" s="729" t="s">
        <v>5949</v>
      </c>
      <c r="E2441" s="730" t="s">
        <v>3933</v>
      </c>
      <c r="F2441" s="650" t="s">
        <v>3904</v>
      </c>
      <c r="G2441" s="650" t="s">
        <v>4321</v>
      </c>
      <c r="H2441" s="650" t="s">
        <v>1959</v>
      </c>
      <c r="I2441" s="650" t="s">
        <v>4571</v>
      </c>
      <c r="J2441" s="650" t="s">
        <v>4572</v>
      </c>
      <c r="K2441" s="650" t="s">
        <v>2305</v>
      </c>
      <c r="L2441" s="651">
        <v>31.59</v>
      </c>
      <c r="M2441" s="651">
        <v>126.36</v>
      </c>
      <c r="N2441" s="650">
        <v>4</v>
      </c>
      <c r="O2441" s="731">
        <v>1</v>
      </c>
      <c r="P2441" s="651">
        <v>126.36</v>
      </c>
      <c r="Q2441" s="666">
        <v>1</v>
      </c>
      <c r="R2441" s="650">
        <v>4</v>
      </c>
      <c r="S2441" s="666">
        <v>1</v>
      </c>
      <c r="T2441" s="731">
        <v>1</v>
      </c>
      <c r="U2441" s="689">
        <v>1</v>
      </c>
    </row>
    <row r="2442" spans="1:21" ht="14.4" customHeight="1" x14ac:dyDescent="0.3">
      <c r="A2442" s="649">
        <v>21</v>
      </c>
      <c r="B2442" s="650" t="s">
        <v>582</v>
      </c>
      <c r="C2442" s="650">
        <v>89301212</v>
      </c>
      <c r="D2442" s="729" t="s">
        <v>5949</v>
      </c>
      <c r="E2442" s="730" t="s">
        <v>3933</v>
      </c>
      <c r="F2442" s="650" t="s">
        <v>3904</v>
      </c>
      <c r="G2442" s="650" t="s">
        <v>4321</v>
      </c>
      <c r="H2442" s="650" t="s">
        <v>1959</v>
      </c>
      <c r="I2442" s="650" t="s">
        <v>4577</v>
      </c>
      <c r="J2442" s="650" t="s">
        <v>4578</v>
      </c>
      <c r="K2442" s="650" t="s">
        <v>2305</v>
      </c>
      <c r="L2442" s="651">
        <v>32.380000000000003</v>
      </c>
      <c r="M2442" s="651">
        <v>518.08000000000004</v>
      </c>
      <c r="N2442" s="650">
        <v>16</v>
      </c>
      <c r="O2442" s="731">
        <v>1.5</v>
      </c>
      <c r="P2442" s="651"/>
      <c r="Q2442" s="666">
        <v>0</v>
      </c>
      <c r="R2442" s="650"/>
      <c r="S2442" s="666">
        <v>0</v>
      </c>
      <c r="T2442" s="731"/>
      <c r="U2442" s="689">
        <v>0</v>
      </c>
    </row>
    <row r="2443" spans="1:21" ht="14.4" customHeight="1" x14ac:dyDescent="0.3">
      <c r="A2443" s="649">
        <v>21</v>
      </c>
      <c r="B2443" s="650" t="s">
        <v>582</v>
      </c>
      <c r="C2443" s="650">
        <v>89301212</v>
      </c>
      <c r="D2443" s="729" t="s">
        <v>5949</v>
      </c>
      <c r="E2443" s="730" t="s">
        <v>3933</v>
      </c>
      <c r="F2443" s="650" t="s">
        <v>3904</v>
      </c>
      <c r="G2443" s="650" t="s">
        <v>4321</v>
      </c>
      <c r="H2443" s="650" t="s">
        <v>1959</v>
      </c>
      <c r="I2443" s="650" t="s">
        <v>4579</v>
      </c>
      <c r="J2443" s="650" t="s">
        <v>4580</v>
      </c>
      <c r="K2443" s="650" t="s">
        <v>2305</v>
      </c>
      <c r="L2443" s="651">
        <v>32.380000000000003</v>
      </c>
      <c r="M2443" s="651">
        <v>1295.2</v>
      </c>
      <c r="N2443" s="650">
        <v>40</v>
      </c>
      <c r="O2443" s="731">
        <v>2</v>
      </c>
      <c r="P2443" s="651">
        <v>1295.2</v>
      </c>
      <c r="Q2443" s="666">
        <v>1</v>
      </c>
      <c r="R2443" s="650">
        <v>40</v>
      </c>
      <c r="S2443" s="666">
        <v>1</v>
      </c>
      <c r="T2443" s="731">
        <v>2</v>
      </c>
      <c r="U2443" s="689">
        <v>1</v>
      </c>
    </row>
    <row r="2444" spans="1:21" ht="14.4" customHeight="1" x14ac:dyDescent="0.3">
      <c r="A2444" s="649">
        <v>21</v>
      </c>
      <c r="B2444" s="650" t="s">
        <v>582</v>
      </c>
      <c r="C2444" s="650">
        <v>89301212</v>
      </c>
      <c r="D2444" s="729" t="s">
        <v>5949</v>
      </c>
      <c r="E2444" s="730" t="s">
        <v>3933</v>
      </c>
      <c r="F2444" s="650" t="s">
        <v>3904</v>
      </c>
      <c r="G2444" s="650" t="s">
        <v>4321</v>
      </c>
      <c r="H2444" s="650" t="s">
        <v>1959</v>
      </c>
      <c r="I2444" s="650" t="s">
        <v>3256</v>
      </c>
      <c r="J2444" s="650" t="s">
        <v>3257</v>
      </c>
      <c r="K2444" s="650" t="s">
        <v>3258</v>
      </c>
      <c r="L2444" s="651">
        <v>189.56</v>
      </c>
      <c r="M2444" s="651">
        <v>23505.439999999999</v>
      </c>
      <c r="N2444" s="650">
        <v>124</v>
      </c>
      <c r="O2444" s="731">
        <v>17.5</v>
      </c>
      <c r="P2444" s="651">
        <v>12131.84</v>
      </c>
      <c r="Q2444" s="666">
        <v>0.5161290322580645</v>
      </c>
      <c r="R2444" s="650">
        <v>64</v>
      </c>
      <c r="S2444" s="666">
        <v>0.5161290322580645</v>
      </c>
      <c r="T2444" s="731">
        <v>11</v>
      </c>
      <c r="U2444" s="689">
        <v>0.62857142857142856</v>
      </c>
    </row>
    <row r="2445" spans="1:21" ht="14.4" customHeight="1" x14ac:dyDescent="0.3">
      <c r="A2445" s="649">
        <v>21</v>
      </c>
      <c r="B2445" s="650" t="s">
        <v>582</v>
      </c>
      <c r="C2445" s="650">
        <v>89301212</v>
      </c>
      <c r="D2445" s="729" t="s">
        <v>5949</v>
      </c>
      <c r="E2445" s="730" t="s">
        <v>3933</v>
      </c>
      <c r="F2445" s="650" t="s">
        <v>3904</v>
      </c>
      <c r="G2445" s="650" t="s">
        <v>4321</v>
      </c>
      <c r="H2445" s="650" t="s">
        <v>1959</v>
      </c>
      <c r="I2445" s="650" t="s">
        <v>3256</v>
      </c>
      <c r="J2445" s="650" t="s">
        <v>3257</v>
      </c>
      <c r="K2445" s="650" t="s">
        <v>3258</v>
      </c>
      <c r="L2445" s="651">
        <v>194.26</v>
      </c>
      <c r="M2445" s="651">
        <v>82366.239999999962</v>
      </c>
      <c r="N2445" s="650">
        <v>424</v>
      </c>
      <c r="O2445" s="731">
        <v>75.5</v>
      </c>
      <c r="P2445" s="651">
        <v>50896.119999999981</v>
      </c>
      <c r="Q2445" s="666">
        <v>0.61792452830188682</v>
      </c>
      <c r="R2445" s="650">
        <v>262</v>
      </c>
      <c r="S2445" s="666">
        <v>0.61792452830188682</v>
      </c>
      <c r="T2445" s="731">
        <v>50</v>
      </c>
      <c r="U2445" s="689">
        <v>0.66225165562913912</v>
      </c>
    </row>
    <row r="2446" spans="1:21" ht="14.4" customHeight="1" x14ac:dyDescent="0.3">
      <c r="A2446" s="649">
        <v>21</v>
      </c>
      <c r="B2446" s="650" t="s">
        <v>582</v>
      </c>
      <c r="C2446" s="650">
        <v>89301212</v>
      </c>
      <c r="D2446" s="729" t="s">
        <v>5949</v>
      </c>
      <c r="E2446" s="730" t="s">
        <v>3933</v>
      </c>
      <c r="F2446" s="650" t="s">
        <v>3904</v>
      </c>
      <c r="G2446" s="650" t="s">
        <v>4321</v>
      </c>
      <c r="H2446" s="650" t="s">
        <v>1959</v>
      </c>
      <c r="I2446" s="650" t="s">
        <v>2303</v>
      </c>
      <c r="J2446" s="650" t="s">
        <v>3814</v>
      </c>
      <c r="K2446" s="650" t="s">
        <v>2305</v>
      </c>
      <c r="L2446" s="651">
        <v>21.06</v>
      </c>
      <c r="M2446" s="651">
        <v>1895.3999999999996</v>
      </c>
      <c r="N2446" s="650">
        <v>90</v>
      </c>
      <c r="O2446" s="731">
        <v>4</v>
      </c>
      <c r="P2446" s="651">
        <v>842.4</v>
      </c>
      <c r="Q2446" s="666">
        <v>0.44444444444444453</v>
      </c>
      <c r="R2446" s="650">
        <v>40</v>
      </c>
      <c r="S2446" s="666">
        <v>0.44444444444444442</v>
      </c>
      <c r="T2446" s="731">
        <v>1.5</v>
      </c>
      <c r="U2446" s="689">
        <v>0.375</v>
      </c>
    </row>
    <row r="2447" spans="1:21" ht="14.4" customHeight="1" x14ac:dyDescent="0.3">
      <c r="A2447" s="649">
        <v>21</v>
      </c>
      <c r="B2447" s="650" t="s">
        <v>582</v>
      </c>
      <c r="C2447" s="650">
        <v>89301212</v>
      </c>
      <c r="D2447" s="729" t="s">
        <v>5949</v>
      </c>
      <c r="E2447" s="730" t="s">
        <v>3933</v>
      </c>
      <c r="F2447" s="650" t="s">
        <v>3904</v>
      </c>
      <c r="G2447" s="650" t="s">
        <v>4321</v>
      </c>
      <c r="H2447" s="650" t="s">
        <v>1959</v>
      </c>
      <c r="I2447" s="650" t="s">
        <v>4585</v>
      </c>
      <c r="J2447" s="650" t="s">
        <v>4586</v>
      </c>
      <c r="K2447" s="650" t="s">
        <v>4324</v>
      </c>
      <c r="L2447" s="651">
        <v>129.51</v>
      </c>
      <c r="M2447" s="651">
        <v>129.51</v>
      </c>
      <c r="N2447" s="650">
        <v>1</v>
      </c>
      <c r="O2447" s="731">
        <v>0.5</v>
      </c>
      <c r="P2447" s="651">
        <v>129.51</v>
      </c>
      <c r="Q2447" s="666">
        <v>1</v>
      </c>
      <c r="R2447" s="650">
        <v>1</v>
      </c>
      <c r="S2447" s="666">
        <v>1</v>
      </c>
      <c r="T2447" s="731">
        <v>0.5</v>
      </c>
      <c r="U2447" s="689">
        <v>1</v>
      </c>
    </row>
    <row r="2448" spans="1:21" ht="14.4" customHeight="1" x14ac:dyDescent="0.3">
      <c r="A2448" s="649">
        <v>21</v>
      </c>
      <c r="B2448" s="650" t="s">
        <v>582</v>
      </c>
      <c r="C2448" s="650">
        <v>89301212</v>
      </c>
      <c r="D2448" s="729" t="s">
        <v>5949</v>
      </c>
      <c r="E2448" s="730" t="s">
        <v>3933</v>
      </c>
      <c r="F2448" s="650" t="s">
        <v>3904</v>
      </c>
      <c r="G2448" s="650" t="s">
        <v>4321</v>
      </c>
      <c r="H2448" s="650" t="s">
        <v>1959</v>
      </c>
      <c r="I2448" s="650" t="s">
        <v>4587</v>
      </c>
      <c r="J2448" s="650" t="s">
        <v>4588</v>
      </c>
      <c r="K2448" s="650" t="s">
        <v>2305</v>
      </c>
      <c r="L2448" s="651">
        <v>31.59</v>
      </c>
      <c r="M2448" s="651">
        <v>2084.94</v>
      </c>
      <c r="N2448" s="650">
        <v>66</v>
      </c>
      <c r="O2448" s="731">
        <v>2.5</v>
      </c>
      <c r="P2448" s="651"/>
      <c r="Q2448" s="666">
        <v>0</v>
      </c>
      <c r="R2448" s="650"/>
      <c r="S2448" s="666">
        <v>0</v>
      </c>
      <c r="T2448" s="731"/>
      <c r="U2448" s="689">
        <v>0</v>
      </c>
    </row>
    <row r="2449" spans="1:21" ht="14.4" customHeight="1" x14ac:dyDescent="0.3">
      <c r="A2449" s="649">
        <v>21</v>
      </c>
      <c r="B2449" s="650" t="s">
        <v>582</v>
      </c>
      <c r="C2449" s="650">
        <v>89301212</v>
      </c>
      <c r="D2449" s="729" t="s">
        <v>5949</v>
      </c>
      <c r="E2449" s="730" t="s">
        <v>3933</v>
      </c>
      <c r="F2449" s="650" t="s">
        <v>3904</v>
      </c>
      <c r="G2449" s="650" t="s">
        <v>4321</v>
      </c>
      <c r="H2449" s="650" t="s">
        <v>1959</v>
      </c>
      <c r="I2449" s="650" t="s">
        <v>4589</v>
      </c>
      <c r="J2449" s="650" t="s">
        <v>4590</v>
      </c>
      <c r="K2449" s="650" t="s">
        <v>2305</v>
      </c>
      <c r="L2449" s="651">
        <v>31.59</v>
      </c>
      <c r="M2449" s="651">
        <v>3032.64</v>
      </c>
      <c r="N2449" s="650">
        <v>96</v>
      </c>
      <c r="O2449" s="731">
        <v>4</v>
      </c>
      <c r="P2449" s="651">
        <v>947.69999999999993</v>
      </c>
      <c r="Q2449" s="666">
        <v>0.3125</v>
      </c>
      <c r="R2449" s="650">
        <v>30</v>
      </c>
      <c r="S2449" s="666">
        <v>0.3125</v>
      </c>
      <c r="T2449" s="731">
        <v>1.5</v>
      </c>
      <c r="U2449" s="689">
        <v>0.375</v>
      </c>
    </row>
    <row r="2450" spans="1:21" ht="14.4" customHeight="1" x14ac:dyDescent="0.3">
      <c r="A2450" s="649">
        <v>21</v>
      </c>
      <c r="B2450" s="650" t="s">
        <v>582</v>
      </c>
      <c r="C2450" s="650">
        <v>89301212</v>
      </c>
      <c r="D2450" s="729" t="s">
        <v>5949</v>
      </c>
      <c r="E2450" s="730" t="s">
        <v>3933</v>
      </c>
      <c r="F2450" s="650" t="s">
        <v>3904</v>
      </c>
      <c r="G2450" s="650" t="s">
        <v>4321</v>
      </c>
      <c r="H2450" s="650" t="s">
        <v>1959</v>
      </c>
      <c r="I2450" s="650" t="s">
        <v>4591</v>
      </c>
      <c r="J2450" s="650" t="s">
        <v>4592</v>
      </c>
      <c r="K2450" s="650" t="s">
        <v>2305</v>
      </c>
      <c r="L2450" s="651">
        <v>31.59</v>
      </c>
      <c r="M2450" s="651">
        <v>1421.5500000000002</v>
      </c>
      <c r="N2450" s="650">
        <v>45</v>
      </c>
      <c r="O2450" s="731">
        <v>1.5</v>
      </c>
      <c r="P2450" s="651"/>
      <c r="Q2450" s="666">
        <v>0</v>
      </c>
      <c r="R2450" s="650"/>
      <c r="S2450" s="666">
        <v>0</v>
      </c>
      <c r="T2450" s="731"/>
      <c r="U2450" s="689">
        <v>0</v>
      </c>
    </row>
    <row r="2451" spans="1:21" ht="14.4" customHeight="1" x14ac:dyDescent="0.3">
      <c r="A2451" s="649">
        <v>21</v>
      </c>
      <c r="B2451" s="650" t="s">
        <v>582</v>
      </c>
      <c r="C2451" s="650">
        <v>89301212</v>
      </c>
      <c r="D2451" s="729" t="s">
        <v>5949</v>
      </c>
      <c r="E2451" s="730" t="s">
        <v>3933</v>
      </c>
      <c r="F2451" s="650" t="s">
        <v>3904</v>
      </c>
      <c r="G2451" s="650" t="s">
        <v>4321</v>
      </c>
      <c r="H2451" s="650" t="s">
        <v>1959</v>
      </c>
      <c r="I2451" s="650" t="s">
        <v>4591</v>
      </c>
      <c r="J2451" s="650" t="s">
        <v>4592</v>
      </c>
      <c r="K2451" s="650" t="s">
        <v>2305</v>
      </c>
      <c r="L2451" s="651">
        <v>32.99</v>
      </c>
      <c r="M2451" s="651">
        <v>824.75</v>
      </c>
      <c r="N2451" s="650">
        <v>25</v>
      </c>
      <c r="O2451" s="731">
        <v>1.5</v>
      </c>
      <c r="P2451" s="651">
        <v>329.90000000000003</v>
      </c>
      <c r="Q2451" s="666">
        <v>0.4</v>
      </c>
      <c r="R2451" s="650">
        <v>10</v>
      </c>
      <c r="S2451" s="666">
        <v>0.4</v>
      </c>
      <c r="T2451" s="731">
        <v>1</v>
      </c>
      <c r="U2451" s="689">
        <v>0.66666666666666663</v>
      </c>
    </row>
    <row r="2452" spans="1:21" ht="14.4" customHeight="1" x14ac:dyDescent="0.3">
      <c r="A2452" s="649">
        <v>21</v>
      </c>
      <c r="B2452" s="650" t="s">
        <v>582</v>
      </c>
      <c r="C2452" s="650">
        <v>89301212</v>
      </c>
      <c r="D2452" s="729" t="s">
        <v>5949</v>
      </c>
      <c r="E2452" s="730" t="s">
        <v>3933</v>
      </c>
      <c r="F2452" s="650" t="s">
        <v>3904</v>
      </c>
      <c r="G2452" s="650" t="s">
        <v>4321</v>
      </c>
      <c r="H2452" s="650" t="s">
        <v>1959</v>
      </c>
      <c r="I2452" s="650" t="s">
        <v>4593</v>
      </c>
      <c r="J2452" s="650" t="s">
        <v>4594</v>
      </c>
      <c r="K2452" s="650" t="s">
        <v>2305</v>
      </c>
      <c r="L2452" s="651">
        <v>32.99</v>
      </c>
      <c r="M2452" s="651">
        <v>164.95000000000002</v>
      </c>
      <c r="N2452" s="650">
        <v>5</v>
      </c>
      <c r="O2452" s="731">
        <v>1</v>
      </c>
      <c r="P2452" s="651"/>
      <c r="Q2452" s="666">
        <v>0</v>
      </c>
      <c r="R2452" s="650"/>
      <c r="S2452" s="666">
        <v>0</v>
      </c>
      <c r="T2452" s="731"/>
      <c r="U2452" s="689">
        <v>0</v>
      </c>
    </row>
    <row r="2453" spans="1:21" ht="14.4" customHeight="1" x14ac:dyDescent="0.3">
      <c r="A2453" s="649">
        <v>21</v>
      </c>
      <c r="B2453" s="650" t="s">
        <v>582</v>
      </c>
      <c r="C2453" s="650">
        <v>89301212</v>
      </c>
      <c r="D2453" s="729" t="s">
        <v>5949</v>
      </c>
      <c r="E2453" s="730" t="s">
        <v>3933</v>
      </c>
      <c r="F2453" s="650" t="s">
        <v>3904</v>
      </c>
      <c r="G2453" s="650" t="s">
        <v>4321</v>
      </c>
      <c r="H2453" s="650" t="s">
        <v>1959</v>
      </c>
      <c r="I2453" s="650" t="s">
        <v>4595</v>
      </c>
      <c r="J2453" s="650" t="s">
        <v>4596</v>
      </c>
      <c r="K2453" s="650" t="s">
        <v>2305</v>
      </c>
      <c r="L2453" s="651">
        <v>31.59</v>
      </c>
      <c r="M2453" s="651">
        <v>221.13</v>
      </c>
      <c r="N2453" s="650">
        <v>7</v>
      </c>
      <c r="O2453" s="731">
        <v>1</v>
      </c>
      <c r="P2453" s="651"/>
      <c r="Q2453" s="666">
        <v>0</v>
      </c>
      <c r="R2453" s="650"/>
      <c r="S2453" s="666">
        <v>0</v>
      </c>
      <c r="T2453" s="731"/>
      <c r="U2453" s="689">
        <v>0</v>
      </c>
    </row>
    <row r="2454" spans="1:21" ht="14.4" customHeight="1" x14ac:dyDescent="0.3">
      <c r="A2454" s="649">
        <v>21</v>
      </c>
      <c r="B2454" s="650" t="s">
        <v>582</v>
      </c>
      <c r="C2454" s="650">
        <v>89301212</v>
      </c>
      <c r="D2454" s="729" t="s">
        <v>5949</v>
      </c>
      <c r="E2454" s="730" t="s">
        <v>3933</v>
      </c>
      <c r="F2454" s="650" t="s">
        <v>3904</v>
      </c>
      <c r="G2454" s="650" t="s">
        <v>4321</v>
      </c>
      <c r="H2454" s="650" t="s">
        <v>1959</v>
      </c>
      <c r="I2454" s="650" t="s">
        <v>4595</v>
      </c>
      <c r="J2454" s="650" t="s">
        <v>4596</v>
      </c>
      <c r="K2454" s="650" t="s">
        <v>2305</v>
      </c>
      <c r="L2454" s="651">
        <v>32.99</v>
      </c>
      <c r="M2454" s="651">
        <v>329.90000000000003</v>
      </c>
      <c r="N2454" s="650">
        <v>10</v>
      </c>
      <c r="O2454" s="731">
        <v>1</v>
      </c>
      <c r="P2454" s="651">
        <v>329.90000000000003</v>
      </c>
      <c r="Q2454" s="666">
        <v>1</v>
      </c>
      <c r="R2454" s="650">
        <v>10</v>
      </c>
      <c r="S2454" s="666">
        <v>1</v>
      </c>
      <c r="T2454" s="731">
        <v>1</v>
      </c>
      <c r="U2454" s="689">
        <v>1</v>
      </c>
    </row>
    <row r="2455" spans="1:21" ht="14.4" customHeight="1" x14ac:dyDescent="0.3">
      <c r="A2455" s="649">
        <v>21</v>
      </c>
      <c r="B2455" s="650" t="s">
        <v>582</v>
      </c>
      <c r="C2455" s="650">
        <v>89301212</v>
      </c>
      <c r="D2455" s="729" t="s">
        <v>5949</v>
      </c>
      <c r="E2455" s="730" t="s">
        <v>3933</v>
      </c>
      <c r="F2455" s="650" t="s">
        <v>3904</v>
      </c>
      <c r="G2455" s="650" t="s">
        <v>4321</v>
      </c>
      <c r="H2455" s="650" t="s">
        <v>1959</v>
      </c>
      <c r="I2455" s="650" t="s">
        <v>2319</v>
      </c>
      <c r="J2455" s="650" t="s">
        <v>2320</v>
      </c>
      <c r="K2455" s="650" t="s">
        <v>2321</v>
      </c>
      <c r="L2455" s="651">
        <v>105.31</v>
      </c>
      <c r="M2455" s="651">
        <v>33067.339999999997</v>
      </c>
      <c r="N2455" s="650">
        <v>314</v>
      </c>
      <c r="O2455" s="731">
        <v>12.5</v>
      </c>
      <c r="P2455" s="651">
        <v>16007.119999999999</v>
      </c>
      <c r="Q2455" s="666">
        <v>0.48407643312101911</v>
      </c>
      <c r="R2455" s="650">
        <v>152</v>
      </c>
      <c r="S2455" s="666">
        <v>0.48407643312101911</v>
      </c>
      <c r="T2455" s="731">
        <v>6.5</v>
      </c>
      <c r="U2455" s="689">
        <v>0.52</v>
      </c>
    </row>
    <row r="2456" spans="1:21" ht="14.4" customHeight="1" x14ac:dyDescent="0.3">
      <c r="A2456" s="649">
        <v>21</v>
      </c>
      <c r="B2456" s="650" t="s">
        <v>582</v>
      </c>
      <c r="C2456" s="650">
        <v>89301212</v>
      </c>
      <c r="D2456" s="729" t="s">
        <v>5949</v>
      </c>
      <c r="E2456" s="730" t="s">
        <v>3933</v>
      </c>
      <c r="F2456" s="650" t="s">
        <v>3904</v>
      </c>
      <c r="G2456" s="650" t="s">
        <v>4321</v>
      </c>
      <c r="H2456" s="650" t="s">
        <v>1959</v>
      </c>
      <c r="I2456" s="650" t="s">
        <v>5762</v>
      </c>
      <c r="J2456" s="650" t="s">
        <v>2320</v>
      </c>
      <c r="K2456" s="650" t="s">
        <v>5763</v>
      </c>
      <c r="L2456" s="651">
        <v>52.66</v>
      </c>
      <c r="M2456" s="651">
        <v>1579.8</v>
      </c>
      <c r="N2456" s="650">
        <v>30</v>
      </c>
      <c r="O2456" s="731">
        <v>0.5</v>
      </c>
      <c r="P2456" s="651"/>
      <c r="Q2456" s="666">
        <v>0</v>
      </c>
      <c r="R2456" s="650"/>
      <c r="S2456" s="666">
        <v>0</v>
      </c>
      <c r="T2456" s="731"/>
      <c r="U2456" s="689">
        <v>0</v>
      </c>
    </row>
    <row r="2457" spans="1:21" ht="14.4" customHeight="1" x14ac:dyDescent="0.3">
      <c r="A2457" s="649">
        <v>21</v>
      </c>
      <c r="B2457" s="650" t="s">
        <v>582</v>
      </c>
      <c r="C2457" s="650">
        <v>89301212</v>
      </c>
      <c r="D2457" s="729" t="s">
        <v>5949</v>
      </c>
      <c r="E2457" s="730" t="s">
        <v>3933</v>
      </c>
      <c r="F2457" s="650" t="s">
        <v>3904</v>
      </c>
      <c r="G2457" s="650" t="s">
        <v>4321</v>
      </c>
      <c r="H2457" s="650" t="s">
        <v>1959</v>
      </c>
      <c r="I2457" s="650" t="s">
        <v>4597</v>
      </c>
      <c r="J2457" s="650" t="s">
        <v>4598</v>
      </c>
      <c r="K2457" s="650" t="s">
        <v>2321</v>
      </c>
      <c r="L2457" s="651">
        <v>108.47</v>
      </c>
      <c r="M2457" s="651">
        <v>8677.6</v>
      </c>
      <c r="N2457" s="650">
        <v>80</v>
      </c>
      <c r="O2457" s="731">
        <v>1.5</v>
      </c>
      <c r="P2457" s="651">
        <v>2169.4</v>
      </c>
      <c r="Q2457" s="666">
        <v>0.25</v>
      </c>
      <c r="R2457" s="650">
        <v>20</v>
      </c>
      <c r="S2457" s="666">
        <v>0.25</v>
      </c>
      <c r="T2457" s="731">
        <v>0.5</v>
      </c>
      <c r="U2457" s="689">
        <v>0.33333333333333331</v>
      </c>
    </row>
    <row r="2458" spans="1:21" ht="14.4" customHeight="1" x14ac:dyDescent="0.3">
      <c r="A2458" s="649">
        <v>21</v>
      </c>
      <c r="B2458" s="650" t="s">
        <v>582</v>
      </c>
      <c r="C2458" s="650">
        <v>89301212</v>
      </c>
      <c r="D2458" s="729" t="s">
        <v>5949</v>
      </c>
      <c r="E2458" s="730" t="s">
        <v>3933</v>
      </c>
      <c r="F2458" s="650" t="s">
        <v>3904</v>
      </c>
      <c r="G2458" s="650" t="s">
        <v>4321</v>
      </c>
      <c r="H2458" s="650" t="s">
        <v>1959</v>
      </c>
      <c r="I2458" s="650" t="s">
        <v>3262</v>
      </c>
      <c r="J2458" s="650" t="s">
        <v>3263</v>
      </c>
      <c r="K2458" s="650" t="s">
        <v>2321</v>
      </c>
      <c r="L2458" s="651">
        <v>162.28</v>
      </c>
      <c r="M2458" s="651">
        <v>4868.3999999999996</v>
      </c>
      <c r="N2458" s="650">
        <v>30</v>
      </c>
      <c r="O2458" s="731">
        <v>1</v>
      </c>
      <c r="P2458" s="651"/>
      <c r="Q2458" s="666">
        <v>0</v>
      </c>
      <c r="R2458" s="650"/>
      <c r="S2458" s="666">
        <v>0</v>
      </c>
      <c r="T2458" s="731"/>
      <c r="U2458" s="689">
        <v>0</v>
      </c>
    </row>
    <row r="2459" spans="1:21" ht="14.4" customHeight="1" x14ac:dyDescent="0.3">
      <c r="A2459" s="649">
        <v>21</v>
      </c>
      <c r="B2459" s="650" t="s">
        <v>582</v>
      </c>
      <c r="C2459" s="650">
        <v>89301212</v>
      </c>
      <c r="D2459" s="729" t="s">
        <v>5949</v>
      </c>
      <c r="E2459" s="730" t="s">
        <v>3933</v>
      </c>
      <c r="F2459" s="650" t="s">
        <v>3904</v>
      </c>
      <c r="G2459" s="650" t="s">
        <v>4321</v>
      </c>
      <c r="H2459" s="650" t="s">
        <v>1959</v>
      </c>
      <c r="I2459" s="650" t="s">
        <v>2313</v>
      </c>
      <c r="J2459" s="650" t="s">
        <v>3817</v>
      </c>
      <c r="K2459" s="650" t="s">
        <v>2305</v>
      </c>
      <c r="L2459" s="651">
        <v>21.91</v>
      </c>
      <c r="M2459" s="651">
        <v>1511.7899999999997</v>
      </c>
      <c r="N2459" s="650">
        <v>69</v>
      </c>
      <c r="O2459" s="731">
        <v>4.5</v>
      </c>
      <c r="P2459" s="651">
        <v>219.1</v>
      </c>
      <c r="Q2459" s="666">
        <v>0.14492753623188409</v>
      </c>
      <c r="R2459" s="650">
        <v>10</v>
      </c>
      <c r="S2459" s="666">
        <v>0.14492753623188406</v>
      </c>
      <c r="T2459" s="731">
        <v>0.5</v>
      </c>
      <c r="U2459" s="689">
        <v>0.1111111111111111</v>
      </c>
    </row>
    <row r="2460" spans="1:21" ht="14.4" customHeight="1" x14ac:dyDescent="0.3">
      <c r="A2460" s="649">
        <v>21</v>
      </c>
      <c r="B2460" s="650" t="s">
        <v>582</v>
      </c>
      <c r="C2460" s="650">
        <v>89301212</v>
      </c>
      <c r="D2460" s="729" t="s">
        <v>5949</v>
      </c>
      <c r="E2460" s="730" t="s">
        <v>3933</v>
      </c>
      <c r="F2460" s="650" t="s">
        <v>3904</v>
      </c>
      <c r="G2460" s="650" t="s">
        <v>4321</v>
      </c>
      <c r="H2460" s="650" t="s">
        <v>1959</v>
      </c>
      <c r="I2460" s="650" t="s">
        <v>4601</v>
      </c>
      <c r="J2460" s="650" t="s">
        <v>4602</v>
      </c>
      <c r="K2460" s="650" t="s">
        <v>4324</v>
      </c>
      <c r="L2460" s="651">
        <v>126.28</v>
      </c>
      <c r="M2460" s="651">
        <v>883.96</v>
      </c>
      <c r="N2460" s="650">
        <v>7</v>
      </c>
      <c r="O2460" s="731">
        <v>1</v>
      </c>
      <c r="P2460" s="651">
        <v>252.56</v>
      </c>
      <c r="Q2460" s="666">
        <v>0.2857142857142857</v>
      </c>
      <c r="R2460" s="650">
        <v>2</v>
      </c>
      <c r="S2460" s="666">
        <v>0.2857142857142857</v>
      </c>
      <c r="T2460" s="731">
        <v>0.5</v>
      </c>
      <c r="U2460" s="689">
        <v>0.5</v>
      </c>
    </row>
    <row r="2461" spans="1:21" ht="14.4" customHeight="1" x14ac:dyDescent="0.3">
      <c r="A2461" s="649">
        <v>21</v>
      </c>
      <c r="B2461" s="650" t="s">
        <v>582</v>
      </c>
      <c r="C2461" s="650">
        <v>89301212</v>
      </c>
      <c r="D2461" s="729" t="s">
        <v>5949</v>
      </c>
      <c r="E2461" s="730" t="s">
        <v>3933</v>
      </c>
      <c r="F2461" s="650" t="s">
        <v>3904</v>
      </c>
      <c r="G2461" s="650" t="s">
        <v>4321</v>
      </c>
      <c r="H2461" s="650" t="s">
        <v>1959</v>
      </c>
      <c r="I2461" s="650" t="s">
        <v>4601</v>
      </c>
      <c r="J2461" s="650" t="s">
        <v>4602</v>
      </c>
      <c r="K2461" s="650" t="s">
        <v>4324</v>
      </c>
      <c r="L2461" s="651">
        <v>127.34</v>
      </c>
      <c r="M2461" s="651">
        <v>2928.8200000000006</v>
      </c>
      <c r="N2461" s="650">
        <v>23</v>
      </c>
      <c r="O2461" s="731">
        <v>4</v>
      </c>
      <c r="P2461" s="651">
        <v>2292.1200000000003</v>
      </c>
      <c r="Q2461" s="666">
        <v>0.78260869565217384</v>
      </c>
      <c r="R2461" s="650">
        <v>18</v>
      </c>
      <c r="S2461" s="666">
        <v>0.78260869565217395</v>
      </c>
      <c r="T2461" s="731">
        <v>3</v>
      </c>
      <c r="U2461" s="689">
        <v>0.75</v>
      </c>
    </row>
    <row r="2462" spans="1:21" ht="14.4" customHeight="1" x14ac:dyDescent="0.3">
      <c r="A2462" s="649">
        <v>21</v>
      </c>
      <c r="B2462" s="650" t="s">
        <v>582</v>
      </c>
      <c r="C2462" s="650">
        <v>89301212</v>
      </c>
      <c r="D2462" s="729" t="s">
        <v>5949</v>
      </c>
      <c r="E2462" s="730" t="s">
        <v>3933</v>
      </c>
      <c r="F2462" s="650" t="s">
        <v>3904</v>
      </c>
      <c r="G2462" s="650" t="s">
        <v>4321</v>
      </c>
      <c r="H2462" s="650" t="s">
        <v>1959</v>
      </c>
      <c r="I2462" s="650" t="s">
        <v>4603</v>
      </c>
      <c r="J2462" s="650" t="s">
        <v>4604</v>
      </c>
      <c r="K2462" s="650" t="s">
        <v>4324</v>
      </c>
      <c r="L2462" s="651">
        <v>127.34</v>
      </c>
      <c r="M2462" s="651">
        <v>1146.06</v>
      </c>
      <c r="N2462" s="650">
        <v>9</v>
      </c>
      <c r="O2462" s="731">
        <v>1.5</v>
      </c>
      <c r="P2462" s="651">
        <v>382.02</v>
      </c>
      <c r="Q2462" s="666">
        <v>0.33333333333333331</v>
      </c>
      <c r="R2462" s="650">
        <v>3</v>
      </c>
      <c r="S2462" s="666">
        <v>0.33333333333333331</v>
      </c>
      <c r="T2462" s="731">
        <v>0.5</v>
      </c>
      <c r="U2462" s="689">
        <v>0.33333333333333331</v>
      </c>
    </row>
    <row r="2463" spans="1:21" ht="14.4" customHeight="1" x14ac:dyDescent="0.3">
      <c r="A2463" s="649">
        <v>21</v>
      </c>
      <c r="B2463" s="650" t="s">
        <v>582</v>
      </c>
      <c r="C2463" s="650">
        <v>89301212</v>
      </c>
      <c r="D2463" s="729" t="s">
        <v>5949</v>
      </c>
      <c r="E2463" s="730" t="s">
        <v>3933</v>
      </c>
      <c r="F2463" s="650" t="s">
        <v>3904</v>
      </c>
      <c r="G2463" s="650" t="s">
        <v>4321</v>
      </c>
      <c r="H2463" s="650" t="s">
        <v>1959</v>
      </c>
      <c r="I2463" s="650" t="s">
        <v>4605</v>
      </c>
      <c r="J2463" s="650" t="s">
        <v>4606</v>
      </c>
      <c r="K2463" s="650" t="s">
        <v>4324</v>
      </c>
      <c r="L2463" s="651">
        <v>129.51</v>
      </c>
      <c r="M2463" s="651">
        <v>388.53</v>
      </c>
      <c r="N2463" s="650">
        <v>3</v>
      </c>
      <c r="O2463" s="731">
        <v>0.5</v>
      </c>
      <c r="P2463" s="651">
        <v>388.53</v>
      </c>
      <c r="Q2463" s="666">
        <v>1</v>
      </c>
      <c r="R2463" s="650">
        <v>3</v>
      </c>
      <c r="S2463" s="666">
        <v>1</v>
      </c>
      <c r="T2463" s="731">
        <v>0.5</v>
      </c>
      <c r="U2463" s="689">
        <v>1</v>
      </c>
    </row>
    <row r="2464" spans="1:21" ht="14.4" customHeight="1" x14ac:dyDescent="0.3">
      <c r="A2464" s="649">
        <v>21</v>
      </c>
      <c r="B2464" s="650" t="s">
        <v>582</v>
      </c>
      <c r="C2464" s="650">
        <v>89301212</v>
      </c>
      <c r="D2464" s="729" t="s">
        <v>5949</v>
      </c>
      <c r="E2464" s="730" t="s">
        <v>3933</v>
      </c>
      <c r="F2464" s="650" t="s">
        <v>3904</v>
      </c>
      <c r="G2464" s="650" t="s">
        <v>4321</v>
      </c>
      <c r="H2464" s="650" t="s">
        <v>1959</v>
      </c>
      <c r="I2464" s="650" t="s">
        <v>3270</v>
      </c>
      <c r="J2464" s="650" t="s">
        <v>3880</v>
      </c>
      <c r="K2464" s="650" t="s">
        <v>3266</v>
      </c>
      <c r="L2464" s="651">
        <v>84.89</v>
      </c>
      <c r="M2464" s="651">
        <v>84.89</v>
      </c>
      <c r="N2464" s="650">
        <v>1</v>
      </c>
      <c r="O2464" s="731">
        <v>0.5</v>
      </c>
      <c r="P2464" s="651">
        <v>84.89</v>
      </c>
      <c r="Q2464" s="666">
        <v>1</v>
      </c>
      <c r="R2464" s="650">
        <v>1</v>
      </c>
      <c r="S2464" s="666">
        <v>1</v>
      </c>
      <c r="T2464" s="731">
        <v>0.5</v>
      </c>
      <c r="U2464" s="689">
        <v>1</v>
      </c>
    </row>
    <row r="2465" spans="1:21" ht="14.4" customHeight="1" x14ac:dyDescent="0.3">
      <c r="A2465" s="649">
        <v>21</v>
      </c>
      <c r="B2465" s="650" t="s">
        <v>582</v>
      </c>
      <c r="C2465" s="650">
        <v>89301212</v>
      </c>
      <c r="D2465" s="729" t="s">
        <v>5949</v>
      </c>
      <c r="E2465" s="730" t="s">
        <v>3933</v>
      </c>
      <c r="F2465" s="650" t="s">
        <v>3904</v>
      </c>
      <c r="G2465" s="650" t="s">
        <v>4321</v>
      </c>
      <c r="H2465" s="650" t="s">
        <v>1959</v>
      </c>
      <c r="I2465" s="650" t="s">
        <v>3267</v>
      </c>
      <c r="J2465" s="650" t="s">
        <v>3268</v>
      </c>
      <c r="K2465" s="650" t="s">
        <v>3266</v>
      </c>
      <c r="L2465" s="651">
        <v>84.19</v>
      </c>
      <c r="M2465" s="651">
        <v>420.95</v>
      </c>
      <c r="N2465" s="650">
        <v>5</v>
      </c>
      <c r="O2465" s="731">
        <v>1</v>
      </c>
      <c r="P2465" s="651">
        <v>420.95</v>
      </c>
      <c r="Q2465" s="666">
        <v>1</v>
      </c>
      <c r="R2465" s="650">
        <v>5</v>
      </c>
      <c r="S2465" s="666">
        <v>1</v>
      </c>
      <c r="T2465" s="731">
        <v>1</v>
      </c>
      <c r="U2465" s="689">
        <v>1</v>
      </c>
    </row>
    <row r="2466" spans="1:21" ht="14.4" customHeight="1" x14ac:dyDescent="0.3">
      <c r="A2466" s="649">
        <v>21</v>
      </c>
      <c r="B2466" s="650" t="s">
        <v>582</v>
      </c>
      <c r="C2466" s="650">
        <v>89301212</v>
      </c>
      <c r="D2466" s="729" t="s">
        <v>5949</v>
      </c>
      <c r="E2466" s="730" t="s">
        <v>3933</v>
      </c>
      <c r="F2466" s="650" t="s">
        <v>3904</v>
      </c>
      <c r="G2466" s="650" t="s">
        <v>4321</v>
      </c>
      <c r="H2466" s="650" t="s">
        <v>1959</v>
      </c>
      <c r="I2466" s="650" t="s">
        <v>3267</v>
      </c>
      <c r="J2466" s="650" t="s">
        <v>3268</v>
      </c>
      <c r="K2466" s="650" t="s">
        <v>3266</v>
      </c>
      <c r="L2466" s="651">
        <v>84.89</v>
      </c>
      <c r="M2466" s="651">
        <v>254.67000000000002</v>
      </c>
      <c r="N2466" s="650">
        <v>3</v>
      </c>
      <c r="O2466" s="731">
        <v>0.5</v>
      </c>
      <c r="P2466" s="651">
        <v>254.67000000000002</v>
      </c>
      <c r="Q2466" s="666">
        <v>1</v>
      </c>
      <c r="R2466" s="650">
        <v>3</v>
      </c>
      <c r="S2466" s="666">
        <v>1</v>
      </c>
      <c r="T2466" s="731">
        <v>0.5</v>
      </c>
      <c r="U2466" s="689">
        <v>1</v>
      </c>
    </row>
    <row r="2467" spans="1:21" ht="14.4" customHeight="1" x14ac:dyDescent="0.3">
      <c r="A2467" s="649">
        <v>21</v>
      </c>
      <c r="B2467" s="650" t="s">
        <v>582</v>
      </c>
      <c r="C2467" s="650">
        <v>89301212</v>
      </c>
      <c r="D2467" s="729" t="s">
        <v>5949</v>
      </c>
      <c r="E2467" s="730" t="s">
        <v>3933</v>
      </c>
      <c r="F2467" s="650" t="s">
        <v>3904</v>
      </c>
      <c r="G2467" s="650" t="s">
        <v>4321</v>
      </c>
      <c r="H2467" s="650" t="s">
        <v>1959</v>
      </c>
      <c r="I2467" s="650" t="s">
        <v>4607</v>
      </c>
      <c r="J2467" s="650" t="s">
        <v>4608</v>
      </c>
      <c r="K2467" s="650" t="s">
        <v>4324</v>
      </c>
      <c r="L2467" s="651">
        <v>126.28</v>
      </c>
      <c r="M2467" s="651">
        <v>631.4</v>
      </c>
      <c r="N2467" s="650">
        <v>5</v>
      </c>
      <c r="O2467" s="731">
        <v>0.5</v>
      </c>
      <c r="P2467" s="651"/>
      <c r="Q2467" s="666">
        <v>0</v>
      </c>
      <c r="R2467" s="650"/>
      <c r="S2467" s="666">
        <v>0</v>
      </c>
      <c r="T2467" s="731"/>
      <c r="U2467" s="689">
        <v>0</v>
      </c>
    </row>
    <row r="2468" spans="1:21" ht="14.4" customHeight="1" x14ac:dyDescent="0.3">
      <c r="A2468" s="649">
        <v>21</v>
      </c>
      <c r="B2468" s="650" t="s">
        <v>582</v>
      </c>
      <c r="C2468" s="650">
        <v>89301212</v>
      </c>
      <c r="D2468" s="729" t="s">
        <v>5949</v>
      </c>
      <c r="E2468" s="730" t="s">
        <v>3933</v>
      </c>
      <c r="F2468" s="650" t="s">
        <v>3904</v>
      </c>
      <c r="G2468" s="650" t="s">
        <v>4321</v>
      </c>
      <c r="H2468" s="650" t="s">
        <v>1959</v>
      </c>
      <c r="I2468" s="650" t="s">
        <v>4607</v>
      </c>
      <c r="J2468" s="650" t="s">
        <v>4608</v>
      </c>
      <c r="K2468" s="650" t="s">
        <v>4324</v>
      </c>
      <c r="L2468" s="651">
        <v>127.34</v>
      </c>
      <c r="M2468" s="651">
        <v>1146.06</v>
      </c>
      <c r="N2468" s="650">
        <v>9</v>
      </c>
      <c r="O2468" s="731">
        <v>2</v>
      </c>
      <c r="P2468" s="651">
        <v>509.36</v>
      </c>
      <c r="Q2468" s="666">
        <v>0.44444444444444448</v>
      </c>
      <c r="R2468" s="650">
        <v>4</v>
      </c>
      <c r="S2468" s="666">
        <v>0.44444444444444442</v>
      </c>
      <c r="T2468" s="731">
        <v>1</v>
      </c>
      <c r="U2468" s="689">
        <v>0.5</v>
      </c>
    </row>
    <row r="2469" spans="1:21" ht="14.4" customHeight="1" x14ac:dyDescent="0.3">
      <c r="A2469" s="649">
        <v>21</v>
      </c>
      <c r="B2469" s="650" t="s">
        <v>582</v>
      </c>
      <c r="C2469" s="650">
        <v>89301212</v>
      </c>
      <c r="D2469" s="729" t="s">
        <v>5949</v>
      </c>
      <c r="E2469" s="730" t="s">
        <v>3933</v>
      </c>
      <c r="F2469" s="650" t="s">
        <v>3904</v>
      </c>
      <c r="G2469" s="650" t="s">
        <v>4321</v>
      </c>
      <c r="H2469" s="650" t="s">
        <v>1959</v>
      </c>
      <c r="I2469" s="650" t="s">
        <v>3274</v>
      </c>
      <c r="J2469" s="650" t="s">
        <v>3275</v>
      </c>
      <c r="K2469" s="650" t="s">
        <v>3266</v>
      </c>
      <c r="L2469" s="651">
        <v>84.89</v>
      </c>
      <c r="M2469" s="651">
        <v>339.56</v>
      </c>
      <c r="N2469" s="650">
        <v>4</v>
      </c>
      <c r="O2469" s="731">
        <v>1</v>
      </c>
      <c r="P2469" s="651">
        <v>339.56</v>
      </c>
      <c r="Q2469" s="666">
        <v>1</v>
      </c>
      <c r="R2469" s="650">
        <v>4</v>
      </c>
      <c r="S2469" s="666">
        <v>1</v>
      </c>
      <c r="T2469" s="731">
        <v>1</v>
      </c>
      <c r="U2469" s="689">
        <v>1</v>
      </c>
    </row>
    <row r="2470" spans="1:21" ht="14.4" customHeight="1" x14ac:dyDescent="0.3">
      <c r="A2470" s="649">
        <v>21</v>
      </c>
      <c r="B2470" s="650" t="s">
        <v>582</v>
      </c>
      <c r="C2470" s="650">
        <v>89301212</v>
      </c>
      <c r="D2470" s="729" t="s">
        <v>5949</v>
      </c>
      <c r="E2470" s="730" t="s">
        <v>3933</v>
      </c>
      <c r="F2470" s="650" t="s">
        <v>3904</v>
      </c>
      <c r="G2470" s="650" t="s">
        <v>4321</v>
      </c>
      <c r="H2470" s="650" t="s">
        <v>1959</v>
      </c>
      <c r="I2470" s="650" t="s">
        <v>3264</v>
      </c>
      <c r="J2470" s="650" t="s">
        <v>3265</v>
      </c>
      <c r="K2470" s="650" t="s">
        <v>3266</v>
      </c>
      <c r="L2470" s="651">
        <v>84.19</v>
      </c>
      <c r="M2470" s="651">
        <v>168.38</v>
      </c>
      <c r="N2470" s="650">
        <v>2</v>
      </c>
      <c r="O2470" s="731">
        <v>0.5</v>
      </c>
      <c r="P2470" s="651">
        <v>168.38</v>
      </c>
      <c r="Q2470" s="666">
        <v>1</v>
      </c>
      <c r="R2470" s="650">
        <v>2</v>
      </c>
      <c r="S2470" s="666">
        <v>1</v>
      </c>
      <c r="T2470" s="731">
        <v>0.5</v>
      </c>
      <c r="U2470" s="689">
        <v>1</v>
      </c>
    </row>
    <row r="2471" spans="1:21" ht="14.4" customHeight="1" x14ac:dyDescent="0.3">
      <c r="A2471" s="649">
        <v>21</v>
      </c>
      <c r="B2471" s="650" t="s">
        <v>582</v>
      </c>
      <c r="C2471" s="650">
        <v>89301212</v>
      </c>
      <c r="D2471" s="729" t="s">
        <v>5949</v>
      </c>
      <c r="E2471" s="730" t="s">
        <v>3933</v>
      </c>
      <c r="F2471" s="650" t="s">
        <v>3904</v>
      </c>
      <c r="G2471" s="650" t="s">
        <v>4321</v>
      </c>
      <c r="H2471" s="650" t="s">
        <v>1959</v>
      </c>
      <c r="I2471" s="650" t="s">
        <v>4322</v>
      </c>
      <c r="J2471" s="650" t="s">
        <v>4323</v>
      </c>
      <c r="K2471" s="650" t="s">
        <v>4324</v>
      </c>
      <c r="L2471" s="651">
        <v>82.04</v>
      </c>
      <c r="M2471" s="651">
        <v>1312.6399999999999</v>
      </c>
      <c r="N2471" s="650">
        <v>16</v>
      </c>
      <c r="O2471" s="731">
        <v>5</v>
      </c>
      <c r="P2471" s="651">
        <v>820.4</v>
      </c>
      <c r="Q2471" s="666">
        <v>0.625</v>
      </c>
      <c r="R2471" s="650">
        <v>10</v>
      </c>
      <c r="S2471" s="666">
        <v>0.625</v>
      </c>
      <c r="T2471" s="731">
        <v>3</v>
      </c>
      <c r="U2471" s="689">
        <v>0.6</v>
      </c>
    </row>
    <row r="2472" spans="1:21" ht="14.4" customHeight="1" x14ac:dyDescent="0.3">
      <c r="A2472" s="649">
        <v>21</v>
      </c>
      <c r="B2472" s="650" t="s">
        <v>582</v>
      </c>
      <c r="C2472" s="650">
        <v>89301212</v>
      </c>
      <c r="D2472" s="729" t="s">
        <v>5949</v>
      </c>
      <c r="E2472" s="730" t="s">
        <v>3933</v>
      </c>
      <c r="F2472" s="650" t="s">
        <v>3904</v>
      </c>
      <c r="G2472" s="650" t="s">
        <v>4321</v>
      </c>
      <c r="H2472" s="650" t="s">
        <v>1959</v>
      </c>
      <c r="I2472" s="650" t="s">
        <v>4611</v>
      </c>
      <c r="J2472" s="650" t="s">
        <v>4612</v>
      </c>
      <c r="K2472" s="650" t="s">
        <v>4324</v>
      </c>
      <c r="L2472" s="651">
        <v>127.34</v>
      </c>
      <c r="M2472" s="651">
        <v>1782.76</v>
      </c>
      <c r="N2472" s="650">
        <v>14</v>
      </c>
      <c r="O2472" s="731">
        <v>2.5</v>
      </c>
      <c r="P2472" s="651">
        <v>1528.08</v>
      </c>
      <c r="Q2472" s="666">
        <v>0.8571428571428571</v>
      </c>
      <c r="R2472" s="650">
        <v>12</v>
      </c>
      <c r="S2472" s="666">
        <v>0.8571428571428571</v>
      </c>
      <c r="T2472" s="731">
        <v>1.5</v>
      </c>
      <c r="U2472" s="689">
        <v>0.6</v>
      </c>
    </row>
    <row r="2473" spans="1:21" ht="14.4" customHeight="1" x14ac:dyDescent="0.3">
      <c r="A2473" s="649">
        <v>21</v>
      </c>
      <c r="B2473" s="650" t="s">
        <v>582</v>
      </c>
      <c r="C2473" s="650">
        <v>89301212</v>
      </c>
      <c r="D2473" s="729" t="s">
        <v>5949</v>
      </c>
      <c r="E2473" s="730" t="s">
        <v>3933</v>
      </c>
      <c r="F2473" s="650" t="s">
        <v>3904</v>
      </c>
      <c r="G2473" s="650" t="s">
        <v>4321</v>
      </c>
      <c r="H2473" s="650" t="s">
        <v>1959</v>
      </c>
      <c r="I2473" s="650" t="s">
        <v>4325</v>
      </c>
      <c r="J2473" s="650" t="s">
        <v>4326</v>
      </c>
      <c r="K2473" s="650" t="s">
        <v>4324</v>
      </c>
      <c r="L2473" s="651">
        <v>82.04</v>
      </c>
      <c r="M2473" s="651">
        <v>820.40000000000009</v>
      </c>
      <c r="N2473" s="650">
        <v>10</v>
      </c>
      <c r="O2473" s="731">
        <v>2.5</v>
      </c>
      <c r="P2473" s="651">
        <v>656.32</v>
      </c>
      <c r="Q2473" s="666">
        <v>0.79999999999999993</v>
      </c>
      <c r="R2473" s="650">
        <v>8</v>
      </c>
      <c r="S2473" s="666">
        <v>0.8</v>
      </c>
      <c r="T2473" s="731">
        <v>2</v>
      </c>
      <c r="U2473" s="689">
        <v>0.8</v>
      </c>
    </row>
    <row r="2474" spans="1:21" ht="14.4" customHeight="1" x14ac:dyDescent="0.3">
      <c r="A2474" s="649">
        <v>21</v>
      </c>
      <c r="B2474" s="650" t="s">
        <v>582</v>
      </c>
      <c r="C2474" s="650">
        <v>89301212</v>
      </c>
      <c r="D2474" s="729" t="s">
        <v>5949</v>
      </c>
      <c r="E2474" s="730" t="s">
        <v>3933</v>
      </c>
      <c r="F2474" s="650" t="s">
        <v>3904</v>
      </c>
      <c r="G2474" s="650" t="s">
        <v>4321</v>
      </c>
      <c r="H2474" s="650" t="s">
        <v>1959</v>
      </c>
      <c r="I2474" s="650" t="s">
        <v>4615</v>
      </c>
      <c r="J2474" s="650" t="s">
        <v>4616</v>
      </c>
      <c r="K2474" s="650" t="s">
        <v>4324</v>
      </c>
      <c r="L2474" s="651">
        <v>82.04</v>
      </c>
      <c r="M2474" s="651">
        <v>1148.56</v>
      </c>
      <c r="N2474" s="650">
        <v>14</v>
      </c>
      <c r="O2474" s="731">
        <v>4</v>
      </c>
      <c r="P2474" s="651">
        <v>656.32</v>
      </c>
      <c r="Q2474" s="666">
        <v>0.57142857142857151</v>
      </c>
      <c r="R2474" s="650">
        <v>8</v>
      </c>
      <c r="S2474" s="666">
        <v>0.5714285714285714</v>
      </c>
      <c r="T2474" s="731">
        <v>2.5</v>
      </c>
      <c r="U2474" s="689">
        <v>0.625</v>
      </c>
    </row>
    <row r="2475" spans="1:21" ht="14.4" customHeight="1" x14ac:dyDescent="0.3">
      <c r="A2475" s="649">
        <v>21</v>
      </c>
      <c r="B2475" s="650" t="s">
        <v>582</v>
      </c>
      <c r="C2475" s="650">
        <v>89301212</v>
      </c>
      <c r="D2475" s="729" t="s">
        <v>5949</v>
      </c>
      <c r="E2475" s="730" t="s">
        <v>3933</v>
      </c>
      <c r="F2475" s="650" t="s">
        <v>3904</v>
      </c>
      <c r="G2475" s="650" t="s">
        <v>4321</v>
      </c>
      <c r="H2475" s="650" t="s">
        <v>1959</v>
      </c>
      <c r="I2475" s="650" t="s">
        <v>4617</v>
      </c>
      <c r="J2475" s="650" t="s">
        <v>3263</v>
      </c>
      <c r="K2475" s="650" t="s">
        <v>4618</v>
      </c>
      <c r="L2475" s="651">
        <v>1451.04</v>
      </c>
      <c r="M2475" s="651">
        <v>8706.24</v>
      </c>
      <c r="N2475" s="650">
        <v>6</v>
      </c>
      <c r="O2475" s="731">
        <v>1</v>
      </c>
      <c r="P2475" s="651"/>
      <c r="Q2475" s="666">
        <v>0</v>
      </c>
      <c r="R2475" s="650"/>
      <c r="S2475" s="666">
        <v>0</v>
      </c>
      <c r="T2475" s="731"/>
      <c r="U2475" s="689">
        <v>0</v>
      </c>
    </row>
    <row r="2476" spans="1:21" ht="14.4" customHeight="1" x14ac:dyDescent="0.3">
      <c r="A2476" s="649">
        <v>21</v>
      </c>
      <c r="B2476" s="650" t="s">
        <v>582</v>
      </c>
      <c r="C2476" s="650">
        <v>89301212</v>
      </c>
      <c r="D2476" s="729" t="s">
        <v>5949</v>
      </c>
      <c r="E2476" s="730" t="s">
        <v>3933</v>
      </c>
      <c r="F2476" s="650" t="s">
        <v>3904</v>
      </c>
      <c r="G2476" s="650" t="s">
        <v>4321</v>
      </c>
      <c r="H2476" s="650" t="s">
        <v>583</v>
      </c>
      <c r="I2476" s="650" t="s">
        <v>4619</v>
      </c>
      <c r="J2476" s="650" t="s">
        <v>4620</v>
      </c>
      <c r="K2476" s="650" t="s">
        <v>3258</v>
      </c>
      <c r="L2476" s="651">
        <v>194.26</v>
      </c>
      <c r="M2476" s="651">
        <v>30693.079999999994</v>
      </c>
      <c r="N2476" s="650">
        <v>158</v>
      </c>
      <c r="O2476" s="731">
        <v>31</v>
      </c>
      <c r="P2476" s="651">
        <v>18454.699999999997</v>
      </c>
      <c r="Q2476" s="666">
        <v>0.60126582278481011</v>
      </c>
      <c r="R2476" s="650">
        <v>95</v>
      </c>
      <c r="S2476" s="666">
        <v>0.60126582278481011</v>
      </c>
      <c r="T2476" s="731">
        <v>19</v>
      </c>
      <c r="U2476" s="689">
        <v>0.61290322580645162</v>
      </c>
    </row>
    <row r="2477" spans="1:21" ht="14.4" customHeight="1" x14ac:dyDescent="0.3">
      <c r="A2477" s="649">
        <v>21</v>
      </c>
      <c r="B2477" s="650" t="s">
        <v>582</v>
      </c>
      <c r="C2477" s="650">
        <v>89301212</v>
      </c>
      <c r="D2477" s="729" t="s">
        <v>5949</v>
      </c>
      <c r="E2477" s="730" t="s">
        <v>3933</v>
      </c>
      <c r="F2477" s="650" t="s">
        <v>3904</v>
      </c>
      <c r="G2477" s="650" t="s">
        <v>4327</v>
      </c>
      <c r="H2477" s="650" t="s">
        <v>583</v>
      </c>
      <c r="I2477" s="650" t="s">
        <v>2661</v>
      </c>
      <c r="J2477" s="650" t="s">
        <v>2662</v>
      </c>
      <c r="K2477" s="650" t="s">
        <v>2663</v>
      </c>
      <c r="L2477" s="651">
        <v>61.3</v>
      </c>
      <c r="M2477" s="651">
        <v>122.6</v>
      </c>
      <c r="N2477" s="650">
        <v>2</v>
      </c>
      <c r="O2477" s="731">
        <v>0.5</v>
      </c>
      <c r="P2477" s="651">
        <v>122.6</v>
      </c>
      <c r="Q2477" s="666">
        <v>1</v>
      </c>
      <c r="R2477" s="650">
        <v>2</v>
      </c>
      <c r="S2477" s="666">
        <v>1</v>
      </c>
      <c r="T2477" s="731">
        <v>0.5</v>
      </c>
      <c r="U2477" s="689">
        <v>1</v>
      </c>
    </row>
    <row r="2478" spans="1:21" ht="14.4" customHeight="1" x14ac:dyDescent="0.3">
      <c r="A2478" s="649">
        <v>21</v>
      </c>
      <c r="B2478" s="650" t="s">
        <v>582</v>
      </c>
      <c r="C2478" s="650">
        <v>89301212</v>
      </c>
      <c r="D2478" s="729" t="s">
        <v>5949</v>
      </c>
      <c r="E2478" s="730" t="s">
        <v>3933</v>
      </c>
      <c r="F2478" s="650" t="s">
        <v>3904</v>
      </c>
      <c r="G2478" s="650" t="s">
        <v>4327</v>
      </c>
      <c r="H2478" s="650" t="s">
        <v>583</v>
      </c>
      <c r="I2478" s="650" t="s">
        <v>2661</v>
      </c>
      <c r="J2478" s="650" t="s">
        <v>2662</v>
      </c>
      <c r="K2478" s="650" t="s">
        <v>2663</v>
      </c>
      <c r="L2478" s="651">
        <v>73.260000000000005</v>
      </c>
      <c r="M2478" s="651">
        <v>73.260000000000005</v>
      </c>
      <c r="N2478" s="650">
        <v>1</v>
      </c>
      <c r="O2478" s="731">
        <v>0.5</v>
      </c>
      <c r="P2478" s="651">
        <v>73.260000000000005</v>
      </c>
      <c r="Q2478" s="666">
        <v>1</v>
      </c>
      <c r="R2478" s="650">
        <v>1</v>
      </c>
      <c r="S2478" s="666">
        <v>1</v>
      </c>
      <c r="T2478" s="731">
        <v>0.5</v>
      </c>
      <c r="U2478" s="689">
        <v>1</v>
      </c>
    </row>
    <row r="2479" spans="1:21" ht="14.4" customHeight="1" x14ac:dyDescent="0.3">
      <c r="A2479" s="649">
        <v>21</v>
      </c>
      <c r="B2479" s="650" t="s">
        <v>582</v>
      </c>
      <c r="C2479" s="650">
        <v>89301212</v>
      </c>
      <c r="D2479" s="729" t="s">
        <v>5949</v>
      </c>
      <c r="E2479" s="730" t="s">
        <v>3933</v>
      </c>
      <c r="F2479" s="650" t="s">
        <v>3904</v>
      </c>
      <c r="G2479" s="650" t="s">
        <v>4095</v>
      </c>
      <c r="H2479" s="650" t="s">
        <v>583</v>
      </c>
      <c r="I2479" s="650" t="s">
        <v>2518</v>
      </c>
      <c r="J2479" s="650" t="s">
        <v>4096</v>
      </c>
      <c r="K2479" s="650" t="s">
        <v>4097</v>
      </c>
      <c r="L2479" s="651">
        <v>22.88</v>
      </c>
      <c r="M2479" s="651">
        <v>68.64</v>
      </c>
      <c r="N2479" s="650">
        <v>3</v>
      </c>
      <c r="O2479" s="731">
        <v>3</v>
      </c>
      <c r="P2479" s="651">
        <v>68.64</v>
      </c>
      <c r="Q2479" s="666">
        <v>1</v>
      </c>
      <c r="R2479" s="650">
        <v>3</v>
      </c>
      <c r="S2479" s="666">
        <v>1</v>
      </c>
      <c r="T2479" s="731">
        <v>3</v>
      </c>
      <c r="U2479" s="689">
        <v>1</v>
      </c>
    </row>
    <row r="2480" spans="1:21" ht="14.4" customHeight="1" x14ac:dyDescent="0.3">
      <c r="A2480" s="649">
        <v>21</v>
      </c>
      <c r="B2480" s="650" t="s">
        <v>582</v>
      </c>
      <c r="C2480" s="650">
        <v>89301212</v>
      </c>
      <c r="D2480" s="729" t="s">
        <v>5949</v>
      </c>
      <c r="E2480" s="730" t="s">
        <v>3933</v>
      </c>
      <c r="F2480" s="650" t="s">
        <v>3904</v>
      </c>
      <c r="G2480" s="650" t="s">
        <v>4095</v>
      </c>
      <c r="H2480" s="650" t="s">
        <v>583</v>
      </c>
      <c r="I2480" s="650" t="s">
        <v>1346</v>
      </c>
      <c r="J2480" s="650" t="s">
        <v>4098</v>
      </c>
      <c r="K2480" s="650" t="s">
        <v>4099</v>
      </c>
      <c r="L2480" s="651">
        <v>91.52</v>
      </c>
      <c r="M2480" s="651">
        <v>91.52</v>
      </c>
      <c r="N2480" s="650">
        <v>1</v>
      </c>
      <c r="O2480" s="731">
        <v>0.5</v>
      </c>
      <c r="P2480" s="651"/>
      <c r="Q2480" s="666">
        <v>0</v>
      </c>
      <c r="R2480" s="650"/>
      <c r="S2480" s="666">
        <v>0</v>
      </c>
      <c r="T2480" s="731"/>
      <c r="U2480" s="689">
        <v>0</v>
      </c>
    </row>
    <row r="2481" spans="1:21" ht="14.4" customHeight="1" x14ac:dyDescent="0.3">
      <c r="A2481" s="649">
        <v>21</v>
      </c>
      <c r="B2481" s="650" t="s">
        <v>582</v>
      </c>
      <c r="C2481" s="650">
        <v>89301212</v>
      </c>
      <c r="D2481" s="729" t="s">
        <v>5949</v>
      </c>
      <c r="E2481" s="730" t="s">
        <v>3933</v>
      </c>
      <c r="F2481" s="650" t="s">
        <v>3904</v>
      </c>
      <c r="G2481" s="650" t="s">
        <v>4104</v>
      </c>
      <c r="H2481" s="650" t="s">
        <v>583</v>
      </c>
      <c r="I2481" s="650" t="s">
        <v>1019</v>
      </c>
      <c r="J2481" s="650" t="s">
        <v>4105</v>
      </c>
      <c r="K2481" s="650" t="s">
        <v>4106</v>
      </c>
      <c r="L2481" s="651">
        <v>0</v>
      </c>
      <c r="M2481" s="651">
        <v>0</v>
      </c>
      <c r="N2481" s="650">
        <v>2</v>
      </c>
      <c r="O2481" s="731">
        <v>2</v>
      </c>
      <c r="P2481" s="651">
        <v>0</v>
      </c>
      <c r="Q2481" s="666"/>
      <c r="R2481" s="650">
        <v>1</v>
      </c>
      <c r="S2481" s="666">
        <v>0.5</v>
      </c>
      <c r="T2481" s="731">
        <v>1</v>
      </c>
      <c r="U2481" s="689">
        <v>0.5</v>
      </c>
    </row>
    <row r="2482" spans="1:21" ht="14.4" customHeight="1" x14ac:dyDescent="0.3">
      <c r="A2482" s="649">
        <v>21</v>
      </c>
      <c r="B2482" s="650" t="s">
        <v>582</v>
      </c>
      <c r="C2482" s="650">
        <v>89301212</v>
      </c>
      <c r="D2482" s="729" t="s">
        <v>5949</v>
      </c>
      <c r="E2482" s="730" t="s">
        <v>3933</v>
      </c>
      <c r="F2482" s="650" t="s">
        <v>3904</v>
      </c>
      <c r="G2482" s="650" t="s">
        <v>4381</v>
      </c>
      <c r="H2482" s="650" t="s">
        <v>583</v>
      </c>
      <c r="I2482" s="650" t="s">
        <v>4382</v>
      </c>
      <c r="J2482" s="650" t="s">
        <v>761</v>
      </c>
      <c r="K2482" s="650" t="s">
        <v>4383</v>
      </c>
      <c r="L2482" s="651">
        <v>0</v>
      </c>
      <c r="M2482" s="651">
        <v>0</v>
      </c>
      <c r="N2482" s="650">
        <v>1</v>
      </c>
      <c r="O2482" s="731">
        <v>1</v>
      </c>
      <c r="P2482" s="651"/>
      <c r="Q2482" s="666"/>
      <c r="R2482" s="650"/>
      <c r="S2482" s="666">
        <v>0</v>
      </c>
      <c r="T2482" s="731"/>
      <c r="U2482" s="689">
        <v>0</v>
      </c>
    </row>
    <row r="2483" spans="1:21" ht="14.4" customHeight="1" x14ac:dyDescent="0.3">
      <c r="A2483" s="649">
        <v>21</v>
      </c>
      <c r="B2483" s="650" t="s">
        <v>582</v>
      </c>
      <c r="C2483" s="650">
        <v>89301212</v>
      </c>
      <c r="D2483" s="729" t="s">
        <v>5949</v>
      </c>
      <c r="E2483" s="730" t="s">
        <v>3933</v>
      </c>
      <c r="F2483" s="650" t="s">
        <v>3904</v>
      </c>
      <c r="G2483" s="650" t="s">
        <v>5764</v>
      </c>
      <c r="H2483" s="650" t="s">
        <v>583</v>
      </c>
      <c r="I2483" s="650" t="s">
        <v>5765</v>
      </c>
      <c r="J2483" s="650" t="s">
        <v>5766</v>
      </c>
      <c r="K2483" s="650" t="s">
        <v>5767</v>
      </c>
      <c r="L2483" s="651">
        <v>0</v>
      </c>
      <c r="M2483" s="651">
        <v>0</v>
      </c>
      <c r="N2483" s="650">
        <v>2</v>
      </c>
      <c r="O2483" s="731">
        <v>1</v>
      </c>
      <c r="P2483" s="651"/>
      <c r="Q2483" s="666"/>
      <c r="R2483" s="650"/>
      <c r="S2483" s="666">
        <v>0</v>
      </c>
      <c r="T2483" s="731"/>
      <c r="U2483" s="689">
        <v>0</v>
      </c>
    </row>
    <row r="2484" spans="1:21" ht="14.4" customHeight="1" x14ac:dyDescent="0.3">
      <c r="A2484" s="649">
        <v>21</v>
      </c>
      <c r="B2484" s="650" t="s">
        <v>582</v>
      </c>
      <c r="C2484" s="650">
        <v>89301212</v>
      </c>
      <c r="D2484" s="729" t="s">
        <v>5949</v>
      </c>
      <c r="E2484" s="730" t="s">
        <v>3933</v>
      </c>
      <c r="F2484" s="650" t="s">
        <v>3904</v>
      </c>
      <c r="G2484" s="650" t="s">
        <v>4107</v>
      </c>
      <c r="H2484" s="650" t="s">
        <v>583</v>
      </c>
      <c r="I2484" s="650" t="s">
        <v>1085</v>
      </c>
      <c r="J2484" s="650" t="s">
        <v>906</v>
      </c>
      <c r="K2484" s="650" t="s">
        <v>5681</v>
      </c>
      <c r="L2484" s="651">
        <v>0</v>
      </c>
      <c r="M2484" s="651">
        <v>0</v>
      </c>
      <c r="N2484" s="650">
        <v>2</v>
      </c>
      <c r="O2484" s="731">
        <v>1.5</v>
      </c>
      <c r="P2484" s="651"/>
      <c r="Q2484" s="666"/>
      <c r="R2484" s="650"/>
      <c r="S2484" s="666">
        <v>0</v>
      </c>
      <c r="T2484" s="731"/>
      <c r="U2484" s="689">
        <v>0</v>
      </c>
    </row>
    <row r="2485" spans="1:21" ht="14.4" customHeight="1" x14ac:dyDescent="0.3">
      <c r="A2485" s="649">
        <v>21</v>
      </c>
      <c r="B2485" s="650" t="s">
        <v>582</v>
      </c>
      <c r="C2485" s="650">
        <v>89301212</v>
      </c>
      <c r="D2485" s="729" t="s">
        <v>5949</v>
      </c>
      <c r="E2485" s="730" t="s">
        <v>3933</v>
      </c>
      <c r="F2485" s="650" t="s">
        <v>3904</v>
      </c>
      <c r="G2485" s="650" t="s">
        <v>4107</v>
      </c>
      <c r="H2485" s="650" t="s">
        <v>583</v>
      </c>
      <c r="I2485" s="650" t="s">
        <v>4108</v>
      </c>
      <c r="J2485" s="650" t="s">
        <v>906</v>
      </c>
      <c r="K2485" s="650" t="s">
        <v>4109</v>
      </c>
      <c r="L2485" s="651">
        <v>0</v>
      </c>
      <c r="M2485" s="651">
        <v>0</v>
      </c>
      <c r="N2485" s="650">
        <v>3</v>
      </c>
      <c r="O2485" s="731">
        <v>2.5</v>
      </c>
      <c r="P2485" s="651"/>
      <c r="Q2485" s="666"/>
      <c r="R2485" s="650"/>
      <c r="S2485" s="666">
        <v>0</v>
      </c>
      <c r="T2485" s="731"/>
      <c r="U2485" s="689">
        <v>0</v>
      </c>
    </row>
    <row r="2486" spans="1:21" ht="14.4" customHeight="1" x14ac:dyDescent="0.3">
      <c r="A2486" s="649">
        <v>21</v>
      </c>
      <c r="B2486" s="650" t="s">
        <v>582</v>
      </c>
      <c r="C2486" s="650">
        <v>89301212</v>
      </c>
      <c r="D2486" s="729" t="s">
        <v>5949</v>
      </c>
      <c r="E2486" s="730" t="s">
        <v>3933</v>
      </c>
      <c r="F2486" s="650" t="s">
        <v>3904</v>
      </c>
      <c r="G2486" s="650" t="s">
        <v>4110</v>
      </c>
      <c r="H2486" s="650" t="s">
        <v>583</v>
      </c>
      <c r="I2486" s="650" t="s">
        <v>876</v>
      </c>
      <c r="J2486" s="650" t="s">
        <v>4111</v>
      </c>
      <c r="K2486" s="650" t="s">
        <v>4112</v>
      </c>
      <c r="L2486" s="651">
        <v>0</v>
      </c>
      <c r="M2486" s="651">
        <v>0</v>
      </c>
      <c r="N2486" s="650">
        <v>22</v>
      </c>
      <c r="O2486" s="731">
        <v>15</v>
      </c>
      <c r="P2486" s="651">
        <v>0</v>
      </c>
      <c r="Q2486" s="666"/>
      <c r="R2486" s="650">
        <v>14</v>
      </c>
      <c r="S2486" s="666">
        <v>0.63636363636363635</v>
      </c>
      <c r="T2486" s="731">
        <v>8.5</v>
      </c>
      <c r="U2486" s="689">
        <v>0.56666666666666665</v>
      </c>
    </row>
    <row r="2487" spans="1:21" ht="14.4" customHeight="1" x14ac:dyDescent="0.3">
      <c r="A2487" s="649">
        <v>21</v>
      </c>
      <c r="B2487" s="650" t="s">
        <v>582</v>
      </c>
      <c r="C2487" s="650">
        <v>89301212</v>
      </c>
      <c r="D2487" s="729" t="s">
        <v>5949</v>
      </c>
      <c r="E2487" s="730" t="s">
        <v>3933</v>
      </c>
      <c r="F2487" s="650" t="s">
        <v>3904</v>
      </c>
      <c r="G2487" s="650" t="s">
        <v>4113</v>
      </c>
      <c r="H2487" s="650" t="s">
        <v>583</v>
      </c>
      <c r="I2487" s="650" t="s">
        <v>734</v>
      </c>
      <c r="J2487" s="650" t="s">
        <v>735</v>
      </c>
      <c r="K2487" s="650" t="s">
        <v>4114</v>
      </c>
      <c r="L2487" s="651">
        <v>43.99</v>
      </c>
      <c r="M2487" s="651">
        <v>43.99</v>
      </c>
      <c r="N2487" s="650">
        <v>1</v>
      </c>
      <c r="O2487" s="731">
        <v>1</v>
      </c>
      <c r="P2487" s="651">
        <v>43.99</v>
      </c>
      <c r="Q2487" s="666">
        <v>1</v>
      </c>
      <c r="R2487" s="650">
        <v>1</v>
      </c>
      <c r="S2487" s="666">
        <v>1</v>
      </c>
      <c r="T2487" s="731">
        <v>1</v>
      </c>
      <c r="U2487" s="689">
        <v>1</v>
      </c>
    </row>
    <row r="2488" spans="1:21" ht="14.4" customHeight="1" x14ac:dyDescent="0.3">
      <c r="A2488" s="649">
        <v>21</v>
      </c>
      <c r="B2488" s="650" t="s">
        <v>582</v>
      </c>
      <c r="C2488" s="650">
        <v>89301212</v>
      </c>
      <c r="D2488" s="729" t="s">
        <v>5949</v>
      </c>
      <c r="E2488" s="730" t="s">
        <v>3933</v>
      </c>
      <c r="F2488" s="650" t="s">
        <v>3904</v>
      </c>
      <c r="G2488" s="650" t="s">
        <v>4115</v>
      </c>
      <c r="H2488" s="650" t="s">
        <v>583</v>
      </c>
      <c r="I2488" s="650" t="s">
        <v>4116</v>
      </c>
      <c r="J2488" s="650" t="s">
        <v>2391</v>
      </c>
      <c r="K2488" s="650" t="s">
        <v>4117</v>
      </c>
      <c r="L2488" s="651">
        <v>23.46</v>
      </c>
      <c r="M2488" s="651">
        <v>23.46</v>
      </c>
      <c r="N2488" s="650">
        <v>1</v>
      </c>
      <c r="O2488" s="731">
        <v>1</v>
      </c>
      <c r="P2488" s="651"/>
      <c r="Q2488" s="666">
        <v>0</v>
      </c>
      <c r="R2488" s="650"/>
      <c r="S2488" s="666">
        <v>0</v>
      </c>
      <c r="T2488" s="731"/>
      <c r="U2488" s="689">
        <v>0</v>
      </c>
    </row>
    <row r="2489" spans="1:21" ht="14.4" customHeight="1" x14ac:dyDescent="0.3">
      <c r="A2489" s="649">
        <v>21</v>
      </c>
      <c r="B2489" s="650" t="s">
        <v>582</v>
      </c>
      <c r="C2489" s="650">
        <v>89301212</v>
      </c>
      <c r="D2489" s="729" t="s">
        <v>5949</v>
      </c>
      <c r="E2489" s="730" t="s">
        <v>3933</v>
      </c>
      <c r="F2489" s="650" t="s">
        <v>3904</v>
      </c>
      <c r="G2489" s="650" t="s">
        <v>4384</v>
      </c>
      <c r="H2489" s="650" t="s">
        <v>1959</v>
      </c>
      <c r="I2489" s="650" t="s">
        <v>3236</v>
      </c>
      <c r="J2489" s="650" t="s">
        <v>3851</v>
      </c>
      <c r="K2489" s="650" t="s">
        <v>3852</v>
      </c>
      <c r="L2489" s="651">
        <v>514.67999999999995</v>
      </c>
      <c r="M2489" s="651">
        <v>30880.80000000001</v>
      </c>
      <c r="N2489" s="650">
        <v>60</v>
      </c>
      <c r="O2489" s="731">
        <v>59.5</v>
      </c>
      <c r="P2489" s="651">
        <v>14411.040000000005</v>
      </c>
      <c r="Q2489" s="666">
        <v>0.46666666666666667</v>
      </c>
      <c r="R2489" s="650">
        <v>28</v>
      </c>
      <c r="S2489" s="666">
        <v>0.46666666666666667</v>
      </c>
      <c r="T2489" s="731">
        <v>27.5</v>
      </c>
      <c r="U2489" s="689">
        <v>0.46218487394957986</v>
      </c>
    </row>
    <row r="2490" spans="1:21" ht="14.4" customHeight="1" x14ac:dyDescent="0.3">
      <c r="A2490" s="649">
        <v>21</v>
      </c>
      <c r="B2490" s="650" t="s">
        <v>582</v>
      </c>
      <c r="C2490" s="650">
        <v>89301212</v>
      </c>
      <c r="D2490" s="729" t="s">
        <v>5949</v>
      </c>
      <c r="E2490" s="730" t="s">
        <v>3933</v>
      </c>
      <c r="F2490" s="650" t="s">
        <v>3904</v>
      </c>
      <c r="G2490" s="650" t="s">
        <v>4198</v>
      </c>
      <c r="H2490" s="650" t="s">
        <v>583</v>
      </c>
      <c r="I2490" s="650" t="s">
        <v>5768</v>
      </c>
      <c r="J2490" s="650" t="s">
        <v>5769</v>
      </c>
      <c r="K2490" s="650" t="s">
        <v>3171</v>
      </c>
      <c r="L2490" s="651">
        <v>492.45</v>
      </c>
      <c r="M2490" s="651">
        <v>492.45</v>
      </c>
      <c r="N2490" s="650">
        <v>1</v>
      </c>
      <c r="O2490" s="731">
        <v>0.5</v>
      </c>
      <c r="P2490" s="651">
        <v>492.45</v>
      </c>
      <c r="Q2490" s="666">
        <v>1</v>
      </c>
      <c r="R2490" s="650">
        <v>1</v>
      </c>
      <c r="S2490" s="666">
        <v>1</v>
      </c>
      <c r="T2490" s="731">
        <v>0.5</v>
      </c>
      <c r="U2490" s="689">
        <v>1</v>
      </c>
    </row>
    <row r="2491" spans="1:21" ht="14.4" customHeight="1" x14ac:dyDescent="0.3">
      <c r="A2491" s="649">
        <v>21</v>
      </c>
      <c r="B2491" s="650" t="s">
        <v>582</v>
      </c>
      <c r="C2491" s="650">
        <v>89301212</v>
      </c>
      <c r="D2491" s="729" t="s">
        <v>5949</v>
      </c>
      <c r="E2491" s="730" t="s">
        <v>3933</v>
      </c>
      <c r="F2491" s="650" t="s">
        <v>3904</v>
      </c>
      <c r="G2491" s="650" t="s">
        <v>4118</v>
      </c>
      <c r="H2491" s="650" t="s">
        <v>583</v>
      </c>
      <c r="I2491" s="650" t="s">
        <v>1160</v>
      </c>
      <c r="J2491" s="650" t="s">
        <v>975</v>
      </c>
      <c r="K2491" s="650" t="s">
        <v>4119</v>
      </c>
      <c r="L2491" s="651">
        <v>89.66</v>
      </c>
      <c r="M2491" s="651">
        <v>89.66</v>
      </c>
      <c r="N2491" s="650">
        <v>1</v>
      </c>
      <c r="O2491" s="731">
        <v>1</v>
      </c>
      <c r="P2491" s="651"/>
      <c r="Q2491" s="666">
        <v>0</v>
      </c>
      <c r="R2491" s="650"/>
      <c r="S2491" s="666">
        <v>0</v>
      </c>
      <c r="T2491" s="731"/>
      <c r="U2491" s="689">
        <v>0</v>
      </c>
    </row>
    <row r="2492" spans="1:21" ht="14.4" customHeight="1" x14ac:dyDescent="0.3">
      <c r="A2492" s="649">
        <v>21</v>
      </c>
      <c r="B2492" s="650" t="s">
        <v>582</v>
      </c>
      <c r="C2492" s="650">
        <v>89301212</v>
      </c>
      <c r="D2492" s="729" t="s">
        <v>5949</v>
      </c>
      <c r="E2492" s="730" t="s">
        <v>3933</v>
      </c>
      <c r="F2492" s="650" t="s">
        <v>3904</v>
      </c>
      <c r="G2492" s="650" t="s">
        <v>4118</v>
      </c>
      <c r="H2492" s="650" t="s">
        <v>583</v>
      </c>
      <c r="I2492" s="650" t="s">
        <v>2529</v>
      </c>
      <c r="J2492" s="650" t="s">
        <v>975</v>
      </c>
      <c r="K2492" s="650" t="s">
        <v>4171</v>
      </c>
      <c r="L2492" s="651">
        <v>57.85</v>
      </c>
      <c r="M2492" s="651">
        <v>289.25</v>
      </c>
      <c r="N2492" s="650">
        <v>5</v>
      </c>
      <c r="O2492" s="731">
        <v>1.5</v>
      </c>
      <c r="P2492" s="651"/>
      <c r="Q2492" s="666">
        <v>0</v>
      </c>
      <c r="R2492" s="650"/>
      <c r="S2492" s="666">
        <v>0</v>
      </c>
      <c r="T2492" s="731"/>
      <c r="U2492" s="689">
        <v>0</v>
      </c>
    </row>
    <row r="2493" spans="1:21" ht="14.4" customHeight="1" x14ac:dyDescent="0.3">
      <c r="A2493" s="649">
        <v>21</v>
      </c>
      <c r="B2493" s="650" t="s">
        <v>582</v>
      </c>
      <c r="C2493" s="650">
        <v>89301212</v>
      </c>
      <c r="D2493" s="729" t="s">
        <v>5949</v>
      </c>
      <c r="E2493" s="730" t="s">
        <v>3933</v>
      </c>
      <c r="F2493" s="650" t="s">
        <v>3904</v>
      </c>
      <c r="G2493" s="650" t="s">
        <v>4172</v>
      </c>
      <c r="H2493" s="650" t="s">
        <v>583</v>
      </c>
      <c r="I2493" s="650" t="s">
        <v>4436</v>
      </c>
      <c r="J2493" s="650" t="s">
        <v>1118</v>
      </c>
      <c r="K2493" s="650" t="s">
        <v>4437</v>
      </c>
      <c r="L2493" s="651">
        <v>0</v>
      </c>
      <c r="M2493" s="651">
        <v>0</v>
      </c>
      <c r="N2493" s="650">
        <v>1</v>
      </c>
      <c r="O2493" s="731">
        <v>1</v>
      </c>
      <c r="P2493" s="651">
        <v>0</v>
      </c>
      <c r="Q2493" s="666"/>
      <c r="R2493" s="650">
        <v>1</v>
      </c>
      <c r="S2493" s="666">
        <v>1</v>
      </c>
      <c r="T2493" s="731">
        <v>1</v>
      </c>
      <c r="U2493" s="689">
        <v>1</v>
      </c>
    </row>
    <row r="2494" spans="1:21" ht="14.4" customHeight="1" x14ac:dyDescent="0.3">
      <c r="A2494" s="649">
        <v>21</v>
      </c>
      <c r="B2494" s="650" t="s">
        <v>582</v>
      </c>
      <c r="C2494" s="650">
        <v>89301212</v>
      </c>
      <c r="D2494" s="729" t="s">
        <v>5949</v>
      </c>
      <c r="E2494" s="730" t="s">
        <v>3933</v>
      </c>
      <c r="F2494" s="650" t="s">
        <v>3904</v>
      </c>
      <c r="G2494" s="650" t="s">
        <v>4172</v>
      </c>
      <c r="H2494" s="650" t="s">
        <v>583</v>
      </c>
      <c r="I2494" s="650" t="s">
        <v>2546</v>
      </c>
      <c r="J2494" s="650" t="s">
        <v>1118</v>
      </c>
      <c r="K2494" s="650" t="s">
        <v>2709</v>
      </c>
      <c r="L2494" s="651">
        <v>98.31</v>
      </c>
      <c r="M2494" s="651">
        <v>98.31</v>
      </c>
      <c r="N2494" s="650">
        <v>1</v>
      </c>
      <c r="O2494" s="731">
        <v>0.5</v>
      </c>
      <c r="P2494" s="651">
        <v>98.31</v>
      </c>
      <c r="Q2494" s="666">
        <v>1</v>
      </c>
      <c r="R2494" s="650">
        <v>1</v>
      </c>
      <c r="S2494" s="666">
        <v>1</v>
      </c>
      <c r="T2494" s="731">
        <v>0.5</v>
      </c>
      <c r="U2494" s="689">
        <v>1</v>
      </c>
    </row>
    <row r="2495" spans="1:21" ht="14.4" customHeight="1" x14ac:dyDescent="0.3">
      <c r="A2495" s="649">
        <v>21</v>
      </c>
      <c r="B2495" s="650" t="s">
        <v>582</v>
      </c>
      <c r="C2495" s="650">
        <v>89301212</v>
      </c>
      <c r="D2495" s="729" t="s">
        <v>5949</v>
      </c>
      <c r="E2495" s="730" t="s">
        <v>3933</v>
      </c>
      <c r="F2495" s="650" t="s">
        <v>3904</v>
      </c>
      <c r="G2495" s="650" t="s">
        <v>4120</v>
      </c>
      <c r="H2495" s="650" t="s">
        <v>1959</v>
      </c>
      <c r="I2495" s="650" t="s">
        <v>2005</v>
      </c>
      <c r="J2495" s="650" t="s">
        <v>2006</v>
      </c>
      <c r="K2495" s="650" t="s">
        <v>2007</v>
      </c>
      <c r="L2495" s="651">
        <v>32.74</v>
      </c>
      <c r="M2495" s="651">
        <v>32.74</v>
      </c>
      <c r="N2495" s="650">
        <v>1</v>
      </c>
      <c r="O2495" s="731">
        <v>1</v>
      </c>
      <c r="P2495" s="651"/>
      <c r="Q2495" s="666">
        <v>0</v>
      </c>
      <c r="R2495" s="650"/>
      <c r="S2495" s="666">
        <v>0</v>
      </c>
      <c r="T2495" s="731"/>
      <c r="U2495" s="689">
        <v>0</v>
      </c>
    </row>
    <row r="2496" spans="1:21" ht="14.4" customHeight="1" x14ac:dyDescent="0.3">
      <c r="A2496" s="649">
        <v>21</v>
      </c>
      <c r="B2496" s="650" t="s">
        <v>582</v>
      </c>
      <c r="C2496" s="650">
        <v>89301212</v>
      </c>
      <c r="D2496" s="729" t="s">
        <v>5949</v>
      </c>
      <c r="E2496" s="730" t="s">
        <v>3933</v>
      </c>
      <c r="F2496" s="650" t="s">
        <v>3904</v>
      </c>
      <c r="G2496" s="650" t="s">
        <v>4120</v>
      </c>
      <c r="H2496" s="650" t="s">
        <v>1959</v>
      </c>
      <c r="I2496" s="650" t="s">
        <v>4460</v>
      </c>
      <c r="J2496" s="650" t="s">
        <v>2026</v>
      </c>
      <c r="K2496" s="650" t="s">
        <v>4461</v>
      </c>
      <c r="L2496" s="651">
        <v>49.12</v>
      </c>
      <c r="M2496" s="651">
        <v>98.24</v>
      </c>
      <c r="N2496" s="650">
        <v>2</v>
      </c>
      <c r="O2496" s="731">
        <v>0.5</v>
      </c>
      <c r="P2496" s="651">
        <v>98.24</v>
      </c>
      <c r="Q2496" s="666">
        <v>1</v>
      </c>
      <c r="R2496" s="650">
        <v>2</v>
      </c>
      <c r="S2496" s="666">
        <v>1</v>
      </c>
      <c r="T2496" s="731">
        <v>0.5</v>
      </c>
      <c r="U2496" s="689">
        <v>1</v>
      </c>
    </row>
    <row r="2497" spans="1:21" ht="14.4" customHeight="1" x14ac:dyDescent="0.3">
      <c r="A2497" s="649">
        <v>21</v>
      </c>
      <c r="B2497" s="650" t="s">
        <v>582</v>
      </c>
      <c r="C2497" s="650">
        <v>89301212</v>
      </c>
      <c r="D2497" s="729" t="s">
        <v>5949</v>
      </c>
      <c r="E2497" s="730" t="s">
        <v>3933</v>
      </c>
      <c r="F2497" s="650" t="s">
        <v>3904</v>
      </c>
      <c r="G2497" s="650" t="s">
        <v>4120</v>
      </c>
      <c r="H2497" s="650" t="s">
        <v>1959</v>
      </c>
      <c r="I2497" s="650" t="s">
        <v>2058</v>
      </c>
      <c r="J2497" s="650" t="s">
        <v>2055</v>
      </c>
      <c r="K2497" s="650" t="s">
        <v>3072</v>
      </c>
      <c r="L2497" s="651">
        <v>98.23</v>
      </c>
      <c r="M2497" s="651">
        <v>392.92</v>
      </c>
      <c r="N2497" s="650">
        <v>4</v>
      </c>
      <c r="O2497" s="731">
        <v>2.5</v>
      </c>
      <c r="P2497" s="651">
        <v>196.46</v>
      </c>
      <c r="Q2497" s="666">
        <v>0.5</v>
      </c>
      <c r="R2497" s="650">
        <v>2</v>
      </c>
      <c r="S2497" s="666">
        <v>0.5</v>
      </c>
      <c r="T2497" s="731">
        <v>0.5</v>
      </c>
      <c r="U2497" s="689">
        <v>0.2</v>
      </c>
    </row>
    <row r="2498" spans="1:21" ht="14.4" customHeight="1" x14ac:dyDescent="0.3">
      <c r="A2498" s="649">
        <v>21</v>
      </c>
      <c r="B2498" s="650" t="s">
        <v>582</v>
      </c>
      <c r="C2498" s="650">
        <v>89301212</v>
      </c>
      <c r="D2498" s="729" t="s">
        <v>5949</v>
      </c>
      <c r="E2498" s="730" t="s">
        <v>3933</v>
      </c>
      <c r="F2498" s="650" t="s">
        <v>3904</v>
      </c>
      <c r="G2498" s="650" t="s">
        <v>4120</v>
      </c>
      <c r="H2498" s="650" t="s">
        <v>1959</v>
      </c>
      <c r="I2498" s="650" t="s">
        <v>4334</v>
      </c>
      <c r="J2498" s="650" t="s">
        <v>2055</v>
      </c>
      <c r="K2498" s="650" t="s">
        <v>4335</v>
      </c>
      <c r="L2498" s="651">
        <v>163.72999999999999</v>
      </c>
      <c r="M2498" s="651">
        <v>163.72999999999999</v>
      </c>
      <c r="N2498" s="650">
        <v>1</v>
      </c>
      <c r="O2498" s="731">
        <v>1</v>
      </c>
      <c r="P2498" s="651"/>
      <c r="Q2498" s="666">
        <v>0</v>
      </c>
      <c r="R2498" s="650"/>
      <c r="S2498" s="666">
        <v>0</v>
      </c>
      <c r="T2498" s="731"/>
      <c r="U2498" s="689">
        <v>0</v>
      </c>
    </row>
    <row r="2499" spans="1:21" ht="14.4" customHeight="1" x14ac:dyDescent="0.3">
      <c r="A2499" s="649">
        <v>21</v>
      </c>
      <c r="B2499" s="650" t="s">
        <v>582</v>
      </c>
      <c r="C2499" s="650">
        <v>89301212</v>
      </c>
      <c r="D2499" s="729" t="s">
        <v>5949</v>
      </c>
      <c r="E2499" s="730" t="s">
        <v>3933</v>
      </c>
      <c r="F2499" s="650" t="s">
        <v>3904</v>
      </c>
      <c r="G2499" s="650" t="s">
        <v>4121</v>
      </c>
      <c r="H2499" s="650" t="s">
        <v>583</v>
      </c>
      <c r="I2499" s="650" t="s">
        <v>1275</v>
      </c>
      <c r="J2499" s="650" t="s">
        <v>1178</v>
      </c>
      <c r="K2499" s="650" t="s">
        <v>1276</v>
      </c>
      <c r="L2499" s="651">
        <v>60.97</v>
      </c>
      <c r="M2499" s="651">
        <v>60.97</v>
      </c>
      <c r="N2499" s="650">
        <v>1</v>
      </c>
      <c r="O2499" s="731">
        <v>1</v>
      </c>
      <c r="P2499" s="651"/>
      <c r="Q2499" s="666">
        <v>0</v>
      </c>
      <c r="R2499" s="650"/>
      <c r="S2499" s="666">
        <v>0</v>
      </c>
      <c r="T2499" s="731"/>
      <c r="U2499" s="689">
        <v>0</v>
      </c>
    </row>
    <row r="2500" spans="1:21" ht="14.4" customHeight="1" x14ac:dyDescent="0.3">
      <c r="A2500" s="649">
        <v>21</v>
      </c>
      <c r="B2500" s="650" t="s">
        <v>582</v>
      </c>
      <c r="C2500" s="650">
        <v>89301212</v>
      </c>
      <c r="D2500" s="729" t="s">
        <v>5949</v>
      </c>
      <c r="E2500" s="730" t="s">
        <v>3933</v>
      </c>
      <c r="F2500" s="650" t="s">
        <v>3904</v>
      </c>
      <c r="G2500" s="650" t="s">
        <v>4121</v>
      </c>
      <c r="H2500" s="650" t="s">
        <v>583</v>
      </c>
      <c r="I2500" s="650" t="s">
        <v>4438</v>
      </c>
      <c r="J2500" s="650" t="s">
        <v>4123</v>
      </c>
      <c r="K2500" s="650" t="s">
        <v>1276</v>
      </c>
      <c r="L2500" s="651">
        <v>154.33000000000001</v>
      </c>
      <c r="M2500" s="651">
        <v>154.33000000000001</v>
      </c>
      <c r="N2500" s="650">
        <v>1</v>
      </c>
      <c r="O2500" s="731">
        <v>0.5</v>
      </c>
      <c r="P2500" s="651">
        <v>154.33000000000001</v>
      </c>
      <c r="Q2500" s="666">
        <v>1</v>
      </c>
      <c r="R2500" s="650">
        <v>1</v>
      </c>
      <c r="S2500" s="666">
        <v>1</v>
      </c>
      <c r="T2500" s="731">
        <v>0.5</v>
      </c>
      <c r="U2500" s="689">
        <v>1</v>
      </c>
    </row>
    <row r="2501" spans="1:21" ht="14.4" customHeight="1" x14ac:dyDescent="0.3">
      <c r="A2501" s="649">
        <v>21</v>
      </c>
      <c r="B2501" s="650" t="s">
        <v>582</v>
      </c>
      <c r="C2501" s="650">
        <v>89301212</v>
      </c>
      <c r="D2501" s="729" t="s">
        <v>5949</v>
      </c>
      <c r="E2501" s="730" t="s">
        <v>3933</v>
      </c>
      <c r="F2501" s="650" t="s">
        <v>3904</v>
      </c>
      <c r="G2501" s="650" t="s">
        <v>4811</v>
      </c>
      <c r="H2501" s="650" t="s">
        <v>583</v>
      </c>
      <c r="I2501" s="650" t="s">
        <v>5046</v>
      </c>
      <c r="J2501" s="650" t="s">
        <v>4813</v>
      </c>
      <c r="K2501" s="650" t="s">
        <v>5047</v>
      </c>
      <c r="L2501" s="651">
        <v>489.48</v>
      </c>
      <c r="M2501" s="651">
        <v>489.48</v>
      </c>
      <c r="N2501" s="650">
        <v>1</v>
      </c>
      <c r="O2501" s="731">
        <v>1</v>
      </c>
      <c r="P2501" s="651"/>
      <c r="Q2501" s="666">
        <v>0</v>
      </c>
      <c r="R2501" s="650"/>
      <c r="S2501" s="666">
        <v>0</v>
      </c>
      <c r="T2501" s="731"/>
      <c r="U2501" s="689">
        <v>0</v>
      </c>
    </row>
    <row r="2502" spans="1:21" ht="14.4" customHeight="1" x14ac:dyDescent="0.3">
      <c r="A2502" s="649">
        <v>21</v>
      </c>
      <c r="B2502" s="650" t="s">
        <v>582</v>
      </c>
      <c r="C2502" s="650">
        <v>89301212</v>
      </c>
      <c r="D2502" s="729" t="s">
        <v>5949</v>
      </c>
      <c r="E2502" s="730" t="s">
        <v>3933</v>
      </c>
      <c r="F2502" s="650" t="s">
        <v>3904</v>
      </c>
      <c r="G2502" s="650" t="s">
        <v>5770</v>
      </c>
      <c r="H2502" s="650" t="s">
        <v>583</v>
      </c>
      <c r="I2502" s="650" t="s">
        <v>5771</v>
      </c>
      <c r="J2502" s="650" t="s">
        <v>5772</v>
      </c>
      <c r="K2502" s="650" t="s">
        <v>5773</v>
      </c>
      <c r="L2502" s="651">
        <v>0</v>
      </c>
      <c r="M2502" s="651">
        <v>0</v>
      </c>
      <c r="N2502" s="650">
        <v>1</v>
      </c>
      <c r="O2502" s="731">
        <v>1</v>
      </c>
      <c r="P2502" s="651"/>
      <c r="Q2502" s="666"/>
      <c r="R2502" s="650"/>
      <c r="S2502" s="666">
        <v>0</v>
      </c>
      <c r="T2502" s="731"/>
      <c r="U2502" s="689">
        <v>0</v>
      </c>
    </row>
    <row r="2503" spans="1:21" ht="14.4" customHeight="1" x14ac:dyDescent="0.3">
      <c r="A2503" s="649">
        <v>21</v>
      </c>
      <c r="B2503" s="650" t="s">
        <v>582</v>
      </c>
      <c r="C2503" s="650">
        <v>89301212</v>
      </c>
      <c r="D2503" s="729" t="s">
        <v>5949</v>
      </c>
      <c r="E2503" s="730" t="s">
        <v>3933</v>
      </c>
      <c r="F2503" s="650" t="s">
        <v>3904</v>
      </c>
      <c r="G2503" s="650" t="s">
        <v>4641</v>
      </c>
      <c r="H2503" s="650" t="s">
        <v>583</v>
      </c>
      <c r="I2503" s="650" t="s">
        <v>4642</v>
      </c>
      <c r="J2503" s="650" t="s">
        <v>4643</v>
      </c>
      <c r="K2503" s="650" t="s">
        <v>4644</v>
      </c>
      <c r="L2503" s="651">
        <v>167.42</v>
      </c>
      <c r="M2503" s="651">
        <v>502.26</v>
      </c>
      <c r="N2503" s="650">
        <v>3</v>
      </c>
      <c r="O2503" s="731">
        <v>1</v>
      </c>
      <c r="P2503" s="651"/>
      <c r="Q2503" s="666">
        <v>0</v>
      </c>
      <c r="R2503" s="650"/>
      <c r="S2503" s="666">
        <v>0</v>
      </c>
      <c r="T2503" s="731"/>
      <c r="U2503" s="689">
        <v>0</v>
      </c>
    </row>
    <row r="2504" spans="1:21" ht="14.4" customHeight="1" x14ac:dyDescent="0.3">
      <c r="A2504" s="649">
        <v>21</v>
      </c>
      <c r="B2504" s="650" t="s">
        <v>582</v>
      </c>
      <c r="C2504" s="650">
        <v>89301212</v>
      </c>
      <c r="D2504" s="729" t="s">
        <v>5949</v>
      </c>
      <c r="E2504" s="730" t="s">
        <v>3933</v>
      </c>
      <c r="F2504" s="650" t="s">
        <v>3904</v>
      </c>
      <c r="G2504" s="650" t="s">
        <v>4641</v>
      </c>
      <c r="H2504" s="650" t="s">
        <v>583</v>
      </c>
      <c r="I2504" s="650" t="s">
        <v>1462</v>
      </c>
      <c r="J2504" s="650" t="s">
        <v>5238</v>
      </c>
      <c r="K2504" s="650" t="s">
        <v>4644</v>
      </c>
      <c r="L2504" s="651">
        <v>0</v>
      </c>
      <c r="M2504" s="651">
        <v>0</v>
      </c>
      <c r="N2504" s="650">
        <v>3</v>
      </c>
      <c r="O2504" s="731">
        <v>1.5</v>
      </c>
      <c r="P2504" s="651"/>
      <c r="Q2504" s="666"/>
      <c r="R2504" s="650"/>
      <c r="S2504" s="666">
        <v>0</v>
      </c>
      <c r="T2504" s="731"/>
      <c r="U2504" s="689">
        <v>0</v>
      </c>
    </row>
    <row r="2505" spans="1:21" ht="14.4" customHeight="1" x14ac:dyDescent="0.3">
      <c r="A2505" s="649">
        <v>21</v>
      </c>
      <c r="B2505" s="650" t="s">
        <v>582</v>
      </c>
      <c r="C2505" s="650">
        <v>89301212</v>
      </c>
      <c r="D2505" s="729" t="s">
        <v>5949</v>
      </c>
      <c r="E2505" s="730" t="s">
        <v>3933</v>
      </c>
      <c r="F2505" s="650" t="s">
        <v>3904</v>
      </c>
      <c r="G2505" s="650" t="s">
        <v>4641</v>
      </c>
      <c r="H2505" s="650" t="s">
        <v>583</v>
      </c>
      <c r="I2505" s="650" t="s">
        <v>5774</v>
      </c>
      <c r="J2505" s="650" t="s">
        <v>5238</v>
      </c>
      <c r="K2505" s="650" t="s">
        <v>4816</v>
      </c>
      <c r="L2505" s="651">
        <v>0</v>
      </c>
      <c r="M2505" s="651">
        <v>0</v>
      </c>
      <c r="N2505" s="650">
        <v>2</v>
      </c>
      <c r="O2505" s="731">
        <v>1.5</v>
      </c>
      <c r="P2505" s="651">
        <v>0</v>
      </c>
      <c r="Q2505" s="666"/>
      <c r="R2505" s="650">
        <v>1</v>
      </c>
      <c r="S2505" s="666">
        <v>0.5</v>
      </c>
      <c r="T2505" s="731">
        <v>0.5</v>
      </c>
      <c r="U2505" s="689">
        <v>0.33333333333333331</v>
      </c>
    </row>
    <row r="2506" spans="1:21" ht="14.4" customHeight="1" x14ac:dyDescent="0.3">
      <c r="A2506" s="649">
        <v>21</v>
      </c>
      <c r="B2506" s="650" t="s">
        <v>582</v>
      </c>
      <c r="C2506" s="650">
        <v>89301212</v>
      </c>
      <c r="D2506" s="729" t="s">
        <v>5949</v>
      </c>
      <c r="E2506" s="730" t="s">
        <v>3933</v>
      </c>
      <c r="F2506" s="650" t="s">
        <v>3904</v>
      </c>
      <c r="G2506" s="650" t="s">
        <v>5160</v>
      </c>
      <c r="H2506" s="650" t="s">
        <v>1959</v>
      </c>
      <c r="I2506" s="650" t="s">
        <v>5161</v>
      </c>
      <c r="J2506" s="650" t="s">
        <v>5162</v>
      </c>
      <c r="K2506" s="650" t="s">
        <v>3234</v>
      </c>
      <c r="L2506" s="651">
        <v>0</v>
      </c>
      <c r="M2506" s="651">
        <v>0</v>
      </c>
      <c r="N2506" s="650">
        <v>1</v>
      </c>
      <c r="O2506" s="731">
        <v>1</v>
      </c>
      <c r="P2506" s="651"/>
      <c r="Q2506" s="666"/>
      <c r="R2506" s="650"/>
      <c r="S2506" s="666">
        <v>0</v>
      </c>
      <c r="T2506" s="731"/>
      <c r="U2506" s="689">
        <v>0</v>
      </c>
    </row>
    <row r="2507" spans="1:21" ht="14.4" customHeight="1" x14ac:dyDescent="0.3">
      <c r="A2507" s="649">
        <v>21</v>
      </c>
      <c r="B2507" s="650" t="s">
        <v>582</v>
      </c>
      <c r="C2507" s="650">
        <v>89301212</v>
      </c>
      <c r="D2507" s="729" t="s">
        <v>5949</v>
      </c>
      <c r="E2507" s="730" t="s">
        <v>3933</v>
      </c>
      <c r="F2507" s="650" t="s">
        <v>3904</v>
      </c>
      <c r="G2507" s="650" t="s">
        <v>4125</v>
      </c>
      <c r="H2507" s="650" t="s">
        <v>583</v>
      </c>
      <c r="I2507" s="650" t="s">
        <v>4352</v>
      </c>
      <c r="J2507" s="650" t="s">
        <v>4128</v>
      </c>
      <c r="K2507" s="650" t="s">
        <v>1010</v>
      </c>
      <c r="L2507" s="651">
        <v>0</v>
      </c>
      <c r="M2507" s="651">
        <v>0</v>
      </c>
      <c r="N2507" s="650">
        <v>1</v>
      </c>
      <c r="O2507" s="731">
        <v>1</v>
      </c>
      <c r="P2507" s="651"/>
      <c r="Q2507" s="666"/>
      <c r="R2507" s="650"/>
      <c r="S2507" s="666">
        <v>0</v>
      </c>
      <c r="T2507" s="731"/>
      <c r="U2507" s="689">
        <v>0</v>
      </c>
    </row>
    <row r="2508" spans="1:21" ht="14.4" customHeight="1" x14ac:dyDescent="0.3">
      <c r="A2508" s="649">
        <v>21</v>
      </c>
      <c r="B2508" s="650" t="s">
        <v>582</v>
      </c>
      <c r="C2508" s="650">
        <v>89301212</v>
      </c>
      <c r="D2508" s="729" t="s">
        <v>5949</v>
      </c>
      <c r="E2508" s="730" t="s">
        <v>3933</v>
      </c>
      <c r="F2508" s="650" t="s">
        <v>3904</v>
      </c>
      <c r="G2508" s="650" t="s">
        <v>4125</v>
      </c>
      <c r="H2508" s="650" t="s">
        <v>583</v>
      </c>
      <c r="I2508" s="650" t="s">
        <v>4126</v>
      </c>
      <c r="J2508" s="650" t="s">
        <v>1827</v>
      </c>
      <c r="K2508" s="650" t="s">
        <v>1013</v>
      </c>
      <c r="L2508" s="651">
        <v>0</v>
      </c>
      <c r="M2508" s="651">
        <v>0</v>
      </c>
      <c r="N2508" s="650">
        <v>1</v>
      </c>
      <c r="O2508" s="731">
        <v>0.5</v>
      </c>
      <c r="P2508" s="651"/>
      <c r="Q2508" s="666"/>
      <c r="R2508" s="650"/>
      <c r="S2508" s="666">
        <v>0</v>
      </c>
      <c r="T2508" s="731"/>
      <c r="U2508" s="689">
        <v>0</v>
      </c>
    </row>
    <row r="2509" spans="1:21" ht="14.4" customHeight="1" x14ac:dyDescent="0.3">
      <c r="A2509" s="649">
        <v>21</v>
      </c>
      <c r="B2509" s="650" t="s">
        <v>582</v>
      </c>
      <c r="C2509" s="650">
        <v>89301212</v>
      </c>
      <c r="D2509" s="729" t="s">
        <v>5949</v>
      </c>
      <c r="E2509" s="730" t="s">
        <v>3933</v>
      </c>
      <c r="F2509" s="650" t="s">
        <v>3904</v>
      </c>
      <c r="G2509" s="650" t="s">
        <v>4125</v>
      </c>
      <c r="H2509" s="650" t="s">
        <v>583</v>
      </c>
      <c r="I2509" s="650" t="s">
        <v>4126</v>
      </c>
      <c r="J2509" s="650" t="s">
        <v>4128</v>
      </c>
      <c r="K2509" s="650" t="s">
        <v>1013</v>
      </c>
      <c r="L2509" s="651">
        <v>0</v>
      </c>
      <c r="M2509" s="651">
        <v>0</v>
      </c>
      <c r="N2509" s="650">
        <v>2</v>
      </c>
      <c r="O2509" s="731">
        <v>1</v>
      </c>
      <c r="P2509" s="651">
        <v>0</v>
      </c>
      <c r="Q2509" s="666"/>
      <c r="R2509" s="650">
        <v>2</v>
      </c>
      <c r="S2509" s="666">
        <v>1</v>
      </c>
      <c r="T2509" s="731">
        <v>1</v>
      </c>
      <c r="U2509" s="689">
        <v>1</v>
      </c>
    </row>
    <row r="2510" spans="1:21" ht="14.4" customHeight="1" x14ac:dyDescent="0.3">
      <c r="A2510" s="649">
        <v>21</v>
      </c>
      <c r="B2510" s="650" t="s">
        <v>582</v>
      </c>
      <c r="C2510" s="650">
        <v>89301212</v>
      </c>
      <c r="D2510" s="729" t="s">
        <v>5949</v>
      </c>
      <c r="E2510" s="730" t="s">
        <v>3933</v>
      </c>
      <c r="F2510" s="650" t="s">
        <v>3904</v>
      </c>
      <c r="G2510" s="650" t="s">
        <v>4125</v>
      </c>
      <c r="H2510" s="650" t="s">
        <v>583</v>
      </c>
      <c r="I2510" s="650" t="s">
        <v>1826</v>
      </c>
      <c r="J2510" s="650" t="s">
        <v>1827</v>
      </c>
      <c r="K2510" s="650" t="s">
        <v>1013</v>
      </c>
      <c r="L2510" s="651">
        <v>0</v>
      </c>
      <c r="M2510" s="651">
        <v>0</v>
      </c>
      <c r="N2510" s="650">
        <v>1</v>
      </c>
      <c r="O2510" s="731">
        <v>1</v>
      </c>
      <c r="P2510" s="651">
        <v>0</v>
      </c>
      <c r="Q2510" s="666"/>
      <c r="R2510" s="650">
        <v>1</v>
      </c>
      <c r="S2510" s="666">
        <v>1</v>
      </c>
      <c r="T2510" s="731">
        <v>1</v>
      </c>
      <c r="U2510" s="689">
        <v>1</v>
      </c>
    </row>
    <row r="2511" spans="1:21" ht="14.4" customHeight="1" x14ac:dyDescent="0.3">
      <c r="A2511" s="649">
        <v>21</v>
      </c>
      <c r="B2511" s="650" t="s">
        <v>582</v>
      </c>
      <c r="C2511" s="650">
        <v>89301212</v>
      </c>
      <c r="D2511" s="729" t="s">
        <v>5949</v>
      </c>
      <c r="E2511" s="730" t="s">
        <v>3933</v>
      </c>
      <c r="F2511" s="650" t="s">
        <v>3904</v>
      </c>
      <c r="G2511" s="650" t="s">
        <v>4125</v>
      </c>
      <c r="H2511" s="650" t="s">
        <v>583</v>
      </c>
      <c r="I2511" s="650" t="s">
        <v>1826</v>
      </c>
      <c r="J2511" s="650" t="s">
        <v>4128</v>
      </c>
      <c r="K2511" s="650" t="s">
        <v>1013</v>
      </c>
      <c r="L2511" s="651">
        <v>0</v>
      </c>
      <c r="M2511" s="651">
        <v>0</v>
      </c>
      <c r="N2511" s="650">
        <v>1</v>
      </c>
      <c r="O2511" s="731">
        <v>1</v>
      </c>
      <c r="P2511" s="651"/>
      <c r="Q2511" s="666"/>
      <c r="R2511" s="650"/>
      <c r="S2511" s="666">
        <v>0</v>
      </c>
      <c r="T2511" s="731"/>
      <c r="U2511" s="689">
        <v>0</v>
      </c>
    </row>
    <row r="2512" spans="1:21" ht="14.4" customHeight="1" x14ac:dyDescent="0.3">
      <c r="A2512" s="649">
        <v>21</v>
      </c>
      <c r="B2512" s="650" t="s">
        <v>582</v>
      </c>
      <c r="C2512" s="650">
        <v>89301212</v>
      </c>
      <c r="D2512" s="729" t="s">
        <v>5949</v>
      </c>
      <c r="E2512" s="730" t="s">
        <v>3933</v>
      </c>
      <c r="F2512" s="650" t="s">
        <v>3904</v>
      </c>
      <c r="G2512" s="650" t="s">
        <v>4125</v>
      </c>
      <c r="H2512" s="650" t="s">
        <v>583</v>
      </c>
      <c r="I2512" s="650" t="s">
        <v>5528</v>
      </c>
      <c r="J2512" s="650" t="s">
        <v>4128</v>
      </c>
      <c r="K2512" s="650" t="s">
        <v>4821</v>
      </c>
      <c r="L2512" s="651">
        <v>0</v>
      </c>
      <c r="M2512" s="651">
        <v>0</v>
      </c>
      <c r="N2512" s="650">
        <v>1</v>
      </c>
      <c r="O2512" s="731">
        <v>0.5</v>
      </c>
      <c r="P2512" s="651">
        <v>0</v>
      </c>
      <c r="Q2512" s="666"/>
      <c r="R2512" s="650">
        <v>1</v>
      </c>
      <c r="S2512" s="666">
        <v>1</v>
      </c>
      <c r="T2512" s="731">
        <v>0.5</v>
      </c>
      <c r="U2512" s="689">
        <v>1</v>
      </c>
    </row>
    <row r="2513" spans="1:21" ht="14.4" customHeight="1" x14ac:dyDescent="0.3">
      <c r="A2513" s="649">
        <v>21</v>
      </c>
      <c r="B2513" s="650" t="s">
        <v>582</v>
      </c>
      <c r="C2513" s="650">
        <v>89301212</v>
      </c>
      <c r="D2513" s="729" t="s">
        <v>5949</v>
      </c>
      <c r="E2513" s="730" t="s">
        <v>3933</v>
      </c>
      <c r="F2513" s="650" t="s">
        <v>3904</v>
      </c>
      <c r="G2513" s="650" t="s">
        <v>4125</v>
      </c>
      <c r="H2513" s="650" t="s">
        <v>583</v>
      </c>
      <c r="I2513" s="650" t="s">
        <v>4647</v>
      </c>
      <c r="J2513" s="650" t="s">
        <v>4646</v>
      </c>
      <c r="K2513" s="650" t="s">
        <v>1013</v>
      </c>
      <c r="L2513" s="651">
        <v>0</v>
      </c>
      <c r="M2513" s="651">
        <v>0</v>
      </c>
      <c r="N2513" s="650">
        <v>4</v>
      </c>
      <c r="O2513" s="731">
        <v>2</v>
      </c>
      <c r="P2513" s="651">
        <v>0</v>
      </c>
      <c r="Q2513" s="666"/>
      <c r="R2513" s="650">
        <v>4</v>
      </c>
      <c r="S2513" s="666">
        <v>1</v>
      </c>
      <c r="T2513" s="731">
        <v>2</v>
      </c>
      <c r="U2513" s="689">
        <v>1</v>
      </c>
    </row>
    <row r="2514" spans="1:21" ht="14.4" customHeight="1" x14ac:dyDescent="0.3">
      <c r="A2514" s="649">
        <v>21</v>
      </c>
      <c r="B2514" s="650" t="s">
        <v>582</v>
      </c>
      <c r="C2514" s="650">
        <v>89301212</v>
      </c>
      <c r="D2514" s="729" t="s">
        <v>5949</v>
      </c>
      <c r="E2514" s="730" t="s">
        <v>3933</v>
      </c>
      <c r="F2514" s="650" t="s">
        <v>3904</v>
      </c>
      <c r="G2514" s="650" t="s">
        <v>4125</v>
      </c>
      <c r="H2514" s="650" t="s">
        <v>583</v>
      </c>
      <c r="I2514" s="650" t="s">
        <v>4130</v>
      </c>
      <c r="J2514" s="650" t="s">
        <v>4128</v>
      </c>
      <c r="K2514" s="650" t="s">
        <v>922</v>
      </c>
      <c r="L2514" s="651">
        <v>0</v>
      </c>
      <c r="M2514" s="651">
        <v>0</v>
      </c>
      <c r="N2514" s="650">
        <v>1</v>
      </c>
      <c r="O2514" s="731">
        <v>0.5</v>
      </c>
      <c r="P2514" s="651">
        <v>0</v>
      </c>
      <c r="Q2514" s="666"/>
      <c r="R2514" s="650">
        <v>1</v>
      </c>
      <c r="S2514" s="666">
        <v>1</v>
      </c>
      <c r="T2514" s="731">
        <v>0.5</v>
      </c>
      <c r="U2514" s="689">
        <v>1</v>
      </c>
    </row>
    <row r="2515" spans="1:21" ht="14.4" customHeight="1" x14ac:dyDescent="0.3">
      <c r="A2515" s="649">
        <v>21</v>
      </c>
      <c r="B2515" s="650" t="s">
        <v>582</v>
      </c>
      <c r="C2515" s="650">
        <v>89301212</v>
      </c>
      <c r="D2515" s="729" t="s">
        <v>5949</v>
      </c>
      <c r="E2515" s="730" t="s">
        <v>3933</v>
      </c>
      <c r="F2515" s="650" t="s">
        <v>3904</v>
      </c>
      <c r="G2515" s="650" t="s">
        <v>4125</v>
      </c>
      <c r="H2515" s="650" t="s">
        <v>583</v>
      </c>
      <c r="I2515" s="650" t="s">
        <v>4131</v>
      </c>
      <c r="J2515" s="650" t="s">
        <v>1827</v>
      </c>
      <c r="K2515" s="650" t="s">
        <v>4132</v>
      </c>
      <c r="L2515" s="651">
        <v>0</v>
      </c>
      <c r="M2515" s="651">
        <v>0</v>
      </c>
      <c r="N2515" s="650">
        <v>1</v>
      </c>
      <c r="O2515" s="731">
        <v>1</v>
      </c>
      <c r="P2515" s="651"/>
      <c r="Q2515" s="666"/>
      <c r="R2515" s="650"/>
      <c r="S2515" s="666">
        <v>0</v>
      </c>
      <c r="T2515" s="731"/>
      <c r="U2515" s="689">
        <v>0</v>
      </c>
    </row>
    <row r="2516" spans="1:21" ht="14.4" customHeight="1" x14ac:dyDescent="0.3">
      <c r="A2516" s="649">
        <v>21</v>
      </c>
      <c r="B2516" s="650" t="s">
        <v>582</v>
      </c>
      <c r="C2516" s="650">
        <v>89301212</v>
      </c>
      <c r="D2516" s="729" t="s">
        <v>5949</v>
      </c>
      <c r="E2516" s="730" t="s">
        <v>3933</v>
      </c>
      <c r="F2516" s="650" t="s">
        <v>3904</v>
      </c>
      <c r="G2516" s="650" t="s">
        <v>5775</v>
      </c>
      <c r="H2516" s="650" t="s">
        <v>583</v>
      </c>
      <c r="I2516" s="650" t="s">
        <v>5776</v>
      </c>
      <c r="J2516" s="650" t="s">
        <v>5777</v>
      </c>
      <c r="K2516" s="650" t="s">
        <v>2249</v>
      </c>
      <c r="L2516" s="651">
        <v>19152.34</v>
      </c>
      <c r="M2516" s="651">
        <v>229828.08000000002</v>
      </c>
      <c r="N2516" s="650">
        <v>12</v>
      </c>
      <c r="O2516" s="731">
        <v>4</v>
      </c>
      <c r="P2516" s="651">
        <v>229828.08000000002</v>
      </c>
      <c r="Q2516" s="666">
        <v>1</v>
      </c>
      <c r="R2516" s="650">
        <v>12</v>
      </c>
      <c r="S2516" s="666">
        <v>1</v>
      </c>
      <c r="T2516" s="731">
        <v>4</v>
      </c>
      <c r="U2516" s="689">
        <v>1</v>
      </c>
    </row>
    <row r="2517" spans="1:21" ht="14.4" customHeight="1" x14ac:dyDescent="0.3">
      <c r="A2517" s="649">
        <v>21</v>
      </c>
      <c r="B2517" s="650" t="s">
        <v>582</v>
      </c>
      <c r="C2517" s="650">
        <v>89301212</v>
      </c>
      <c r="D2517" s="729" t="s">
        <v>5949</v>
      </c>
      <c r="E2517" s="730" t="s">
        <v>3933</v>
      </c>
      <c r="F2517" s="650" t="s">
        <v>3905</v>
      </c>
      <c r="G2517" s="650" t="s">
        <v>4133</v>
      </c>
      <c r="H2517" s="650" t="s">
        <v>583</v>
      </c>
      <c r="I2517" s="650" t="s">
        <v>4134</v>
      </c>
      <c r="J2517" s="650" t="s">
        <v>3919</v>
      </c>
      <c r="K2517" s="650"/>
      <c r="L2517" s="651">
        <v>0</v>
      </c>
      <c r="M2517" s="651">
        <v>0</v>
      </c>
      <c r="N2517" s="650">
        <v>15</v>
      </c>
      <c r="O2517" s="731">
        <v>15</v>
      </c>
      <c r="P2517" s="651">
        <v>0</v>
      </c>
      <c r="Q2517" s="666"/>
      <c r="R2517" s="650">
        <v>14</v>
      </c>
      <c r="S2517" s="666">
        <v>0.93333333333333335</v>
      </c>
      <c r="T2517" s="731">
        <v>14</v>
      </c>
      <c r="U2517" s="689">
        <v>0.93333333333333335</v>
      </c>
    </row>
    <row r="2518" spans="1:21" ht="14.4" customHeight="1" x14ac:dyDescent="0.3">
      <c r="A2518" s="649">
        <v>21</v>
      </c>
      <c r="B2518" s="650" t="s">
        <v>582</v>
      </c>
      <c r="C2518" s="650">
        <v>89301212</v>
      </c>
      <c r="D2518" s="729" t="s">
        <v>5949</v>
      </c>
      <c r="E2518" s="730" t="s">
        <v>3933</v>
      </c>
      <c r="F2518" s="650" t="s">
        <v>3905</v>
      </c>
      <c r="G2518" s="650" t="s">
        <v>4133</v>
      </c>
      <c r="H2518" s="650" t="s">
        <v>583</v>
      </c>
      <c r="I2518" s="650" t="s">
        <v>4135</v>
      </c>
      <c r="J2518" s="650" t="s">
        <v>3919</v>
      </c>
      <c r="K2518" s="650"/>
      <c r="L2518" s="651">
        <v>0</v>
      </c>
      <c r="M2518" s="651">
        <v>0</v>
      </c>
      <c r="N2518" s="650">
        <v>1</v>
      </c>
      <c r="O2518" s="731">
        <v>1</v>
      </c>
      <c r="P2518" s="651">
        <v>0</v>
      </c>
      <c r="Q2518" s="666"/>
      <c r="R2518" s="650">
        <v>1</v>
      </c>
      <c r="S2518" s="666">
        <v>1</v>
      </c>
      <c r="T2518" s="731">
        <v>1</v>
      </c>
      <c r="U2518" s="689">
        <v>1</v>
      </c>
    </row>
    <row r="2519" spans="1:21" ht="14.4" customHeight="1" x14ac:dyDescent="0.3">
      <c r="A2519" s="649">
        <v>21</v>
      </c>
      <c r="B2519" s="650" t="s">
        <v>582</v>
      </c>
      <c r="C2519" s="650">
        <v>89301212</v>
      </c>
      <c r="D2519" s="729" t="s">
        <v>5949</v>
      </c>
      <c r="E2519" s="730" t="s">
        <v>3933</v>
      </c>
      <c r="F2519" s="650" t="s">
        <v>3906</v>
      </c>
      <c r="G2519" s="650" t="s">
        <v>4136</v>
      </c>
      <c r="H2519" s="650" t="s">
        <v>583</v>
      </c>
      <c r="I2519" s="650" t="s">
        <v>4184</v>
      </c>
      <c r="J2519" s="650" t="s">
        <v>4185</v>
      </c>
      <c r="K2519" s="650" t="s">
        <v>4186</v>
      </c>
      <c r="L2519" s="651">
        <v>1000</v>
      </c>
      <c r="M2519" s="651">
        <v>6000</v>
      </c>
      <c r="N2519" s="650">
        <v>6</v>
      </c>
      <c r="O2519" s="731">
        <v>6</v>
      </c>
      <c r="P2519" s="651">
        <v>1000</v>
      </c>
      <c r="Q2519" s="666">
        <v>0.16666666666666666</v>
      </c>
      <c r="R2519" s="650">
        <v>1</v>
      </c>
      <c r="S2519" s="666">
        <v>0.16666666666666666</v>
      </c>
      <c r="T2519" s="731">
        <v>1</v>
      </c>
      <c r="U2519" s="689">
        <v>0.16666666666666666</v>
      </c>
    </row>
    <row r="2520" spans="1:21" ht="14.4" customHeight="1" x14ac:dyDescent="0.3">
      <c r="A2520" s="649">
        <v>21</v>
      </c>
      <c r="B2520" s="650" t="s">
        <v>582</v>
      </c>
      <c r="C2520" s="650">
        <v>89301212</v>
      </c>
      <c r="D2520" s="729" t="s">
        <v>5949</v>
      </c>
      <c r="E2520" s="730" t="s">
        <v>3933</v>
      </c>
      <c r="F2520" s="650" t="s">
        <v>3906</v>
      </c>
      <c r="G2520" s="650" t="s">
        <v>4654</v>
      </c>
      <c r="H2520" s="650" t="s">
        <v>583</v>
      </c>
      <c r="I2520" s="650" t="s">
        <v>5167</v>
      </c>
      <c r="J2520" s="650" t="s">
        <v>5168</v>
      </c>
      <c r="K2520" s="650" t="s">
        <v>5169</v>
      </c>
      <c r="L2520" s="651">
        <v>1300</v>
      </c>
      <c r="M2520" s="651">
        <v>1300</v>
      </c>
      <c r="N2520" s="650">
        <v>1</v>
      </c>
      <c r="O2520" s="731">
        <v>1</v>
      </c>
      <c r="P2520" s="651"/>
      <c r="Q2520" s="666">
        <v>0</v>
      </c>
      <c r="R2520" s="650"/>
      <c r="S2520" s="666">
        <v>0</v>
      </c>
      <c r="T2520" s="731"/>
      <c r="U2520" s="689">
        <v>0</v>
      </c>
    </row>
    <row r="2521" spans="1:21" ht="14.4" customHeight="1" x14ac:dyDescent="0.3">
      <c r="A2521" s="649">
        <v>21</v>
      </c>
      <c r="B2521" s="650" t="s">
        <v>582</v>
      </c>
      <c r="C2521" s="650">
        <v>89301212</v>
      </c>
      <c r="D2521" s="729" t="s">
        <v>5949</v>
      </c>
      <c r="E2521" s="730" t="s">
        <v>3933</v>
      </c>
      <c r="F2521" s="650" t="s">
        <v>3906</v>
      </c>
      <c r="G2521" s="650" t="s">
        <v>4654</v>
      </c>
      <c r="H2521" s="650" t="s">
        <v>583</v>
      </c>
      <c r="I2521" s="650" t="s">
        <v>4655</v>
      </c>
      <c r="J2521" s="650" t="s">
        <v>4656</v>
      </c>
      <c r="K2521" s="650" t="s">
        <v>4657</v>
      </c>
      <c r="L2521" s="651">
        <v>1800</v>
      </c>
      <c r="M2521" s="651">
        <v>32400</v>
      </c>
      <c r="N2521" s="650">
        <v>18</v>
      </c>
      <c r="O2521" s="731">
        <v>17</v>
      </c>
      <c r="P2521" s="651">
        <v>12600</v>
      </c>
      <c r="Q2521" s="666">
        <v>0.3888888888888889</v>
      </c>
      <c r="R2521" s="650">
        <v>7</v>
      </c>
      <c r="S2521" s="666">
        <v>0.3888888888888889</v>
      </c>
      <c r="T2521" s="731">
        <v>7</v>
      </c>
      <c r="U2521" s="689">
        <v>0.41176470588235292</v>
      </c>
    </row>
    <row r="2522" spans="1:21" ht="14.4" customHeight="1" x14ac:dyDescent="0.3">
      <c r="A2522" s="649">
        <v>21</v>
      </c>
      <c r="B2522" s="650" t="s">
        <v>582</v>
      </c>
      <c r="C2522" s="650">
        <v>89301212</v>
      </c>
      <c r="D2522" s="729" t="s">
        <v>5949</v>
      </c>
      <c r="E2522" s="730" t="s">
        <v>3934</v>
      </c>
      <c r="F2522" s="650" t="s">
        <v>3904</v>
      </c>
      <c r="G2522" s="650" t="s">
        <v>5778</v>
      </c>
      <c r="H2522" s="650" t="s">
        <v>583</v>
      </c>
      <c r="I2522" s="650" t="s">
        <v>5779</v>
      </c>
      <c r="J2522" s="650" t="s">
        <v>5780</v>
      </c>
      <c r="K2522" s="650" t="s">
        <v>5781</v>
      </c>
      <c r="L2522" s="651">
        <v>304.5</v>
      </c>
      <c r="M2522" s="651">
        <v>609</v>
      </c>
      <c r="N2522" s="650">
        <v>2</v>
      </c>
      <c r="O2522" s="731">
        <v>2</v>
      </c>
      <c r="P2522" s="651"/>
      <c r="Q2522" s="666">
        <v>0</v>
      </c>
      <c r="R2522" s="650"/>
      <c r="S2522" s="666">
        <v>0</v>
      </c>
      <c r="T2522" s="731"/>
      <c r="U2522" s="689">
        <v>0</v>
      </c>
    </row>
    <row r="2523" spans="1:21" ht="14.4" customHeight="1" x14ac:dyDescent="0.3">
      <c r="A2523" s="649">
        <v>21</v>
      </c>
      <c r="B2523" s="650" t="s">
        <v>582</v>
      </c>
      <c r="C2523" s="650">
        <v>89301212</v>
      </c>
      <c r="D2523" s="729" t="s">
        <v>5949</v>
      </c>
      <c r="E2523" s="730" t="s">
        <v>3934</v>
      </c>
      <c r="F2523" s="650" t="s">
        <v>3904</v>
      </c>
      <c r="G2523" s="650" t="s">
        <v>5782</v>
      </c>
      <c r="H2523" s="650" t="s">
        <v>583</v>
      </c>
      <c r="I2523" s="650" t="s">
        <v>5783</v>
      </c>
      <c r="J2523" s="650" t="s">
        <v>5784</v>
      </c>
      <c r="K2523" s="650" t="s">
        <v>5785</v>
      </c>
      <c r="L2523" s="651">
        <v>0</v>
      </c>
      <c r="M2523" s="651">
        <v>0</v>
      </c>
      <c r="N2523" s="650">
        <v>4</v>
      </c>
      <c r="O2523" s="731">
        <v>2</v>
      </c>
      <c r="P2523" s="651">
        <v>0</v>
      </c>
      <c r="Q2523" s="666"/>
      <c r="R2523" s="650">
        <v>4</v>
      </c>
      <c r="S2523" s="666">
        <v>1</v>
      </c>
      <c r="T2523" s="731">
        <v>2</v>
      </c>
      <c r="U2523" s="689">
        <v>1</v>
      </c>
    </row>
    <row r="2524" spans="1:21" ht="14.4" customHeight="1" x14ac:dyDescent="0.3">
      <c r="A2524" s="649">
        <v>21</v>
      </c>
      <c r="B2524" s="650" t="s">
        <v>582</v>
      </c>
      <c r="C2524" s="650">
        <v>89301212</v>
      </c>
      <c r="D2524" s="729" t="s">
        <v>5949</v>
      </c>
      <c r="E2524" s="730" t="s">
        <v>3934</v>
      </c>
      <c r="F2524" s="650" t="s">
        <v>3904</v>
      </c>
      <c r="G2524" s="650" t="s">
        <v>5782</v>
      </c>
      <c r="H2524" s="650" t="s">
        <v>583</v>
      </c>
      <c r="I2524" s="650" t="s">
        <v>5786</v>
      </c>
      <c r="J2524" s="650" t="s">
        <v>5787</v>
      </c>
      <c r="K2524" s="650" t="s">
        <v>5785</v>
      </c>
      <c r="L2524" s="651">
        <v>0</v>
      </c>
      <c r="M2524" s="651">
        <v>0</v>
      </c>
      <c r="N2524" s="650">
        <v>1</v>
      </c>
      <c r="O2524" s="731">
        <v>1</v>
      </c>
      <c r="P2524" s="651"/>
      <c r="Q2524" s="666"/>
      <c r="R2524" s="650"/>
      <c r="S2524" s="666">
        <v>0</v>
      </c>
      <c r="T2524" s="731"/>
      <c r="U2524" s="689">
        <v>0</v>
      </c>
    </row>
    <row r="2525" spans="1:21" ht="14.4" customHeight="1" x14ac:dyDescent="0.3">
      <c r="A2525" s="649">
        <v>21</v>
      </c>
      <c r="B2525" s="650" t="s">
        <v>582</v>
      </c>
      <c r="C2525" s="650">
        <v>89301212</v>
      </c>
      <c r="D2525" s="729" t="s">
        <v>5949</v>
      </c>
      <c r="E2525" s="730" t="s">
        <v>3934</v>
      </c>
      <c r="F2525" s="650" t="s">
        <v>3904</v>
      </c>
      <c r="G2525" s="650" t="s">
        <v>3986</v>
      </c>
      <c r="H2525" s="650" t="s">
        <v>583</v>
      </c>
      <c r="I2525" s="650" t="s">
        <v>5788</v>
      </c>
      <c r="J2525" s="650" t="s">
        <v>5789</v>
      </c>
      <c r="K2525" s="650" t="s">
        <v>2758</v>
      </c>
      <c r="L2525" s="651">
        <v>356.47</v>
      </c>
      <c r="M2525" s="651">
        <v>356.47</v>
      </c>
      <c r="N2525" s="650">
        <v>1</v>
      </c>
      <c r="O2525" s="731">
        <v>0.5</v>
      </c>
      <c r="P2525" s="651">
        <v>356.47</v>
      </c>
      <c r="Q2525" s="666">
        <v>1</v>
      </c>
      <c r="R2525" s="650">
        <v>1</v>
      </c>
      <c r="S2525" s="666">
        <v>1</v>
      </c>
      <c r="T2525" s="731">
        <v>0.5</v>
      </c>
      <c r="U2525" s="689">
        <v>1</v>
      </c>
    </row>
    <row r="2526" spans="1:21" ht="14.4" customHeight="1" x14ac:dyDescent="0.3">
      <c r="A2526" s="649">
        <v>21</v>
      </c>
      <c r="B2526" s="650" t="s">
        <v>582</v>
      </c>
      <c r="C2526" s="650">
        <v>89301212</v>
      </c>
      <c r="D2526" s="729" t="s">
        <v>5949</v>
      </c>
      <c r="E2526" s="730" t="s">
        <v>3934</v>
      </c>
      <c r="F2526" s="650" t="s">
        <v>3904</v>
      </c>
      <c r="G2526" s="650" t="s">
        <v>5569</v>
      </c>
      <c r="H2526" s="650" t="s">
        <v>583</v>
      </c>
      <c r="I2526" s="650" t="s">
        <v>5570</v>
      </c>
      <c r="J2526" s="650" t="s">
        <v>5571</v>
      </c>
      <c r="K2526" s="650" t="s">
        <v>5572</v>
      </c>
      <c r="L2526" s="651">
        <v>0</v>
      </c>
      <c r="M2526" s="651">
        <v>0</v>
      </c>
      <c r="N2526" s="650">
        <v>4</v>
      </c>
      <c r="O2526" s="731">
        <v>3</v>
      </c>
      <c r="P2526" s="651">
        <v>0</v>
      </c>
      <c r="Q2526" s="666"/>
      <c r="R2526" s="650">
        <v>4</v>
      </c>
      <c r="S2526" s="666">
        <v>1</v>
      </c>
      <c r="T2526" s="731">
        <v>3</v>
      </c>
      <c r="U2526" s="689">
        <v>1</v>
      </c>
    </row>
    <row r="2527" spans="1:21" ht="14.4" customHeight="1" x14ac:dyDescent="0.3">
      <c r="A2527" s="649">
        <v>21</v>
      </c>
      <c r="B2527" s="650" t="s">
        <v>582</v>
      </c>
      <c r="C2527" s="650">
        <v>89301212</v>
      </c>
      <c r="D2527" s="729" t="s">
        <v>5949</v>
      </c>
      <c r="E2527" s="730" t="s">
        <v>3934</v>
      </c>
      <c r="F2527" s="650" t="s">
        <v>3904</v>
      </c>
      <c r="G2527" s="650" t="s">
        <v>4234</v>
      </c>
      <c r="H2527" s="650" t="s">
        <v>583</v>
      </c>
      <c r="I2527" s="650" t="s">
        <v>3280</v>
      </c>
      <c r="J2527" s="650" t="s">
        <v>3281</v>
      </c>
      <c r="K2527" s="650" t="s">
        <v>4235</v>
      </c>
      <c r="L2527" s="651">
        <v>83.09</v>
      </c>
      <c r="M2527" s="651">
        <v>166.18</v>
      </c>
      <c r="N2527" s="650">
        <v>2</v>
      </c>
      <c r="O2527" s="731">
        <v>1</v>
      </c>
      <c r="P2527" s="651">
        <v>166.18</v>
      </c>
      <c r="Q2527" s="666">
        <v>1</v>
      </c>
      <c r="R2527" s="650">
        <v>2</v>
      </c>
      <c r="S2527" s="666">
        <v>1</v>
      </c>
      <c r="T2527" s="731">
        <v>1</v>
      </c>
      <c r="U2527" s="689">
        <v>1</v>
      </c>
    </row>
    <row r="2528" spans="1:21" ht="14.4" customHeight="1" x14ac:dyDescent="0.3">
      <c r="A2528" s="649">
        <v>21</v>
      </c>
      <c r="B2528" s="650" t="s">
        <v>582</v>
      </c>
      <c r="C2528" s="650">
        <v>89301212</v>
      </c>
      <c r="D2528" s="729" t="s">
        <v>5949</v>
      </c>
      <c r="E2528" s="730" t="s">
        <v>3934</v>
      </c>
      <c r="F2528" s="650" t="s">
        <v>3904</v>
      </c>
      <c r="G2528" s="650" t="s">
        <v>5743</v>
      </c>
      <c r="H2528" s="650" t="s">
        <v>583</v>
      </c>
      <c r="I2528" s="650" t="s">
        <v>5790</v>
      </c>
      <c r="J2528" s="650" t="s">
        <v>5791</v>
      </c>
      <c r="K2528" s="650" t="s">
        <v>5785</v>
      </c>
      <c r="L2528" s="651">
        <v>0</v>
      </c>
      <c r="M2528" s="651">
        <v>0</v>
      </c>
      <c r="N2528" s="650">
        <v>1</v>
      </c>
      <c r="O2528" s="731">
        <v>1</v>
      </c>
      <c r="P2528" s="651"/>
      <c r="Q2528" s="666"/>
      <c r="R2528" s="650"/>
      <c r="S2528" s="666">
        <v>0</v>
      </c>
      <c r="T2528" s="731"/>
      <c r="U2528" s="689">
        <v>0</v>
      </c>
    </row>
    <row r="2529" spans="1:21" ht="14.4" customHeight="1" x14ac:dyDescent="0.3">
      <c r="A2529" s="649">
        <v>21</v>
      </c>
      <c r="B2529" s="650" t="s">
        <v>582</v>
      </c>
      <c r="C2529" s="650">
        <v>89301212</v>
      </c>
      <c r="D2529" s="729" t="s">
        <v>5949</v>
      </c>
      <c r="E2529" s="730" t="s">
        <v>3934</v>
      </c>
      <c r="F2529" s="650" t="s">
        <v>3904</v>
      </c>
      <c r="G2529" s="650" t="s">
        <v>5792</v>
      </c>
      <c r="H2529" s="650" t="s">
        <v>583</v>
      </c>
      <c r="I2529" s="650" t="s">
        <v>5793</v>
      </c>
      <c r="J2529" s="650" t="s">
        <v>921</v>
      </c>
      <c r="K2529" s="650" t="s">
        <v>5399</v>
      </c>
      <c r="L2529" s="651">
        <v>0</v>
      </c>
      <c r="M2529" s="651">
        <v>0</v>
      </c>
      <c r="N2529" s="650">
        <v>1</v>
      </c>
      <c r="O2529" s="731">
        <v>1</v>
      </c>
      <c r="P2529" s="651">
        <v>0</v>
      </c>
      <c r="Q2529" s="666"/>
      <c r="R2529" s="650">
        <v>1</v>
      </c>
      <c r="S2529" s="666">
        <v>1</v>
      </c>
      <c r="T2529" s="731">
        <v>1</v>
      </c>
      <c r="U2529" s="689">
        <v>1</v>
      </c>
    </row>
    <row r="2530" spans="1:21" ht="14.4" customHeight="1" x14ac:dyDescent="0.3">
      <c r="A2530" s="649">
        <v>21</v>
      </c>
      <c r="B2530" s="650" t="s">
        <v>582</v>
      </c>
      <c r="C2530" s="650">
        <v>89301212</v>
      </c>
      <c r="D2530" s="729" t="s">
        <v>5949</v>
      </c>
      <c r="E2530" s="730" t="s">
        <v>3934</v>
      </c>
      <c r="F2530" s="650" t="s">
        <v>3904</v>
      </c>
      <c r="G2530" s="650" t="s">
        <v>4746</v>
      </c>
      <c r="H2530" s="650" t="s">
        <v>583</v>
      </c>
      <c r="I2530" s="650" t="s">
        <v>5794</v>
      </c>
      <c r="J2530" s="650" t="s">
        <v>5795</v>
      </c>
      <c r="K2530" s="650" t="s">
        <v>3079</v>
      </c>
      <c r="L2530" s="651">
        <v>236.01</v>
      </c>
      <c r="M2530" s="651">
        <v>472.02</v>
      </c>
      <c r="N2530" s="650">
        <v>2</v>
      </c>
      <c r="O2530" s="731">
        <v>0.5</v>
      </c>
      <c r="P2530" s="651">
        <v>472.02</v>
      </c>
      <c r="Q2530" s="666">
        <v>1</v>
      </c>
      <c r="R2530" s="650">
        <v>2</v>
      </c>
      <c r="S2530" s="666">
        <v>1</v>
      </c>
      <c r="T2530" s="731">
        <v>0.5</v>
      </c>
      <c r="U2530" s="689">
        <v>1</v>
      </c>
    </row>
    <row r="2531" spans="1:21" ht="14.4" customHeight="1" x14ac:dyDescent="0.3">
      <c r="A2531" s="649">
        <v>21</v>
      </c>
      <c r="B2531" s="650" t="s">
        <v>582</v>
      </c>
      <c r="C2531" s="650">
        <v>89301212</v>
      </c>
      <c r="D2531" s="729" t="s">
        <v>5949</v>
      </c>
      <c r="E2531" s="730" t="s">
        <v>3934</v>
      </c>
      <c r="F2531" s="650" t="s">
        <v>3904</v>
      </c>
      <c r="G2531" s="650" t="s">
        <v>5268</v>
      </c>
      <c r="H2531" s="650" t="s">
        <v>583</v>
      </c>
      <c r="I2531" s="650" t="s">
        <v>5796</v>
      </c>
      <c r="J2531" s="650" t="s">
        <v>5270</v>
      </c>
      <c r="K2531" s="650" t="s">
        <v>5797</v>
      </c>
      <c r="L2531" s="651">
        <v>0</v>
      </c>
      <c r="M2531" s="651">
        <v>0</v>
      </c>
      <c r="N2531" s="650">
        <v>2</v>
      </c>
      <c r="O2531" s="731">
        <v>2</v>
      </c>
      <c r="P2531" s="651">
        <v>0</v>
      </c>
      <c r="Q2531" s="666"/>
      <c r="R2531" s="650">
        <v>1</v>
      </c>
      <c r="S2531" s="666">
        <v>0.5</v>
      </c>
      <c r="T2531" s="731">
        <v>1</v>
      </c>
      <c r="U2531" s="689">
        <v>0.5</v>
      </c>
    </row>
    <row r="2532" spans="1:21" ht="14.4" customHeight="1" x14ac:dyDescent="0.3">
      <c r="A2532" s="649">
        <v>21</v>
      </c>
      <c r="B2532" s="650" t="s">
        <v>582</v>
      </c>
      <c r="C2532" s="650">
        <v>89301212</v>
      </c>
      <c r="D2532" s="729" t="s">
        <v>5949</v>
      </c>
      <c r="E2532" s="730" t="s">
        <v>3934</v>
      </c>
      <c r="F2532" s="650" t="s">
        <v>3904</v>
      </c>
      <c r="G2532" s="650" t="s">
        <v>5014</v>
      </c>
      <c r="H2532" s="650" t="s">
        <v>1959</v>
      </c>
      <c r="I2532" s="650" t="s">
        <v>5015</v>
      </c>
      <c r="J2532" s="650" t="s">
        <v>5016</v>
      </c>
      <c r="K2532" s="650" t="s">
        <v>5017</v>
      </c>
      <c r="L2532" s="651">
        <v>94.8</v>
      </c>
      <c r="M2532" s="651">
        <v>94.8</v>
      </c>
      <c r="N2532" s="650">
        <v>1</v>
      </c>
      <c r="O2532" s="731">
        <v>1</v>
      </c>
      <c r="P2532" s="651">
        <v>94.8</v>
      </c>
      <c r="Q2532" s="666">
        <v>1</v>
      </c>
      <c r="R2532" s="650">
        <v>1</v>
      </c>
      <c r="S2532" s="666">
        <v>1</v>
      </c>
      <c r="T2532" s="731">
        <v>1</v>
      </c>
      <c r="U2532" s="689">
        <v>1</v>
      </c>
    </row>
    <row r="2533" spans="1:21" ht="14.4" customHeight="1" x14ac:dyDescent="0.3">
      <c r="A2533" s="649">
        <v>21</v>
      </c>
      <c r="B2533" s="650" t="s">
        <v>582</v>
      </c>
      <c r="C2533" s="650">
        <v>89301212</v>
      </c>
      <c r="D2533" s="729" t="s">
        <v>5949</v>
      </c>
      <c r="E2533" s="730" t="s">
        <v>3934</v>
      </c>
      <c r="F2533" s="650" t="s">
        <v>3904</v>
      </c>
      <c r="G2533" s="650" t="s">
        <v>4623</v>
      </c>
      <c r="H2533" s="650" t="s">
        <v>583</v>
      </c>
      <c r="I2533" s="650" t="s">
        <v>5798</v>
      </c>
      <c r="J2533" s="650" t="s">
        <v>5799</v>
      </c>
      <c r="K2533" s="650" t="s">
        <v>3712</v>
      </c>
      <c r="L2533" s="651">
        <v>377.83</v>
      </c>
      <c r="M2533" s="651">
        <v>2266.98</v>
      </c>
      <c r="N2533" s="650">
        <v>6</v>
      </c>
      <c r="O2533" s="731">
        <v>3</v>
      </c>
      <c r="P2533" s="651">
        <v>2266.98</v>
      </c>
      <c r="Q2533" s="666">
        <v>1</v>
      </c>
      <c r="R2533" s="650">
        <v>6</v>
      </c>
      <c r="S2533" s="666">
        <v>1</v>
      </c>
      <c r="T2533" s="731">
        <v>3</v>
      </c>
      <c r="U2533" s="689">
        <v>1</v>
      </c>
    </row>
    <row r="2534" spans="1:21" ht="14.4" customHeight="1" x14ac:dyDescent="0.3">
      <c r="A2534" s="649">
        <v>21</v>
      </c>
      <c r="B2534" s="650" t="s">
        <v>582</v>
      </c>
      <c r="C2534" s="650">
        <v>89301212</v>
      </c>
      <c r="D2534" s="729" t="s">
        <v>5949</v>
      </c>
      <c r="E2534" s="730" t="s">
        <v>3935</v>
      </c>
      <c r="F2534" s="650" t="s">
        <v>3904</v>
      </c>
      <c r="G2534" s="650" t="s">
        <v>3991</v>
      </c>
      <c r="H2534" s="650" t="s">
        <v>583</v>
      </c>
      <c r="I2534" s="650" t="s">
        <v>1382</v>
      </c>
      <c r="J2534" s="650" t="s">
        <v>1383</v>
      </c>
      <c r="K2534" s="650" t="s">
        <v>1384</v>
      </c>
      <c r="L2534" s="651">
        <v>359.63</v>
      </c>
      <c r="M2534" s="651">
        <v>359.63</v>
      </c>
      <c r="N2534" s="650">
        <v>1</v>
      </c>
      <c r="O2534" s="731">
        <v>0.5</v>
      </c>
      <c r="P2534" s="651">
        <v>359.63</v>
      </c>
      <c r="Q2534" s="666">
        <v>1</v>
      </c>
      <c r="R2534" s="650">
        <v>1</v>
      </c>
      <c r="S2534" s="666">
        <v>1</v>
      </c>
      <c r="T2534" s="731">
        <v>0.5</v>
      </c>
      <c r="U2534" s="689">
        <v>1</v>
      </c>
    </row>
    <row r="2535" spans="1:21" ht="14.4" customHeight="1" x14ac:dyDescent="0.3">
      <c r="A2535" s="649">
        <v>21</v>
      </c>
      <c r="B2535" s="650" t="s">
        <v>582</v>
      </c>
      <c r="C2535" s="650">
        <v>89301212</v>
      </c>
      <c r="D2535" s="729" t="s">
        <v>5949</v>
      </c>
      <c r="E2535" s="730" t="s">
        <v>3935</v>
      </c>
      <c r="F2535" s="650" t="s">
        <v>3904</v>
      </c>
      <c r="G2535" s="650" t="s">
        <v>4055</v>
      </c>
      <c r="H2535" s="650" t="s">
        <v>1959</v>
      </c>
      <c r="I2535" s="650" t="s">
        <v>2273</v>
      </c>
      <c r="J2535" s="650" t="s">
        <v>2274</v>
      </c>
      <c r="K2535" s="650" t="s">
        <v>3770</v>
      </c>
      <c r="L2535" s="651">
        <v>804.58</v>
      </c>
      <c r="M2535" s="651">
        <v>1609.16</v>
      </c>
      <c r="N2535" s="650">
        <v>2</v>
      </c>
      <c r="O2535" s="731">
        <v>1</v>
      </c>
      <c r="P2535" s="651">
        <v>1609.16</v>
      </c>
      <c r="Q2535" s="666">
        <v>1</v>
      </c>
      <c r="R2535" s="650">
        <v>2</v>
      </c>
      <c r="S2535" s="666">
        <v>1</v>
      </c>
      <c r="T2535" s="731">
        <v>1</v>
      </c>
      <c r="U2535" s="689">
        <v>1</v>
      </c>
    </row>
    <row r="2536" spans="1:21" ht="14.4" customHeight="1" x14ac:dyDescent="0.3">
      <c r="A2536" s="649">
        <v>21</v>
      </c>
      <c r="B2536" s="650" t="s">
        <v>582</v>
      </c>
      <c r="C2536" s="650">
        <v>89301212</v>
      </c>
      <c r="D2536" s="729" t="s">
        <v>5949</v>
      </c>
      <c r="E2536" s="730" t="s">
        <v>3935</v>
      </c>
      <c r="F2536" s="650" t="s">
        <v>3904</v>
      </c>
      <c r="G2536" s="650" t="s">
        <v>3951</v>
      </c>
      <c r="H2536" s="650" t="s">
        <v>583</v>
      </c>
      <c r="I2536" s="650" t="s">
        <v>4080</v>
      </c>
      <c r="J2536" s="650" t="s">
        <v>3953</v>
      </c>
      <c r="K2536" s="650" t="s">
        <v>809</v>
      </c>
      <c r="L2536" s="651">
        <v>97.97</v>
      </c>
      <c r="M2536" s="651">
        <v>97.97</v>
      </c>
      <c r="N2536" s="650">
        <v>1</v>
      </c>
      <c r="O2536" s="731">
        <v>1</v>
      </c>
      <c r="P2536" s="651">
        <v>97.97</v>
      </c>
      <c r="Q2536" s="666">
        <v>1</v>
      </c>
      <c r="R2536" s="650">
        <v>1</v>
      </c>
      <c r="S2536" s="666">
        <v>1</v>
      </c>
      <c r="T2536" s="731">
        <v>1</v>
      </c>
      <c r="U2536" s="689">
        <v>1</v>
      </c>
    </row>
    <row r="2537" spans="1:21" ht="14.4" customHeight="1" x14ac:dyDescent="0.3">
      <c r="A2537" s="649">
        <v>21</v>
      </c>
      <c r="B2537" s="650" t="s">
        <v>582</v>
      </c>
      <c r="C2537" s="650">
        <v>89301212</v>
      </c>
      <c r="D2537" s="729" t="s">
        <v>5949</v>
      </c>
      <c r="E2537" s="730" t="s">
        <v>3935</v>
      </c>
      <c r="F2537" s="650" t="s">
        <v>3904</v>
      </c>
      <c r="G2537" s="650" t="s">
        <v>5221</v>
      </c>
      <c r="H2537" s="650" t="s">
        <v>1959</v>
      </c>
      <c r="I2537" s="650" t="s">
        <v>5800</v>
      </c>
      <c r="J2537" s="650" t="s">
        <v>5801</v>
      </c>
      <c r="K2537" s="650" t="s">
        <v>5802</v>
      </c>
      <c r="L2537" s="651">
        <v>14860.07</v>
      </c>
      <c r="M2537" s="651">
        <v>14860.07</v>
      </c>
      <c r="N2537" s="650">
        <v>1</v>
      </c>
      <c r="O2537" s="731">
        <v>0.5</v>
      </c>
      <c r="P2537" s="651">
        <v>14860.07</v>
      </c>
      <c r="Q2537" s="666">
        <v>1</v>
      </c>
      <c r="R2537" s="650">
        <v>1</v>
      </c>
      <c r="S2537" s="666">
        <v>1</v>
      </c>
      <c r="T2537" s="731">
        <v>0.5</v>
      </c>
      <c r="U2537" s="689">
        <v>1</v>
      </c>
    </row>
    <row r="2538" spans="1:21" ht="14.4" customHeight="1" x14ac:dyDescent="0.3">
      <c r="A2538" s="649">
        <v>21</v>
      </c>
      <c r="B2538" s="650" t="s">
        <v>582</v>
      </c>
      <c r="C2538" s="650">
        <v>89301212</v>
      </c>
      <c r="D2538" s="729" t="s">
        <v>5949</v>
      </c>
      <c r="E2538" s="730" t="s">
        <v>3936</v>
      </c>
      <c r="F2538" s="650" t="s">
        <v>3904</v>
      </c>
      <c r="G2538" s="650" t="s">
        <v>4191</v>
      </c>
      <c r="H2538" s="650" t="s">
        <v>583</v>
      </c>
      <c r="I2538" s="650" t="s">
        <v>1272</v>
      </c>
      <c r="J2538" s="650" t="s">
        <v>1273</v>
      </c>
      <c r="K2538" s="650" t="s">
        <v>778</v>
      </c>
      <c r="L2538" s="651">
        <v>0</v>
      </c>
      <c r="M2538" s="651">
        <v>0</v>
      </c>
      <c r="N2538" s="650">
        <v>1</v>
      </c>
      <c r="O2538" s="731">
        <v>0.5</v>
      </c>
      <c r="P2538" s="651"/>
      <c r="Q2538" s="666"/>
      <c r="R2538" s="650"/>
      <c r="S2538" s="666">
        <v>0</v>
      </c>
      <c r="T2538" s="731"/>
      <c r="U2538" s="689">
        <v>0</v>
      </c>
    </row>
    <row r="2539" spans="1:21" ht="14.4" customHeight="1" x14ac:dyDescent="0.3">
      <c r="A2539" s="649">
        <v>21</v>
      </c>
      <c r="B2539" s="650" t="s">
        <v>582</v>
      </c>
      <c r="C2539" s="650">
        <v>89301212</v>
      </c>
      <c r="D2539" s="729" t="s">
        <v>5949</v>
      </c>
      <c r="E2539" s="730" t="s">
        <v>3936</v>
      </c>
      <c r="F2539" s="650" t="s">
        <v>3904</v>
      </c>
      <c r="G2539" s="650" t="s">
        <v>4191</v>
      </c>
      <c r="H2539" s="650" t="s">
        <v>583</v>
      </c>
      <c r="I2539" s="650" t="s">
        <v>2539</v>
      </c>
      <c r="J2539" s="650" t="s">
        <v>2540</v>
      </c>
      <c r="K2539" s="650" t="s">
        <v>2541</v>
      </c>
      <c r="L2539" s="651">
        <v>33.79</v>
      </c>
      <c r="M2539" s="651">
        <v>33.79</v>
      </c>
      <c r="N2539" s="650">
        <v>1</v>
      </c>
      <c r="O2539" s="731">
        <v>0.5</v>
      </c>
      <c r="P2539" s="651"/>
      <c r="Q2539" s="666">
        <v>0</v>
      </c>
      <c r="R2539" s="650"/>
      <c r="S2539" s="666">
        <v>0</v>
      </c>
      <c r="T2539" s="731"/>
      <c r="U2539" s="689">
        <v>0</v>
      </c>
    </row>
    <row r="2540" spans="1:21" ht="14.4" customHeight="1" x14ac:dyDescent="0.3">
      <c r="A2540" s="649">
        <v>21</v>
      </c>
      <c r="B2540" s="650" t="s">
        <v>582</v>
      </c>
      <c r="C2540" s="650">
        <v>89301212</v>
      </c>
      <c r="D2540" s="729" t="s">
        <v>5949</v>
      </c>
      <c r="E2540" s="730" t="s">
        <v>3936</v>
      </c>
      <c r="F2540" s="650" t="s">
        <v>3904</v>
      </c>
      <c r="G2540" s="650" t="s">
        <v>3950</v>
      </c>
      <c r="H2540" s="650" t="s">
        <v>1959</v>
      </c>
      <c r="I2540" s="650" t="s">
        <v>1998</v>
      </c>
      <c r="J2540" s="650" t="s">
        <v>1999</v>
      </c>
      <c r="K2540" s="650" t="s">
        <v>2000</v>
      </c>
      <c r="L2540" s="651">
        <v>937.93</v>
      </c>
      <c r="M2540" s="651">
        <v>2813.79</v>
      </c>
      <c r="N2540" s="650">
        <v>3</v>
      </c>
      <c r="O2540" s="731">
        <v>1</v>
      </c>
      <c r="P2540" s="651">
        <v>2813.79</v>
      </c>
      <c r="Q2540" s="666">
        <v>1</v>
      </c>
      <c r="R2540" s="650">
        <v>3</v>
      </c>
      <c r="S2540" s="666">
        <v>1</v>
      </c>
      <c r="T2540" s="731">
        <v>1</v>
      </c>
      <c r="U2540" s="689">
        <v>1</v>
      </c>
    </row>
    <row r="2541" spans="1:21" ht="14.4" customHeight="1" x14ac:dyDescent="0.3">
      <c r="A2541" s="649">
        <v>21</v>
      </c>
      <c r="B2541" s="650" t="s">
        <v>582</v>
      </c>
      <c r="C2541" s="650">
        <v>89301212</v>
      </c>
      <c r="D2541" s="729" t="s">
        <v>5949</v>
      </c>
      <c r="E2541" s="730" t="s">
        <v>3937</v>
      </c>
      <c r="F2541" s="650" t="s">
        <v>3904</v>
      </c>
      <c r="G2541" s="650" t="s">
        <v>3956</v>
      </c>
      <c r="H2541" s="650" t="s">
        <v>583</v>
      </c>
      <c r="I2541" s="650" t="s">
        <v>699</v>
      </c>
      <c r="J2541" s="650" t="s">
        <v>700</v>
      </c>
      <c r="K2541" s="650" t="s">
        <v>3957</v>
      </c>
      <c r="L2541" s="651">
        <v>42.42</v>
      </c>
      <c r="M2541" s="651">
        <v>84.84</v>
      </c>
      <c r="N2541" s="650">
        <v>2</v>
      </c>
      <c r="O2541" s="731">
        <v>1</v>
      </c>
      <c r="P2541" s="651">
        <v>42.42</v>
      </c>
      <c r="Q2541" s="666">
        <v>0.5</v>
      </c>
      <c r="R2541" s="650">
        <v>1</v>
      </c>
      <c r="S2541" s="666">
        <v>0.5</v>
      </c>
      <c r="T2541" s="731">
        <v>0.5</v>
      </c>
      <c r="U2541" s="689">
        <v>0.5</v>
      </c>
    </row>
    <row r="2542" spans="1:21" ht="14.4" customHeight="1" x14ac:dyDescent="0.3">
      <c r="A2542" s="649">
        <v>21</v>
      </c>
      <c r="B2542" s="650" t="s">
        <v>582</v>
      </c>
      <c r="C2542" s="650">
        <v>89301212</v>
      </c>
      <c r="D2542" s="729" t="s">
        <v>5949</v>
      </c>
      <c r="E2542" s="730" t="s">
        <v>3937</v>
      </c>
      <c r="F2542" s="650" t="s">
        <v>3904</v>
      </c>
      <c r="G2542" s="650" t="s">
        <v>3956</v>
      </c>
      <c r="H2542" s="650" t="s">
        <v>583</v>
      </c>
      <c r="I2542" s="650" t="s">
        <v>3969</v>
      </c>
      <c r="J2542" s="650" t="s">
        <v>700</v>
      </c>
      <c r="K2542" s="650" t="s">
        <v>3970</v>
      </c>
      <c r="L2542" s="651">
        <v>285.75</v>
      </c>
      <c r="M2542" s="651">
        <v>857.25</v>
      </c>
      <c r="N2542" s="650">
        <v>3</v>
      </c>
      <c r="O2542" s="731">
        <v>2</v>
      </c>
      <c r="P2542" s="651">
        <v>571.5</v>
      </c>
      <c r="Q2542" s="666">
        <v>0.66666666666666663</v>
      </c>
      <c r="R2542" s="650">
        <v>2</v>
      </c>
      <c r="S2542" s="666">
        <v>0.66666666666666663</v>
      </c>
      <c r="T2542" s="731">
        <v>1</v>
      </c>
      <c r="U2542" s="689">
        <v>0.5</v>
      </c>
    </row>
    <row r="2543" spans="1:21" ht="14.4" customHeight="1" x14ac:dyDescent="0.3">
      <c r="A2543" s="649">
        <v>21</v>
      </c>
      <c r="B2543" s="650" t="s">
        <v>582</v>
      </c>
      <c r="C2543" s="650">
        <v>89301212</v>
      </c>
      <c r="D2543" s="729" t="s">
        <v>5949</v>
      </c>
      <c r="E2543" s="730" t="s">
        <v>3937</v>
      </c>
      <c r="F2543" s="650" t="s">
        <v>3904</v>
      </c>
      <c r="G2543" s="650" t="s">
        <v>3971</v>
      </c>
      <c r="H2543" s="650" t="s">
        <v>1959</v>
      </c>
      <c r="I2543" s="650" t="s">
        <v>2084</v>
      </c>
      <c r="J2543" s="650" t="s">
        <v>3794</v>
      </c>
      <c r="K2543" s="650" t="s">
        <v>3795</v>
      </c>
      <c r="L2543" s="651">
        <v>6.98</v>
      </c>
      <c r="M2543" s="651">
        <v>34.900000000000006</v>
      </c>
      <c r="N2543" s="650">
        <v>5</v>
      </c>
      <c r="O2543" s="731">
        <v>3.5</v>
      </c>
      <c r="P2543" s="651">
        <v>6.98</v>
      </c>
      <c r="Q2543" s="666">
        <v>0.19999999999999998</v>
      </c>
      <c r="R2543" s="650">
        <v>1</v>
      </c>
      <c r="S2543" s="666">
        <v>0.2</v>
      </c>
      <c r="T2543" s="731">
        <v>0.5</v>
      </c>
      <c r="U2543" s="689">
        <v>0.14285714285714285</v>
      </c>
    </row>
    <row r="2544" spans="1:21" ht="14.4" customHeight="1" x14ac:dyDescent="0.3">
      <c r="A2544" s="649">
        <v>21</v>
      </c>
      <c r="B2544" s="650" t="s">
        <v>582</v>
      </c>
      <c r="C2544" s="650">
        <v>89301212</v>
      </c>
      <c r="D2544" s="729" t="s">
        <v>5949</v>
      </c>
      <c r="E2544" s="730" t="s">
        <v>3937</v>
      </c>
      <c r="F2544" s="650" t="s">
        <v>3904</v>
      </c>
      <c r="G2544" s="650" t="s">
        <v>3971</v>
      </c>
      <c r="H2544" s="650" t="s">
        <v>583</v>
      </c>
      <c r="I2544" s="650" t="s">
        <v>4827</v>
      </c>
      <c r="J2544" s="650" t="s">
        <v>4828</v>
      </c>
      <c r="K2544" s="650" t="s">
        <v>3795</v>
      </c>
      <c r="L2544" s="651">
        <v>5.37</v>
      </c>
      <c r="M2544" s="651">
        <v>10.74</v>
      </c>
      <c r="N2544" s="650">
        <v>2</v>
      </c>
      <c r="O2544" s="731">
        <v>0.5</v>
      </c>
      <c r="P2544" s="651">
        <v>10.74</v>
      </c>
      <c r="Q2544" s="666">
        <v>1</v>
      </c>
      <c r="R2544" s="650">
        <v>2</v>
      </c>
      <c r="S2544" s="666">
        <v>1</v>
      </c>
      <c r="T2544" s="731">
        <v>0.5</v>
      </c>
      <c r="U2544" s="689">
        <v>1</v>
      </c>
    </row>
    <row r="2545" spans="1:21" ht="14.4" customHeight="1" x14ac:dyDescent="0.3">
      <c r="A2545" s="649">
        <v>21</v>
      </c>
      <c r="B2545" s="650" t="s">
        <v>582</v>
      </c>
      <c r="C2545" s="650">
        <v>89301212</v>
      </c>
      <c r="D2545" s="729" t="s">
        <v>5949</v>
      </c>
      <c r="E2545" s="730" t="s">
        <v>3937</v>
      </c>
      <c r="F2545" s="650" t="s">
        <v>3904</v>
      </c>
      <c r="G2545" s="650" t="s">
        <v>3976</v>
      </c>
      <c r="H2545" s="650" t="s">
        <v>583</v>
      </c>
      <c r="I2545" s="650" t="s">
        <v>2335</v>
      </c>
      <c r="J2545" s="650" t="s">
        <v>3728</v>
      </c>
      <c r="K2545" s="650" t="s">
        <v>3729</v>
      </c>
      <c r="L2545" s="651">
        <v>156.86000000000001</v>
      </c>
      <c r="M2545" s="651">
        <v>470.58000000000004</v>
      </c>
      <c r="N2545" s="650">
        <v>3</v>
      </c>
      <c r="O2545" s="731">
        <v>2.5</v>
      </c>
      <c r="P2545" s="651">
        <v>156.86000000000001</v>
      </c>
      <c r="Q2545" s="666">
        <v>0.33333333333333331</v>
      </c>
      <c r="R2545" s="650">
        <v>1</v>
      </c>
      <c r="S2545" s="666">
        <v>0.33333333333333331</v>
      </c>
      <c r="T2545" s="731">
        <v>1</v>
      </c>
      <c r="U2545" s="689">
        <v>0.4</v>
      </c>
    </row>
    <row r="2546" spans="1:21" ht="14.4" customHeight="1" x14ac:dyDescent="0.3">
      <c r="A2546" s="649">
        <v>21</v>
      </c>
      <c r="B2546" s="650" t="s">
        <v>582</v>
      </c>
      <c r="C2546" s="650">
        <v>89301212</v>
      </c>
      <c r="D2546" s="729" t="s">
        <v>5949</v>
      </c>
      <c r="E2546" s="730" t="s">
        <v>3937</v>
      </c>
      <c r="F2546" s="650" t="s">
        <v>3904</v>
      </c>
      <c r="G2546" s="650" t="s">
        <v>4856</v>
      </c>
      <c r="H2546" s="650" t="s">
        <v>583</v>
      </c>
      <c r="I2546" s="650" t="s">
        <v>800</v>
      </c>
      <c r="J2546" s="650" t="s">
        <v>801</v>
      </c>
      <c r="K2546" s="650" t="s">
        <v>802</v>
      </c>
      <c r="L2546" s="651">
        <v>0</v>
      </c>
      <c r="M2546" s="651">
        <v>0</v>
      </c>
      <c r="N2546" s="650">
        <v>1</v>
      </c>
      <c r="O2546" s="731">
        <v>1</v>
      </c>
      <c r="P2546" s="651"/>
      <c r="Q2546" s="666"/>
      <c r="R2546" s="650"/>
      <c r="S2546" s="666">
        <v>0</v>
      </c>
      <c r="T2546" s="731"/>
      <c r="U2546" s="689">
        <v>0</v>
      </c>
    </row>
    <row r="2547" spans="1:21" ht="14.4" customHeight="1" x14ac:dyDescent="0.3">
      <c r="A2547" s="649">
        <v>21</v>
      </c>
      <c r="B2547" s="650" t="s">
        <v>582</v>
      </c>
      <c r="C2547" s="650">
        <v>89301212</v>
      </c>
      <c r="D2547" s="729" t="s">
        <v>5949</v>
      </c>
      <c r="E2547" s="730" t="s">
        <v>3937</v>
      </c>
      <c r="F2547" s="650" t="s">
        <v>3904</v>
      </c>
      <c r="G2547" s="650" t="s">
        <v>3985</v>
      </c>
      <c r="H2547" s="650" t="s">
        <v>1959</v>
      </c>
      <c r="I2547" s="650" t="s">
        <v>2123</v>
      </c>
      <c r="J2547" s="650" t="s">
        <v>2124</v>
      </c>
      <c r="K2547" s="650" t="s">
        <v>3802</v>
      </c>
      <c r="L2547" s="651">
        <v>162.13</v>
      </c>
      <c r="M2547" s="651">
        <v>324.26</v>
      </c>
      <c r="N2547" s="650">
        <v>2</v>
      </c>
      <c r="O2547" s="731">
        <v>1.5</v>
      </c>
      <c r="P2547" s="651">
        <v>162.13</v>
      </c>
      <c r="Q2547" s="666">
        <v>0.5</v>
      </c>
      <c r="R2547" s="650">
        <v>1</v>
      </c>
      <c r="S2547" s="666">
        <v>0.5</v>
      </c>
      <c r="T2547" s="731">
        <v>0.5</v>
      </c>
      <c r="U2547" s="689">
        <v>0.33333333333333331</v>
      </c>
    </row>
    <row r="2548" spans="1:21" ht="14.4" customHeight="1" x14ac:dyDescent="0.3">
      <c r="A2548" s="649">
        <v>21</v>
      </c>
      <c r="B2548" s="650" t="s">
        <v>582</v>
      </c>
      <c r="C2548" s="650">
        <v>89301212</v>
      </c>
      <c r="D2548" s="729" t="s">
        <v>5949</v>
      </c>
      <c r="E2548" s="730" t="s">
        <v>3937</v>
      </c>
      <c r="F2548" s="650" t="s">
        <v>3904</v>
      </c>
      <c r="G2548" s="650" t="s">
        <v>3986</v>
      </c>
      <c r="H2548" s="650" t="s">
        <v>583</v>
      </c>
      <c r="I2548" s="650" t="s">
        <v>3989</v>
      </c>
      <c r="J2548" s="650" t="s">
        <v>819</v>
      </c>
      <c r="K2548" s="650" t="s">
        <v>3990</v>
      </c>
      <c r="L2548" s="651">
        <v>0</v>
      </c>
      <c r="M2548" s="651">
        <v>0</v>
      </c>
      <c r="N2548" s="650">
        <v>1</v>
      </c>
      <c r="O2548" s="731">
        <v>0.5</v>
      </c>
      <c r="P2548" s="651">
        <v>0</v>
      </c>
      <c r="Q2548" s="666"/>
      <c r="R2548" s="650">
        <v>1</v>
      </c>
      <c r="S2548" s="666">
        <v>1</v>
      </c>
      <c r="T2548" s="731">
        <v>0.5</v>
      </c>
      <c r="U2548" s="689">
        <v>1</v>
      </c>
    </row>
    <row r="2549" spans="1:21" ht="14.4" customHeight="1" x14ac:dyDescent="0.3">
      <c r="A2549" s="649">
        <v>21</v>
      </c>
      <c r="B2549" s="650" t="s">
        <v>582</v>
      </c>
      <c r="C2549" s="650">
        <v>89301212</v>
      </c>
      <c r="D2549" s="729" t="s">
        <v>5949</v>
      </c>
      <c r="E2549" s="730" t="s">
        <v>3937</v>
      </c>
      <c r="F2549" s="650" t="s">
        <v>3904</v>
      </c>
      <c r="G2549" s="650" t="s">
        <v>3986</v>
      </c>
      <c r="H2549" s="650" t="s">
        <v>583</v>
      </c>
      <c r="I2549" s="650" t="s">
        <v>1175</v>
      </c>
      <c r="J2549" s="650" t="s">
        <v>819</v>
      </c>
      <c r="K2549" s="650" t="s">
        <v>1068</v>
      </c>
      <c r="L2549" s="651">
        <v>137.74</v>
      </c>
      <c r="M2549" s="651">
        <v>137.74</v>
      </c>
      <c r="N2549" s="650">
        <v>1</v>
      </c>
      <c r="O2549" s="731">
        <v>1</v>
      </c>
      <c r="P2549" s="651">
        <v>137.74</v>
      </c>
      <c r="Q2549" s="666">
        <v>1</v>
      </c>
      <c r="R2549" s="650">
        <v>1</v>
      </c>
      <c r="S2549" s="666">
        <v>1</v>
      </c>
      <c r="T2549" s="731">
        <v>1</v>
      </c>
      <c r="U2549" s="689">
        <v>1</v>
      </c>
    </row>
    <row r="2550" spans="1:21" ht="14.4" customHeight="1" x14ac:dyDescent="0.3">
      <c r="A2550" s="649">
        <v>21</v>
      </c>
      <c r="B2550" s="650" t="s">
        <v>582</v>
      </c>
      <c r="C2550" s="650">
        <v>89301212</v>
      </c>
      <c r="D2550" s="729" t="s">
        <v>5949</v>
      </c>
      <c r="E2550" s="730" t="s">
        <v>3937</v>
      </c>
      <c r="F2550" s="650" t="s">
        <v>3904</v>
      </c>
      <c r="G2550" s="650" t="s">
        <v>3986</v>
      </c>
      <c r="H2550" s="650" t="s">
        <v>583</v>
      </c>
      <c r="I2550" s="650" t="s">
        <v>1175</v>
      </c>
      <c r="J2550" s="650" t="s">
        <v>819</v>
      </c>
      <c r="K2550" s="650" t="s">
        <v>1068</v>
      </c>
      <c r="L2550" s="651">
        <v>118.82</v>
      </c>
      <c r="M2550" s="651">
        <v>118.82</v>
      </c>
      <c r="N2550" s="650">
        <v>1</v>
      </c>
      <c r="O2550" s="731">
        <v>0.5</v>
      </c>
      <c r="P2550" s="651">
        <v>118.82</v>
      </c>
      <c r="Q2550" s="666">
        <v>1</v>
      </c>
      <c r="R2550" s="650">
        <v>1</v>
      </c>
      <c r="S2550" s="666">
        <v>1</v>
      </c>
      <c r="T2550" s="731">
        <v>0.5</v>
      </c>
      <c r="U2550" s="689">
        <v>1</v>
      </c>
    </row>
    <row r="2551" spans="1:21" ht="14.4" customHeight="1" x14ac:dyDescent="0.3">
      <c r="A2551" s="649">
        <v>21</v>
      </c>
      <c r="B2551" s="650" t="s">
        <v>582</v>
      </c>
      <c r="C2551" s="650">
        <v>89301212</v>
      </c>
      <c r="D2551" s="729" t="s">
        <v>5949</v>
      </c>
      <c r="E2551" s="730" t="s">
        <v>3937</v>
      </c>
      <c r="F2551" s="650" t="s">
        <v>3904</v>
      </c>
      <c r="G2551" s="650" t="s">
        <v>4001</v>
      </c>
      <c r="H2551" s="650" t="s">
        <v>583</v>
      </c>
      <c r="I2551" s="650" t="s">
        <v>909</v>
      </c>
      <c r="J2551" s="650" t="s">
        <v>910</v>
      </c>
      <c r="K2551" s="650" t="s">
        <v>1854</v>
      </c>
      <c r="L2551" s="651">
        <v>56.52</v>
      </c>
      <c r="M2551" s="651">
        <v>56.52</v>
      </c>
      <c r="N2551" s="650">
        <v>1</v>
      </c>
      <c r="O2551" s="731">
        <v>0.5</v>
      </c>
      <c r="P2551" s="651"/>
      <c r="Q2551" s="666">
        <v>0</v>
      </c>
      <c r="R2551" s="650"/>
      <c r="S2551" s="666">
        <v>0</v>
      </c>
      <c r="T2551" s="731"/>
      <c r="U2551" s="689">
        <v>0</v>
      </c>
    </row>
    <row r="2552" spans="1:21" ht="14.4" customHeight="1" x14ac:dyDescent="0.3">
      <c r="A2552" s="649">
        <v>21</v>
      </c>
      <c r="B2552" s="650" t="s">
        <v>582</v>
      </c>
      <c r="C2552" s="650">
        <v>89301212</v>
      </c>
      <c r="D2552" s="729" t="s">
        <v>5949</v>
      </c>
      <c r="E2552" s="730" t="s">
        <v>3937</v>
      </c>
      <c r="F2552" s="650" t="s">
        <v>3904</v>
      </c>
      <c r="G2552" s="650" t="s">
        <v>3941</v>
      </c>
      <c r="H2552" s="650" t="s">
        <v>583</v>
      </c>
      <c r="I2552" s="650" t="s">
        <v>5092</v>
      </c>
      <c r="J2552" s="650" t="s">
        <v>773</v>
      </c>
      <c r="K2552" s="650" t="s">
        <v>3694</v>
      </c>
      <c r="L2552" s="651">
        <v>115.3</v>
      </c>
      <c r="M2552" s="651">
        <v>115.3</v>
      </c>
      <c r="N2552" s="650">
        <v>1</v>
      </c>
      <c r="O2552" s="731">
        <v>0.5</v>
      </c>
      <c r="P2552" s="651"/>
      <c r="Q2552" s="666">
        <v>0</v>
      </c>
      <c r="R2552" s="650"/>
      <c r="S2552" s="666">
        <v>0</v>
      </c>
      <c r="T2552" s="731"/>
      <c r="U2552" s="689">
        <v>0</v>
      </c>
    </row>
    <row r="2553" spans="1:21" ht="14.4" customHeight="1" x14ac:dyDescent="0.3">
      <c r="A2553" s="649">
        <v>21</v>
      </c>
      <c r="B2553" s="650" t="s">
        <v>582</v>
      </c>
      <c r="C2553" s="650">
        <v>89301212</v>
      </c>
      <c r="D2553" s="729" t="s">
        <v>5949</v>
      </c>
      <c r="E2553" s="730" t="s">
        <v>3937</v>
      </c>
      <c r="F2553" s="650" t="s">
        <v>3904</v>
      </c>
      <c r="G2553" s="650" t="s">
        <v>5589</v>
      </c>
      <c r="H2553" s="650" t="s">
        <v>583</v>
      </c>
      <c r="I2553" s="650" t="s">
        <v>5803</v>
      </c>
      <c r="J2553" s="650" t="s">
        <v>5804</v>
      </c>
      <c r="K2553" s="650" t="s">
        <v>3717</v>
      </c>
      <c r="L2553" s="651">
        <v>175.43</v>
      </c>
      <c r="M2553" s="651">
        <v>175.43</v>
      </c>
      <c r="N2553" s="650">
        <v>1</v>
      </c>
      <c r="O2553" s="731">
        <v>0.5</v>
      </c>
      <c r="P2553" s="651"/>
      <c r="Q2553" s="666">
        <v>0</v>
      </c>
      <c r="R2553" s="650"/>
      <c r="S2553" s="666">
        <v>0</v>
      </c>
      <c r="T2553" s="731"/>
      <c r="U2553" s="689">
        <v>0</v>
      </c>
    </row>
    <row r="2554" spans="1:21" ht="14.4" customHeight="1" x14ac:dyDescent="0.3">
      <c r="A2554" s="649">
        <v>21</v>
      </c>
      <c r="B2554" s="650" t="s">
        <v>582</v>
      </c>
      <c r="C2554" s="650">
        <v>89301212</v>
      </c>
      <c r="D2554" s="729" t="s">
        <v>5949</v>
      </c>
      <c r="E2554" s="730" t="s">
        <v>3937</v>
      </c>
      <c r="F2554" s="650" t="s">
        <v>3904</v>
      </c>
      <c r="G2554" s="650" t="s">
        <v>5805</v>
      </c>
      <c r="H2554" s="650" t="s">
        <v>583</v>
      </c>
      <c r="I2554" s="650" t="s">
        <v>5806</v>
      </c>
      <c r="J2554" s="650" t="s">
        <v>5807</v>
      </c>
      <c r="K2554" s="650" t="s">
        <v>4004</v>
      </c>
      <c r="L2554" s="651">
        <v>0</v>
      </c>
      <c r="M2554" s="651">
        <v>0</v>
      </c>
      <c r="N2554" s="650">
        <v>1</v>
      </c>
      <c r="O2554" s="731">
        <v>0.5</v>
      </c>
      <c r="P2554" s="651"/>
      <c r="Q2554" s="666"/>
      <c r="R2554" s="650"/>
      <c r="S2554" s="666">
        <v>0</v>
      </c>
      <c r="T2554" s="731"/>
      <c r="U2554" s="689">
        <v>0</v>
      </c>
    </row>
    <row r="2555" spans="1:21" ht="14.4" customHeight="1" x14ac:dyDescent="0.3">
      <c r="A2555" s="649">
        <v>21</v>
      </c>
      <c r="B2555" s="650" t="s">
        <v>582</v>
      </c>
      <c r="C2555" s="650">
        <v>89301212</v>
      </c>
      <c r="D2555" s="729" t="s">
        <v>5949</v>
      </c>
      <c r="E2555" s="730" t="s">
        <v>3937</v>
      </c>
      <c r="F2555" s="650" t="s">
        <v>3904</v>
      </c>
      <c r="G2555" s="650" t="s">
        <v>5101</v>
      </c>
      <c r="H2555" s="650" t="s">
        <v>583</v>
      </c>
      <c r="I2555" s="650" t="s">
        <v>5304</v>
      </c>
      <c r="J2555" s="650" t="s">
        <v>5303</v>
      </c>
      <c r="K2555" s="650" t="s">
        <v>2840</v>
      </c>
      <c r="L2555" s="651">
        <v>0</v>
      </c>
      <c r="M2555" s="651">
        <v>0</v>
      </c>
      <c r="N2555" s="650">
        <v>1</v>
      </c>
      <c r="O2555" s="731">
        <v>0.5</v>
      </c>
      <c r="P2555" s="651">
        <v>0</v>
      </c>
      <c r="Q2555" s="666"/>
      <c r="R2555" s="650">
        <v>1</v>
      </c>
      <c r="S2555" s="666">
        <v>1</v>
      </c>
      <c r="T2555" s="731">
        <v>0.5</v>
      </c>
      <c r="U2555" s="689">
        <v>1</v>
      </c>
    </row>
    <row r="2556" spans="1:21" ht="14.4" customHeight="1" x14ac:dyDescent="0.3">
      <c r="A2556" s="649">
        <v>21</v>
      </c>
      <c r="B2556" s="650" t="s">
        <v>582</v>
      </c>
      <c r="C2556" s="650">
        <v>89301212</v>
      </c>
      <c r="D2556" s="729" t="s">
        <v>5949</v>
      </c>
      <c r="E2556" s="730" t="s">
        <v>3937</v>
      </c>
      <c r="F2556" s="650" t="s">
        <v>3904</v>
      </c>
      <c r="G2556" s="650" t="s">
        <v>3958</v>
      </c>
      <c r="H2556" s="650" t="s">
        <v>583</v>
      </c>
      <c r="I2556" s="650" t="s">
        <v>3959</v>
      </c>
      <c r="J2556" s="650" t="s">
        <v>789</v>
      </c>
      <c r="K2556" s="650" t="s">
        <v>3227</v>
      </c>
      <c r="L2556" s="651">
        <v>0</v>
      </c>
      <c r="M2556" s="651">
        <v>0</v>
      </c>
      <c r="N2556" s="650">
        <v>2</v>
      </c>
      <c r="O2556" s="731">
        <v>1.5</v>
      </c>
      <c r="P2556" s="651">
        <v>0</v>
      </c>
      <c r="Q2556" s="666"/>
      <c r="R2556" s="650">
        <v>1</v>
      </c>
      <c r="S2556" s="666">
        <v>0.5</v>
      </c>
      <c r="T2556" s="731">
        <v>0.5</v>
      </c>
      <c r="U2556" s="689">
        <v>0.33333333333333331</v>
      </c>
    </row>
    <row r="2557" spans="1:21" ht="14.4" customHeight="1" x14ac:dyDescent="0.3">
      <c r="A2557" s="649">
        <v>21</v>
      </c>
      <c r="B2557" s="650" t="s">
        <v>582</v>
      </c>
      <c r="C2557" s="650">
        <v>89301212</v>
      </c>
      <c r="D2557" s="729" t="s">
        <v>5949</v>
      </c>
      <c r="E2557" s="730" t="s">
        <v>3937</v>
      </c>
      <c r="F2557" s="650" t="s">
        <v>3904</v>
      </c>
      <c r="G2557" s="650" t="s">
        <v>3954</v>
      </c>
      <c r="H2557" s="650" t="s">
        <v>583</v>
      </c>
      <c r="I2557" s="650" t="s">
        <v>5808</v>
      </c>
      <c r="J2557" s="650" t="s">
        <v>5809</v>
      </c>
      <c r="K2557" s="650" t="s">
        <v>5810</v>
      </c>
      <c r="L2557" s="651">
        <v>41.07</v>
      </c>
      <c r="M2557" s="651">
        <v>41.07</v>
      </c>
      <c r="N2557" s="650">
        <v>1</v>
      </c>
      <c r="O2557" s="731">
        <v>1</v>
      </c>
      <c r="P2557" s="651">
        <v>41.07</v>
      </c>
      <c r="Q2557" s="666">
        <v>1</v>
      </c>
      <c r="R2557" s="650">
        <v>1</v>
      </c>
      <c r="S2557" s="666">
        <v>1</v>
      </c>
      <c r="T2557" s="731">
        <v>1</v>
      </c>
      <c r="U2557" s="689">
        <v>1</v>
      </c>
    </row>
    <row r="2558" spans="1:21" ht="14.4" customHeight="1" x14ac:dyDescent="0.3">
      <c r="A2558" s="649">
        <v>21</v>
      </c>
      <c r="B2558" s="650" t="s">
        <v>582</v>
      </c>
      <c r="C2558" s="650">
        <v>89301212</v>
      </c>
      <c r="D2558" s="729" t="s">
        <v>5949</v>
      </c>
      <c r="E2558" s="730" t="s">
        <v>3937</v>
      </c>
      <c r="F2558" s="650" t="s">
        <v>3904</v>
      </c>
      <c r="G2558" s="650" t="s">
        <v>4922</v>
      </c>
      <c r="H2558" s="650" t="s">
        <v>583</v>
      </c>
      <c r="I2558" s="650" t="s">
        <v>5811</v>
      </c>
      <c r="J2558" s="650" t="s">
        <v>4924</v>
      </c>
      <c r="K2558" s="650" t="s">
        <v>874</v>
      </c>
      <c r="L2558" s="651">
        <v>0</v>
      </c>
      <c r="M2558" s="651">
        <v>0</v>
      </c>
      <c r="N2558" s="650">
        <v>1</v>
      </c>
      <c r="O2558" s="731">
        <v>0.5</v>
      </c>
      <c r="P2558" s="651">
        <v>0</v>
      </c>
      <c r="Q2558" s="666"/>
      <c r="R2558" s="650">
        <v>1</v>
      </c>
      <c r="S2558" s="666">
        <v>1</v>
      </c>
      <c r="T2558" s="731">
        <v>0.5</v>
      </c>
      <c r="U2558" s="689">
        <v>1</v>
      </c>
    </row>
    <row r="2559" spans="1:21" ht="14.4" customHeight="1" x14ac:dyDescent="0.3">
      <c r="A2559" s="649">
        <v>21</v>
      </c>
      <c r="B2559" s="650" t="s">
        <v>582</v>
      </c>
      <c r="C2559" s="650">
        <v>89301212</v>
      </c>
      <c r="D2559" s="729" t="s">
        <v>5949</v>
      </c>
      <c r="E2559" s="730" t="s">
        <v>3937</v>
      </c>
      <c r="F2559" s="650" t="s">
        <v>3904</v>
      </c>
      <c r="G2559" s="650" t="s">
        <v>4928</v>
      </c>
      <c r="H2559" s="650" t="s">
        <v>583</v>
      </c>
      <c r="I2559" s="650" t="s">
        <v>5812</v>
      </c>
      <c r="J2559" s="650" t="s">
        <v>5813</v>
      </c>
      <c r="K2559" s="650" t="s">
        <v>5814</v>
      </c>
      <c r="L2559" s="651">
        <v>0</v>
      </c>
      <c r="M2559" s="651">
        <v>0</v>
      </c>
      <c r="N2559" s="650">
        <v>1</v>
      </c>
      <c r="O2559" s="731">
        <v>1</v>
      </c>
      <c r="P2559" s="651"/>
      <c r="Q2559" s="666"/>
      <c r="R2559" s="650"/>
      <c r="S2559" s="666">
        <v>0</v>
      </c>
      <c r="T2559" s="731"/>
      <c r="U2559" s="689">
        <v>0</v>
      </c>
    </row>
    <row r="2560" spans="1:21" ht="14.4" customHeight="1" x14ac:dyDescent="0.3">
      <c r="A2560" s="649">
        <v>21</v>
      </c>
      <c r="B2560" s="650" t="s">
        <v>582</v>
      </c>
      <c r="C2560" s="650">
        <v>89301212</v>
      </c>
      <c r="D2560" s="729" t="s">
        <v>5949</v>
      </c>
      <c r="E2560" s="730" t="s">
        <v>3937</v>
      </c>
      <c r="F2560" s="650" t="s">
        <v>3904</v>
      </c>
      <c r="G2560" s="650" t="s">
        <v>5815</v>
      </c>
      <c r="H2560" s="650" t="s">
        <v>583</v>
      </c>
      <c r="I2560" s="650" t="s">
        <v>5816</v>
      </c>
      <c r="J2560" s="650" t="s">
        <v>3300</v>
      </c>
      <c r="K2560" s="650" t="s">
        <v>5817</v>
      </c>
      <c r="L2560" s="651">
        <v>120.37</v>
      </c>
      <c r="M2560" s="651">
        <v>240.74</v>
      </c>
      <c r="N2560" s="650">
        <v>2</v>
      </c>
      <c r="O2560" s="731">
        <v>2</v>
      </c>
      <c r="P2560" s="651">
        <v>240.74</v>
      </c>
      <c r="Q2560" s="666">
        <v>1</v>
      </c>
      <c r="R2560" s="650">
        <v>2</v>
      </c>
      <c r="S2560" s="666">
        <v>1</v>
      </c>
      <c r="T2560" s="731">
        <v>2</v>
      </c>
      <c r="U2560" s="689">
        <v>1</v>
      </c>
    </row>
    <row r="2561" spans="1:21" ht="14.4" customHeight="1" x14ac:dyDescent="0.3">
      <c r="A2561" s="649">
        <v>21</v>
      </c>
      <c r="B2561" s="650" t="s">
        <v>582</v>
      </c>
      <c r="C2561" s="650">
        <v>89301212</v>
      </c>
      <c r="D2561" s="729" t="s">
        <v>5949</v>
      </c>
      <c r="E2561" s="730" t="s">
        <v>3937</v>
      </c>
      <c r="F2561" s="650" t="s">
        <v>3904</v>
      </c>
      <c r="G2561" s="650" t="s">
        <v>4533</v>
      </c>
      <c r="H2561" s="650" t="s">
        <v>1959</v>
      </c>
      <c r="I2561" s="650" t="s">
        <v>4534</v>
      </c>
      <c r="J2561" s="650" t="s">
        <v>3682</v>
      </c>
      <c r="K2561" s="650" t="s">
        <v>4535</v>
      </c>
      <c r="L2561" s="651">
        <v>195.92</v>
      </c>
      <c r="M2561" s="651">
        <v>195.92</v>
      </c>
      <c r="N2561" s="650">
        <v>1</v>
      </c>
      <c r="O2561" s="731">
        <v>0.5</v>
      </c>
      <c r="P2561" s="651">
        <v>195.92</v>
      </c>
      <c r="Q2561" s="666">
        <v>1</v>
      </c>
      <c r="R2561" s="650">
        <v>1</v>
      </c>
      <c r="S2561" s="666">
        <v>1</v>
      </c>
      <c r="T2561" s="731">
        <v>0.5</v>
      </c>
      <c r="U2561" s="689">
        <v>1</v>
      </c>
    </row>
    <row r="2562" spans="1:21" ht="14.4" customHeight="1" x14ac:dyDescent="0.3">
      <c r="A2562" s="649">
        <v>21</v>
      </c>
      <c r="B2562" s="650" t="s">
        <v>582</v>
      </c>
      <c r="C2562" s="650">
        <v>89301212</v>
      </c>
      <c r="D2562" s="729" t="s">
        <v>5949</v>
      </c>
      <c r="E2562" s="730" t="s">
        <v>3937</v>
      </c>
      <c r="F2562" s="650" t="s">
        <v>3904</v>
      </c>
      <c r="G2562" s="650" t="s">
        <v>4055</v>
      </c>
      <c r="H2562" s="650" t="s">
        <v>1959</v>
      </c>
      <c r="I2562" s="650" t="s">
        <v>2273</v>
      </c>
      <c r="J2562" s="650" t="s">
        <v>2274</v>
      </c>
      <c r="K2562" s="650" t="s">
        <v>3770</v>
      </c>
      <c r="L2562" s="651">
        <v>804.58</v>
      </c>
      <c r="M2562" s="651">
        <v>804.58</v>
      </c>
      <c r="N2562" s="650">
        <v>1</v>
      </c>
      <c r="O2562" s="731">
        <v>1</v>
      </c>
      <c r="P2562" s="651">
        <v>804.58</v>
      </c>
      <c r="Q2562" s="666">
        <v>1</v>
      </c>
      <c r="R2562" s="650">
        <v>1</v>
      </c>
      <c r="S2562" s="666">
        <v>1</v>
      </c>
      <c r="T2562" s="731">
        <v>1</v>
      </c>
      <c r="U2562" s="689">
        <v>1</v>
      </c>
    </row>
    <row r="2563" spans="1:21" ht="14.4" customHeight="1" x14ac:dyDescent="0.3">
      <c r="A2563" s="649">
        <v>21</v>
      </c>
      <c r="B2563" s="650" t="s">
        <v>582</v>
      </c>
      <c r="C2563" s="650">
        <v>89301212</v>
      </c>
      <c r="D2563" s="729" t="s">
        <v>5949</v>
      </c>
      <c r="E2563" s="730" t="s">
        <v>3937</v>
      </c>
      <c r="F2563" s="650" t="s">
        <v>3904</v>
      </c>
      <c r="G2563" s="650" t="s">
        <v>4056</v>
      </c>
      <c r="H2563" s="650" t="s">
        <v>583</v>
      </c>
      <c r="I2563" s="650" t="s">
        <v>1023</v>
      </c>
      <c r="J2563" s="650" t="s">
        <v>1024</v>
      </c>
      <c r="K2563" s="650" t="s">
        <v>5818</v>
      </c>
      <c r="L2563" s="651">
        <v>0</v>
      </c>
      <c r="M2563" s="651">
        <v>0</v>
      </c>
      <c r="N2563" s="650">
        <v>3</v>
      </c>
      <c r="O2563" s="731">
        <v>1.5</v>
      </c>
      <c r="P2563" s="651">
        <v>0</v>
      </c>
      <c r="Q2563" s="666"/>
      <c r="R2563" s="650">
        <v>3</v>
      </c>
      <c r="S2563" s="666">
        <v>1</v>
      </c>
      <c r="T2563" s="731">
        <v>1.5</v>
      </c>
      <c r="U2563" s="689">
        <v>1</v>
      </c>
    </row>
    <row r="2564" spans="1:21" ht="14.4" customHeight="1" x14ac:dyDescent="0.3">
      <c r="A2564" s="649">
        <v>21</v>
      </c>
      <c r="B2564" s="650" t="s">
        <v>582</v>
      </c>
      <c r="C2564" s="650">
        <v>89301212</v>
      </c>
      <c r="D2564" s="729" t="s">
        <v>5949</v>
      </c>
      <c r="E2564" s="730" t="s">
        <v>3937</v>
      </c>
      <c r="F2564" s="650" t="s">
        <v>3904</v>
      </c>
      <c r="G2564" s="650" t="s">
        <v>4957</v>
      </c>
      <c r="H2564" s="650" t="s">
        <v>583</v>
      </c>
      <c r="I2564" s="650" t="s">
        <v>5819</v>
      </c>
      <c r="J2564" s="650" t="s">
        <v>1110</v>
      </c>
      <c r="K2564" s="650" t="s">
        <v>2456</v>
      </c>
      <c r="L2564" s="651">
        <v>0</v>
      </c>
      <c r="M2564" s="651">
        <v>0</v>
      </c>
      <c r="N2564" s="650">
        <v>1</v>
      </c>
      <c r="O2564" s="731">
        <v>0.5</v>
      </c>
      <c r="P2564" s="651">
        <v>0</v>
      </c>
      <c r="Q2564" s="666"/>
      <c r="R2564" s="650">
        <v>1</v>
      </c>
      <c r="S2564" s="666">
        <v>1</v>
      </c>
      <c r="T2564" s="731">
        <v>0.5</v>
      </c>
      <c r="U2564" s="689">
        <v>1</v>
      </c>
    </row>
    <row r="2565" spans="1:21" ht="14.4" customHeight="1" x14ac:dyDescent="0.3">
      <c r="A2565" s="649">
        <v>21</v>
      </c>
      <c r="B2565" s="650" t="s">
        <v>582</v>
      </c>
      <c r="C2565" s="650">
        <v>89301212</v>
      </c>
      <c r="D2565" s="729" t="s">
        <v>5949</v>
      </c>
      <c r="E2565" s="730" t="s">
        <v>3937</v>
      </c>
      <c r="F2565" s="650" t="s">
        <v>3904</v>
      </c>
      <c r="G2565" s="650" t="s">
        <v>4957</v>
      </c>
      <c r="H2565" s="650" t="s">
        <v>583</v>
      </c>
      <c r="I2565" s="650" t="s">
        <v>4960</v>
      </c>
      <c r="J2565" s="650" t="s">
        <v>4961</v>
      </c>
      <c r="K2565" s="650" t="s">
        <v>4927</v>
      </c>
      <c r="L2565" s="651">
        <v>47.71</v>
      </c>
      <c r="M2565" s="651">
        <v>95.42</v>
      </c>
      <c r="N2565" s="650">
        <v>2</v>
      </c>
      <c r="O2565" s="731">
        <v>2</v>
      </c>
      <c r="P2565" s="651">
        <v>95.42</v>
      </c>
      <c r="Q2565" s="666">
        <v>1</v>
      </c>
      <c r="R2565" s="650">
        <v>2</v>
      </c>
      <c r="S2565" s="666">
        <v>1</v>
      </c>
      <c r="T2565" s="731">
        <v>2</v>
      </c>
      <c r="U2565" s="689">
        <v>1</v>
      </c>
    </row>
    <row r="2566" spans="1:21" ht="14.4" customHeight="1" x14ac:dyDescent="0.3">
      <c r="A2566" s="649">
        <v>21</v>
      </c>
      <c r="B2566" s="650" t="s">
        <v>582</v>
      </c>
      <c r="C2566" s="650">
        <v>89301212</v>
      </c>
      <c r="D2566" s="729" t="s">
        <v>5949</v>
      </c>
      <c r="E2566" s="730" t="s">
        <v>3937</v>
      </c>
      <c r="F2566" s="650" t="s">
        <v>3904</v>
      </c>
      <c r="G2566" s="650" t="s">
        <v>4064</v>
      </c>
      <c r="H2566" s="650" t="s">
        <v>583</v>
      </c>
      <c r="I2566" s="650" t="s">
        <v>989</v>
      </c>
      <c r="J2566" s="650" t="s">
        <v>4065</v>
      </c>
      <c r="K2566" s="650" t="s">
        <v>4066</v>
      </c>
      <c r="L2566" s="651">
        <v>56.01</v>
      </c>
      <c r="M2566" s="651">
        <v>672.12</v>
      </c>
      <c r="N2566" s="650">
        <v>12</v>
      </c>
      <c r="O2566" s="731">
        <v>7.5</v>
      </c>
      <c r="P2566" s="651">
        <v>504.09</v>
      </c>
      <c r="Q2566" s="666">
        <v>0.75</v>
      </c>
      <c r="R2566" s="650">
        <v>9</v>
      </c>
      <c r="S2566" s="666">
        <v>0.75</v>
      </c>
      <c r="T2566" s="731">
        <v>5.5</v>
      </c>
      <c r="U2566" s="689">
        <v>0.73333333333333328</v>
      </c>
    </row>
    <row r="2567" spans="1:21" ht="14.4" customHeight="1" x14ac:dyDescent="0.3">
      <c r="A2567" s="649">
        <v>21</v>
      </c>
      <c r="B2567" s="650" t="s">
        <v>582</v>
      </c>
      <c r="C2567" s="650">
        <v>89301212</v>
      </c>
      <c r="D2567" s="729" t="s">
        <v>5949</v>
      </c>
      <c r="E2567" s="730" t="s">
        <v>3937</v>
      </c>
      <c r="F2567" s="650" t="s">
        <v>3904</v>
      </c>
      <c r="G2567" s="650" t="s">
        <v>3950</v>
      </c>
      <c r="H2567" s="650" t="s">
        <v>1959</v>
      </c>
      <c r="I2567" s="650" t="s">
        <v>2061</v>
      </c>
      <c r="J2567" s="650" t="s">
        <v>2062</v>
      </c>
      <c r="K2567" s="650" t="s">
        <v>2000</v>
      </c>
      <c r="L2567" s="651">
        <v>1749.69</v>
      </c>
      <c r="M2567" s="651">
        <v>1749.69</v>
      </c>
      <c r="N2567" s="650">
        <v>1</v>
      </c>
      <c r="O2567" s="731">
        <v>0.5</v>
      </c>
      <c r="P2567" s="651"/>
      <c r="Q2567" s="666">
        <v>0</v>
      </c>
      <c r="R2567" s="650"/>
      <c r="S2567" s="666">
        <v>0</v>
      </c>
      <c r="T2567" s="731"/>
      <c r="U2567" s="689">
        <v>0</v>
      </c>
    </row>
    <row r="2568" spans="1:21" ht="14.4" customHeight="1" x14ac:dyDescent="0.3">
      <c r="A2568" s="649">
        <v>21</v>
      </c>
      <c r="B2568" s="650" t="s">
        <v>582</v>
      </c>
      <c r="C2568" s="650">
        <v>89301212</v>
      </c>
      <c r="D2568" s="729" t="s">
        <v>5949</v>
      </c>
      <c r="E2568" s="730" t="s">
        <v>3937</v>
      </c>
      <c r="F2568" s="650" t="s">
        <v>3904</v>
      </c>
      <c r="G2568" s="650" t="s">
        <v>3951</v>
      </c>
      <c r="H2568" s="650" t="s">
        <v>583</v>
      </c>
      <c r="I2568" s="650" t="s">
        <v>3952</v>
      </c>
      <c r="J2568" s="650" t="s">
        <v>3953</v>
      </c>
      <c r="K2568" s="650" t="s">
        <v>812</v>
      </c>
      <c r="L2568" s="651">
        <v>314.89999999999998</v>
      </c>
      <c r="M2568" s="651">
        <v>944.69999999999993</v>
      </c>
      <c r="N2568" s="650">
        <v>3</v>
      </c>
      <c r="O2568" s="731">
        <v>2</v>
      </c>
      <c r="P2568" s="651">
        <v>314.89999999999998</v>
      </c>
      <c r="Q2568" s="666">
        <v>0.33333333333333331</v>
      </c>
      <c r="R2568" s="650">
        <v>1</v>
      </c>
      <c r="S2568" s="666">
        <v>0.33333333333333331</v>
      </c>
      <c r="T2568" s="731">
        <v>1</v>
      </c>
      <c r="U2568" s="689">
        <v>0.5</v>
      </c>
    </row>
    <row r="2569" spans="1:21" ht="14.4" customHeight="1" x14ac:dyDescent="0.3">
      <c r="A2569" s="649">
        <v>21</v>
      </c>
      <c r="B2569" s="650" t="s">
        <v>582</v>
      </c>
      <c r="C2569" s="650">
        <v>89301212</v>
      </c>
      <c r="D2569" s="729" t="s">
        <v>5949</v>
      </c>
      <c r="E2569" s="730" t="s">
        <v>3937</v>
      </c>
      <c r="F2569" s="650" t="s">
        <v>3904</v>
      </c>
      <c r="G2569" s="650" t="s">
        <v>3951</v>
      </c>
      <c r="H2569" s="650" t="s">
        <v>583</v>
      </c>
      <c r="I2569" s="650" t="s">
        <v>811</v>
      </c>
      <c r="J2569" s="650" t="s">
        <v>808</v>
      </c>
      <c r="K2569" s="650" t="s">
        <v>4309</v>
      </c>
      <c r="L2569" s="651">
        <v>314.89999999999998</v>
      </c>
      <c r="M2569" s="651">
        <v>2204.2999999999997</v>
      </c>
      <c r="N2569" s="650">
        <v>7</v>
      </c>
      <c r="O2569" s="731">
        <v>4.5</v>
      </c>
      <c r="P2569" s="651">
        <v>1259.5999999999999</v>
      </c>
      <c r="Q2569" s="666">
        <v>0.57142857142857151</v>
      </c>
      <c r="R2569" s="650">
        <v>4</v>
      </c>
      <c r="S2569" s="666">
        <v>0.5714285714285714</v>
      </c>
      <c r="T2569" s="731">
        <v>2.5</v>
      </c>
      <c r="U2569" s="689">
        <v>0.55555555555555558</v>
      </c>
    </row>
    <row r="2570" spans="1:21" ht="14.4" customHeight="1" x14ac:dyDescent="0.3">
      <c r="A2570" s="649">
        <v>21</v>
      </c>
      <c r="B2570" s="650" t="s">
        <v>582</v>
      </c>
      <c r="C2570" s="650">
        <v>89301212</v>
      </c>
      <c r="D2570" s="729" t="s">
        <v>5949</v>
      </c>
      <c r="E2570" s="730" t="s">
        <v>3937</v>
      </c>
      <c r="F2570" s="650" t="s">
        <v>3904</v>
      </c>
      <c r="G2570" s="650" t="s">
        <v>3948</v>
      </c>
      <c r="H2570" s="650" t="s">
        <v>1959</v>
      </c>
      <c r="I2570" s="650" t="s">
        <v>2200</v>
      </c>
      <c r="J2570" s="650" t="s">
        <v>2201</v>
      </c>
      <c r="K2570" s="650" t="s">
        <v>3686</v>
      </c>
      <c r="L2570" s="651">
        <v>1359.61</v>
      </c>
      <c r="M2570" s="651">
        <v>10876.88</v>
      </c>
      <c r="N2570" s="650">
        <v>8</v>
      </c>
      <c r="O2570" s="731">
        <v>5</v>
      </c>
      <c r="P2570" s="651">
        <v>9517.2699999999986</v>
      </c>
      <c r="Q2570" s="666">
        <v>0.87499999999999989</v>
      </c>
      <c r="R2570" s="650">
        <v>7</v>
      </c>
      <c r="S2570" s="666">
        <v>0.875</v>
      </c>
      <c r="T2570" s="731">
        <v>4.5</v>
      </c>
      <c r="U2570" s="689">
        <v>0.9</v>
      </c>
    </row>
    <row r="2571" spans="1:21" ht="14.4" customHeight="1" x14ac:dyDescent="0.3">
      <c r="A2571" s="649">
        <v>21</v>
      </c>
      <c r="B2571" s="650" t="s">
        <v>582</v>
      </c>
      <c r="C2571" s="650">
        <v>89301212</v>
      </c>
      <c r="D2571" s="729" t="s">
        <v>5949</v>
      </c>
      <c r="E2571" s="730" t="s">
        <v>3937</v>
      </c>
      <c r="F2571" s="650" t="s">
        <v>3904</v>
      </c>
      <c r="G2571" s="650" t="s">
        <v>4093</v>
      </c>
      <c r="H2571" s="650" t="s">
        <v>1959</v>
      </c>
      <c r="I2571" s="650" t="s">
        <v>2116</v>
      </c>
      <c r="J2571" s="650" t="s">
        <v>2117</v>
      </c>
      <c r="K2571" s="650" t="s">
        <v>2118</v>
      </c>
      <c r="L2571" s="651">
        <v>50.47</v>
      </c>
      <c r="M2571" s="651">
        <v>50.47</v>
      </c>
      <c r="N2571" s="650">
        <v>1</v>
      </c>
      <c r="O2571" s="731">
        <v>1</v>
      </c>
      <c r="P2571" s="651">
        <v>50.47</v>
      </c>
      <c r="Q2571" s="666">
        <v>1</v>
      </c>
      <c r="R2571" s="650">
        <v>1</v>
      </c>
      <c r="S2571" s="666">
        <v>1</v>
      </c>
      <c r="T2571" s="731">
        <v>1</v>
      </c>
      <c r="U2571" s="689">
        <v>1</v>
      </c>
    </row>
    <row r="2572" spans="1:21" ht="14.4" customHeight="1" x14ac:dyDescent="0.3">
      <c r="A2572" s="649">
        <v>21</v>
      </c>
      <c r="B2572" s="650" t="s">
        <v>582</v>
      </c>
      <c r="C2572" s="650">
        <v>89301212</v>
      </c>
      <c r="D2572" s="729" t="s">
        <v>5949</v>
      </c>
      <c r="E2572" s="730" t="s">
        <v>3937</v>
      </c>
      <c r="F2572" s="650" t="s">
        <v>3904</v>
      </c>
      <c r="G2572" s="650" t="s">
        <v>4093</v>
      </c>
      <c r="H2572" s="650" t="s">
        <v>1959</v>
      </c>
      <c r="I2572" s="650" t="s">
        <v>5495</v>
      </c>
      <c r="J2572" s="650" t="s">
        <v>2117</v>
      </c>
      <c r="K2572" s="650" t="s">
        <v>3994</v>
      </c>
      <c r="L2572" s="651">
        <v>168.21</v>
      </c>
      <c r="M2572" s="651">
        <v>168.21</v>
      </c>
      <c r="N2572" s="650">
        <v>1</v>
      </c>
      <c r="O2572" s="731">
        <v>0.5</v>
      </c>
      <c r="P2572" s="651">
        <v>168.21</v>
      </c>
      <c r="Q2572" s="666">
        <v>1</v>
      </c>
      <c r="R2572" s="650">
        <v>1</v>
      </c>
      <c r="S2572" s="666">
        <v>1</v>
      </c>
      <c r="T2572" s="731">
        <v>0.5</v>
      </c>
      <c r="U2572" s="689">
        <v>1</v>
      </c>
    </row>
    <row r="2573" spans="1:21" ht="14.4" customHeight="1" x14ac:dyDescent="0.3">
      <c r="A2573" s="649">
        <v>21</v>
      </c>
      <c r="B2573" s="650" t="s">
        <v>582</v>
      </c>
      <c r="C2573" s="650">
        <v>89301212</v>
      </c>
      <c r="D2573" s="729" t="s">
        <v>5949</v>
      </c>
      <c r="E2573" s="730" t="s">
        <v>3937</v>
      </c>
      <c r="F2573" s="650" t="s">
        <v>3904</v>
      </c>
      <c r="G2573" s="650" t="s">
        <v>4094</v>
      </c>
      <c r="H2573" s="650" t="s">
        <v>583</v>
      </c>
      <c r="I2573" s="650" t="s">
        <v>1884</v>
      </c>
      <c r="J2573" s="650" t="s">
        <v>869</v>
      </c>
      <c r="K2573" s="650" t="s">
        <v>1217</v>
      </c>
      <c r="L2573" s="651">
        <v>113.37</v>
      </c>
      <c r="M2573" s="651">
        <v>226.74</v>
      </c>
      <c r="N2573" s="650">
        <v>2</v>
      </c>
      <c r="O2573" s="731">
        <v>1</v>
      </c>
      <c r="P2573" s="651">
        <v>113.37</v>
      </c>
      <c r="Q2573" s="666">
        <v>0.5</v>
      </c>
      <c r="R2573" s="650">
        <v>1</v>
      </c>
      <c r="S2573" s="666">
        <v>0.5</v>
      </c>
      <c r="T2573" s="731">
        <v>0.5</v>
      </c>
      <c r="U2573" s="689">
        <v>0.5</v>
      </c>
    </row>
    <row r="2574" spans="1:21" ht="14.4" customHeight="1" x14ac:dyDescent="0.3">
      <c r="A2574" s="649">
        <v>21</v>
      </c>
      <c r="B2574" s="650" t="s">
        <v>582</v>
      </c>
      <c r="C2574" s="650">
        <v>89301212</v>
      </c>
      <c r="D2574" s="729" t="s">
        <v>5949</v>
      </c>
      <c r="E2574" s="730" t="s">
        <v>3937</v>
      </c>
      <c r="F2574" s="650" t="s">
        <v>3904</v>
      </c>
      <c r="G2574" s="650" t="s">
        <v>4094</v>
      </c>
      <c r="H2574" s="650" t="s">
        <v>583</v>
      </c>
      <c r="I2574" s="650" t="s">
        <v>868</v>
      </c>
      <c r="J2574" s="650" t="s">
        <v>869</v>
      </c>
      <c r="K2574" s="650" t="s">
        <v>870</v>
      </c>
      <c r="L2574" s="651">
        <v>56.69</v>
      </c>
      <c r="M2574" s="651">
        <v>113.38</v>
      </c>
      <c r="N2574" s="650">
        <v>2</v>
      </c>
      <c r="O2574" s="731">
        <v>1</v>
      </c>
      <c r="P2574" s="651">
        <v>113.38</v>
      </c>
      <c r="Q2574" s="666">
        <v>1</v>
      </c>
      <c r="R2574" s="650">
        <v>2</v>
      </c>
      <c r="S2574" s="666">
        <v>1</v>
      </c>
      <c r="T2574" s="731">
        <v>1</v>
      </c>
      <c r="U2574" s="689">
        <v>1</v>
      </c>
    </row>
    <row r="2575" spans="1:21" ht="14.4" customHeight="1" x14ac:dyDescent="0.3">
      <c r="A2575" s="649">
        <v>21</v>
      </c>
      <c r="B2575" s="650" t="s">
        <v>582</v>
      </c>
      <c r="C2575" s="650">
        <v>89301212</v>
      </c>
      <c r="D2575" s="729" t="s">
        <v>5949</v>
      </c>
      <c r="E2575" s="730" t="s">
        <v>3937</v>
      </c>
      <c r="F2575" s="650" t="s">
        <v>3904</v>
      </c>
      <c r="G2575" s="650" t="s">
        <v>4110</v>
      </c>
      <c r="H2575" s="650" t="s">
        <v>583</v>
      </c>
      <c r="I2575" s="650" t="s">
        <v>876</v>
      </c>
      <c r="J2575" s="650" t="s">
        <v>4111</v>
      </c>
      <c r="K2575" s="650" t="s">
        <v>4112</v>
      </c>
      <c r="L2575" s="651">
        <v>0</v>
      </c>
      <c r="M2575" s="651">
        <v>0</v>
      </c>
      <c r="N2575" s="650">
        <v>2</v>
      </c>
      <c r="O2575" s="731">
        <v>1</v>
      </c>
      <c r="P2575" s="651"/>
      <c r="Q2575" s="666"/>
      <c r="R2575" s="650"/>
      <c r="S2575" s="666">
        <v>0</v>
      </c>
      <c r="T2575" s="731"/>
      <c r="U2575" s="689">
        <v>0</v>
      </c>
    </row>
    <row r="2576" spans="1:21" ht="14.4" customHeight="1" x14ac:dyDescent="0.3">
      <c r="A2576" s="649">
        <v>21</v>
      </c>
      <c r="B2576" s="650" t="s">
        <v>582</v>
      </c>
      <c r="C2576" s="650">
        <v>89301212</v>
      </c>
      <c r="D2576" s="729" t="s">
        <v>5949</v>
      </c>
      <c r="E2576" s="730" t="s">
        <v>3937</v>
      </c>
      <c r="F2576" s="650" t="s">
        <v>3904</v>
      </c>
      <c r="G2576" s="650" t="s">
        <v>4626</v>
      </c>
      <c r="H2576" s="650" t="s">
        <v>583</v>
      </c>
      <c r="I2576" s="650" t="s">
        <v>5820</v>
      </c>
      <c r="J2576" s="650" t="s">
        <v>5821</v>
      </c>
      <c r="K2576" s="650" t="s">
        <v>5822</v>
      </c>
      <c r="L2576" s="651">
        <v>0</v>
      </c>
      <c r="M2576" s="651">
        <v>0</v>
      </c>
      <c r="N2576" s="650">
        <v>1</v>
      </c>
      <c r="O2576" s="731">
        <v>1</v>
      </c>
      <c r="P2576" s="651"/>
      <c r="Q2576" s="666"/>
      <c r="R2576" s="650"/>
      <c r="S2576" s="666">
        <v>0</v>
      </c>
      <c r="T2576" s="731"/>
      <c r="U2576" s="689">
        <v>0</v>
      </c>
    </row>
    <row r="2577" spans="1:21" ht="14.4" customHeight="1" x14ac:dyDescent="0.3">
      <c r="A2577" s="649">
        <v>21</v>
      </c>
      <c r="B2577" s="650" t="s">
        <v>582</v>
      </c>
      <c r="C2577" s="650">
        <v>89301212</v>
      </c>
      <c r="D2577" s="729" t="s">
        <v>5949</v>
      </c>
      <c r="E2577" s="730" t="s">
        <v>3937</v>
      </c>
      <c r="F2577" s="650" t="s">
        <v>3904</v>
      </c>
      <c r="G2577" s="650" t="s">
        <v>4120</v>
      </c>
      <c r="H2577" s="650" t="s">
        <v>1959</v>
      </c>
      <c r="I2577" s="650" t="s">
        <v>2025</v>
      </c>
      <c r="J2577" s="650" t="s">
        <v>2026</v>
      </c>
      <c r="K2577" s="650" t="s">
        <v>3779</v>
      </c>
      <c r="L2577" s="651">
        <v>147.36000000000001</v>
      </c>
      <c r="M2577" s="651">
        <v>147.36000000000001</v>
      </c>
      <c r="N2577" s="650">
        <v>1</v>
      </c>
      <c r="O2577" s="731">
        <v>1</v>
      </c>
      <c r="P2577" s="651"/>
      <c r="Q2577" s="666">
        <v>0</v>
      </c>
      <c r="R2577" s="650"/>
      <c r="S2577" s="666">
        <v>0</v>
      </c>
      <c r="T2577" s="731"/>
      <c r="U2577" s="689">
        <v>0</v>
      </c>
    </row>
    <row r="2578" spans="1:21" ht="14.4" customHeight="1" x14ac:dyDescent="0.3">
      <c r="A2578" s="649">
        <v>21</v>
      </c>
      <c r="B2578" s="650" t="s">
        <v>582</v>
      </c>
      <c r="C2578" s="650">
        <v>89301212</v>
      </c>
      <c r="D2578" s="729" t="s">
        <v>5949</v>
      </c>
      <c r="E2578" s="730" t="s">
        <v>3937</v>
      </c>
      <c r="F2578" s="650" t="s">
        <v>3904</v>
      </c>
      <c r="G2578" s="650" t="s">
        <v>4121</v>
      </c>
      <c r="H2578" s="650" t="s">
        <v>583</v>
      </c>
      <c r="I2578" s="650" t="s">
        <v>5823</v>
      </c>
      <c r="J2578" s="650" t="s">
        <v>4123</v>
      </c>
      <c r="K2578" s="650" t="s">
        <v>4337</v>
      </c>
      <c r="L2578" s="651">
        <v>0</v>
      </c>
      <c r="M2578" s="651">
        <v>0</v>
      </c>
      <c r="N2578" s="650">
        <v>1</v>
      </c>
      <c r="O2578" s="731">
        <v>0.5</v>
      </c>
      <c r="P2578" s="651"/>
      <c r="Q2578" s="666"/>
      <c r="R2578" s="650"/>
      <c r="S2578" s="666">
        <v>0</v>
      </c>
      <c r="T2578" s="731"/>
      <c r="U2578" s="689">
        <v>0</v>
      </c>
    </row>
    <row r="2579" spans="1:21" ht="14.4" customHeight="1" x14ac:dyDescent="0.3">
      <c r="A2579" s="649">
        <v>21</v>
      </c>
      <c r="B2579" s="650" t="s">
        <v>582</v>
      </c>
      <c r="C2579" s="650">
        <v>89301212</v>
      </c>
      <c r="D2579" s="729" t="s">
        <v>5949</v>
      </c>
      <c r="E2579" s="730" t="s">
        <v>3937</v>
      </c>
      <c r="F2579" s="650" t="s">
        <v>3904</v>
      </c>
      <c r="G2579" s="650" t="s">
        <v>4121</v>
      </c>
      <c r="H2579" s="650" t="s">
        <v>583</v>
      </c>
      <c r="I2579" s="650" t="s">
        <v>4462</v>
      </c>
      <c r="J2579" s="650" t="s">
        <v>4123</v>
      </c>
      <c r="K2579" s="650" t="s">
        <v>774</v>
      </c>
      <c r="L2579" s="651">
        <v>0</v>
      </c>
      <c r="M2579" s="651">
        <v>0</v>
      </c>
      <c r="N2579" s="650">
        <v>1</v>
      </c>
      <c r="O2579" s="731">
        <v>0.5</v>
      </c>
      <c r="P2579" s="651">
        <v>0</v>
      </c>
      <c r="Q2579" s="666"/>
      <c r="R2579" s="650">
        <v>1</v>
      </c>
      <c r="S2579" s="666">
        <v>1</v>
      </c>
      <c r="T2579" s="731">
        <v>0.5</v>
      </c>
      <c r="U2579" s="689">
        <v>1</v>
      </c>
    </row>
    <row r="2580" spans="1:21" ht="14.4" customHeight="1" x14ac:dyDescent="0.3">
      <c r="A2580" s="649">
        <v>21</v>
      </c>
      <c r="B2580" s="650" t="s">
        <v>582</v>
      </c>
      <c r="C2580" s="650">
        <v>89301212</v>
      </c>
      <c r="D2580" s="729" t="s">
        <v>5949</v>
      </c>
      <c r="E2580" s="730" t="s">
        <v>3937</v>
      </c>
      <c r="F2580" s="650" t="s">
        <v>3904</v>
      </c>
      <c r="G2580" s="650" t="s">
        <v>4125</v>
      </c>
      <c r="H2580" s="650" t="s">
        <v>583</v>
      </c>
      <c r="I2580" s="650" t="s">
        <v>4126</v>
      </c>
      <c r="J2580" s="650" t="s">
        <v>4128</v>
      </c>
      <c r="K2580" s="650" t="s">
        <v>1013</v>
      </c>
      <c r="L2580" s="651">
        <v>0</v>
      </c>
      <c r="M2580" s="651">
        <v>0</v>
      </c>
      <c r="N2580" s="650">
        <v>1</v>
      </c>
      <c r="O2580" s="731">
        <v>0.5</v>
      </c>
      <c r="P2580" s="651">
        <v>0</v>
      </c>
      <c r="Q2580" s="666"/>
      <c r="R2580" s="650">
        <v>1</v>
      </c>
      <c r="S2580" s="666">
        <v>1</v>
      </c>
      <c r="T2580" s="731">
        <v>0.5</v>
      </c>
      <c r="U2580" s="689">
        <v>1</v>
      </c>
    </row>
    <row r="2581" spans="1:21" ht="14.4" customHeight="1" x14ac:dyDescent="0.3">
      <c r="A2581" s="649">
        <v>21</v>
      </c>
      <c r="B2581" s="650" t="s">
        <v>582</v>
      </c>
      <c r="C2581" s="650">
        <v>89301212</v>
      </c>
      <c r="D2581" s="729" t="s">
        <v>5949</v>
      </c>
      <c r="E2581" s="730" t="s">
        <v>3937</v>
      </c>
      <c r="F2581" s="650" t="s">
        <v>3904</v>
      </c>
      <c r="G2581" s="650" t="s">
        <v>4125</v>
      </c>
      <c r="H2581" s="650" t="s">
        <v>583</v>
      </c>
      <c r="I2581" s="650" t="s">
        <v>4647</v>
      </c>
      <c r="J2581" s="650" t="s">
        <v>4646</v>
      </c>
      <c r="K2581" s="650" t="s">
        <v>1013</v>
      </c>
      <c r="L2581" s="651">
        <v>0</v>
      </c>
      <c r="M2581" s="651">
        <v>0</v>
      </c>
      <c r="N2581" s="650">
        <v>1</v>
      </c>
      <c r="O2581" s="731">
        <v>0.5</v>
      </c>
      <c r="P2581" s="651">
        <v>0</v>
      </c>
      <c r="Q2581" s="666"/>
      <c r="R2581" s="650">
        <v>1</v>
      </c>
      <c r="S2581" s="666">
        <v>1</v>
      </c>
      <c r="T2581" s="731">
        <v>0.5</v>
      </c>
      <c r="U2581" s="689">
        <v>1</v>
      </c>
    </row>
    <row r="2582" spans="1:21" ht="14.4" customHeight="1" x14ac:dyDescent="0.3">
      <c r="A2582" s="649">
        <v>21</v>
      </c>
      <c r="B2582" s="650" t="s">
        <v>582</v>
      </c>
      <c r="C2582" s="650">
        <v>89301212</v>
      </c>
      <c r="D2582" s="729" t="s">
        <v>5949</v>
      </c>
      <c r="E2582" s="730" t="s">
        <v>3938</v>
      </c>
      <c r="F2582" s="650" t="s">
        <v>3904</v>
      </c>
      <c r="G2582" s="650" t="s">
        <v>3991</v>
      </c>
      <c r="H2582" s="650" t="s">
        <v>583</v>
      </c>
      <c r="I2582" s="650" t="s">
        <v>1382</v>
      </c>
      <c r="J2582" s="650" t="s">
        <v>1383</v>
      </c>
      <c r="K2582" s="650" t="s">
        <v>1384</v>
      </c>
      <c r="L2582" s="651">
        <v>400.21</v>
      </c>
      <c r="M2582" s="651">
        <v>3601.8899999999994</v>
      </c>
      <c r="N2582" s="650">
        <v>9</v>
      </c>
      <c r="O2582" s="731">
        <v>3</v>
      </c>
      <c r="P2582" s="651">
        <v>2001.0499999999997</v>
      </c>
      <c r="Q2582" s="666">
        <v>0.55555555555555558</v>
      </c>
      <c r="R2582" s="650">
        <v>5</v>
      </c>
      <c r="S2582" s="666">
        <v>0.55555555555555558</v>
      </c>
      <c r="T2582" s="731">
        <v>1.5</v>
      </c>
      <c r="U2582" s="689">
        <v>0.5</v>
      </c>
    </row>
    <row r="2583" spans="1:21" ht="14.4" customHeight="1" x14ac:dyDescent="0.3">
      <c r="A2583" s="649">
        <v>21</v>
      </c>
      <c r="B2583" s="650" t="s">
        <v>582</v>
      </c>
      <c r="C2583" s="650">
        <v>89301212</v>
      </c>
      <c r="D2583" s="729" t="s">
        <v>5949</v>
      </c>
      <c r="E2583" s="730" t="s">
        <v>3938</v>
      </c>
      <c r="F2583" s="650" t="s">
        <v>3904</v>
      </c>
      <c r="G2583" s="650" t="s">
        <v>3991</v>
      </c>
      <c r="H2583" s="650" t="s">
        <v>583</v>
      </c>
      <c r="I2583" s="650" t="s">
        <v>1382</v>
      </c>
      <c r="J2583" s="650" t="s">
        <v>1383</v>
      </c>
      <c r="K2583" s="650" t="s">
        <v>1384</v>
      </c>
      <c r="L2583" s="651">
        <v>359.63</v>
      </c>
      <c r="M2583" s="651">
        <v>2517.41</v>
      </c>
      <c r="N2583" s="650">
        <v>7</v>
      </c>
      <c r="O2583" s="731">
        <v>2.5</v>
      </c>
      <c r="P2583" s="651">
        <v>719.26</v>
      </c>
      <c r="Q2583" s="666">
        <v>0.28571428571428575</v>
      </c>
      <c r="R2583" s="650">
        <v>2</v>
      </c>
      <c r="S2583" s="666">
        <v>0.2857142857142857</v>
      </c>
      <c r="T2583" s="731">
        <v>0.5</v>
      </c>
      <c r="U2583" s="689">
        <v>0.2</v>
      </c>
    </row>
    <row r="2584" spans="1:21" ht="14.4" customHeight="1" x14ac:dyDescent="0.3">
      <c r="A2584" s="649">
        <v>21</v>
      </c>
      <c r="B2584" s="650" t="s">
        <v>582</v>
      </c>
      <c r="C2584" s="650">
        <v>89301212</v>
      </c>
      <c r="D2584" s="729" t="s">
        <v>5949</v>
      </c>
      <c r="E2584" s="730" t="s">
        <v>3938</v>
      </c>
      <c r="F2584" s="650" t="s">
        <v>3904</v>
      </c>
      <c r="G2584" s="650" t="s">
        <v>3991</v>
      </c>
      <c r="H2584" s="650" t="s">
        <v>583</v>
      </c>
      <c r="I2584" s="650" t="s">
        <v>3992</v>
      </c>
      <c r="J2584" s="650" t="s">
        <v>1383</v>
      </c>
      <c r="K2584" s="650" t="s">
        <v>2118</v>
      </c>
      <c r="L2584" s="651">
        <v>0</v>
      </c>
      <c r="M2584" s="651">
        <v>0</v>
      </c>
      <c r="N2584" s="650">
        <v>8</v>
      </c>
      <c r="O2584" s="731">
        <v>2.5</v>
      </c>
      <c r="P2584" s="651">
        <v>0</v>
      </c>
      <c r="Q2584" s="666"/>
      <c r="R2584" s="650">
        <v>2</v>
      </c>
      <c r="S2584" s="666">
        <v>0.25</v>
      </c>
      <c r="T2584" s="731">
        <v>0.5</v>
      </c>
      <c r="U2584" s="689">
        <v>0.2</v>
      </c>
    </row>
    <row r="2585" spans="1:21" ht="14.4" customHeight="1" x14ac:dyDescent="0.3">
      <c r="A2585" s="649">
        <v>21</v>
      </c>
      <c r="B2585" s="650" t="s">
        <v>582</v>
      </c>
      <c r="C2585" s="650">
        <v>89301212</v>
      </c>
      <c r="D2585" s="729" t="s">
        <v>5949</v>
      </c>
      <c r="E2585" s="730" t="s">
        <v>3938</v>
      </c>
      <c r="F2585" s="650" t="s">
        <v>3904</v>
      </c>
      <c r="G2585" s="650" t="s">
        <v>4001</v>
      </c>
      <c r="H2585" s="650" t="s">
        <v>583</v>
      </c>
      <c r="I2585" s="650" t="s">
        <v>4400</v>
      </c>
      <c r="J2585" s="650" t="s">
        <v>4401</v>
      </c>
      <c r="K2585" s="650" t="s">
        <v>4402</v>
      </c>
      <c r="L2585" s="651">
        <v>75.36</v>
      </c>
      <c r="M2585" s="651">
        <v>150.72</v>
      </c>
      <c r="N2585" s="650">
        <v>2</v>
      </c>
      <c r="O2585" s="731">
        <v>1</v>
      </c>
      <c r="P2585" s="651"/>
      <c r="Q2585" s="666">
        <v>0</v>
      </c>
      <c r="R2585" s="650"/>
      <c r="S2585" s="666">
        <v>0</v>
      </c>
      <c r="T2585" s="731"/>
      <c r="U2585" s="689">
        <v>0</v>
      </c>
    </row>
    <row r="2586" spans="1:21" ht="14.4" customHeight="1" x14ac:dyDescent="0.3">
      <c r="A2586" s="649">
        <v>21</v>
      </c>
      <c r="B2586" s="650" t="s">
        <v>582</v>
      </c>
      <c r="C2586" s="650">
        <v>89301212</v>
      </c>
      <c r="D2586" s="729" t="s">
        <v>5949</v>
      </c>
      <c r="E2586" s="730" t="s">
        <v>3938</v>
      </c>
      <c r="F2586" s="650" t="s">
        <v>3904</v>
      </c>
      <c r="G2586" s="650" t="s">
        <v>4007</v>
      </c>
      <c r="H2586" s="650" t="s">
        <v>583</v>
      </c>
      <c r="I2586" s="650" t="s">
        <v>1362</v>
      </c>
      <c r="J2586" s="650" t="s">
        <v>4008</v>
      </c>
      <c r="K2586" s="650" t="s">
        <v>4009</v>
      </c>
      <c r="L2586" s="651">
        <v>25.8</v>
      </c>
      <c r="M2586" s="651">
        <v>51.6</v>
      </c>
      <c r="N2586" s="650">
        <v>2</v>
      </c>
      <c r="O2586" s="731">
        <v>1</v>
      </c>
      <c r="P2586" s="651"/>
      <c r="Q2586" s="666">
        <v>0</v>
      </c>
      <c r="R2586" s="650"/>
      <c r="S2586" s="666">
        <v>0</v>
      </c>
      <c r="T2586" s="731"/>
      <c r="U2586" s="689">
        <v>0</v>
      </c>
    </row>
    <row r="2587" spans="1:21" ht="14.4" customHeight="1" x14ac:dyDescent="0.3">
      <c r="A2587" s="649">
        <v>21</v>
      </c>
      <c r="B2587" s="650" t="s">
        <v>582</v>
      </c>
      <c r="C2587" s="650">
        <v>89301212</v>
      </c>
      <c r="D2587" s="729" t="s">
        <v>5949</v>
      </c>
      <c r="E2587" s="730" t="s">
        <v>3938</v>
      </c>
      <c r="F2587" s="650" t="s">
        <v>3904</v>
      </c>
      <c r="G2587" s="650" t="s">
        <v>4681</v>
      </c>
      <c r="H2587" s="650" t="s">
        <v>1959</v>
      </c>
      <c r="I2587" s="650" t="s">
        <v>4682</v>
      </c>
      <c r="J2587" s="650" t="s">
        <v>4683</v>
      </c>
      <c r="K2587" s="650" t="s">
        <v>4684</v>
      </c>
      <c r="L2587" s="651">
        <v>1359.61</v>
      </c>
      <c r="M2587" s="651">
        <v>10876.88</v>
      </c>
      <c r="N2587" s="650">
        <v>8</v>
      </c>
      <c r="O2587" s="731">
        <v>4</v>
      </c>
      <c r="P2587" s="651">
        <v>10876.88</v>
      </c>
      <c r="Q2587" s="666">
        <v>1</v>
      </c>
      <c r="R2587" s="650">
        <v>8</v>
      </c>
      <c r="S2587" s="666">
        <v>1</v>
      </c>
      <c r="T2587" s="731">
        <v>4</v>
      </c>
      <c r="U2587" s="689">
        <v>1</v>
      </c>
    </row>
    <row r="2588" spans="1:21" ht="14.4" customHeight="1" x14ac:dyDescent="0.3">
      <c r="A2588" s="649">
        <v>21</v>
      </c>
      <c r="B2588" s="650" t="s">
        <v>582</v>
      </c>
      <c r="C2588" s="650">
        <v>89301212</v>
      </c>
      <c r="D2588" s="729" t="s">
        <v>5949</v>
      </c>
      <c r="E2588" s="730" t="s">
        <v>3938</v>
      </c>
      <c r="F2588" s="650" t="s">
        <v>3904</v>
      </c>
      <c r="G2588" s="650" t="s">
        <v>4254</v>
      </c>
      <c r="H2588" s="650" t="s">
        <v>583</v>
      </c>
      <c r="I2588" s="650" t="s">
        <v>5300</v>
      </c>
      <c r="J2588" s="650" t="s">
        <v>5301</v>
      </c>
      <c r="K2588" s="650" t="s">
        <v>854</v>
      </c>
      <c r="L2588" s="651">
        <v>56.23</v>
      </c>
      <c r="M2588" s="651">
        <v>56.23</v>
      </c>
      <c r="N2588" s="650">
        <v>1</v>
      </c>
      <c r="O2588" s="731">
        <v>1</v>
      </c>
      <c r="P2588" s="651"/>
      <c r="Q2588" s="666">
        <v>0</v>
      </c>
      <c r="R2588" s="650"/>
      <c r="S2588" s="666">
        <v>0</v>
      </c>
      <c r="T2588" s="731"/>
      <c r="U2588" s="689">
        <v>0</v>
      </c>
    </row>
    <row r="2589" spans="1:21" ht="14.4" customHeight="1" x14ac:dyDescent="0.3">
      <c r="A2589" s="649">
        <v>21</v>
      </c>
      <c r="B2589" s="650" t="s">
        <v>582</v>
      </c>
      <c r="C2589" s="650">
        <v>89301212</v>
      </c>
      <c r="D2589" s="729" t="s">
        <v>5949</v>
      </c>
      <c r="E2589" s="730" t="s">
        <v>3938</v>
      </c>
      <c r="F2589" s="650" t="s">
        <v>3904</v>
      </c>
      <c r="G2589" s="650" t="s">
        <v>4254</v>
      </c>
      <c r="H2589" s="650" t="s">
        <v>583</v>
      </c>
      <c r="I2589" s="650" t="s">
        <v>5824</v>
      </c>
      <c r="J2589" s="650" t="s">
        <v>853</v>
      </c>
      <c r="K2589" s="650" t="s">
        <v>858</v>
      </c>
      <c r="L2589" s="651">
        <v>0</v>
      </c>
      <c r="M2589" s="651">
        <v>0</v>
      </c>
      <c r="N2589" s="650">
        <v>1</v>
      </c>
      <c r="O2589" s="731">
        <v>0.5</v>
      </c>
      <c r="P2589" s="651"/>
      <c r="Q2589" s="666"/>
      <c r="R2589" s="650"/>
      <c r="S2589" s="666">
        <v>0</v>
      </c>
      <c r="T2589" s="731"/>
      <c r="U2589" s="689">
        <v>0</v>
      </c>
    </row>
    <row r="2590" spans="1:21" ht="14.4" customHeight="1" x14ac:dyDescent="0.3">
      <c r="A2590" s="649">
        <v>21</v>
      </c>
      <c r="B2590" s="650" t="s">
        <v>582</v>
      </c>
      <c r="C2590" s="650">
        <v>89301212</v>
      </c>
      <c r="D2590" s="729" t="s">
        <v>5949</v>
      </c>
      <c r="E2590" s="730" t="s">
        <v>3938</v>
      </c>
      <c r="F2590" s="650" t="s">
        <v>3904</v>
      </c>
      <c r="G2590" s="650" t="s">
        <v>5101</v>
      </c>
      <c r="H2590" s="650" t="s">
        <v>583</v>
      </c>
      <c r="I2590" s="650" t="s">
        <v>1350</v>
      </c>
      <c r="J2590" s="650" t="s">
        <v>5102</v>
      </c>
      <c r="K2590" s="650" t="s">
        <v>5103</v>
      </c>
      <c r="L2590" s="651">
        <v>0</v>
      </c>
      <c r="M2590" s="651">
        <v>0</v>
      </c>
      <c r="N2590" s="650">
        <v>1</v>
      </c>
      <c r="O2590" s="731">
        <v>1</v>
      </c>
      <c r="P2590" s="651"/>
      <c r="Q2590" s="666"/>
      <c r="R2590" s="650"/>
      <c r="S2590" s="666">
        <v>0</v>
      </c>
      <c r="T2590" s="731"/>
      <c r="U2590" s="689">
        <v>0</v>
      </c>
    </row>
    <row r="2591" spans="1:21" ht="14.4" customHeight="1" x14ac:dyDescent="0.3">
      <c r="A2591" s="649">
        <v>21</v>
      </c>
      <c r="B2591" s="650" t="s">
        <v>582</v>
      </c>
      <c r="C2591" s="650">
        <v>89301212</v>
      </c>
      <c r="D2591" s="729" t="s">
        <v>5949</v>
      </c>
      <c r="E2591" s="730" t="s">
        <v>3938</v>
      </c>
      <c r="F2591" s="650" t="s">
        <v>3904</v>
      </c>
      <c r="G2591" s="650" t="s">
        <v>3958</v>
      </c>
      <c r="H2591" s="650" t="s">
        <v>583</v>
      </c>
      <c r="I2591" s="650" t="s">
        <v>3959</v>
      </c>
      <c r="J2591" s="650" t="s">
        <v>789</v>
      </c>
      <c r="K2591" s="650" t="s">
        <v>3227</v>
      </c>
      <c r="L2591" s="651">
        <v>0</v>
      </c>
      <c r="M2591" s="651">
        <v>0</v>
      </c>
      <c r="N2591" s="650">
        <v>1</v>
      </c>
      <c r="O2591" s="731">
        <v>0.5</v>
      </c>
      <c r="P2591" s="651"/>
      <c r="Q2591" s="666"/>
      <c r="R2591" s="650"/>
      <c r="S2591" s="666">
        <v>0</v>
      </c>
      <c r="T2591" s="731"/>
      <c r="U2591" s="689">
        <v>0</v>
      </c>
    </row>
    <row r="2592" spans="1:21" ht="14.4" customHeight="1" x14ac:dyDescent="0.3">
      <c r="A2592" s="649">
        <v>21</v>
      </c>
      <c r="B2592" s="650" t="s">
        <v>582</v>
      </c>
      <c r="C2592" s="650">
        <v>89301212</v>
      </c>
      <c r="D2592" s="729" t="s">
        <v>5949</v>
      </c>
      <c r="E2592" s="730" t="s">
        <v>3938</v>
      </c>
      <c r="F2592" s="650" t="s">
        <v>3904</v>
      </c>
      <c r="G2592" s="650" t="s">
        <v>4064</v>
      </c>
      <c r="H2592" s="650" t="s">
        <v>583</v>
      </c>
      <c r="I2592" s="650" t="s">
        <v>989</v>
      </c>
      <c r="J2592" s="650" t="s">
        <v>4065</v>
      </c>
      <c r="K2592" s="650" t="s">
        <v>4066</v>
      </c>
      <c r="L2592" s="651">
        <v>56.01</v>
      </c>
      <c r="M2592" s="651">
        <v>56.01</v>
      </c>
      <c r="N2592" s="650">
        <v>1</v>
      </c>
      <c r="O2592" s="731">
        <v>0.5</v>
      </c>
      <c r="P2592" s="651"/>
      <c r="Q2592" s="666">
        <v>0</v>
      </c>
      <c r="R2592" s="650"/>
      <c r="S2592" s="666">
        <v>0</v>
      </c>
      <c r="T2592" s="731"/>
      <c r="U2592" s="689">
        <v>0</v>
      </c>
    </row>
    <row r="2593" spans="1:21" ht="14.4" customHeight="1" x14ac:dyDescent="0.3">
      <c r="A2593" s="649">
        <v>21</v>
      </c>
      <c r="B2593" s="650" t="s">
        <v>582</v>
      </c>
      <c r="C2593" s="650">
        <v>89301212</v>
      </c>
      <c r="D2593" s="729" t="s">
        <v>5949</v>
      </c>
      <c r="E2593" s="730" t="s">
        <v>3938</v>
      </c>
      <c r="F2593" s="650" t="s">
        <v>3904</v>
      </c>
      <c r="G2593" s="650" t="s">
        <v>4441</v>
      </c>
      <c r="H2593" s="650" t="s">
        <v>583</v>
      </c>
      <c r="I2593" s="650" t="s">
        <v>5758</v>
      </c>
      <c r="J2593" s="650" t="s">
        <v>1969</v>
      </c>
      <c r="K2593" s="650" t="s">
        <v>5759</v>
      </c>
      <c r="L2593" s="651">
        <v>48.31</v>
      </c>
      <c r="M2593" s="651">
        <v>96.62</v>
      </c>
      <c r="N2593" s="650">
        <v>2</v>
      </c>
      <c r="O2593" s="731">
        <v>1</v>
      </c>
      <c r="P2593" s="651"/>
      <c r="Q2593" s="666">
        <v>0</v>
      </c>
      <c r="R2593" s="650"/>
      <c r="S2593" s="666">
        <v>0</v>
      </c>
      <c r="T2593" s="731"/>
      <c r="U2593" s="689">
        <v>0</v>
      </c>
    </row>
    <row r="2594" spans="1:21" ht="14.4" customHeight="1" x14ac:dyDescent="0.3">
      <c r="A2594" s="649">
        <v>21</v>
      </c>
      <c r="B2594" s="650" t="s">
        <v>582</v>
      </c>
      <c r="C2594" s="650">
        <v>89301212</v>
      </c>
      <c r="D2594" s="729" t="s">
        <v>5949</v>
      </c>
      <c r="E2594" s="730" t="s">
        <v>3938</v>
      </c>
      <c r="F2594" s="650" t="s">
        <v>3904</v>
      </c>
      <c r="G2594" s="650" t="s">
        <v>5825</v>
      </c>
      <c r="H2594" s="650" t="s">
        <v>583</v>
      </c>
      <c r="I2594" s="650" t="s">
        <v>2905</v>
      </c>
      <c r="J2594" s="650" t="s">
        <v>2906</v>
      </c>
      <c r="K2594" s="650" t="s">
        <v>1129</v>
      </c>
      <c r="L2594" s="651">
        <v>49.28</v>
      </c>
      <c r="M2594" s="651">
        <v>147.84</v>
      </c>
      <c r="N2594" s="650">
        <v>3</v>
      </c>
      <c r="O2594" s="731">
        <v>3</v>
      </c>
      <c r="P2594" s="651"/>
      <c r="Q2594" s="666">
        <v>0</v>
      </c>
      <c r="R2594" s="650"/>
      <c r="S2594" s="666">
        <v>0</v>
      </c>
      <c r="T2594" s="731"/>
      <c r="U2594" s="689">
        <v>0</v>
      </c>
    </row>
    <row r="2595" spans="1:21" ht="14.4" customHeight="1" x14ac:dyDescent="0.3">
      <c r="A2595" s="649">
        <v>21</v>
      </c>
      <c r="B2595" s="650" t="s">
        <v>582</v>
      </c>
      <c r="C2595" s="650">
        <v>89301212</v>
      </c>
      <c r="D2595" s="729" t="s">
        <v>5949</v>
      </c>
      <c r="E2595" s="730" t="s">
        <v>3938</v>
      </c>
      <c r="F2595" s="650" t="s">
        <v>3904</v>
      </c>
      <c r="G2595" s="650" t="s">
        <v>3951</v>
      </c>
      <c r="H2595" s="650" t="s">
        <v>583</v>
      </c>
      <c r="I2595" s="650" t="s">
        <v>4986</v>
      </c>
      <c r="J2595" s="650" t="s">
        <v>4076</v>
      </c>
      <c r="K2595" s="650" t="s">
        <v>809</v>
      </c>
      <c r="L2595" s="651">
        <v>97.97</v>
      </c>
      <c r="M2595" s="651">
        <v>195.94</v>
      </c>
      <c r="N2595" s="650">
        <v>2</v>
      </c>
      <c r="O2595" s="731">
        <v>0.5</v>
      </c>
      <c r="P2595" s="651">
        <v>195.94</v>
      </c>
      <c r="Q2595" s="666">
        <v>1</v>
      </c>
      <c r="R2595" s="650">
        <v>2</v>
      </c>
      <c r="S2595" s="666">
        <v>1</v>
      </c>
      <c r="T2595" s="731">
        <v>0.5</v>
      </c>
      <c r="U2595" s="689">
        <v>1</v>
      </c>
    </row>
    <row r="2596" spans="1:21" ht="14.4" customHeight="1" x14ac:dyDescent="0.3">
      <c r="A2596" s="649">
        <v>21</v>
      </c>
      <c r="B2596" s="650" t="s">
        <v>582</v>
      </c>
      <c r="C2596" s="650">
        <v>89301212</v>
      </c>
      <c r="D2596" s="729" t="s">
        <v>5949</v>
      </c>
      <c r="E2596" s="730" t="s">
        <v>3938</v>
      </c>
      <c r="F2596" s="650" t="s">
        <v>3904</v>
      </c>
      <c r="G2596" s="650" t="s">
        <v>3951</v>
      </c>
      <c r="H2596" s="650" t="s">
        <v>583</v>
      </c>
      <c r="I2596" s="650" t="s">
        <v>807</v>
      </c>
      <c r="J2596" s="650" t="s">
        <v>808</v>
      </c>
      <c r="K2596" s="650" t="s">
        <v>4308</v>
      </c>
      <c r="L2596" s="651">
        <v>97.97</v>
      </c>
      <c r="M2596" s="651">
        <v>195.94</v>
      </c>
      <c r="N2596" s="650">
        <v>2</v>
      </c>
      <c r="O2596" s="731">
        <v>0.5</v>
      </c>
      <c r="P2596" s="651"/>
      <c r="Q2596" s="666">
        <v>0</v>
      </c>
      <c r="R2596" s="650"/>
      <c r="S2596" s="666">
        <v>0</v>
      </c>
      <c r="T2596" s="731"/>
      <c r="U2596" s="689">
        <v>0</v>
      </c>
    </row>
    <row r="2597" spans="1:21" ht="14.4" customHeight="1" x14ac:dyDescent="0.3">
      <c r="A2597" s="649">
        <v>21</v>
      </c>
      <c r="B2597" s="650" t="s">
        <v>582</v>
      </c>
      <c r="C2597" s="650">
        <v>89301212</v>
      </c>
      <c r="D2597" s="729" t="s">
        <v>5949</v>
      </c>
      <c r="E2597" s="730" t="s">
        <v>3938</v>
      </c>
      <c r="F2597" s="650" t="s">
        <v>3904</v>
      </c>
      <c r="G2597" s="650" t="s">
        <v>3951</v>
      </c>
      <c r="H2597" s="650" t="s">
        <v>583</v>
      </c>
      <c r="I2597" s="650" t="s">
        <v>811</v>
      </c>
      <c r="J2597" s="650" t="s">
        <v>808</v>
      </c>
      <c r="K2597" s="650" t="s">
        <v>4309</v>
      </c>
      <c r="L2597" s="651">
        <v>314.89999999999998</v>
      </c>
      <c r="M2597" s="651">
        <v>1259.5999999999999</v>
      </c>
      <c r="N2597" s="650">
        <v>4</v>
      </c>
      <c r="O2597" s="731">
        <v>2.5</v>
      </c>
      <c r="P2597" s="651">
        <v>1259.5999999999999</v>
      </c>
      <c r="Q2597" s="666">
        <v>1</v>
      </c>
      <c r="R2597" s="650">
        <v>4</v>
      </c>
      <c r="S2597" s="666">
        <v>1</v>
      </c>
      <c r="T2597" s="731">
        <v>2.5</v>
      </c>
      <c r="U2597" s="689">
        <v>1</v>
      </c>
    </row>
    <row r="2598" spans="1:21" ht="14.4" customHeight="1" x14ac:dyDescent="0.3">
      <c r="A2598" s="649">
        <v>21</v>
      </c>
      <c r="B2598" s="650" t="s">
        <v>582</v>
      </c>
      <c r="C2598" s="650">
        <v>89301212</v>
      </c>
      <c r="D2598" s="729" t="s">
        <v>5949</v>
      </c>
      <c r="E2598" s="730" t="s">
        <v>3938</v>
      </c>
      <c r="F2598" s="650" t="s">
        <v>3904</v>
      </c>
      <c r="G2598" s="650" t="s">
        <v>3948</v>
      </c>
      <c r="H2598" s="650" t="s">
        <v>1959</v>
      </c>
      <c r="I2598" s="650" t="s">
        <v>2200</v>
      </c>
      <c r="J2598" s="650" t="s">
        <v>2201</v>
      </c>
      <c r="K2598" s="650" t="s">
        <v>3686</v>
      </c>
      <c r="L2598" s="651">
        <v>1359.61</v>
      </c>
      <c r="M2598" s="651">
        <v>24472.980000000003</v>
      </c>
      <c r="N2598" s="650">
        <v>18</v>
      </c>
      <c r="O2598" s="731">
        <v>12</v>
      </c>
      <c r="P2598" s="651">
        <v>20394.150000000001</v>
      </c>
      <c r="Q2598" s="666">
        <v>0.83333333333333326</v>
      </c>
      <c r="R2598" s="650">
        <v>15</v>
      </c>
      <c r="S2598" s="666">
        <v>0.83333333333333337</v>
      </c>
      <c r="T2598" s="731">
        <v>10.5</v>
      </c>
      <c r="U2598" s="689">
        <v>0.875</v>
      </c>
    </row>
    <row r="2599" spans="1:21" ht="14.4" customHeight="1" x14ac:dyDescent="0.3">
      <c r="A2599" s="649">
        <v>21</v>
      </c>
      <c r="B2599" s="650" t="s">
        <v>582</v>
      </c>
      <c r="C2599" s="650">
        <v>89301212</v>
      </c>
      <c r="D2599" s="729" t="s">
        <v>5949</v>
      </c>
      <c r="E2599" s="730" t="s">
        <v>3938</v>
      </c>
      <c r="F2599" s="650" t="s">
        <v>3904</v>
      </c>
      <c r="G2599" s="650" t="s">
        <v>4093</v>
      </c>
      <c r="H2599" s="650" t="s">
        <v>1959</v>
      </c>
      <c r="I2599" s="650" t="s">
        <v>2116</v>
      </c>
      <c r="J2599" s="650" t="s">
        <v>2117</v>
      </c>
      <c r="K2599" s="650" t="s">
        <v>2118</v>
      </c>
      <c r="L2599" s="651">
        <v>67.42</v>
      </c>
      <c r="M2599" s="651">
        <v>67.42</v>
      </c>
      <c r="N2599" s="650">
        <v>1</v>
      </c>
      <c r="O2599" s="731">
        <v>1</v>
      </c>
      <c r="P2599" s="651"/>
      <c r="Q2599" s="666">
        <v>0</v>
      </c>
      <c r="R2599" s="650"/>
      <c r="S2599" s="666">
        <v>0</v>
      </c>
      <c r="T2599" s="731"/>
      <c r="U2599" s="689">
        <v>0</v>
      </c>
    </row>
    <row r="2600" spans="1:21" ht="14.4" customHeight="1" x14ac:dyDescent="0.3">
      <c r="A2600" s="649">
        <v>21</v>
      </c>
      <c r="B2600" s="650" t="s">
        <v>582</v>
      </c>
      <c r="C2600" s="650">
        <v>89301212</v>
      </c>
      <c r="D2600" s="729" t="s">
        <v>5949</v>
      </c>
      <c r="E2600" s="730" t="s">
        <v>3938</v>
      </c>
      <c r="F2600" s="650" t="s">
        <v>3904</v>
      </c>
      <c r="G2600" s="650" t="s">
        <v>4094</v>
      </c>
      <c r="H2600" s="650" t="s">
        <v>583</v>
      </c>
      <c r="I2600" s="650" t="s">
        <v>1884</v>
      </c>
      <c r="J2600" s="650" t="s">
        <v>869</v>
      </c>
      <c r="K2600" s="650" t="s">
        <v>1217</v>
      </c>
      <c r="L2600" s="651">
        <v>113.37</v>
      </c>
      <c r="M2600" s="651">
        <v>113.37</v>
      </c>
      <c r="N2600" s="650">
        <v>1</v>
      </c>
      <c r="O2600" s="731">
        <v>0.5</v>
      </c>
      <c r="P2600" s="651"/>
      <c r="Q2600" s="666">
        <v>0</v>
      </c>
      <c r="R2600" s="650"/>
      <c r="S2600" s="666">
        <v>0</v>
      </c>
      <c r="T2600" s="731"/>
      <c r="U2600" s="689">
        <v>0</v>
      </c>
    </row>
    <row r="2601" spans="1:21" ht="14.4" customHeight="1" x14ac:dyDescent="0.3">
      <c r="A2601" s="649">
        <v>21</v>
      </c>
      <c r="B2601" s="650" t="s">
        <v>582</v>
      </c>
      <c r="C2601" s="650">
        <v>89301212</v>
      </c>
      <c r="D2601" s="729" t="s">
        <v>5949</v>
      </c>
      <c r="E2601" s="730" t="s">
        <v>3938</v>
      </c>
      <c r="F2601" s="650" t="s">
        <v>3904</v>
      </c>
      <c r="G2601" s="650" t="s">
        <v>4094</v>
      </c>
      <c r="H2601" s="650" t="s">
        <v>583</v>
      </c>
      <c r="I2601" s="650" t="s">
        <v>868</v>
      </c>
      <c r="J2601" s="650" t="s">
        <v>869</v>
      </c>
      <c r="K2601" s="650" t="s">
        <v>870</v>
      </c>
      <c r="L2601" s="651">
        <v>56.69</v>
      </c>
      <c r="M2601" s="651">
        <v>56.69</v>
      </c>
      <c r="N2601" s="650">
        <v>1</v>
      </c>
      <c r="O2601" s="731">
        <v>1</v>
      </c>
      <c r="P2601" s="651"/>
      <c r="Q2601" s="666">
        <v>0</v>
      </c>
      <c r="R2601" s="650"/>
      <c r="S2601" s="666">
        <v>0</v>
      </c>
      <c r="T2601" s="731"/>
      <c r="U2601" s="689">
        <v>0</v>
      </c>
    </row>
    <row r="2602" spans="1:21" ht="14.4" customHeight="1" x14ac:dyDescent="0.3">
      <c r="A2602" s="649">
        <v>21</v>
      </c>
      <c r="B2602" s="650" t="s">
        <v>582</v>
      </c>
      <c r="C2602" s="650">
        <v>89301212</v>
      </c>
      <c r="D2602" s="729" t="s">
        <v>5949</v>
      </c>
      <c r="E2602" s="730" t="s">
        <v>3938</v>
      </c>
      <c r="F2602" s="650" t="s">
        <v>3904</v>
      </c>
      <c r="G2602" s="650" t="s">
        <v>4101</v>
      </c>
      <c r="H2602" s="650" t="s">
        <v>1959</v>
      </c>
      <c r="I2602" s="650" t="s">
        <v>2087</v>
      </c>
      <c r="J2602" s="650" t="s">
        <v>3673</v>
      </c>
      <c r="K2602" s="650" t="s">
        <v>3674</v>
      </c>
      <c r="L2602" s="651">
        <v>32.630000000000003</v>
      </c>
      <c r="M2602" s="651">
        <v>32.630000000000003</v>
      </c>
      <c r="N2602" s="650">
        <v>1</v>
      </c>
      <c r="O2602" s="731">
        <v>0.5</v>
      </c>
      <c r="P2602" s="651"/>
      <c r="Q2602" s="666">
        <v>0</v>
      </c>
      <c r="R2602" s="650"/>
      <c r="S2602" s="666">
        <v>0</v>
      </c>
      <c r="T2602" s="731"/>
      <c r="U2602" s="689">
        <v>0</v>
      </c>
    </row>
    <row r="2603" spans="1:21" ht="14.4" customHeight="1" x14ac:dyDescent="0.3">
      <c r="A2603" s="649">
        <v>21</v>
      </c>
      <c r="B2603" s="650" t="s">
        <v>582</v>
      </c>
      <c r="C2603" s="650">
        <v>89301212</v>
      </c>
      <c r="D2603" s="729" t="s">
        <v>5949</v>
      </c>
      <c r="E2603" s="730" t="s">
        <v>3938</v>
      </c>
      <c r="F2603" s="650" t="s">
        <v>3904</v>
      </c>
      <c r="G2603" s="650" t="s">
        <v>5221</v>
      </c>
      <c r="H2603" s="650" t="s">
        <v>583</v>
      </c>
      <c r="I2603" s="650" t="s">
        <v>5222</v>
      </c>
      <c r="J2603" s="650" t="s">
        <v>5223</v>
      </c>
      <c r="K2603" s="650" t="s">
        <v>5224</v>
      </c>
      <c r="L2603" s="651">
        <v>7567.3</v>
      </c>
      <c r="M2603" s="651">
        <v>22701.9</v>
      </c>
      <c r="N2603" s="650">
        <v>3</v>
      </c>
      <c r="O2603" s="731">
        <v>1.5</v>
      </c>
      <c r="P2603" s="651">
        <v>22701.9</v>
      </c>
      <c r="Q2603" s="666">
        <v>1</v>
      </c>
      <c r="R2603" s="650">
        <v>3</v>
      </c>
      <c r="S2603" s="666">
        <v>1</v>
      </c>
      <c r="T2603" s="731">
        <v>1.5</v>
      </c>
      <c r="U2603" s="689">
        <v>1</v>
      </c>
    </row>
    <row r="2604" spans="1:21" ht="14.4" customHeight="1" x14ac:dyDescent="0.3">
      <c r="A2604" s="649">
        <v>21</v>
      </c>
      <c r="B2604" s="650" t="s">
        <v>582</v>
      </c>
      <c r="C2604" s="650">
        <v>89301212</v>
      </c>
      <c r="D2604" s="729" t="s">
        <v>5949</v>
      </c>
      <c r="E2604" s="730" t="s">
        <v>3938</v>
      </c>
      <c r="F2604" s="650" t="s">
        <v>3904</v>
      </c>
      <c r="G2604" s="650" t="s">
        <v>5221</v>
      </c>
      <c r="H2604" s="650" t="s">
        <v>583</v>
      </c>
      <c r="I2604" s="650" t="s">
        <v>5225</v>
      </c>
      <c r="J2604" s="650" t="s">
        <v>5226</v>
      </c>
      <c r="K2604" s="650" t="s">
        <v>5227</v>
      </c>
      <c r="L2604" s="651">
        <v>17706.39</v>
      </c>
      <c r="M2604" s="651">
        <v>141651.12</v>
      </c>
      <c r="N2604" s="650">
        <v>8</v>
      </c>
      <c r="O2604" s="731">
        <v>4</v>
      </c>
      <c r="P2604" s="651">
        <v>106238.34</v>
      </c>
      <c r="Q2604" s="666">
        <v>0.75</v>
      </c>
      <c r="R2604" s="650">
        <v>6</v>
      </c>
      <c r="S2604" s="666">
        <v>0.75</v>
      </c>
      <c r="T2604" s="731">
        <v>3</v>
      </c>
      <c r="U2604" s="689">
        <v>0.75</v>
      </c>
    </row>
    <row r="2605" spans="1:21" ht="14.4" customHeight="1" x14ac:dyDescent="0.3">
      <c r="A2605" s="649">
        <v>21</v>
      </c>
      <c r="B2605" s="650" t="s">
        <v>582</v>
      </c>
      <c r="C2605" s="650">
        <v>89301212</v>
      </c>
      <c r="D2605" s="729" t="s">
        <v>5949</v>
      </c>
      <c r="E2605" s="730" t="s">
        <v>3938</v>
      </c>
      <c r="F2605" s="650" t="s">
        <v>3904</v>
      </c>
      <c r="G2605" s="650" t="s">
        <v>5221</v>
      </c>
      <c r="H2605" s="650" t="s">
        <v>583</v>
      </c>
      <c r="I2605" s="650" t="s">
        <v>5826</v>
      </c>
      <c r="J2605" s="650" t="s">
        <v>5827</v>
      </c>
      <c r="K2605" s="650" t="s">
        <v>5227</v>
      </c>
      <c r="L2605" s="651">
        <v>26535.83</v>
      </c>
      <c r="M2605" s="651">
        <v>106143.32</v>
      </c>
      <c r="N2605" s="650">
        <v>4</v>
      </c>
      <c r="O2605" s="731">
        <v>2</v>
      </c>
      <c r="P2605" s="651">
        <v>106143.32</v>
      </c>
      <c r="Q2605" s="666">
        <v>1</v>
      </c>
      <c r="R2605" s="650">
        <v>4</v>
      </c>
      <c r="S2605" s="666">
        <v>1</v>
      </c>
      <c r="T2605" s="731">
        <v>2</v>
      </c>
      <c r="U2605" s="689">
        <v>1</v>
      </c>
    </row>
    <row r="2606" spans="1:21" ht="14.4" customHeight="1" x14ac:dyDescent="0.3">
      <c r="A2606" s="649">
        <v>21</v>
      </c>
      <c r="B2606" s="650" t="s">
        <v>582</v>
      </c>
      <c r="C2606" s="650">
        <v>89301212</v>
      </c>
      <c r="D2606" s="729" t="s">
        <v>5949</v>
      </c>
      <c r="E2606" s="730" t="s">
        <v>3938</v>
      </c>
      <c r="F2606" s="650" t="s">
        <v>3904</v>
      </c>
      <c r="G2606" s="650" t="s">
        <v>5221</v>
      </c>
      <c r="H2606" s="650" t="s">
        <v>583</v>
      </c>
      <c r="I2606" s="650" t="s">
        <v>5828</v>
      </c>
      <c r="J2606" s="650" t="s">
        <v>5829</v>
      </c>
      <c r="K2606" s="650" t="s">
        <v>5224</v>
      </c>
      <c r="L2606" s="651">
        <v>10614.34</v>
      </c>
      <c r="M2606" s="651">
        <v>10614.34</v>
      </c>
      <c r="N2606" s="650">
        <v>1</v>
      </c>
      <c r="O2606" s="731">
        <v>0.5</v>
      </c>
      <c r="P2606" s="651">
        <v>10614.34</v>
      </c>
      <c r="Q2606" s="666">
        <v>1</v>
      </c>
      <c r="R2606" s="650">
        <v>1</v>
      </c>
      <c r="S2606" s="666">
        <v>1</v>
      </c>
      <c r="T2606" s="731">
        <v>0.5</v>
      </c>
      <c r="U2606" s="689">
        <v>1</v>
      </c>
    </row>
    <row r="2607" spans="1:21" ht="14.4" customHeight="1" x14ac:dyDescent="0.3">
      <c r="A2607" s="649">
        <v>21</v>
      </c>
      <c r="B2607" s="650" t="s">
        <v>582</v>
      </c>
      <c r="C2607" s="650">
        <v>89301212</v>
      </c>
      <c r="D2607" s="729" t="s">
        <v>5949</v>
      </c>
      <c r="E2607" s="730" t="s">
        <v>3938</v>
      </c>
      <c r="F2607" s="650" t="s">
        <v>3904</v>
      </c>
      <c r="G2607" s="650" t="s">
        <v>5221</v>
      </c>
      <c r="H2607" s="650" t="s">
        <v>583</v>
      </c>
      <c r="I2607" s="650" t="s">
        <v>5830</v>
      </c>
      <c r="J2607" s="650" t="s">
        <v>5829</v>
      </c>
      <c r="K2607" s="650" t="s">
        <v>5224</v>
      </c>
      <c r="L2607" s="651">
        <v>10614.34</v>
      </c>
      <c r="M2607" s="651">
        <v>10614.34</v>
      </c>
      <c r="N2607" s="650">
        <v>1</v>
      </c>
      <c r="O2607" s="731">
        <v>0.5</v>
      </c>
      <c r="P2607" s="651">
        <v>10614.34</v>
      </c>
      <c r="Q2607" s="666">
        <v>1</v>
      </c>
      <c r="R2607" s="650">
        <v>1</v>
      </c>
      <c r="S2607" s="666">
        <v>1</v>
      </c>
      <c r="T2607" s="731">
        <v>0.5</v>
      </c>
      <c r="U2607" s="689">
        <v>1</v>
      </c>
    </row>
    <row r="2608" spans="1:21" ht="14.4" customHeight="1" x14ac:dyDescent="0.3">
      <c r="A2608" s="649">
        <v>21</v>
      </c>
      <c r="B2608" s="650" t="s">
        <v>582</v>
      </c>
      <c r="C2608" s="650">
        <v>89301212</v>
      </c>
      <c r="D2608" s="729" t="s">
        <v>5949</v>
      </c>
      <c r="E2608" s="730" t="s">
        <v>3938</v>
      </c>
      <c r="F2608" s="650" t="s">
        <v>3904</v>
      </c>
      <c r="G2608" s="650" t="s">
        <v>5221</v>
      </c>
      <c r="H2608" s="650" t="s">
        <v>1959</v>
      </c>
      <c r="I2608" s="650" t="s">
        <v>5831</v>
      </c>
      <c r="J2608" s="650" t="s">
        <v>5832</v>
      </c>
      <c r="K2608" s="650" t="s">
        <v>5224</v>
      </c>
      <c r="L2608" s="651">
        <v>0</v>
      </c>
      <c r="M2608" s="651">
        <v>0</v>
      </c>
      <c r="N2608" s="650">
        <v>3</v>
      </c>
      <c r="O2608" s="731">
        <v>1.5</v>
      </c>
      <c r="P2608" s="651">
        <v>0</v>
      </c>
      <c r="Q2608" s="666"/>
      <c r="R2608" s="650">
        <v>3</v>
      </c>
      <c r="S2608" s="666">
        <v>1</v>
      </c>
      <c r="T2608" s="731">
        <v>1.5</v>
      </c>
      <c r="U2608" s="689">
        <v>1</v>
      </c>
    </row>
    <row r="2609" spans="1:21" ht="14.4" customHeight="1" x14ac:dyDescent="0.3">
      <c r="A2609" s="649">
        <v>21</v>
      </c>
      <c r="B2609" s="650" t="s">
        <v>582</v>
      </c>
      <c r="C2609" s="650">
        <v>89301212</v>
      </c>
      <c r="D2609" s="729" t="s">
        <v>5949</v>
      </c>
      <c r="E2609" s="730" t="s">
        <v>3938</v>
      </c>
      <c r="F2609" s="650" t="s">
        <v>3904</v>
      </c>
      <c r="G2609" s="650" t="s">
        <v>5221</v>
      </c>
      <c r="H2609" s="650" t="s">
        <v>1959</v>
      </c>
      <c r="I2609" s="650" t="s">
        <v>5833</v>
      </c>
      <c r="J2609" s="650" t="s">
        <v>5834</v>
      </c>
      <c r="K2609" s="650" t="s">
        <v>5227</v>
      </c>
      <c r="L2609" s="651">
        <v>26535.83</v>
      </c>
      <c r="M2609" s="651">
        <v>318429.96000000014</v>
      </c>
      <c r="N2609" s="650">
        <v>12</v>
      </c>
      <c r="O2609" s="731">
        <v>6.5</v>
      </c>
      <c r="P2609" s="651">
        <v>291894.13000000012</v>
      </c>
      <c r="Q2609" s="666">
        <v>0.91666666666666663</v>
      </c>
      <c r="R2609" s="650">
        <v>11</v>
      </c>
      <c r="S2609" s="666">
        <v>0.91666666666666663</v>
      </c>
      <c r="T2609" s="731">
        <v>6</v>
      </c>
      <c r="U2609" s="689">
        <v>0.92307692307692313</v>
      </c>
    </row>
    <row r="2610" spans="1:21" ht="14.4" customHeight="1" x14ac:dyDescent="0.3">
      <c r="A2610" s="649">
        <v>21</v>
      </c>
      <c r="B2610" s="650" t="s">
        <v>582</v>
      </c>
      <c r="C2610" s="650">
        <v>89301212</v>
      </c>
      <c r="D2610" s="729" t="s">
        <v>5949</v>
      </c>
      <c r="E2610" s="730" t="s">
        <v>3938</v>
      </c>
      <c r="F2610" s="650" t="s">
        <v>3904</v>
      </c>
      <c r="G2610" s="650" t="s">
        <v>5221</v>
      </c>
      <c r="H2610" s="650" t="s">
        <v>583</v>
      </c>
      <c r="I2610" s="650" t="s">
        <v>5835</v>
      </c>
      <c r="J2610" s="650" t="s">
        <v>5836</v>
      </c>
      <c r="K2610" s="650" t="s">
        <v>5802</v>
      </c>
      <c r="L2610" s="651">
        <v>14860.07</v>
      </c>
      <c r="M2610" s="651">
        <v>14860.07</v>
      </c>
      <c r="N2610" s="650">
        <v>1</v>
      </c>
      <c r="O2610" s="731">
        <v>0.5</v>
      </c>
      <c r="P2610" s="651">
        <v>14860.07</v>
      </c>
      <c r="Q2610" s="666">
        <v>1</v>
      </c>
      <c r="R2610" s="650">
        <v>1</v>
      </c>
      <c r="S2610" s="666">
        <v>1</v>
      </c>
      <c r="T2610" s="731">
        <v>0.5</v>
      </c>
      <c r="U2610" s="689">
        <v>1</v>
      </c>
    </row>
    <row r="2611" spans="1:21" ht="14.4" customHeight="1" x14ac:dyDescent="0.3">
      <c r="A2611" s="649">
        <v>21</v>
      </c>
      <c r="B2611" s="650" t="s">
        <v>582</v>
      </c>
      <c r="C2611" s="650">
        <v>89301212</v>
      </c>
      <c r="D2611" s="729" t="s">
        <v>5949</v>
      </c>
      <c r="E2611" s="730" t="s">
        <v>3938</v>
      </c>
      <c r="F2611" s="650" t="s">
        <v>3904</v>
      </c>
      <c r="G2611" s="650" t="s">
        <v>5221</v>
      </c>
      <c r="H2611" s="650" t="s">
        <v>1959</v>
      </c>
      <c r="I2611" s="650" t="s">
        <v>5800</v>
      </c>
      <c r="J2611" s="650" t="s">
        <v>5801</v>
      </c>
      <c r="K2611" s="650" t="s">
        <v>5802</v>
      </c>
      <c r="L2611" s="651">
        <v>14860.07</v>
      </c>
      <c r="M2611" s="651">
        <v>44580.21</v>
      </c>
      <c r="N2611" s="650">
        <v>3</v>
      </c>
      <c r="O2611" s="731">
        <v>1.5</v>
      </c>
      <c r="P2611" s="651">
        <v>44580.21</v>
      </c>
      <c r="Q2611" s="666">
        <v>1</v>
      </c>
      <c r="R2611" s="650">
        <v>3</v>
      </c>
      <c r="S2611" s="666">
        <v>1</v>
      </c>
      <c r="T2611" s="731">
        <v>1.5</v>
      </c>
      <c r="U2611" s="689">
        <v>1</v>
      </c>
    </row>
    <row r="2612" spans="1:21" ht="14.4" customHeight="1" x14ac:dyDescent="0.3">
      <c r="A2612" s="649">
        <v>21</v>
      </c>
      <c r="B2612" s="650" t="s">
        <v>582</v>
      </c>
      <c r="C2612" s="650">
        <v>89301212</v>
      </c>
      <c r="D2612" s="729" t="s">
        <v>5949</v>
      </c>
      <c r="E2612" s="730" t="s">
        <v>3938</v>
      </c>
      <c r="F2612" s="650" t="s">
        <v>3904</v>
      </c>
      <c r="G2612" s="650" t="s">
        <v>5221</v>
      </c>
      <c r="H2612" s="650" t="s">
        <v>583</v>
      </c>
      <c r="I2612" s="650" t="s">
        <v>5837</v>
      </c>
      <c r="J2612" s="650" t="s">
        <v>5836</v>
      </c>
      <c r="K2612" s="650" t="s">
        <v>5802</v>
      </c>
      <c r="L2612" s="651">
        <v>14860.07</v>
      </c>
      <c r="M2612" s="651">
        <v>14860.07</v>
      </c>
      <c r="N2612" s="650">
        <v>1</v>
      </c>
      <c r="O2612" s="731">
        <v>0.5</v>
      </c>
      <c r="P2612" s="651">
        <v>14860.07</v>
      </c>
      <c r="Q2612" s="666">
        <v>1</v>
      </c>
      <c r="R2612" s="650">
        <v>1</v>
      </c>
      <c r="S2612" s="666">
        <v>1</v>
      </c>
      <c r="T2612" s="731">
        <v>0.5</v>
      </c>
      <c r="U2612" s="689">
        <v>1</v>
      </c>
    </row>
    <row r="2613" spans="1:21" ht="14.4" customHeight="1" x14ac:dyDescent="0.3">
      <c r="A2613" s="649">
        <v>21</v>
      </c>
      <c r="B2613" s="650" t="s">
        <v>582</v>
      </c>
      <c r="C2613" s="650">
        <v>89301212</v>
      </c>
      <c r="D2613" s="729" t="s">
        <v>5949</v>
      </c>
      <c r="E2613" s="730" t="s">
        <v>3938</v>
      </c>
      <c r="F2613" s="650" t="s">
        <v>3904</v>
      </c>
      <c r="G2613" s="650" t="s">
        <v>5221</v>
      </c>
      <c r="H2613" s="650" t="s">
        <v>1959</v>
      </c>
      <c r="I2613" s="650" t="s">
        <v>5838</v>
      </c>
      <c r="J2613" s="650" t="s">
        <v>5832</v>
      </c>
      <c r="K2613" s="650" t="s">
        <v>5224</v>
      </c>
      <c r="L2613" s="651">
        <v>10614.33</v>
      </c>
      <c r="M2613" s="651">
        <v>31842.989999999998</v>
      </c>
      <c r="N2613" s="650">
        <v>3</v>
      </c>
      <c r="O2613" s="731">
        <v>1.5</v>
      </c>
      <c r="P2613" s="651">
        <v>31842.989999999998</v>
      </c>
      <c r="Q2613" s="666">
        <v>1</v>
      </c>
      <c r="R2613" s="650">
        <v>3</v>
      </c>
      <c r="S2613" s="666">
        <v>1</v>
      </c>
      <c r="T2613" s="731">
        <v>1.5</v>
      </c>
      <c r="U2613" s="689">
        <v>1</v>
      </c>
    </row>
    <row r="2614" spans="1:21" ht="14.4" customHeight="1" x14ac:dyDescent="0.3">
      <c r="A2614" s="649">
        <v>21</v>
      </c>
      <c r="B2614" s="650" t="s">
        <v>582</v>
      </c>
      <c r="C2614" s="650">
        <v>89301212</v>
      </c>
      <c r="D2614" s="729" t="s">
        <v>5949</v>
      </c>
      <c r="E2614" s="730" t="s">
        <v>3938</v>
      </c>
      <c r="F2614" s="650" t="s">
        <v>3904</v>
      </c>
      <c r="G2614" s="650" t="s">
        <v>4120</v>
      </c>
      <c r="H2614" s="650" t="s">
        <v>1959</v>
      </c>
      <c r="I2614" s="650" t="s">
        <v>2058</v>
      </c>
      <c r="J2614" s="650" t="s">
        <v>2055</v>
      </c>
      <c r="K2614" s="650" t="s">
        <v>3072</v>
      </c>
      <c r="L2614" s="651">
        <v>98.23</v>
      </c>
      <c r="M2614" s="651">
        <v>196.46</v>
      </c>
      <c r="N2614" s="650">
        <v>2</v>
      </c>
      <c r="O2614" s="731">
        <v>0.5</v>
      </c>
      <c r="P2614" s="651"/>
      <c r="Q2614" s="666">
        <v>0</v>
      </c>
      <c r="R2614" s="650"/>
      <c r="S2614" s="666">
        <v>0</v>
      </c>
      <c r="T2614" s="731"/>
      <c r="U2614" s="689">
        <v>0</v>
      </c>
    </row>
    <row r="2615" spans="1:21" ht="14.4" customHeight="1" x14ac:dyDescent="0.3">
      <c r="A2615" s="649">
        <v>21</v>
      </c>
      <c r="B2615" s="650" t="s">
        <v>582</v>
      </c>
      <c r="C2615" s="650">
        <v>89301212</v>
      </c>
      <c r="D2615" s="729" t="s">
        <v>5949</v>
      </c>
      <c r="E2615" s="730" t="s">
        <v>3938</v>
      </c>
      <c r="F2615" s="650" t="s">
        <v>3905</v>
      </c>
      <c r="G2615" s="650" t="s">
        <v>4133</v>
      </c>
      <c r="H2615" s="650" t="s">
        <v>583</v>
      </c>
      <c r="I2615" s="650" t="s">
        <v>4134</v>
      </c>
      <c r="J2615" s="650" t="s">
        <v>3919</v>
      </c>
      <c r="K2615" s="650"/>
      <c r="L2615" s="651">
        <v>0</v>
      </c>
      <c r="M2615" s="651">
        <v>0</v>
      </c>
      <c r="N2615" s="650">
        <v>1</v>
      </c>
      <c r="O2615" s="731">
        <v>1</v>
      </c>
      <c r="P2615" s="651">
        <v>0</v>
      </c>
      <c r="Q2615" s="666"/>
      <c r="R2615" s="650">
        <v>1</v>
      </c>
      <c r="S2615" s="666">
        <v>1</v>
      </c>
      <c r="T2615" s="731">
        <v>1</v>
      </c>
      <c r="U2615" s="689">
        <v>1</v>
      </c>
    </row>
    <row r="2616" spans="1:21" ht="14.4" customHeight="1" x14ac:dyDescent="0.3">
      <c r="A2616" s="649">
        <v>21</v>
      </c>
      <c r="B2616" s="650" t="s">
        <v>582</v>
      </c>
      <c r="C2616" s="650">
        <v>89301212</v>
      </c>
      <c r="D2616" s="729" t="s">
        <v>5949</v>
      </c>
      <c r="E2616" s="730" t="s">
        <v>3938</v>
      </c>
      <c r="F2616" s="650" t="s">
        <v>3906</v>
      </c>
      <c r="G2616" s="650" t="s">
        <v>4136</v>
      </c>
      <c r="H2616" s="650" t="s">
        <v>583</v>
      </c>
      <c r="I2616" s="650" t="s">
        <v>4184</v>
      </c>
      <c r="J2616" s="650" t="s">
        <v>4185</v>
      </c>
      <c r="K2616" s="650" t="s">
        <v>4186</v>
      </c>
      <c r="L2616" s="651">
        <v>1000</v>
      </c>
      <c r="M2616" s="651">
        <v>1000</v>
      </c>
      <c r="N2616" s="650">
        <v>1</v>
      </c>
      <c r="O2616" s="731">
        <v>1</v>
      </c>
      <c r="P2616" s="651"/>
      <c r="Q2616" s="666">
        <v>0</v>
      </c>
      <c r="R2616" s="650"/>
      <c r="S2616" s="666">
        <v>0</v>
      </c>
      <c r="T2616" s="731"/>
      <c r="U2616" s="689">
        <v>0</v>
      </c>
    </row>
    <row r="2617" spans="1:21" ht="14.4" customHeight="1" x14ac:dyDescent="0.3">
      <c r="A2617" s="649">
        <v>21</v>
      </c>
      <c r="B2617" s="650" t="s">
        <v>582</v>
      </c>
      <c r="C2617" s="650">
        <v>89301212</v>
      </c>
      <c r="D2617" s="729" t="s">
        <v>5949</v>
      </c>
      <c r="E2617" s="730" t="s">
        <v>3939</v>
      </c>
      <c r="F2617" s="650" t="s">
        <v>3904</v>
      </c>
      <c r="G2617" s="650" t="s">
        <v>3956</v>
      </c>
      <c r="H2617" s="650" t="s">
        <v>583</v>
      </c>
      <c r="I2617" s="650" t="s">
        <v>1097</v>
      </c>
      <c r="J2617" s="650" t="s">
        <v>1098</v>
      </c>
      <c r="K2617" s="650" t="s">
        <v>1099</v>
      </c>
      <c r="L2617" s="651">
        <v>95.25</v>
      </c>
      <c r="M2617" s="651">
        <v>190.5</v>
      </c>
      <c r="N2617" s="650">
        <v>2</v>
      </c>
      <c r="O2617" s="731">
        <v>1</v>
      </c>
      <c r="P2617" s="651">
        <v>190.5</v>
      </c>
      <c r="Q2617" s="666">
        <v>1</v>
      </c>
      <c r="R2617" s="650">
        <v>2</v>
      </c>
      <c r="S2617" s="666">
        <v>1</v>
      </c>
      <c r="T2617" s="731">
        <v>1</v>
      </c>
      <c r="U2617" s="689">
        <v>1</v>
      </c>
    </row>
    <row r="2618" spans="1:21" ht="14.4" customHeight="1" x14ac:dyDescent="0.3">
      <c r="A2618" s="649">
        <v>21</v>
      </c>
      <c r="B2618" s="650" t="s">
        <v>582</v>
      </c>
      <c r="C2618" s="650">
        <v>89301212</v>
      </c>
      <c r="D2618" s="729" t="s">
        <v>5949</v>
      </c>
      <c r="E2618" s="730" t="s">
        <v>3939</v>
      </c>
      <c r="F2618" s="650" t="s">
        <v>3904</v>
      </c>
      <c r="G2618" s="650" t="s">
        <v>5839</v>
      </c>
      <c r="H2618" s="650" t="s">
        <v>583</v>
      </c>
      <c r="I2618" s="650" t="s">
        <v>5840</v>
      </c>
      <c r="J2618" s="650" t="s">
        <v>5841</v>
      </c>
      <c r="K2618" s="650" t="s">
        <v>5842</v>
      </c>
      <c r="L2618" s="651">
        <v>0</v>
      </c>
      <c r="M2618" s="651">
        <v>0</v>
      </c>
      <c r="N2618" s="650">
        <v>1</v>
      </c>
      <c r="O2618" s="731">
        <v>0.5</v>
      </c>
      <c r="P2618" s="651"/>
      <c r="Q2618" s="666"/>
      <c r="R2618" s="650"/>
      <c r="S2618" s="666">
        <v>0</v>
      </c>
      <c r="T2618" s="731"/>
      <c r="U2618" s="689">
        <v>0</v>
      </c>
    </row>
    <row r="2619" spans="1:21" ht="14.4" customHeight="1" x14ac:dyDescent="0.3">
      <c r="A2619" s="649">
        <v>21</v>
      </c>
      <c r="B2619" s="650" t="s">
        <v>582</v>
      </c>
      <c r="C2619" s="650">
        <v>89301212</v>
      </c>
      <c r="D2619" s="729" t="s">
        <v>5949</v>
      </c>
      <c r="E2619" s="730" t="s">
        <v>3939</v>
      </c>
      <c r="F2619" s="650" t="s">
        <v>3904</v>
      </c>
      <c r="G2619" s="650" t="s">
        <v>3976</v>
      </c>
      <c r="H2619" s="650" t="s">
        <v>583</v>
      </c>
      <c r="I2619" s="650" t="s">
        <v>2335</v>
      </c>
      <c r="J2619" s="650" t="s">
        <v>3728</v>
      </c>
      <c r="K2619" s="650" t="s">
        <v>3729</v>
      </c>
      <c r="L2619" s="651">
        <v>333.31</v>
      </c>
      <c r="M2619" s="651">
        <v>333.31</v>
      </c>
      <c r="N2619" s="650">
        <v>1</v>
      </c>
      <c r="O2619" s="731">
        <v>1</v>
      </c>
      <c r="P2619" s="651"/>
      <c r="Q2619" s="666">
        <v>0</v>
      </c>
      <c r="R2619" s="650"/>
      <c r="S2619" s="666">
        <v>0</v>
      </c>
      <c r="T2619" s="731"/>
      <c r="U2619" s="689">
        <v>0</v>
      </c>
    </row>
    <row r="2620" spans="1:21" ht="14.4" customHeight="1" x14ac:dyDescent="0.3">
      <c r="A2620" s="649">
        <v>21</v>
      </c>
      <c r="B2620" s="650" t="s">
        <v>582</v>
      </c>
      <c r="C2620" s="650">
        <v>89301212</v>
      </c>
      <c r="D2620" s="729" t="s">
        <v>5949</v>
      </c>
      <c r="E2620" s="730" t="s">
        <v>3939</v>
      </c>
      <c r="F2620" s="650" t="s">
        <v>3904</v>
      </c>
      <c r="G2620" s="650" t="s">
        <v>4840</v>
      </c>
      <c r="H2620" s="650" t="s">
        <v>583</v>
      </c>
      <c r="I2620" s="650" t="s">
        <v>5843</v>
      </c>
      <c r="J2620" s="650" t="s">
        <v>5844</v>
      </c>
      <c r="K2620" s="650" t="s">
        <v>2364</v>
      </c>
      <c r="L2620" s="651">
        <v>0</v>
      </c>
      <c r="M2620" s="651">
        <v>0</v>
      </c>
      <c r="N2620" s="650">
        <v>1</v>
      </c>
      <c r="O2620" s="731">
        <v>1</v>
      </c>
      <c r="P2620" s="651"/>
      <c r="Q2620" s="666"/>
      <c r="R2620" s="650"/>
      <c r="S2620" s="666">
        <v>0</v>
      </c>
      <c r="T2620" s="731"/>
      <c r="U2620" s="689">
        <v>0</v>
      </c>
    </row>
    <row r="2621" spans="1:21" ht="14.4" customHeight="1" x14ac:dyDescent="0.3">
      <c r="A2621" s="649">
        <v>21</v>
      </c>
      <c r="B2621" s="650" t="s">
        <v>582</v>
      </c>
      <c r="C2621" s="650">
        <v>89301212</v>
      </c>
      <c r="D2621" s="729" t="s">
        <v>5949</v>
      </c>
      <c r="E2621" s="730" t="s">
        <v>3939</v>
      </c>
      <c r="F2621" s="650" t="s">
        <v>3904</v>
      </c>
      <c r="G2621" s="650" t="s">
        <v>3979</v>
      </c>
      <c r="H2621" s="650" t="s">
        <v>583</v>
      </c>
      <c r="I2621" s="650" t="s">
        <v>959</v>
      </c>
      <c r="J2621" s="650" t="s">
        <v>4394</v>
      </c>
      <c r="K2621" s="650" t="s">
        <v>4395</v>
      </c>
      <c r="L2621" s="651">
        <v>0</v>
      </c>
      <c r="M2621" s="651">
        <v>0</v>
      </c>
      <c r="N2621" s="650">
        <v>1</v>
      </c>
      <c r="O2621" s="731">
        <v>0.5</v>
      </c>
      <c r="P2621" s="651"/>
      <c r="Q2621" s="666"/>
      <c r="R2621" s="650"/>
      <c r="S2621" s="666">
        <v>0</v>
      </c>
      <c r="T2621" s="731"/>
      <c r="U2621" s="689">
        <v>0</v>
      </c>
    </row>
    <row r="2622" spans="1:21" ht="14.4" customHeight="1" x14ac:dyDescent="0.3">
      <c r="A2622" s="649">
        <v>21</v>
      </c>
      <c r="B2622" s="650" t="s">
        <v>582</v>
      </c>
      <c r="C2622" s="650">
        <v>89301212</v>
      </c>
      <c r="D2622" s="729" t="s">
        <v>5949</v>
      </c>
      <c r="E2622" s="730" t="s">
        <v>3939</v>
      </c>
      <c r="F2622" s="650" t="s">
        <v>3904</v>
      </c>
      <c r="G2622" s="650" t="s">
        <v>3979</v>
      </c>
      <c r="H2622" s="650" t="s">
        <v>583</v>
      </c>
      <c r="I2622" s="650" t="s">
        <v>963</v>
      </c>
      <c r="J2622" s="650" t="s">
        <v>3981</v>
      </c>
      <c r="K2622" s="650" t="s">
        <v>2110</v>
      </c>
      <c r="L2622" s="651">
        <v>0</v>
      </c>
      <c r="M2622" s="651">
        <v>0</v>
      </c>
      <c r="N2622" s="650">
        <v>1</v>
      </c>
      <c r="O2622" s="731">
        <v>0.5</v>
      </c>
      <c r="P2622" s="651"/>
      <c r="Q2622" s="666"/>
      <c r="R2622" s="650"/>
      <c r="S2622" s="666">
        <v>0</v>
      </c>
      <c r="T2622" s="731"/>
      <c r="U2622" s="689">
        <v>0</v>
      </c>
    </row>
    <row r="2623" spans="1:21" ht="14.4" customHeight="1" x14ac:dyDescent="0.3">
      <c r="A2623" s="649">
        <v>21</v>
      </c>
      <c r="B2623" s="650" t="s">
        <v>582</v>
      </c>
      <c r="C2623" s="650">
        <v>89301212</v>
      </c>
      <c r="D2623" s="729" t="s">
        <v>5949</v>
      </c>
      <c r="E2623" s="730" t="s">
        <v>3939</v>
      </c>
      <c r="F2623" s="650" t="s">
        <v>3904</v>
      </c>
      <c r="G2623" s="650" t="s">
        <v>3985</v>
      </c>
      <c r="H2623" s="650" t="s">
        <v>1959</v>
      </c>
      <c r="I2623" s="650" t="s">
        <v>3107</v>
      </c>
      <c r="J2623" s="650" t="s">
        <v>2190</v>
      </c>
      <c r="K2623" s="650" t="s">
        <v>3861</v>
      </c>
      <c r="L2623" s="651">
        <v>432.32</v>
      </c>
      <c r="M2623" s="651">
        <v>432.32</v>
      </c>
      <c r="N2623" s="650">
        <v>1</v>
      </c>
      <c r="O2623" s="731">
        <v>0.5</v>
      </c>
      <c r="P2623" s="651">
        <v>432.32</v>
      </c>
      <c r="Q2623" s="666">
        <v>1</v>
      </c>
      <c r="R2623" s="650">
        <v>1</v>
      </c>
      <c r="S2623" s="666">
        <v>1</v>
      </c>
      <c r="T2623" s="731">
        <v>0.5</v>
      </c>
      <c r="U2623" s="689">
        <v>1</v>
      </c>
    </row>
    <row r="2624" spans="1:21" ht="14.4" customHeight="1" x14ac:dyDescent="0.3">
      <c r="A2624" s="649">
        <v>21</v>
      </c>
      <c r="B2624" s="650" t="s">
        <v>582</v>
      </c>
      <c r="C2624" s="650">
        <v>89301212</v>
      </c>
      <c r="D2624" s="729" t="s">
        <v>5949</v>
      </c>
      <c r="E2624" s="730" t="s">
        <v>3939</v>
      </c>
      <c r="F2624" s="650" t="s">
        <v>3904</v>
      </c>
      <c r="G2624" s="650" t="s">
        <v>4001</v>
      </c>
      <c r="H2624" s="650" t="s">
        <v>583</v>
      </c>
      <c r="I2624" s="650" t="s">
        <v>4400</v>
      </c>
      <c r="J2624" s="650" t="s">
        <v>4401</v>
      </c>
      <c r="K2624" s="650" t="s">
        <v>4402</v>
      </c>
      <c r="L2624" s="651">
        <v>75.36</v>
      </c>
      <c r="M2624" s="651">
        <v>150.72</v>
      </c>
      <c r="N2624" s="650">
        <v>2</v>
      </c>
      <c r="O2624" s="731">
        <v>1</v>
      </c>
      <c r="P2624" s="651"/>
      <c r="Q2624" s="666">
        <v>0</v>
      </c>
      <c r="R2624" s="650"/>
      <c r="S2624" s="666">
        <v>0</v>
      </c>
      <c r="T2624" s="731"/>
      <c r="U2624" s="689">
        <v>0</v>
      </c>
    </row>
    <row r="2625" spans="1:21" ht="14.4" customHeight="1" x14ac:dyDescent="0.3">
      <c r="A2625" s="649">
        <v>21</v>
      </c>
      <c r="B2625" s="650" t="s">
        <v>582</v>
      </c>
      <c r="C2625" s="650">
        <v>89301212</v>
      </c>
      <c r="D2625" s="729" t="s">
        <v>5949</v>
      </c>
      <c r="E2625" s="730" t="s">
        <v>3939</v>
      </c>
      <c r="F2625" s="650" t="s">
        <v>3904</v>
      </c>
      <c r="G2625" s="650" t="s">
        <v>4019</v>
      </c>
      <c r="H2625" s="650" t="s">
        <v>583</v>
      </c>
      <c r="I2625" s="650" t="s">
        <v>4023</v>
      </c>
      <c r="J2625" s="650" t="s">
        <v>4024</v>
      </c>
      <c r="K2625" s="650" t="s">
        <v>4022</v>
      </c>
      <c r="L2625" s="651">
        <v>0</v>
      </c>
      <c r="M2625" s="651">
        <v>0</v>
      </c>
      <c r="N2625" s="650">
        <v>1</v>
      </c>
      <c r="O2625" s="731">
        <v>0.5</v>
      </c>
      <c r="P2625" s="651">
        <v>0</v>
      </c>
      <c r="Q2625" s="666"/>
      <c r="R2625" s="650">
        <v>1</v>
      </c>
      <c r="S2625" s="666">
        <v>1</v>
      </c>
      <c r="T2625" s="731">
        <v>0.5</v>
      </c>
      <c r="U2625" s="689">
        <v>1</v>
      </c>
    </row>
    <row r="2626" spans="1:21" ht="14.4" customHeight="1" x14ac:dyDescent="0.3">
      <c r="A2626" s="649">
        <v>21</v>
      </c>
      <c r="B2626" s="650" t="s">
        <v>582</v>
      </c>
      <c r="C2626" s="650">
        <v>89301212</v>
      </c>
      <c r="D2626" s="729" t="s">
        <v>5949</v>
      </c>
      <c r="E2626" s="730" t="s">
        <v>3939</v>
      </c>
      <c r="F2626" s="650" t="s">
        <v>3904</v>
      </c>
      <c r="G2626" s="650" t="s">
        <v>4355</v>
      </c>
      <c r="H2626" s="650" t="s">
        <v>583</v>
      </c>
      <c r="I2626" s="650" t="s">
        <v>917</v>
      </c>
      <c r="J2626" s="650" t="s">
        <v>918</v>
      </c>
      <c r="K2626" s="650" t="s">
        <v>4356</v>
      </c>
      <c r="L2626" s="651">
        <v>163.9</v>
      </c>
      <c r="M2626" s="651">
        <v>327.8</v>
      </c>
      <c r="N2626" s="650">
        <v>2</v>
      </c>
      <c r="O2626" s="731">
        <v>0.5</v>
      </c>
      <c r="P2626" s="651"/>
      <c r="Q2626" s="666">
        <v>0</v>
      </c>
      <c r="R2626" s="650"/>
      <c r="S2626" s="666">
        <v>0</v>
      </c>
      <c r="T2626" s="731"/>
      <c r="U2626" s="689">
        <v>0</v>
      </c>
    </row>
    <row r="2627" spans="1:21" ht="14.4" customHeight="1" x14ac:dyDescent="0.3">
      <c r="A2627" s="649">
        <v>21</v>
      </c>
      <c r="B2627" s="650" t="s">
        <v>582</v>
      </c>
      <c r="C2627" s="650">
        <v>89301212</v>
      </c>
      <c r="D2627" s="729" t="s">
        <v>5949</v>
      </c>
      <c r="E2627" s="730" t="s">
        <v>3939</v>
      </c>
      <c r="F2627" s="650" t="s">
        <v>3904</v>
      </c>
      <c r="G2627" s="650" t="s">
        <v>4153</v>
      </c>
      <c r="H2627" s="650" t="s">
        <v>583</v>
      </c>
      <c r="I2627" s="650" t="s">
        <v>4785</v>
      </c>
      <c r="J2627" s="650" t="s">
        <v>4786</v>
      </c>
      <c r="K2627" s="650" t="s">
        <v>4787</v>
      </c>
      <c r="L2627" s="651">
        <v>0</v>
      </c>
      <c r="M2627" s="651">
        <v>0</v>
      </c>
      <c r="N2627" s="650">
        <v>1</v>
      </c>
      <c r="O2627" s="731">
        <v>1</v>
      </c>
      <c r="P2627" s="651"/>
      <c r="Q2627" s="666"/>
      <c r="R2627" s="650"/>
      <c r="S2627" s="666">
        <v>0</v>
      </c>
      <c r="T2627" s="731"/>
      <c r="U2627" s="689">
        <v>0</v>
      </c>
    </row>
    <row r="2628" spans="1:21" ht="14.4" customHeight="1" x14ac:dyDescent="0.3">
      <c r="A2628" s="649">
        <v>21</v>
      </c>
      <c r="B2628" s="650" t="s">
        <v>582</v>
      </c>
      <c r="C2628" s="650">
        <v>89301212</v>
      </c>
      <c r="D2628" s="729" t="s">
        <v>5949</v>
      </c>
      <c r="E2628" s="730" t="s">
        <v>3939</v>
      </c>
      <c r="F2628" s="650" t="s">
        <v>3904</v>
      </c>
      <c r="G2628" s="650" t="s">
        <v>4685</v>
      </c>
      <c r="H2628" s="650" t="s">
        <v>583</v>
      </c>
      <c r="I2628" s="650" t="s">
        <v>714</v>
      </c>
      <c r="J2628" s="650" t="s">
        <v>715</v>
      </c>
      <c r="K2628" s="650" t="s">
        <v>4686</v>
      </c>
      <c r="L2628" s="651">
        <v>26.17</v>
      </c>
      <c r="M2628" s="651">
        <v>52.34</v>
      </c>
      <c r="N2628" s="650">
        <v>2</v>
      </c>
      <c r="O2628" s="731">
        <v>0.5</v>
      </c>
      <c r="P2628" s="651"/>
      <c r="Q2628" s="666">
        <v>0</v>
      </c>
      <c r="R2628" s="650"/>
      <c r="S2628" s="666">
        <v>0</v>
      </c>
      <c r="T2628" s="731"/>
      <c r="U2628" s="689">
        <v>0</v>
      </c>
    </row>
    <row r="2629" spans="1:21" ht="14.4" customHeight="1" x14ac:dyDescent="0.3">
      <c r="A2629" s="649">
        <v>21</v>
      </c>
      <c r="B2629" s="650" t="s">
        <v>582</v>
      </c>
      <c r="C2629" s="650">
        <v>89301212</v>
      </c>
      <c r="D2629" s="729" t="s">
        <v>5949</v>
      </c>
      <c r="E2629" s="730" t="s">
        <v>3939</v>
      </c>
      <c r="F2629" s="650" t="s">
        <v>3904</v>
      </c>
      <c r="G2629" s="650" t="s">
        <v>4283</v>
      </c>
      <c r="H2629" s="650" t="s">
        <v>583</v>
      </c>
      <c r="I2629" s="650" t="s">
        <v>4796</v>
      </c>
      <c r="J2629" s="650" t="s">
        <v>4797</v>
      </c>
      <c r="K2629" s="650" t="s">
        <v>4798</v>
      </c>
      <c r="L2629" s="651">
        <v>6196.71</v>
      </c>
      <c r="M2629" s="651">
        <v>12393.42</v>
      </c>
      <c r="N2629" s="650">
        <v>2</v>
      </c>
      <c r="O2629" s="731">
        <v>0.5</v>
      </c>
      <c r="P2629" s="651"/>
      <c r="Q2629" s="666">
        <v>0</v>
      </c>
      <c r="R2629" s="650"/>
      <c r="S2629" s="666">
        <v>0</v>
      </c>
      <c r="T2629" s="731"/>
      <c r="U2629" s="689">
        <v>0</v>
      </c>
    </row>
    <row r="2630" spans="1:21" ht="14.4" customHeight="1" x14ac:dyDescent="0.3">
      <c r="A2630" s="649">
        <v>21</v>
      </c>
      <c r="B2630" s="650" t="s">
        <v>582</v>
      </c>
      <c r="C2630" s="650">
        <v>89301212</v>
      </c>
      <c r="D2630" s="729" t="s">
        <v>5949</v>
      </c>
      <c r="E2630" s="730" t="s">
        <v>3939</v>
      </c>
      <c r="F2630" s="650" t="s">
        <v>3904</v>
      </c>
      <c r="G2630" s="650" t="s">
        <v>4283</v>
      </c>
      <c r="H2630" s="650" t="s">
        <v>583</v>
      </c>
      <c r="I2630" s="650" t="s">
        <v>4799</v>
      </c>
      <c r="J2630" s="650" t="s">
        <v>4797</v>
      </c>
      <c r="K2630" s="650" t="s">
        <v>4798</v>
      </c>
      <c r="L2630" s="651">
        <v>6196.71</v>
      </c>
      <c r="M2630" s="651">
        <v>6196.71</v>
      </c>
      <c r="N2630" s="650">
        <v>1</v>
      </c>
      <c r="O2630" s="731">
        <v>0.5</v>
      </c>
      <c r="P2630" s="651"/>
      <c r="Q2630" s="666">
        <v>0</v>
      </c>
      <c r="R2630" s="650"/>
      <c r="S2630" s="666">
        <v>0</v>
      </c>
      <c r="T2630" s="731"/>
      <c r="U2630" s="689">
        <v>0</v>
      </c>
    </row>
    <row r="2631" spans="1:21" ht="14.4" customHeight="1" x14ac:dyDescent="0.3">
      <c r="A2631" s="649">
        <v>21</v>
      </c>
      <c r="B2631" s="650" t="s">
        <v>582</v>
      </c>
      <c r="C2631" s="650">
        <v>89301212</v>
      </c>
      <c r="D2631" s="729" t="s">
        <v>5949</v>
      </c>
      <c r="E2631" s="730" t="s">
        <v>3939</v>
      </c>
      <c r="F2631" s="650" t="s">
        <v>3904</v>
      </c>
      <c r="G2631" s="650" t="s">
        <v>4055</v>
      </c>
      <c r="H2631" s="650" t="s">
        <v>1959</v>
      </c>
      <c r="I2631" s="650" t="s">
        <v>2273</v>
      </c>
      <c r="J2631" s="650" t="s">
        <v>2274</v>
      </c>
      <c r="K2631" s="650" t="s">
        <v>3770</v>
      </c>
      <c r="L2631" s="651">
        <v>804.58</v>
      </c>
      <c r="M2631" s="651">
        <v>3218.32</v>
      </c>
      <c r="N2631" s="650">
        <v>4</v>
      </c>
      <c r="O2631" s="731">
        <v>2</v>
      </c>
      <c r="P2631" s="651">
        <v>804.58</v>
      </c>
      <c r="Q2631" s="666">
        <v>0.25</v>
      </c>
      <c r="R2631" s="650">
        <v>1</v>
      </c>
      <c r="S2631" s="666">
        <v>0.25</v>
      </c>
      <c r="T2631" s="731">
        <v>1</v>
      </c>
      <c r="U2631" s="689">
        <v>0.5</v>
      </c>
    </row>
    <row r="2632" spans="1:21" ht="14.4" customHeight="1" x14ac:dyDescent="0.3">
      <c r="A2632" s="649">
        <v>21</v>
      </c>
      <c r="B2632" s="650" t="s">
        <v>582</v>
      </c>
      <c r="C2632" s="650">
        <v>89301212</v>
      </c>
      <c r="D2632" s="729" t="s">
        <v>5949</v>
      </c>
      <c r="E2632" s="730" t="s">
        <v>3939</v>
      </c>
      <c r="F2632" s="650" t="s">
        <v>3904</v>
      </c>
      <c r="G2632" s="650" t="s">
        <v>3949</v>
      </c>
      <c r="H2632" s="650" t="s">
        <v>583</v>
      </c>
      <c r="I2632" s="650" t="s">
        <v>985</v>
      </c>
      <c r="J2632" s="650" t="s">
        <v>986</v>
      </c>
      <c r="K2632" s="650" t="s">
        <v>987</v>
      </c>
      <c r="L2632" s="651">
        <v>0</v>
      </c>
      <c r="M2632" s="651">
        <v>0</v>
      </c>
      <c r="N2632" s="650">
        <v>1</v>
      </c>
      <c r="O2632" s="731">
        <v>1</v>
      </c>
      <c r="P2632" s="651"/>
      <c r="Q2632" s="666"/>
      <c r="R2632" s="650"/>
      <c r="S2632" s="666">
        <v>0</v>
      </c>
      <c r="T2632" s="731"/>
      <c r="U2632" s="689">
        <v>0</v>
      </c>
    </row>
    <row r="2633" spans="1:21" ht="14.4" customHeight="1" x14ac:dyDescent="0.3">
      <c r="A2633" s="649">
        <v>21</v>
      </c>
      <c r="B2633" s="650" t="s">
        <v>582</v>
      </c>
      <c r="C2633" s="650">
        <v>89301212</v>
      </c>
      <c r="D2633" s="729" t="s">
        <v>5949</v>
      </c>
      <c r="E2633" s="730" t="s">
        <v>3939</v>
      </c>
      <c r="F2633" s="650" t="s">
        <v>3904</v>
      </c>
      <c r="G2633" s="650" t="s">
        <v>4056</v>
      </c>
      <c r="H2633" s="650" t="s">
        <v>583</v>
      </c>
      <c r="I2633" s="650" t="s">
        <v>1023</v>
      </c>
      <c r="J2633" s="650" t="s">
        <v>1024</v>
      </c>
      <c r="K2633" s="650" t="s">
        <v>5818</v>
      </c>
      <c r="L2633" s="651">
        <v>0</v>
      </c>
      <c r="M2633" s="651">
        <v>0</v>
      </c>
      <c r="N2633" s="650">
        <v>1</v>
      </c>
      <c r="O2633" s="731">
        <v>1</v>
      </c>
      <c r="P2633" s="651"/>
      <c r="Q2633" s="666"/>
      <c r="R2633" s="650"/>
      <c r="S2633" s="666">
        <v>0</v>
      </c>
      <c r="T2633" s="731"/>
      <c r="U2633" s="689">
        <v>0</v>
      </c>
    </row>
    <row r="2634" spans="1:21" ht="14.4" customHeight="1" x14ac:dyDescent="0.3">
      <c r="A2634" s="649">
        <v>21</v>
      </c>
      <c r="B2634" s="650" t="s">
        <v>582</v>
      </c>
      <c r="C2634" s="650">
        <v>89301212</v>
      </c>
      <c r="D2634" s="729" t="s">
        <v>5949</v>
      </c>
      <c r="E2634" s="730" t="s">
        <v>3939</v>
      </c>
      <c r="F2634" s="650" t="s">
        <v>3904</v>
      </c>
      <c r="G2634" s="650" t="s">
        <v>3945</v>
      </c>
      <c r="H2634" s="650" t="s">
        <v>583</v>
      </c>
      <c r="I2634" s="650" t="s">
        <v>776</v>
      </c>
      <c r="J2634" s="650" t="s">
        <v>777</v>
      </c>
      <c r="K2634" s="650" t="s">
        <v>4071</v>
      </c>
      <c r="L2634" s="651">
        <v>391.83</v>
      </c>
      <c r="M2634" s="651">
        <v>1959.1499999999999</v>
      </c>
      <c r="N2634" s="650">
        <v>5</v>
      </c>
      <c r="O2634" s="731">
        <v>0.5</v>
      </c>
      <c r="P2634" s="651">
        <v>1959.1499999999999</v>
      </c>
      <c r="Q2634" s="666">
        <v>1</v>
      </c>
      <c r="R2634" s="650">
        <v>5</v>
      </c>
      <c r="S2634" s="666">
        <v>1</v>
      </c>
      <c r="T2634" s="731">
        <v>0.5</v>
      </c>
      <c r="U2634" s="689">
        <v>1</v>
      </c>
    </row>
    <row r="2635" spans="1:21" ht="14.4" customHeight="1" x14ac:dyDescent="0.3">
      <c r="A2635" s="649">
        <v>21</v>
      </c>
      <c r="B2635" s="650" t="s">
        <v>582</v>
      </c>
      <c r="C2635" s="650">
        <v>89301212</v>
      </c>
      <c r="D2635" s="729" t="s">
        <v>5949</v>
      </c>
      <c r="E2635" s="730" t="s">
        <v>3939</v>
      </c>
      <c r="F2635" s="650" t="s">
        <v>3904</v>
      </c>
      <c r="G2635" s="650" t="s">
        <v>3950</v>
      </c>
      <c r="H2635" s="650" t="s">
        <v>1959</v>
      </c>
      <c r="I2635" s="650" t="s">
        <v>1998</v>
      </c>
      <c r="J2635" s="650" t="s">
        <v>1999</v>
      </c>
      <c r="K2635" s="650" t="s">
        <v>2000</v>
      </c>
      <c r="L2635" s="651">
        <v>937.93</v>
      </c>
      <c r="M2635" s="651">
        <v>2813.79</v>
      </c>
      <c r="N2635" s="650">
        <v>3</v>
      </c>
      <c r="O2635" s="731">
        <v>0.5</v>
      </c>
      <c r="P2635" s="651">
        <v>2813.79</v>
      </c>
      <c r="Q2635" s="666">
        <v>1</v>
      </c>
      <c r="R2635" s="650">
        <v>3</v>
      </c>
      <c r="S2635" s="666">
        <v>1</v>
      </c>
      <c r="T2635" s="731">
        <v>0.5</v>
      </c>
      <c r="U2635" s="689">
        <v>1</v>
      </c>
    </row>
    <row r="2636" spans="1:21" ht="14.4" customHeight="1" x14ac:dyDescent="0.3">
      <c r="A2636" s="649">
        <v>21</v>
      </c>
      <c r="B2636" s="650" t="s">
        <v>582</v>
      </c>
      <c r="C2636" s="650">
        <v>89301212</v>
      </c>
      <c r="D2636" s="729" t="s">
        <v>5949</v>
      </c>
      <c r="E2636" s="730" t="s">
        <v>3939</v>
      </c>
      <c r="F2636" s="650" t="s">
        <v>3904</v>
      </c>
      <c r="G2636" s="650" t="s">
        <v>3950</v>
      </c>
      <c r="H2636" s="650" t="s">
        <v>1959</v>
      </c>
      <c r="I2636" s="650" t="s">
        <v>2061</v>
      </c>
      <c r="J2636" s="650" t="s">
        <v>2062</v>
      </c>
      <c r="K2636" s="650" t="s">
        <v>2000</v>
      </c>
      <c r="L2636" s="651">
        <v>1749.69</v>
      </c>
      <c r="M2636" s="651">
        <v>10498.14</v>
      </c>
      <c r="N2636" s="650">
        <v>6</v>
      </c>
      <c r="O2636" s="731">
        <v>1.5</v>
      </c>
      <c r="P2636" s="651">
        <v>10498.14</v>
      </c>
      <c r="Q2636" s="666">
        <v>1</v>
      </c>
      <c r="R2636" s="650">
        <v>6</v>
      </c>
      <c r="S2636" s="666">
        <v>1</v>
      </c>
      <c r="T2636" s="731">
        <v>1.5</v>
      </c>
      <c r="U2636" s="689">
        <v>1</v>
      </c>
    </row>
    <row r="2637" spans="1:21" ht="14.4" customHeight="1" x14ac:dyDescent="0.3">
      <c r="A2637" s="649">
        <v>21</v>
      </c>
      <c r="B2637" s="650" t="s">
        <v>582</v>
      </c>
      <c r="C2637" s="650">
        <v>89301212</v>
      </c>
      <c r="D2637" s="729" t="s">
        <v>5949</v>
      </c>
      <c r="E2637" s="730" t="s">
        <v>3939</v>
      </c>
      <c r="F2637" s="650" t="s">
        <v>3904</v>
      </c>
      <c r="G2637" s="650" t="s">
        <v>3951</v>
      </c>
      <c r="H2637" s="650" t="s">
        <v>583</v>
      </c>
      <c r="I2637" s="650" t="s">
        <v>5144</v>
      </c>
      <c r="J2637" s="650" t="s">
        <v>808</v>
      </c>
      <c r="K2637" s="650" t="s">
        <v>5145</v>
      </c>
      <c r="L2637" s="651">
        <v>0</v>
      </c>
      <c r="M2637" s="651">
        <v>0</v>
      </c>
      <c r="N2637" s="650">
        <v>1</v>
      </c>
      <c r="O2637" s="731">
        <v>0.5</v>
      </c>
      <c r="P2637" s="651">
        <v>0</v>
      </c>
      <c r="Q2637" s="666"/>
      <c r="R2637" s="650">
        <v>1</v>
      </c>
      <c r="S2637" s="666">
        <v>1</v>
      </c>
      <c r="T2637" s="731">
        <v>0.5</v>
      </c>
      <c r="U2637" s="689">
        <v>1</v>
      </c>
    </row>
    <row r="2638" spans="1:21" ht="14.4" customHeight="1" x14ac:dyDescent="0.3">
      <c r="A2638" s="649">
        <v>21</v>
      </c>
      <c r="B2638" s="650" t="s">
        <v>582</v>
      </c>
      <c r="C2638" s="650">
        <v>89301212</v>
      </c>
      <c r="D2638" s="729" t="s">
        <v>5949</v>
      </c>
      <c r="E2638" s="730" t="s">
        <v>3939</v>
      </c>
      <c r="F2638" s="650" t="s">
        <v>3904</v>
      </c>
      <c r="G2638" s="650" t="s">
        <v>3951</v>
      </c>
      <c r="H2638" s="650" t="s">
        <v>583</v>
      </c>
      <c r="I2638" s="650" t="s">
        <v>3952</v>
      </c>
      <c r="J2638" s="650" t="s">
        <v>3953</v>
      </c>
      <c r="K2638" s="650" t="s">
        <v>812</v>
      </c>
      <c r="L2638" s="651">
        <v>314.89999999999998</v>
      </c>
      <c r="M2638" s="651">
        <v>314.89999999999998</v>
      </c>
      <c r="N2638" s="650">
        <v>1</v>
      </c>
      <c r="O2638" s="731">
        <v>0.5</v>
      </c>
      <c r="P2638" s="651">
        <v>314.89999999999998</v>
      </c>
      <c r="Q2638" s="666">
        <v>1</v>
      </c>
      <c r="R2638" s="650">
        <v>1</v>
      </c>
      <c r="S2638" s="666">
        <v>1</v>
      </c>
      <c r="T2638" s="731">
        <v>0.5</v>
      </c>
      <c r="U2638" s="689">
        <v>1</v>
      </c>
    </row>
    <row r="2639" spans="1:21" ht="14.4" customHeight="1" x14ac:dyDescent="0.3">
      <c r="A2639" s="649">
        <v>21</v>
      </c>
      <c r="B2639" s="650" t="s">
        <v>582</v>
      </c>
      <c r="C2639" s="650">
        <v>89301212</v>
      </c>
      <c r="D2639" s="729" t="s">
        <v>5949</v>
      </c>
      <c r="E2639" s="730" t="s">
        <v>3939</v>
      </c>
      <c r="F2639" s="650" t="s">
        <v>3904</v>
      </c>
      <c r="G2639" s="650" t="s">
        <v>3948</v>
      </c>
      <c r="H2639" s="650" t="s">
        <v>1959</v>
      </c>
      <c r="I2639" s="650" t="s">
        <v>2182</v>
      </c>
      <c r="J2639" s="650" t="s">
        <v>2183</v>
      </c>
      <c r="K2639" s="650" t="s">
        <v>2184</v>
      </c>
      <c r="L2639" s="651">
        <v>497.4</v>
      </c>
      <c r="M2639" s="651">
        <v>1492.1999999999998</v>
      </c>
      <c r="N2639" s="650">
        <v>3</v>
      </c>
      <c r="O2639" s="731">
        <v>2.5</v>
      </c>
      <c r="P2639" s="651">
        <v>994.8</v>
      </c>
      <c r="Q2639" s="666">
        <v>0.66666666666666674</v>
      </c>
      <c r="R2639" s="650">
        <v>2</v>
      </c>
      <c r="S2639" s="666">
        <v>0.66666666666666663</v>
      </c>
      <c r="T2639" s="731">
        <v>1.5</v>
      </c>
      <c r="U2639" s="689">
        <v>0.6</v>
      </c>
    </row>
    <row r="2640" spans="1:21" ht="14.4" customHeight="1" x14ac:dyDescent="0.3">
      <c r="A2640" s="649">
        <v>21</v>
      </c>
      <c r="B2640" s="650" t="s">
        <v>582</v>
      </c>
      <c r="C2640" s="650">
        <v>89301212</v>
      </c>
      <c r="D2640" s="729" t="s">
        <v>5949</v>
      </c>
      <c r="E2640" s="730" t="s">
        <v>3939</v>
      </c>
      <c r="F2640" s="650" t="s">
        <v>3904</v>
      </c>
      <c r="G2640" s="650" t="s">
        <v>3948</v>
      </c>
      <c r="H2640" s="650" t="s">
        <v>1959</v>
      </c>
      <c r="I2640" s="650" t="s">
        <v>2200</v>
      </c>
      <c r="J2640" s="650" t="s">
        <v>2201</v>
      </c>
      <c r="K2640" s="650" t="s">
        <v>3686</v>
      </c>
      <c r="L2640" s="651">
        <v>1359.61</v>
      </c>
      <c r="M2640" s="651">
        <v>5438.44</v>
      </c>
      <c r="N2640" s="650">
        <v>4</v>
      </c>
      <c r="O2640" s="731">
        <v>2</v>
      </c>
      <c r="P2640" s="651">
        <v>2719.22</v>
      </c>
      <c r="Q2640" s="666">
        <v>0.5</v>
      </c>
      <c r="R2640" s="650">
        <v>2</v>
      </c>
      <c r="S2640" s="666">
        <v>0.5</v>
      </c>
      <c r="T2640" s="731">
        <v>1</v>
      </c>
      <c r="U2640" s="689">
        <v>0.5</v>
      </c>
    </row>
    <row r="2641" spans="1:21" ht="14.4" customHeight="1" x14ac:dyDescent="0.3">
      <c r="A2641" s="649">
        <v>21</v>
      </c>
      <c r="B2641" s="650" t="s">
        <v>582</v>
      </c>
      <c r="C2641" s="650">
        <v>89301212</v>
      </c>
      <c r="D2641" s="729" t="s">
        <v>5949</v>
      </c>
      <c r="E2641" s="730" t="s">
        <v>3939</v>
      </c>
      <c r="F2641" s="650" t="s">
        <v>3904</v>
      </c>
      <c r="G2641" s="650" t="s">
        <v>4085</v>
      </c>
      <c r="H2641" s="650" t="s">
        <v>583</v>
      </c>
      <c r="I2641" s="650" t="s">
        <v>4374</v>
      </c>
      <c r="J2641" s="650" t="s">
        <v>1447</v>
      </c>
      <c r="K2641" s="650" t="s">
        <v>4375</v>
      </c>
      <c r="L2641" s="651">
        <v>949.83</v>
      </c>
      <c r="M2641" s="651">
        <v>3799.32</v>
      </c>
      <c r="N2641" s="650">
        <v>4</v>
      </c>
      <c r="O2641" s="731">
        <v>3</v>
      </c>
      <c r="P2641" s="651"/>
      <c r="Q2641" s="666">
        <v>0</v>
      </c>
      <c r="R2641" s="650"/>
      <c r="S2641" s="666">
        <v>0</v>
      </c>
      <c r="T2641" s="731"/>
      <c r="U2641" s="689">
        <v>0</v>
      </c>
    </row>
    <row r="2642" spans="1:21" ht="14.4" customHeight="1" x14ac:dyDescent="0.3">
      <c r="A2642" s="649">
        <v>21</v>
      </c>
      <c r="B2642" s="650" t="s">
        <v>582</v>
      </c>
      <c r="C2642" s="650">
        <v>89301212</v>
      </c>
      <c r="D2642" s="729" t="s">
        <v>5949</v>
      </c>
      <c r="E2642" s="730" t="s">
        <v>3939</v>
      </c>
      <c r="F2642" s="650" t="s">
        <v>3904</v>
      </c>
      <c r="G2642" s="650" t="s">
        <v>4085</v>
      </c>
      <c r="H2642" s="650" t="s">
        <v>583</v>
      </c>
      <c r="I2642" s="650" t="s">
        <v>4360</v>
      </c>
      <c r="J2642" s="650" t="s">
        <v>1367</v>
      </c>
      <c r="K2642" s="650" t="s">
        <v>4361</v>
      </c>
      <c r="L2642" s="651">
        <v>1753.54</v>
      </c>
      <c r="M2642" s="651">
        <v>1753.54</v>
      </c>
      <c r="N2642" s="650">
        <v>1</v>
      </c>
      <c r="O2642" s="731">
        <v>1</v>
      </c>
      <c r="P2642" s="651"/>
      <c r="Q2642" s="666">
        <v>0</v>
      </c>
      <c r="R2642" s="650"/>
      <c r="S2642" s="666">
        <v>0</v>
      </c>
      <c r="T2642" s="731"/>
      <c r="U2642" s="689">
        <v>0</v>
      </c>
    </row>
    <row r="2643" spans="1:21" ht="14.4" customHeight="1" x14ac:dyDescent="0.3">
      <c r="A2643" s="649">
        <v>21</v>
      </c>
      <c r="B2643" s="650" t="s">
        <v>582</v>
      </c>
      <c r="C2643" s="650">
        <v>89301212</v>
      </c>
      <c r="D2643" s="729" t="s">
        <v>5949</v>
      </c>
      <c r="E2643" s="730" t="s">
        <v>3939</v>
      </c>
      <c r="F2643" s="650" t="s">
        <v>3904</v>
      </c>
      <c r="G2643" s="650" t="s">
        <v>4095</v>
      </c>
      <c r="H2643" s="650" t="s">
        <v>583</v>
      </c>
      <c r="I2643" s="650" t="s">
        <v>2518</v>
      </c>
      <c r="J2643" s="650" t="s">
        <v>4096</v>
      </c>
      <c r="K2643" s="650" t="s">
        <v>4097</v>
      </c>
      <c r="L2643" s="651">
        <v>22.88</v>
      </c>
      <c r="M2643" s="651">
        <v>68.64</v>
      </c>
      <c r="N2643" s="650">
        <v>3</v>
      </c>
      <c r="O2643" s="731">
        <v>0.5</v>
      </c>
      <c r="P2643" s="651"/>
      <c r="Q2643" s="666">
        <v>0</v>
      </c>
      <c r="R2643" s="650"/>
      <c r="S2643" s="666">
        <v>0</v>
      </c>
      <c r="T2643" s="731"/>
      <c r="U2643" s="689">
        <v>0</v>
      </c>
    </row>
    <row r="2644" spans="1:21" ht="14.4" customHeight="1" x14ac:dyDescent="0.3">
      <c r="A2644" s="649">
        <v>21</v>
      </c>
      <c r="B2644" s="650" t="s">
        <v>582</v>
      </c>
      <c r="C2644" s="650">
        <v>89301212</v>
      </c>
      <c r="D2644" s="729" t="s">
        <v>5949</v>
      </c>
      <c r="E2644" s="730" t="s">
        <v>3939</v>
      </c>
      <c r="F2644" s="650" t="s">
        <v>3904</v>
      </c>
      <c r="G2644" s="650" t="s">
        <v>4432</v>
      </c>
      <c r="H2644" s="650" t="s">
        <v>1959</v>
      </c>
      <c r="I2644" s="650" t="s">
        <v>2130</v>
      </c>
      <c r="J2644" s="650" t="s">
        <v>2131</v>
      </c>
      <c r="K2644" s="650" t="s">
        <v>3789</v>
      </c>
      <c r="L2644" s="651">
        <v>336.16</v>
      </c>
      <c r="M2644" s="651">
        <v>336.16</v>
      </c>
      <c r="N2644" s="650">
        <v>1</v>
      </c>
      <c r="O2644" s="731">
        <v>1</v>
      </c>
      <c r="P2644" s="651">
        <v>336.16</v>
      </c>
      <c r="Q2644" s="666">
        <v>1</v>
      </c>
      <c r="R2644" s="650">
        <v>1</v>
      </c>
      <c r="S2644" s="666">
        <v>1</v>
      </c>
      <c r="T2644" s="731">
        <v>1</v>
      </c>
      <c r="U2644" s="689">
        <v>1</v>
      </c>
    </row>
    <row r="2645" spans="1:21" ht="14.4" customHeight="1" x14ac:dyDescent="0.3">
      <c r="A2645" s="649">
        <v>21</v>
      </c>
      <c r="B2645" s="650" t="s">
        <v>582</v>
      </c>
      <c r="C2645" s="650">
        <v>89301212</v>
      </c>
      <c r="D2645" s="729" t="s">
        <v>5949</v>
      </c>
      <c r="E2645" s="730" t="s">
        <v>3939</v>
      </c>
      <c r="F2645" s="650" t="s">
        <v>3904</v>
      </c>
      <c r="G2645" s="650" t="s">
        <v>4432</v>
      </c>
      <c r="H2645" s="650" t="s">
        <v>1959</v>
      </c>
      <c r="I2645" s="650" t="s">
        <v>3187</v>
      </c>
      <c r="J2645" s="650" t="s">
        <v>2131</v>
      </c>
      <c r="K2645" s="650" t="s">
        <v>3855</v>
      </c>
      <c r="L2645" s="651">
        <v>1344.66</v>
      </c>
      <c r="M2645" s="651">
        <v>1344.66</v>
      </c>
      <c r="N2645" s="650">
        <v>1</v>
      </c>
      <c r="O2645" s="731">
        <v>1</v>
      </c>
      <c r="P2645" s="651"/>
      <c r="Q2645" s="666">
        <v>0</v>
      </c>
      <c r="R2645" s="650"/>
      <c r="S2645" s="666">
        <v>0</v>
      </c>
      <c r="T2645" s="731"/>
      <c r="U2645" s="689">
        <v>0</v>
      </c>
    </row>
    <row r="2646" spans="1:21" ht="14.4" customHeight="1" x14ac:dyDescent="0.3">
      <c r="A2646" s="649">
        <v>21</v>
      </c>
      <c r="B2646" s="650" t="s">
        <v>582</v>
      </c>
      <c r="C2646" s="650">
        <v>89301212</v>
      </c>
      <c r="D2646" s="729" t="s">
        <v>5949</v>
      </c>
      <c r="E2646" s="730" t="s">
        <v>3939</v>
      </c>
      <c r="F2646" s="650" t="s">
        <v>3904</v>
      </c>
      <c r="G2646" s="650" t="s">
        <v>4100</v>
      </c>
      <c r="H2646" s="650" t="s">
        <v>1959</v>
      </c>
      <c r="I2646" s="650" t="s">
        <v>3141</v>
      </c>
      <c r="J2646" s="650" t="s">
        <v>3142</v>
      </c>
      <c r="K2646" s="650" t="s">
        <v>3143</v>
      </c>
      <c r="L2646" s="651">
        <v>56.01</v>
      </c>
      <c r="M2646" s="651">
        <v>56.01</v>
      </c>
      <c r="N2646" s="650">
        <v>1</v>
      </c>
      <c r="O2646" s="731">
        <v>0.5</v>
      </c>
      <c r="P2646" s="651">
        <v>56.01</v>
      </c>
      <c r="Q2646" s="666">
        <v>1</v>
      </c>
      <c r="R2646" s="650">
        <v>1</v>
      </c>
      <c r="S2646" s="666">
        <v>1</v>
      </c>
      <c r="T2646" s="731">
        <v>0.5</v>
      </c>
      <c r="U2646" s="689">
        <v>1</v>
      </c>
    </row>
    <row r="2647" spans="1:21" ht="14.4" customHeight="1" x14ac:dyDescent="0.3">
      <c r="A2647" s="649">
        <v>21</v>
      </c>
      <c r="B2647" s="650" t="s">
        <v>582</v>
      </c>
      <c r="C2647" s="650">
        <v>89301212</v>
      </c>
      <c r="D2647" s="729" t="s">
        <v>5949</v>
      </c>
      <c r="E2647" s="730" t="s">
        <v>3939</v>
      </c>
      <c r="F2647" s="650" t="s">
        <v>3904</v>
      </c>
      <c r="G2647" s="650" t="s">
        <v>4100</v>
      </c>
      <c r="H2647" s="650" t="s">
        <v>583</v>
      </c>
      <c r="I2647" s="650" t="s">
        <v>5845</v>
      </c>
      <c r="J2647" s="650" t="s">
        <v>5497</v>
      </c>
      <c r="K2647" s="650" t="s">
        <v>5846</v>
      </c>
      <c r="L2647" s="651">
        <v>56.01</v>
      </c>
      <c r="M2647" s="651">
        <v>56.01</v>
      </c>
      <c r="N2647" s="650">
        <v>1</v>
      </c>
      <c r="O2647" s="731">
        <v>1</v>
      </c>
      <c r="P2647" s="651"/>
      <c r="Q2647" s="666">
        <v>0</v>
      </c>
      <c r="R2647" s="650"/>
      <c r="S2647" s="666">
        <v>0</v>
      </c>
      <c r="T2647" s="731"/>
      <c r="U2647" s="689">
        <v>0</v>
      </c>
    </row>
    <row r="2648" spans="1:21" ht="14.4" customHeight="1" x14ac:dyDescent="0.3">
      <c r="A2648" s="649">
        <v>21</v>
      </c>
      <c r="B2648" s="650" t="s">
        <v>582</v>
      </c>
      <c r="C2648" s="650">
        <v>89301212</v>
      </c>
      <c r="D2648" s="729" t="s">
        <v>5949</v>
      </c>
      <c r="E2648" s="730" t="s">
        <v>3939</v>
      </c>
      <c r="F2648" s="650" t="s">
        <v>3904</v>
      </c>
      <c r="G2648" s="650" t="s">
        <v>4107</v>
      </c>
      <c r="H2648" s="650" t="s">
        <v>583</v>
      </c>
      <c r="I2648" s="650" t="s">
        <v>4624</v>
      </c>
      <c r="J2648" s="650" t="s">
        <v>906</v>
      </c>
      <c r="K2648" s="650" t="s">
        <v>4625</v>
      </c>
      <c r="L2648" s="651">
        <v>0</v>
      </c>
      <c r="M2648" s="651">
        <v>0</v>
      </c>
      <c r="N2648" s="650">
        <v>1</v>
      </c>
      <c r="O2648" s="731">
        <v>0.5</v>
      </c>
      <c r="P2648" s="651">
        <v>0</v>
      </c>
      <c r="Q2648" s="666"/>
      <c r="R2648" s="650">
        <v>1</v>
      </c>
      <c r="S2648" s="666">
        <v>1</v>
      </c>
      <c r="T2648" s="731">
        <v>0.5</v>
      </c>
      <c r="U2648" s="689">
        <v>1</v>
      </c>
    </row>
    <row r="2649" spans="1:21" ht="14.4" customHeight="1" x14ac:dyDescent="0.3">
      <c r="A2649" s="649">
        <v>21</v>
      </c>
      <c r="B2649" s="650" t="s">
        <v>582</v>
      </c>
      <c r="C2649" s="650">
        <v>89301212</v>
      </c>
      <c r="D2649" s="729" t="s">
        <v>5949</v>
      </c>
      <c r="E2649" s="730" t="s">
        <v>3939</v>
      </c>
      <c r="F2649" s="650" t="s">
        <v>3904</v>
      </c>
      <c r="G2649" s="650" t="s">
        <v>4113</v>
      </c>
      <c r="H2649" s="650" t="s">
        <v>583</v>
      </c>
      <c r="I2649" s="650" t="s">
        <v>734</v>
      </c>
      <c r="J2649" s="650" t="s">
        <v>735</v>
      </c>
      <c r="K2649" s="650" t="s">
        <v>4114</v>
      </c>
      <c r="L2649" s="651">
        <v>43.99</v>
      </c>
      <c r="M2649" s="651">
        <v>43.99</v>
      </c>
      <c r="N2649" s="650">
        <v>1</v>
      </c>
      <c r="O2649" s="731">
        <v>0.5</v>
      </c>
      <c r="P2649" s="651">
        <v>43.99</v>
      </c>
      <c r="Q2649" s="666">
        <v>1</v>
      </c>
      <c r="R2649" s="650">
        <v>1</v>
      </c>
      <c r="S2649" s="666">
        <v>1</v>
      </c>
      <c r="T2649" s="731">
        <v>0.5</v>
      </c>
      <c r="U2649" s="689">
        <v>1</v>
      </c>
    </row>
    <row r="2650" spans="1:21" ht="14.4" customHeight="1" x14ac:dyDescent="0.3">
      <c r="A2650" s="649">
        <v>21</v>
      </c>
      <c r="B2650" s="650" t="s">
        <v>582</v>
      </c>
      <c r="C2650" s="650">
        <v>89301212</v>
      </c>
      <c r="D2650" s="729" t="s">
        <v>5949</v>
      </c>
      <c r="E2650" s="730" t="s">
        <v>3939</v>
      </c>
      <c r="F2650" s="650" t="s">
        <v>3904</v>
      </c>
      <c r="G2650" s="650" t="s">
        <v>5329</v>
      </c>
      <c r="H2650" s="650" t="s">
        <v>583</v>
      </c>
      <c r="I2650" s="650" t="s">
        <v>5330</v>
      </c>
      <c r="J2650" s="650" t="s">
        <v>5331</v>
      </c>
      <c r="K2650" s="650" t="s">
        <v>5332</v>
      </c>
      <c r="L2650" s="651">
        <v>79.349999999999994</v>
      </c>
      <c r="M2650" s="651">
        <v>158.69999999999999</v>
      </c>
      <c r="N2650" s="650">
        <v>2</v>
      </c>
      <c r="O2650" s="731">
        <v>0.5</v>
      </c>
      <c r="P2650" s="651">
        <v>158.69999999999999</v>
      </c>
      <c r="Q2650" s="666">
        <v>1</v>
      </c>
      <c r="R2650" s="650">
        <v>2</v>
      </c>
      <c r="S2650" s="666">
        <v>1</v>
      </c>
      <c r="T2650" s="731">
        <v>0.5</v>
      </c>
      <c r="U2650" s="689">
        <v>1</v>
      </c>
    </row>
    <row r="2651" spans="1:21" ht="14.4" customHeight="1" x14ac:dyDescent="0.3">
      <c r="A2651" s="649">
        <v>21</v>
      </c>
      <c r="B2651" s="650" t="s">
        <v>582</v>
      </c>
      <c r="C2651" s="650">
        <v>89301212</v>
      </c>
      <c r="D2651" s="729" t="s">
        <v>5949</v>
      </c>
      <c r="E2651" s="730" t="s">
        <v>3939</v>
      </c>
      <c r="F2651" s="650" t="s">
        <v>3904</v>
      </c>
      <c r="G2651" s="650" t="s">
        <v>4804</v>
      </c>
      <c r="H2651" s="650" t="s">
        <v>583</v>
      </c>
      <c r="I2651" s="650" t="s">
        <v>5024</v>
      </c>
      <c r="J2651" s="650" t="s">
        <v>5025</v>
      </c>
      <c r="K2651" s="650" t="s">
        <v>5026</v>
      </c>
      <c r="L2651" s="651">
        <v>610.23</v>
      </c>
      <c r="M2651" s="651">
        <v>1220.46</v>
      </c>
      <c r="N2651" s="650">
        <v>2</v>
      </c>
      <c r="O2651" s="731">
        <v>1</v>
      </c>
      <c r="P2651" s="651">
        <v>1220.46</v>
      </c>
      <c r="Q2651" s="666">
        <v>1</v>
      </c>
      <c r="R2651" s="650">
        <v>2</v>
      </c>
      <c r="S2651" s="666">
        <v>1</v>
      </c>
      <c r="T2651" s="731">
        <v>1</v>
      </c>
      <c r="U2651" s="689">
        <v>1</v>
      </c>
    </row>
    <row r="2652" spans="1:21" ht="14.4" customHeight="1" x14ac:dyDescent="0.3">
      <c r="A2652" s="649">
        <v>21</v>
      </c>
      <c r="B2652" s="650" t="s">
        <v>582</v>
      </c>
      <c r="C2652" s="650">
        <v>89301212</v>
      </c>
      <c r="D2652" s="729" t="s">
        <v>5949</v>
      </c>
      <c r="E2652" s="730" t="s">
        <v>3939</v>
      </c>
      <c r="F2652" s="650" t="s">
        <v>3904</v>
      </c>
      <c r="G2652" s="650" t="s">
        <v>4804</v>
      </c>
      <c r="H2652" s="650" t="s">
        <v>583</v>
      </c>
      <c r="I2652" s="650" t="s">
        <v>5027</v>
      </c>
      <c r="J2652" s="650" t="s">
        <v>4806</v>
      </c>
      <c r="K2652" s="650" t="s">
        <v>5028</v>
      </c>
      <c r="L2652" s="651">
        <v>0</v>
      </c>
      <c r="M2652" s="651">
        <v>0</v>
      </c>
      <c r="N2652" s="650">
        <v>2</v>
      </c>
      <c r="O2652" s="731">
        <v>1</v>
      </c>
      <c r="P2652" s="651">
        <v>0</v>
      </c>
      <c r="Q2652" s="666"/>
      <c r="R2652" s="650">
        <v>2</v>
      </c>
      <c r="S2652" s="666">
        <v>1</v>
      </c>
      <c r="T2652" s="731">
        <v>1</v>
      </c>
      <c r="U2652" s="689">
        <v>1</v>
      </c>
    </row>
    <row r="2653" spans="1:21" ht="14.4" customHeight="1" x14ac:dyDescent="0.3">
      <c r="A2653" s="649">
        <v>21</v>
      </c>
      <c r="B2653" s="650" t="s">
        <v>582</v>
      </c>
      <c r="C2653" s="650">
        <v>89301212</v>
      </c>
      <c r="D2653" s="729" t="s">
        <v>5949</v>
      </c>
      <c r="E2653" s="730" t="s">
        <v>3939</v>
      </c>
      <c r="F2653" s="650" t="s">
        <v>3904</v>
      </c>
      <c r="G2653" s="650" t="s">
        <v>4121</v>
      </c>
      <c r="H2653" s="650" t="s">
        <v>583</v>
      </c>
      <c r="I2653" s="650" t="s">
        <v>5043</v>
      </c>
      <c r="J2653" s="650" t="s">
        <v>4123</v>
      </c>
      <c r="K2653" s="650" t="s">
        <v>774</v>
      </c>
      <c r="L2653" s="651">
        <v>0</v>
      </c>
      <c r="M2653" s="651">
        <v>0</v>
      </c>
      <c r="N2653" s="650">
        <v>1</v>
      </c>
      <c r="O2653" s="731">
        <v>0.5</v>
      </c>
      <c r="P2653" s="651"/>
      <c r="Q2653" s="666"/>
      <c r="R2653" s="650"/>
      <c r="S2653" s="666">
        <v>0</v>
      </c>
      <c r="T2653" s="731"/>
      <c r="U2653" s="689">
        <v>0</v>
      </c>
    </row>
    <row r="2654" spans="1:21" ht="14.4" customHeight="1" x14ac:dyDescent="0.3">
      <c r="A2654" s="649">
        <v>21</v>
      </c>
      <c r="B2654" s="650" t="s">
        <v>582</v>
      </c>
      <c r="C2654" s="650">
        <v>89301212</v>
      </c>
      <c r="D2654" s="729" t="s">
        <v>5949</v>
      </c>
      <c r="E2654" s="730" t="s">
        <v>3939</v>
      </c>
      <c r="F2654" s="650" t="s">
        <v>3904</v>
      </c>
      <c r="G2654" s="650" t="s">
        <v>4641</v>
      </c>
      <c r="H2654" s="650" t="s">
        <v>583</v>
      </c>
      <c r="I2654" s="650" t="s">
        <v>4642</v>
      </c>
      <c r="J2654" s="650" t="s">
        <v>4643</v>
      </c>
      <c r="K2654" s="650" t="s">
        <v>4644</v>
      </c>
      <c r="L2654" s="651">
        <v>167.42</v>
      </c>
      <c r="M2654" s="651">
        <v>669.68</v>
      </c>
      <c r="N2654" s="650">
        <v>4</v>
      </c>
      <c r="O2654" s="731">
        <v>2</v>
      </c>
      <c r="P2654" s="651">
        <v>334.84</v>
      </c>
      <c r="Q2654" s="666">
        <v>0.5</v>
      </c>
      <c r="R2654" s="650">
        <v>2</v>
      </c>
      <c r="S2654" s="666">
        <v>0.5</v>
      </c>
      <c r="T2654" s="731">
        <v>0.5</v>
      </c>
      <c r="U2654" s="689">
        <v>0.25</v>
      </c>
    </row>
    <row r="2655" spans="1:21" ht="14.4" customHeight="1" x14ac:dyDescent="0.3">
      <c r="A2655" s="649">
        <v>21</v>
      </c>
      <c r="B2655" s="650" t="s">
        <v>582</v>
      </c>
      <c r="C2655" s="650">
        <v>89301212</v>
      </c>
      <c r="D2655" s="729" t="s">
        <v>5949</v>
      </c>
      <c r="E2655" s="730" t="s">
        <v>3939</v>
      </c>
      <c r="F2655" s="650" t="s">
        <v>3904</v>
      </c>
      <c r="G2655" s="650" t="s">
        <v>4641</v>
      </c>
      <c r="H2655" s="650" t="s">
        <v>583</v>
      </c>
      <c r="I2655" s="650" t="s">
        <v>4815</v>
      </c>
      <c r="J2655" s="650" t="s">
        <v>4643</v>
      </c>
      <c r="K2655" s="650" t="s">
        <v>4816</v>
      </c>
      <c r="L2655" s="651">
        <v>0</v>
      </c>
      <c r="M2655" s="651">
        <v>0</v>
      </c>
      <c r="N2655" s="650">
        <v>1</v>
      </c>
      <c r="O2655" s="731">
        <v>0.5</v>
      </c>
      <c r="P2655" s="651"/>
      <c r="Q2655" s="666"/>
      <c r="R2655" s="650"/>
      <c r="S2655" s="666">
        <v>0</v>
      </c>
      <c r="T2655" s="731"/>
      <c r="U2655" s="689">
        <v>0</v>
      </c>
    </row>
    <row r="2656" spans="1:21" ht="14.4" customHeight="1" x14ac:dyDescent="0.3">
      <c r="A2656" s="649">
        <v>21</v>
      </c>
      <c r="B2656" s="650" t="s">
        <v>582</v>
      </c>
      <c r="C2656" s="650">
        <v>89301212</v>
      </c>
      <c r="D2656" s="729" t="s">
        <v>5949</v>
      </c>
      <c r="E2656" s="730" t="s">
        <v>3939</v>
      </c>
      <c r="F2656" s="650" t="s">
        <v>3904</v>
      </c>
      <c r="G2656" s="650" t="s">
        <v>4125</v>
      </c>
      <c r="H2656" s="650" t="s">
        <v>583</v>
      </c>
      <c r="I2656" s="650" t="s">
        <v>5163</v>
      </c>
      <c r="J2656" s="650" t="s">
        <v>1827</v>
      </c>
      <c r="K2656" s="650" t="s">
        <v>922</v>
      </c>
      <c r="L2656" s="651">
        <v>0</v>
      </c>
      <c r="M2656" s="651">
        <v>0</v>
      </c>
      <c r="N2656" s="650">
        <v>1</v>
      </c>
      <c r="O2656" s="731">
        <v>0.5</v>
      </c>
      <c r="P2656" s="651">
        <v>0</v>
      </c>
      <c r="Q2656" s="666"/>
      <c r="R2656" s="650">
        <v>1</v>
      </c>
      <c r="S2656" s="666">
        <v>1</v>
      </c>
      <c r="T2656" s="731">
        <v>0.5</v>
      </c>
      <c r="U2656" s="689">
        <v>1</v>
      </c>
    </row>
    <row r="2657" spans="1:21" ht="14.4" customHeight="1" x14ac:dyDescent="0.3">
      <c r="A2657" s="649">
        <v>21</v>
      </c>
      <c r="B2657" s="650" t="s">
        <v>582</v>
      </c>
      <c r="C2657" s="650">
        <v>89301212</v>
      </c>
      <c r="D2657" s="729" t="s">
        <v>5949</v>
      </c>
      <c r="E2657" s="730" t="s">
        <v>3939</v>
      </c>
      <c r="F2657" s="650" t="s">
        <v>3904</v>
      </c>
      <c r="G2657" s="650" t="s">
        <v>4125</v>
      </c>
      <c r="H2657" s="650" t="s">
        <v>583</v>
      </c>
      <c r="I2657" s="650" t="s">
        <v>4651</v>
      </c>
      <c r="J2657" s="650" t="s">
        <v>4649</v>
      </c>
      <c r="K2657" s="650" t="s">
        <v>922</v>
      </c>
      <c r="L2657" s="651">
        <v>0</v>
      </c>
      <c r="M2657" s="651">
        <v>0</v>
      </c>
      <c r="N2657" s="650">
        <v>2</v>
      </c>
      <c r="O2657" s="731">
        <v>0.5</v>
      </c>
      <c r="P2657" s="651"/>
      <c r="Q2657" s="666"/>
      <c r="R2657" s="650"/>
      <c r="S2657" s="666">
        <v>0</v>
      </c>
      <c r="T2657" s="731"/>
      <c r="U2657" s="689">
        <v>0</v>
      </c>
    </row>
    <row r="2658" spans="1:21" ht="14.4" customHeight="1" x14ac:dyDescent="0.3">
      <c r="A2658" s="649">
        <v>21</v>
      </c>
      <c r="B2658" s="650" t="s">
        <v>582</v>
      </c>
      <c r="C2658" s="650">
        <v>89301212</v>
      </c>
      <c r="D2658" s="729" t="s">
        <v>5949</v>
      </c>
      <c r="E2658" s="730" t="s">
        <v>3940</v>
      </c>
      <c r="F2658" s="650" t="s">
        <v>3904</v>
      </c>
      <c r="G2658" s="650" t="s">
        <v>3960</v>
      </c>
      <c r="H2658" s="650" t="s">
        <v>583</v>
      </c>
      <c r="I2658" s="650" t="s">
        <v>3961</v>
      </c>
      <c r="J2658" s="650" t="s">
        <v>3962</v>
      </c>
      <c r="K2658" s="650" t="s">
        <v>3963</v>
      </c>
      <c r="L2658" s="651">
        <v>1789.73</v>
      </c>
      <c r="M2658" s="651">
        <v>1789.73</v>
      </c>
      <c r="N2658" s="650">
        <v>1</v>
      </c>
      <c r="O2658" s="731">
        <v>1</v>
      </c>
      <c r="P2658" s="651"/>
      <c r="Q2658" s="666">
        <v>0</v>
      </c>
      <c r="R2658" s="650"/>
      <c r="S2658" s="666">
        <v>0</v>
      </c>
      <c r="T2658" s="731"/>
      <c r="U2658" s="689">
        <v>0</v>
      </c>
    </row>
    <row r="2659" spans="1:21" ht="14.4" customHeight="1" x14ac:dyDescent="0.3">
      <c r="A2659" s="649">
        <v>21</v>
      </c>
      <c r="B2659" s="650" t="s">
        <v>582</v>
      </c>
      <c r="C2659" s="650">
        <v>89301212</v>
      </c>
      <c r="D2659" s="729" t="s">
        <v>5949</v>
      </c>
      <c r="E2659" s="730" t="s">
        <v>3940</v>
      </c>
      <c r="F2659" s="650" t="s">
        <v>3904</v>
      </c>
      <c r="G2659" s="650" t="s">
        <v>4018</v>
      </c>
      <c r="H2659" s="650" t="s">
        <v>1959</v>
      </c>
      <c r="I2659" s="650" t="s">
        <v>5741</v>
      </c>
      <c r="J2659" s="650" t="s">
        <v>3321</v>
      </c>
      <c r="K2659" s="650" t="s">
        <v>5742</v>
      </c>
      <c r="L2659" s="651">
        <v>782.22</v>
      </c>
      <c r="M2659" s="651">
        <v>782.22</v>
      </c>
      <c r="N2659" s="650">
        <v>1</v>
      </c>
      <c r="O2659" s="731">
        <v>0.5</v>
      </c>
      <c r="P2659" s="651"/>
      <c r="Q2659" s="666">
        <v>0</v>
      </c>
      <c r="R2659" s="650"/>
      <c r="S2659" s="666">
        <v>0</v>
      </c>
      <c r="T2659" s="731"/>
      <c r="U2659" s="689">
        <v>0</v>
      </c>
    </row>
    <row r="2660" spans="1:21" ht="14.4" customHeight="1" x14ac:dyDescent="0.3">
      <c r="A2660" s="649">
        <v>21</v>
      </c>
      <c r="B2660" s="650" t="s">
        <v>582</v>
      </c>
      <c r="C2660" s="650">
        <v>89301212</v>
      </c>
      <c r="D2660" s="729" t="s">
        <v>5949</v>
      </c>
      <c r="E2660" s="730" t="s">
        <v>3940</v>
      </c>
      <c r="F2660" s="650" t="s">
        <v>3904</v>
      </c>
      <c r="G2660" s="650" t="s">
        <v>4957</v>
      </c>
      <c r="H2660" s="650" t="s">
        <v>583</v>
      </c>
      <c r="I2660" s="650" t="s">
        <v>5819</v>
      </c>
      <c r="J2660" s="650" t="s">
        <v>1110</v>
      </c>
      <c r="K2660" s="650" t="s">
        <v>2456</v>
      </c>
      <c r="L2660" s="651">
        <v>0</v>
      </c>
      <c r="M2660" s="651">
        <v>0</v>
      </c>
      <c r="N2660" s="650">
        <v>1</v>
      </c>
      <c r="O2660" s="731">
        <v>1</v>
      </c>
      <c r="P2660" s="651"/>
      <c r="Q2660" s="666"/>
      <c r="R2660" s="650"/>
      <c r="S2660" s="666">
        <v>0</v>
      </c>
      <c r="T2660" s="731"/>
      <c r="U2660" s="689">
        <v>0</v>
      </c>
    </row>
    <row r="2661" spans="1:21" ht="14.4" customHeight="1" x14ac:dyDescent="0.3">
      <c r="A2661" s="649">
        <v>21</v>
      </c>
      <c r="B2661" s="650" t="s">
        <v>582</v>
      </c>
      <c r="C2661" s="650">
        <v>89301212</v>
      </c>
      <c r="D2661" s="729" t="s">
        <v>5949</v>
      </c>
      <c r="E2661" s="730" t="s">
        <v>3940</v>
      </c>
      <c r="F2661" s="650" t="s">
        <v>3904</v>
      </c>
      <c r="G2661" s="650" t="s">
        <v>4957</v>
      </c>
      <c r="H2661" s="650" t="s">
        <v>583</v>
      </c>
      <c r="I2661" s="650" t="s">
        <v>1109</v>
      </c>
      <c r="J2661" s="650" t="s">
        <v>1110</v>
      </c>
      <c r="K2661" s="650" t="s">
        <v>1111</v>
      </c>
      <c r="L2661" s="651">
        <v>49.79</v>
      </c>
      <c r="M2661" s="651">
        <v>49.79</v>
      </c>
      <c r="N2661" s="650">
        <v>1</v>
      </c>
      <c r="O2661" s="731">
        <v>1</v>
      </c>
      <c r="P2661" s="651">
        <v>49.79</v>
      </c>
      <c r="Q2661" s="666">
        <v>1</v>
      </c>
      <c r="R2661" s="650">
        <v>1</v>
      </c>
      <c r="S2661" s="666">
        <v>1</v>
      </c>
      <c r="T2661" s="731">
        <v>1</v>
      </c>
      <c r="U2661" s="689">
        <v>1</v>
      </c>
    </row>
    <row r="2662" spans="1:21" ht="14.4" customHeight="1" x14ac:dyDescent="0.3">
      <c r="A2662" s="649">
        <v>21</v>
      </c>
      <c r="B2662" s="650" t="s">
        <v>582</v>
      </c>
      <c r="C2662" s="650">
        <v>89301212</v>
      </c>
      <c r="D2662" s="729" t="s">
        <v>5949</v>
      </c>
      <c r="E2662" s="730" t="s">
        <v>3940</v>
      </c>
      <c r="F2662" s="650" t="s">
        <v>3904</v>
      </c>
      <c r="G2662" s="650" t="s">
        <v>4064</v>
      </c>
      <c r="H2662" s="650" t="s">
        <v>583</v>
      </c>
      <c r="I2662" s="650" t="s">
        <v>989</v>
      </c>
      <c r="J2662" s="650" t="s">
        <v>4065</v>
      </c>
      <c r="K2662" s="650" t="s">
        <v>4066</v>
      </c>
      <c r="L2662" s="651">
        <v>56.01</v>
      </c>
      <c r="M2662" s="651">
        <v>56.01</v>
      </c>
      <c r="N2662" s="650">
        <v>1</v>
      </c>
      <c r="O2662" s="731"/>
      <c r="P2662" s="651"/>
      <c r="Q2662" s="666">
        <v>0</v>
      </c>
      <c r="R2662" s="650"/>
      <c r="S2662" s="666">
        <v>0</v>
      </c>
      <c r="T2662" s="731"/>
      <c r="U2662" s="689"/>
    </row>
    <row r="2663" spans="1:21" ht="14.4" customHeight="1" x14ac:dyDescent="0.3">
      <c r="A2663" s="649">
        <v>21</v>
      </c>
      <c r="B2663" s="650" t="s">
        <v>582</v>
      </c>
      <c r="C2663" s="650">
        <v>89301212</v>
      </c>
      <c r="D2663" s="729" t="s">
        <v>5949</v>
      </c>
      <c r="E2663" s="730" t="s">
        <v>3940</v>
      </c>
      <c r="F2663" s="650" t="s">
        <v>3904</v>
      </c>
      <c r="G2663" s="650" t="s">
        <v>5847</v>
      </c>
      <c r="H2663" s="650" t="s">
        <v>583</v>
      </c>
      <c r="I2663" s="650" t="s">
        <v>5848</v>
      </c>
      <c r="J2663" s="650" t="s">
        <v>3304</v>
      </c>
      <c r="K2663" s="650" t="s">
        <v>3305</v>
      </c>
      <c r="L2663" s="651">
        <v>512.82000000000005</v>
      </c>
      <c r="M2663" s="651">
        <v>512.82000000000005</v>
      </c>
      <c r="N2663" s="650">
        <v>1</v>
      </c>
      <c r="O2663" s="731">
        <v>0.5</v>
      </c>
      <c r="P2663" s="651"/>
      <c r="Q2663" s="666">
        <v>0</v>
      </c>
      <c r="R2663" s="650"/>
      <c r="S2663" s="666">
        <v>0</v>
      </c>
      <c r="T2663" s="731"/>
      <c r="U2663" s="689">
        <v>0</v>
      </c>
    </row>
    <row r="2664" spans="1:21" ht="14.4" customHeight="1" x14ac:dyDescent="0.3">
      <c r="A2664" s="649">
        <v>21</v>
      </c>
      <c r="B2664" s="650" t="s">
        <v>582</v>
      </c>
      <c r="C2664" s="650">
        <v>89301215</v>
      </c>
      <c r="D2664" s="729" t="s">
        <v>5950</v>
      </c>
      <c r="E2664" s="730" t="s">
        <v>3913</v>
      </c>
      <c r="F2664" s="650" t="s">
        <v>3904</v>
      </c>
      <c r="G2664" s="650" t="s">
        <v>4559</v>
      </c>
      <c r="H2664" s="650" t="s">
        <v>583</v>
      </c>
      <c r="I2664" s="650" t="s">
        <v>4560</v>
      </c>
      <c r="J2664" s="650" t="s">
        <v>4561</v>
      </c>
      <c r="K2664" s="650" t="s">
        <v>4562</v>
      </c>
      <c r="L2664" s="651">
        <v>1044.3599999999999</v>
      </c>
      <c r="M2664" s="651">
        <v>2088.7199999999998</v>
      </c>
      <c r="N2664" s="650">
        <v>2</v>
      </c>
      <c r="O2664" s="731">
        <v>1</v>
      </c>
      <c r="P2664" s="651"/>
      <c r="Q2664" s="666">
        <v>0</v>
      </c>
      <c r="R2664" s="650"/>
      <c r="S2664" s="666">
        <v>0</v>
      </c>
      <c r="T2664" s="731"/>
      <c r="U2664" s="689">
        <v>0</v>
      </c>
    </row>
    <row r="2665" spans="1:21" ht="14.4" customHeight="1" x14ac:dyDescent="0.3">
      <c r="A2665" s="649">
        <v>21</v>
      </c>
      <c r="B2665" s="650" t="s">
        <v>582</v>
      </c>
      <c r="C2665" s="650">
        <v>89301215</v>
      </c>
      <c r="D2665" s="729" t="s">
        <v>5950</v>
      </c>
      <c r="E2665" s="730" t="s">
        <v>3914</v>
      </c>
      <c r="F2665" s="650" t="s">
        <v>3904</v>
      </c>
      <c r="G2665" s="650" t="s">
        <v>3979</v>
      </c>
      <c r="H2665" s="650" t="s">
        <v>583</v>
      </c>
      <c r="I2665" s="650" t="s">
        <v>959</v>
      </c>
      <c r="J2665" s="650" t="s">
        <v>4394</v>
      </c>
      <c r="K2665" s="650" t="s">
        <v>4395</v>
      </c>
      <c r="L2665" s="651">
        <v>0</v>
      </c>
      <c r="M2665" s="651">
        <v>0</v>
      </c>
      <c r="N2665" s="650">
        <v>1</v>
      </c>
      <c r="O2665" s="731">
        <v>1</v>
      </c>
      <c r="P2665" s="651">
        <v>0</v>
      </c>
      <c r="Q2665" s="666"/>
      <c r="R2665" s="650">
        <v>1</v>
      </c>
      <c r="S2665" s="666">
        <v>1</v>
      </c>
      <c r="T2665" s="731">
        <v>1</v>
      </c>
      <c r="U2665" s="689">
        <v>1</v>
      </c>
    </row>
    <row r="2666" spans="1:21" ht="14.4" customHeight="1" x14ac:dyDescent="0.3">
      <c r="A2666" s="649">
        <v>21</v>
      </c>
      <c r="B2666" s="650" t="s">
        <v>582</v>
      </c>
      <c r="C2666" s="650">
        <v>89301215</v>
      </c>
      <c r="D2666" s="729" t="s">
        <v>5950</v>
      </c>
      <c r="E2666" s="730" t="s">
        <v>3914</v>
      </c>
      <c r="F2666" s="650" t="s">
        <v>3904</v>
      </c>
      <c r="G2666" s="650" t="s">
        <v>3991</v>
      </c>
      <c r="H2666" s="650" t="s">
        <v>583</v>
      </c>
      <c r="I2666" s="650" t="s">
        <v>1382</v>
      </c>
      <c r="J2666" s="650" t="s">
        <v>1383</v>
      </c>
      <c r="K2666" s="650" t="s">
        <v>1384</v>
      </c>
      <c r="L2666" s="651">
        <v>359.63</v>
      </c>
      <c r="M2666" s="651">
        <v>359.63</v>
      </c>
      <c r="N2666" s="650">
        <v>1</v>
      </c>
      <c r="O2666" s="731">
        <v>0.5</v>
      </c>
      <c r="P2666" s="651"/>
      <c r="Q2666" s="666">
        <v>0</v>
      </c>
      <c r="R2666" s="650"/>
      <c r="S2666" s="666">
        <v>0</v>
      </c>
      <c r="T2666" s="731"/>
      <c r="U2666" s="689">
        <v>0</v>
      </c>
    </row>
    <row r="2667" spans="1:21" ht="14.4" customHeight="1" x14ac:dyDescent="0.3">
      <c r="A2667" s="649">
        <v>21</v>
      </c>
      <c r="B2667" s="650" t="s">
        <v>582</v>
      </c>
      <c r="C2667" s="650">
        <v>89301215</v>
      </c>
      <c r="D2667" s="729" t="s">
        <v>5950</v>
      </c>
      <c r="E2667" s="730" t="s">
        <v>3914</v>
      </c>
      <c r="F2667" s="650" t="s">
        <v>3904</v>
      </c>
      <c r="G2667" s="650" t="s">
        <v>5849</v>
      </c>
      <c r="H2667" s="650" t="s">
        <v>583</v>
      </c>
      <c r="I2667" s="650" t="s">
        <v>5850</v>
      </c>
      <c r="J2667" s="650" t="s">
        <v>2644</v>
      </c>
      <c r="K2667" s="650" t="s">
        <v>4022</v>
      </c>
      <c r="L2667" s="651">
        <v>43.23</v>
      </c>
      <c r="M2667" s="651">
        <v>43.23</v>
      </c>
      <c r="N2667" s="650">
        <v>1</v>
      </c>
      <c r="O2667" s="731">
        <v>1</v>
      </c>
      <c r="P2667" s="651">
        <v>43.23</v>
      </c>
      <c r="Q2667" s="666">
        <v>1</v>
      </c>
      <c r="R2667" s="650">
        <v>1</v>
      </c>
      <c r="S2667" s="666">
        <v>1</v>
      </c>
      <c r="T2667" s="731">
        <v>1</v>
      </c>
      <c r="U2667" s="689">
        <v>1</v>
      </c>
    </row>
    <row r="2668" spans="1:21" ht="14.4" customHeight="1" x14ac:dyDescent="0.3">
      <c r="A2668" s="649">
        <v>21</v>
      </c>
      <c r="B2668" s="650" t="s">
        <v>582</v>
      </c>
      <c r="C2668" s="650">
        <v>89301215</v>
      </c>
      <c r="D2668" s="729" t="s">
        <v>5950</v>
      </c>
      <c r="E2668" s="730" t="s">
        <v>3914</v>
      </c>
      <c r="F2668" s="650" t="s">
        <v>3904</v>
      </c>
      <c r="G2668" s="650" t="s">
        <v>4018</v>
      </c>
      <c r="H2668" s="650" t="s">
        <v>1959</v>
      </c>
      <c r="I2668" s="650" t="s">
        <v>5741</v>
      </c>
      <c r="J2668" s="650" t="s">
        <v>3321</v>
      </c>
      <c r="K2668" s="650" t="s">
        <v>5742</v>
      </c>
      <c r="L2668" s="651">
        <v>782.22</v>
      </c>
      <c r="M2668" s="651">
        <v>782.22</v>
      </c>
      <c r="N2668" s="650">
        <v>1</v>
      </c>
      <c r="O2668" s="731">
        <v>1</v>
      </c>
      <c r="P2668" s="651">
        <v>782.22</v>
      </c>
      <c r="Q2668" s="666">
        <v>1</v>
      </c>
      <c r="R2668" s="650">
        <v>1</v>
      </c>
      <c r="S2668" s="666">
        <v>1</v>
      </c>
      <c r="T2668" s="731">
        <v>1</v>
      </c>
      <c r="U2668" s="689">
        <v>1</v>
      </c>
    </row>
    <row r="2669" spans="1:21" ht="14.4" customHeight="1" x14ac:dyDescent="0.3">
      <c r="A2669" s="649">
        <v>21</v>
      </c>
      <c r="B2669" s="650" t="s">
        <v>582</v>
      </c>
      <c r="C2669" s="650">
        <v>89301215</v>
      </c>
      <c r="D2669" s="729" t="s">
        <v>5950</v>
      </c>
      <c r="E2669" s="730" t="s">
        <v>3914</v>
      </c>
      <c r="F2669" s="650" t="s">
        <v>3904</v>
      </c>
      <c r="G2669" s="650" t="s">
        <v>4026</v>
      </c>
      <c r="H2669" s="650" t="s">
        <v>583</v>
      </c>
      <c r="I2669" s="650" t="s">
        <v>673</v>
      </c>
      <c r="J2669" s="650" t="s">
        <v>674</v>
      </c>
      <c r="K2669" s="650" t="s">
        <v>4027</v>
      </c>
      <c r="L2669" s="651">
        <v>103.12</v>
      </c>
      <c r="M2669" s="651">
        <v>103.12</v>
      </c>
      <c r="N2669" s="650">
        <v>1</v>
      </c>
      <c r="O2669" s="731">
        <v>1</v>
      </c>
      <c r="P2669" s="651"/>
      <c r="Q2669" s="666">
        <v>0</v>
      </c>
      <c r="R2669" s="650"/>
      <c r="S2669" s="666">
        <v>0</v>
      </c>
      <c r="T2669" s="731"/>
      <c r="U2669" s="689">
        <v>0</v>
      </c>
    </row>
    <row r="2670" spans="1:21" ht="14.4" customHeight="1" x14ac:dyDescent="0.3">
      <c r="A2670" s="649">
        <v>21</v>
      </c>
      <c r="B2670" s="650" t="s">
        <v>582</v>
      </c>
      <c r="C2670" s="650">
        <v>89301215</v>
      </c>
      <c r="D2670" s="729" t="s">
        <v>5950</v>
      </c>
      <c r="E2670" s="730" t="s">
        <v>3914</v>
      </c>
      <c r="F2670" s="650" t="s">
        <v>3904</v>
      </c>
      <c r="G2670" s="650" t="s">
        <v>3954</v>
      </c>
      <c r="H2670" s="650" t="s">
        <v>583</v>
      </c>
      <c r="I2670" s="650" t="s">
        <v>5808</v>
      </c>
      <c r="J2670" s="650" t="s">
        <v>5809</v>
      </c>
      <c r="K2670" s="650" t="s">
        <v>5810</v>
      </c>
      <c r="L2670" s="651">
        <v>93.99</v>
      </c>
      <c r="M2670" s="651">
        <v>93.99</v>
      </c>
      <c r="N2670" s="650">
        <v>1</v>
      </c>
      <c r="O2670" s="731">
        <v>1</v>
      </c>
      <c r="P2670" s="651">
        <v>93.99</v>
      </c>
      <c r="Q2670" s="666">
        <v>1</v>
      </c>
      <c r="R2670" s="650">
        <v>1</v>
      </c>
      <c r="S2670" s="666">
        <v>1</v>
      </c>
      <c r="T2670" s="731">
        <v>1</v>
      </c>
      <c r="U2670" s="689">
        <v>1</v>
      </c>
    </row>
    <row r="2671" spans="1:21" ht="14.4" customHeight="1" x14ac:dyDescent="0.3">
      <c r="A2671" s="649">
        <v>21</v>
      </c>
      <c r="B2671" s="650" t="s">
        <v>582</v>
      </c>
      <c r="C2671" s="650">
        <v>89301215</v>
      </c>
      <c r="D2671" s="729" t="s">
        <v>5950</v>
      </c>
      <c r="E2671" s="730" t="s">
        <v>3914</v>
      </c>
      <c r="F2671" s="650" t="s">
        <v>3904</v>
      </c>
      <c r="G2671" s="650" t="s">
        <v>5448</v>
      </c>
      <c r="H2671" s="650" t="s">
        <v>583</v>
      </c>
      <c r="I2671" s="650" t="s">
        <v>5752</v>
      </c>
      <c r="J2671" s="650" t="s">
        <v>5450</v>
      </c>
      <c r="K2671" s="650" t="s">
        <v>4235</v>
      </c>
      <c r="L2671" s="651">
        <v>121.41</v>
      </c>
      <c r="M2671" s="651">
        <v>121.41</v>
      </c>
      <c r="N2671" s="650">
        <v>1</v>
      </c>
      <c r="O2671" s="731">
        <v>1</v>
      </c>
      <c r="P2671" s="651"/>
      <c r="Q2671" s="666">
        <v>0</v>
      </c>
      <c r="R2671" s="650"/>
      <c r="S2671" s="666">
        <v>0</v>
      </c>
      <c r="T2671" s="731"/>
      <c r="U2671" s="689">
        <v>0</v>
      </c>
    </row>
    <row r="2672" spans="1:21" ht="14.4" customHeight="1" x14ac:dyDescent="0.3">
      <c r="A2672" s="649">
        <v>21</v>
      </c>
      <c r="B2672" s="650" t="s">
        <v>582</v>
      </c>
      <c r="C2672" s="650">
        <v>89301215</v>
      </c>
      <c r="D2672" s="729" t="s">
        <v>5950</v>
      </c>
      <c r="E2672" s="730" t="s">
        <v>3914</v>
      </c>
      <c r="F2672" s="650" t="s">
        <v>3904</v>
      </c>
      <c r="G2672" s="650" t="s">
        <v>4055</v>
      </c>
      <c r="H2672" s="650" t="s">
        <v>1959</v>
      </c>
      <c r="I2672" s="650" t="s">
        <v>2273</v>
      </c>
      <c r="J2672" s="650" t="s">
        <v>2274</v>
      </c>
      <c r="K2672" s="650" t="s">
        <v>3770</v>
      </c>
      <c r="L2672" s="651">
        <v>804.58</v>
      </c>
      <c r="M2672" s="651">
        <v>6436.64</v>
      </c>
      <c r="N2672" s="650">
        <v>8</v>
      </c>
      <c r="O2672" s="731">
        <v>4</v>
      </c>
      <c r="P2672" s="651">
        <v>3218.32</v>
      </c>
      <c r="Q2672" s="666">
        <v>0.5</v>
      </c>
      <c r="R2672" s="650">
        <v>4</v>
      </c>
      <c r="S2672" s="666">
        <v>0.5</v>
      </c>
      <c r="T2672" s="731">
        <v>2</v>
      </c>
      <c r="U2672" s="689">
        <v>0.5</v>
      </c>
    </row>
    <row r="2673" spans="1:21" ht="14.4" customHeight="1" x14ac:dyDescent="0.3">
      <c r="A2673" s="649">
        <v>21</v>
      </c>
      <c r="B2673" s="650" t="s">
        <v>582</v>
      </c>
      <c r="C2673" s="650">
        <v>89301215</v>
      </c>
      <c r="D2673" s="729" t="s">
        <v>5950</v>
      </c>
      <c r="E2673" s="730" t="s">
        <v>3914</v>
      </c>
      <c r="F2673" s="650" t="s">
        <v>3904</v>
      </c>
      <c r="G2673" s="650" t="s">
        <v>3948</v>
      </c>
      <c r="H2673" s="650" t="s">
        <v>1959</v>
      </c>
      <c r="I2673" s="650" t="s">
        <v>2200</v>
      </c>
      <c r="J2673" s="650" t="s">
        <v>2201</v>
      </c>
      <c r="K2673" s="650" t="s">
        <v>3686</v>
      </c>
      <c r="L2673" s="651">
        <v>1359.61</v>
      </c>
      <c r="M2673" s="651">
        <v>2719.22</v>
      </c>
      <c r="N2673" s="650">
        <v>2</v>
      </c>
      <c r="O2673" s="731">
        <v>0.5</v>
      </c>
      <c r="P2673" s="651">
        <v>2719.22</v>
      </c>
      <c r="Q2673" s="666">
        <v>1</v>
      </c>
      <c r="R2673" s="650">
        <v>2</v>
      </c>
      <c r="S2673" s="666">
        <v>1</v>
      </c>
      <c r="T2673" s="731">
        <v>0.5</v>
      </c>
      <c r="U2673" s="689">
        <v>1</v>
      </c>
    </row>
    <row r="2674" spans="1:21" ht="14.4" customHeight="1" x14ac:dyDescent="0.3">
      <c r="A2674" s="649">
        <v>21</v>
      </c>
      <c r="B2674" s="650" t="s">
        <v>582</v>
      </c>
      <c r="C2674" s="650">
        <v>89301215</v>
      </c>
      <c r="D2674" s="729" t="s">
        <v>5950</v>
      </c>
      <c r="E2674" s="730" t="s">
        <v>3914</v>
      </c>
      <c r="F2674" s="650" t="s">
        <v>3904</v>
      </c>
      <c r="G2674" s="650" t="s">
        <v>3948</v>
      </c>
      <c r="H2674" s="650" t="s">
        <v>1959</v>
      </c>
      <c r="I2674" s="650" t="s">
        <v>3964</v>
      </c>
      <c r="J2674" s="650" t="s">
        <v>3965</v>
      </c>
      <c r="K2674" s="650" t="s">
        <v>3966</v>
      </c>
      <c r="L2674" s="651">
        <v>1359.61</v>
      </c>
      <c r="M2674" s="651">
        <v>6798.0499999999993</v>
      </c>
      <c r="N2674" s="650">
        <v>5</v>
      </c>
      <c r="O2674" s="731">
        <v>2.5</v>
      </c>
      <c r="P2674" s="651">
        <v>4078.83</v>
      </c>
      <c r="Q2674" s="666">
        <v>0.60000000000000009</v>
      </c>
      <c r="R2674" s="650">
        <v>3</v>
      </c>
      <c r="S2674" s="666">
        <v>0.6</v>
      </c>
      <c r="T2674" s="731">
        <v>2</v>
      </c>
      <c r="U2674" s="689">
        <v>0.8</v>
      </c>
    </row>
    <row r="2675" spans="1:21" ht="14.4" customHeight="1" x14ac:dyDescent="0.3">
      <c r="A2675" s="649">
        <v>21</v>
      </c>
      <c r="B2675" s="650" t="s">
        <v>582</v>
      </c>
      <c r="C2675" s="650">
        <v>89301215</v>
      </c>
      <c r="D2675" s="729" t="s">
        <v>5950</v>
      </c>
      <c r="E2675" s="730" t="s">
        <v>3914</v>
      </c>
      <c r="F2675" s="650" t="s">
        <v>3904</v>
      </c>
      <c r="G2675" s="650" t="s">
        <v>4376</v>
      </c>
      <c r="H2675" s="650" t="s">
        <v>1959</v>
      </c>
      <c r="I2675" s="650" t="s">
        <v>5484</v>
      </c>
      <c r="J2675" s="650" t="s">
        <v>5485</v>
      </c>
      <c r="K2675" s="650" t="s">
        <v>5486</v>
      </c>
      <c r="L2675" s="651">
        <v>48.98</v>
      </c>
      <c r="M2675" s="651">
        <v>48.98</v>
      </c>
      <c r="N2675" s="650">
        <v>1</v>
      </c>
      <c r="O2675" s="731">
        <v>1</v>
      </c>
      <c r="P2675" s="651"/>
      <c r="Q2675" s="666">
        <v>0</v>
      </c>
      <c r="R2675" s="650"/>
      <c r="S2675" s="666">
        <v>0</v>
      </c>
      <c r="T2675" s="731"/>
      <c r="U2675" s="689">
        <v>0</v>
      </c>
    </row>
    <row r="2676" spans="1:21" ht="14.4" customHeight="1" x14ac:dyDescent="0.3">
      <c r="A2676" s="649">
        <v>21</v>
      </c>
      <c r="B2676" s="650" t="s">
        <v>582</v>
      </c>
      <c r="C2676" s="650">
        <v>89301215</v>
      </c>
      <c r="D2676" s="729" t="s">
        <v>5950</v>
      </c>
      <c r="E2676" s="730" t="s">
        <v>3914</v>
      </c>
      <c r="F2676" s="650" t="s">
        <v>3904</v>
      </c>
      <c r="G2676" s="650" t="s">
        <v>4094</v>
      </c>
      <c r="H2676" s="650" t="s">
        <v>583</v>
      </c>
      <c r="I2676" s="650" t="s">
        <v>868</v>
      </c>
      <c r="J2676" s="650" t="s">
        <v>869</v>
      </c>
      <c r="K2676" s="650" t="s">
        <v>870</v>
      </c>
      <c r="L2676" s="651">
        <v>56.69</v>
      </c>
      <c r="M2676" s="651">
        <v>453.52</v>
      </c>
      <c r="N2676" s="650">
        <v>8</v>
      </c>
      <c r="O2676" s="731">
        <v>8</v>
      </c>
      <c r="P2676" s="651">
        <v>283.45</v>
      </c>
      <c r="Q2676" s="666">
        <v>0.625</v>
      </c>
      <c r="R2676" s="650">
        <v>5</v>
      </c>
      <c r="S2676" s="666">
        <v>0.625</v>
      </c>
      <c r="T2676" s="731">
        <v>5</v>
      </c>
      <c r="U2676" s="689">
        <v>0.625</v>
      </c>
    </row>
    <row r="2677" spans="1:21" ht="14.4" customHeight="1" x14ac:dyDescent="0.3">
      <c r="A2677" s="649">
        <v>21</v>
      </c>
      <c r="B2677" s="650" t="s">
        <v>582</v>
      </c>
      <c r="C2677" s="650">
        <v>89301215</v>
      </c>
      <c r="D2677" s="729" t="s">
        <v>5950</v>
      </c>
      <c r="E2677" s="730" t="s">
        <v>3914</v>
      </c>
      <c r="F2677" s="650" t="s">
        <v>3904</v>
      </c>
      <c r="G2677" s="650" t="s">
        <v>4110</v>
      </c>
      <c r="H2677" s="650" t="s">
        <v>583</v>
      </c>
      <c r="I2677" s="650" t="s">
        <v>876</v>
      </c>
      <c r="J2677" s="650" t="s">
        <v>4111</v>
      </c>
      <c r="K2677" s="650" t="s">
        <v>4112</v>
      </c>
      <c r="L2677" s="651">
        <v>0</v>
      </c>
      <c r="M2677" s="651">
        <v>0</v>
      </c>
      <c r="N2677" s="650">
        <v>4</v>
      </c>
      <c r="O2677" s="731">
        <v>1.5</v>
      </c>
      <c r="P2677" s="651">
        <v>0</v>
      </c>
      <c r="Q2677" s="666"/>
      <c r="R2677" s="650">
        <v>2</v>
      </c>
      <c r="S2677" s="666">
        <v>0.5</v>
      </c>
      <c r="T2677" s="731">
        <v>1</v>
      </c>
      <c r="U2677" s="689">
        <v>0.66666666666666663</v>
      </c>
    </row>
    <row r="2678" spans="1:21" ht="14.4" customHeight="1" x14ac:dyDescent="0.3">
      <c r="A2678" s="649">
        <v>21</v>
      </c>
      <c r="B2678" s="650" t="s">
        <v>582</v>
      </c>
      <c r="C2678" s="650">
        <v>89301215</v>
      </c>
      <c r="D2678" s="729" t="s">
        <v>5950</v>
      </c>
      <c r="E2678" s="730" t="s">
        <v>3914</v>
      </c>
      <c r="F2678" s="650" t="s">
        <v>3904</v>
      </c>
      <c r="G2678" s="650" t="s">
        <v>4384</v>
      </c>
      <c r="H2678" s="650" t="s">
        <v>1959</v>
      </c>
      <c r="I2678" s="650" t="s">
        <v>4385</v>
      </c>
      <c r="J2678" s="650" t="s">
        <v>3851</v>
      </c>
      <c r="K2678" s="650" t="s">
        <v>2164</v>
      </c>
      <c r="L2678" s="651">
        <v>0</v>
      </c>
      <c r="M2678" s="651">
        <v>0</v>
      </c>
      <c r="N2678" s="650">
        <v>1</v>
      </c>
      <c r="O2678" s="731">
        <v>1</v>
      </c>
      <c r="P2678" s="651"/>
      <c r="Q2678" s="666"/>
      <c r="R2678" s="650"/>
      <c r="S2678" s="666">
        <v>0</v>
      </c>
      <c r="T2678" s="731"/>
      <c r="U2678" s="689">
        <v>0</v>
      </c>
    </row>
    <row r="2679" spans="1:21" ht="14.4" customHeight="1" x14ac:dyDescent="0.3">
      <c r="A2679" s="649">
        <v>21</v>
      </c>
      <c r="B2679" s="650" t="s">
        <v>582</v>
      </c>
      <c r="C2679" s="650">
        <v>89301215</v>
      </c>
      <c r="D2679" s="729" t="s">
        <v>5950</v>
      </c>
      <c r="E2679" s="730" t="s">
        <v>3914</v>
      </c>
      <c r="F2679" s="650" t="s">
        <v>3904</v>
      </c>
      <c r="G2679" s="650" t="s">
        <v>4384</v>
      </c>
      <c r="H2679" s="650" t="s">
        <v>1959</v>
      </c>
      <c r="I2679" s="650" t="s">
        <v>4385</v>
      </c>
      <c r="J2679" s="650" t="s">
        <v>3851</v>
      </c>
      <c r="K2679" s="650" t="s">
        <v>2164</v>
      </c>
      <c r="L2679" s="651">
        <v>154.4</v>
      </c>
      <c r="M2679" s="651">
        <v>154.4</v>
      </c>
      <c r="N2679" s="650">
        <v>1</v>
      </c>
      <c r="O2679" s="731">
        <v>1</v>
      </c>
      <c r="P2679" s="651">
        <v>154.4</v>
      </c>
      <c r="Q2679" s="666">
        <v>1</v>
      </c>
      <c r="R2679" s="650">
        <v>1</v>
      </c>
      <c r="S2679" s="666">
        <v>1</v>
      </c>
      <c r="T2679" s="731">
        <v>1</v>
      </c>
      <c r="U2679" s="689">
        <v>1</v>
      </c>
    </row>
    <row r="2680" spans="1:21" ht="14.4" customHeight="1" x14ac:dyDescent="0.3">
      <c r="A2680" s="649">
        <v>21</v>
      </c>
      <c r="B2680" s="650" t="s">
        <v>582</v>
      </c>
      <c r="C2680" s="650">
        <v>89301215</v>
      </c>
      <c r="D2680" s="729" t="s">
        <v>5950</v>
      </c>
      <c r="E2680" s="730" t="s">
        <v>3914</v>
      </c>
      <c r="F2680" s="650" t="s">
        <v>3904</v>
      </c>
      <c r="G2680" s="650" t="s">
        <v>4384</v>
      </c>
      <c r="H2680" s="650" t="s">
        <v>1959</v>
      </c>
      <c r="I2680" s="650" t="s">
        <v>3236</v>
      </c>
      <c r="J2680" s="650" t="s">
        <v>3851</v>
      </c>
      <c r="K2680" s="650" t="s">
        <v>3852</v>
      </c>
      <c r="L2680" s="651">
        <v>514.67999999999995</v>
      </c>
      <c r="M2680" s="651">
        <v>1029.3599999999999</v>
      </c>
      <c r="N2680" s="650">
        <v>2</v>
      </c>
      <c r="O2680" s="731">
        <v>2</v>
      </c>
      <c r="P2680" s="651">
        <v>1029.3599999999999</v>
      </c>
      <c r="Q2680" s="666">
        <v>1</v>
      </c>
      <c r="R2680" s="650">
        <v>2</v>
      </c>
      <c r="S2680" s="666">
        <v>1</v>
      </c>
      <c r="T2680" s="731">
        <v>2</v>
      </c>
      <c r="U2680" s="689">
        <v>1</v>
      </c>
    </row>
    <row r="2681" spans="1:21" ht="14.4" customHeight="1" x14ac:dyDescent="0.3">
      <c r="A2681" s="649">
        <v>21</v>
      </c>
      <c r="B2681" s="650" t="s">
        <v>582</v>
      </c>
      <c r="C2681" s="650">
        <v>89301215</v>
      </c>
      <c r="D2681" s="729" t="s">
        <v>5950</v>
      </c>
      <c r="E2681" s="730" t="s">
        <v>3914</v>
      </c>
      <c r="F2681" s="650" t="s">
        <v>3904</v>
      </c>
      <c r="G2681" s="650" t="s">
        <v>5221</v>
      </c>
      <c r="H2681" s="650" t="s">
        <v>1959</v>
      </c>
      <c r="I2681" s="650" t="s">
        <v>5800</v>
      </c>
      <c r="J2681" s="650" t="s">
        <v>5801</v>
      </c>
      <c r="K2681" s="650" t="s">
        <v>5802</v>
      </c>
      <c r="L2681" s="651">
        <v>14860.07</v>
      </c>
      <c r="M2681" s="651">
        <v>163460.77000000002</v>
      </c>
      <c r="N2681" s="650">
        <v>11</v>
      </c>
      <c r="O2681" s="731">
        <v>3</v>
      </c>
      <c r="P2681" s="651">
        <v>89160.42</v>
      </c>
      <c r="Q2681" s="666">
        <v>0.54545454545454541</v>
      </c>
      <c r="R2681" s="650">
        <v>6</v>
      </c>
      <c r="S2681" s="666">
        <v>0.54545454545454541</v>
      </c>
      <c r="T2681" s="731">
        <v>1.5</v>
      </c>
      <c r="U2681" s="689">
        <v>0.5</v>
      </c>
    </row>
    <row r="2682" spans="1:21" ht="14.4" customHeight="1" x14ac:dyDescent="0.3">
      <c r="A2682" s="649">
        <v>21</v>
      </c>
      <c r="B2682" s="650" t="s">
        <v>582</v>
      </c>
      <c r="C2682" s="650">
        <v>89301215</v>
      </c>
      <c r="D2682" s="729" t="s">
        <v>5950</v>
      </c>
      <c r="E2682" s="730" t="s">
        <v>3914</v>
      </c>
      <c r="F2682" s="650" t="s">
        <v>3904</v>
      </c>
      <c r="G2682" s="650" t="s">
        <v>5221</v>
      </c>
      <c r="H2682" s="650" t="s">
        <v>1959</v>
      </c>
      <c r="I2682" s="650" t="s">
        <v>5838</v>
      </c>
      <c r="J2682" s="650" t="s">
        <v>5832</v>
      </c>
      <c r="K2682" s="650" t="s">
        <v>5224</v>
      </c>
      <c r="L2682" s="651">
        <v>10614.33</v>
      </c>
      <c r="M2682" s="651">
        <v>42457.32</v>
      </c>
      <c r="N2682" s="650">
        <v>4</v>
      </c>
      <c r="O2682" s="731">
        <v>1</v>
      </c>
      <c r="P2682" s="651">
        <v>42457.32</v>
      </c>
      <c r="Q2682" s="666">
        <v>1</v>
      </c>
      <c r="R2682" s="650">
        <v>4</v>
      </c>
      <c r="S2682" s="666">
        <v>1</v>
      </c>
      <c r="T2682" s="731">
        <v>1</v>
      </c>
      <c r="U2682" s="689">
        <v>1</v>
      </c>
    </row>
    <row r="2683" spans="1:21" ht="14.4" customHeight="1" x14ac:dyDescent="0.3">
      <c r="A2683" s="649">
        <v>21</v>
      </c>
      <c r="B2683" s="650" t="s">
        <v>582</v>
      </c>
      <c r="C2683" s="650">
        <v>89301215</v>
      </c>
      <c r="D2683" s="729" t="s">
        <v>5950</v>
      </c>
      <c r="E2683" s="730" t="s">
        <v>3914</v>
      </c>
      <c r="F2683" s="650" t="s">
        <v>3904</v>
      </c>
      <c r="G2683" s="650" t="s">
        <v>5221</v>
      </c>
      <c r="H2683" s="650" t="s">
        <v>1959</v>
      </c>
      <c r="I2683" s="650" t="s">
        <v>5851</v>
      </c>
      <c r="J2683" s="650" t="s">
        <v>5852</v>
      </c>
      <c r="K2683" s="650" t="s">
        <v>5853</v>
      </c>
      <c r="L2683" s="651">
        <v>2122.86</v>
      </c>
      <c r="M2683" s="651">
        <v>8491.44</v>
      </c>
      <c r="N2683" s="650">
        <v>4</v>
      </c>
      <c r="O2683" s="731">
        <v>1</v>
      </c>
      <c r="P2683" s="651">
        <v>8491.44</v>
      </c>
      <c r="Q2683" s="666">
        <v>1</v>
      </c>
      <c r="R2683" s="650">
        <v>4</v>
      </c>
      <c r="S2683" s="666">
        <v>1</v>
      </c>
      <c r="T2683" s="731">
        <v>1</v>
      </c>
      <c r="U2683" s="689">
        <v>1</v>
      </c>
    </row>
    <row r="2684" spans="1:21" ht="14.4" customHeight="1" x14ac:dyDescent="0.3">
      <c r="A2684" s="649">
        <v>21</v>
      </c>
      <c r="B2684" s="650" t="s">
        <v>582</v>
      </c>
      <c r="C2684" s="650">
        <v>89301215</v>
      </c>
      <c r="D2684" s="729" t="s">
        <v>5950</v>
      </c>
      <c r="E2684" s="730" t="s">
        <v>3914</v>
      </c>
      <c r="F2684" s="650" t="s">
        <v>3906</v>
      </c>
      <c r="G2684" s="650" t="s">
        <v>5719</v>
      </c>
      <c r="H2684" s="650" t="s">
        <v>583</v>
      </c>
      <c r="I2684" s="650" t="s">
        <v>5854</v>
      </c>
      <c r="J2684" s="650" t="s">
        <v>5855</v>
      </c>
      <c r="K2684" s="650" t="s">
        <v>5856</v>
      </c>
      <c r="L2684" s="651">
        <v>741</v>
      </c>
      <c r="M2684" s="651">
        <v>2223</v>
      </c>
      <c r="N2684" s="650">
        <v>3</v>
      </c>
      <c r="O2684" s="731">
        <v>3</v>
      </c>
      <c r="P2684" s="651">
        <v>2223</v>
      </c>
      <c r="Q2684" s="666">
        <v>1</v>
      </c>
      <c r="R2684" s="650">
        <v>3</v>
      </c>
      <c r="S2684" s="666">
        <v>1</v>
      </c>
      <c r="T2684" s="731">
        <v>3</v>
      </c>
      <c r="U2684" s="689">
        <v>1</v>
      </c>
    </row>
    <row r="2685" spans="1:21" ht="14.4" customHeight="1" x14ac:dyDescent="0.3">
      <c r="A2685" s="649">
        <v>21</v>
      </c>
      <c r="B2685" s="650" t="s">
        <v>582</v>
      </c>
      <c r="C2685" s="650">
        <v>89301215</v>
      </c>
      <c r="D2685" s="729" t="s">
        <v>5950</v>
      </c>
      <c r="E2685" s="730" t="s">
        <v>3914</v>
      </c>
      <c r="F2685" s="650" t="s">
        <v>3906</v>
      </c>
      <c r="G2685" s="650" t="s">
        <v>5719</v>
      </c>
      <c r="H2685" s="650" t="s">
        <v>583</v>
      </c>
      <c r="I2685" s="650" t="s">
        <v>5720</v>
      </c>
      <c r="J2685" s="650" t="s">
        <v>5721</v>
      </c>
      <c r="K2685" s="650" t="s">
        <v>5722</v>
      </c>
      <c r="L2685" s="651">
        <v>770.84</v>
      </c>
      <c r="M2685" s="651">
        <v>1541.68</v>
      </c>
      <c r="N2685" s="650">
        <v>2</v>
      </c>
      <c r="O2685" s="731">
        <v>2</v>
      </c>
      <c r="P2685" s="651">
        <v>1541.68</v>
      </c>
      <c r="Q2685" s="666">
        <v>1</v>
      </c>
      <c r="R2685" s="650">
        <v>2</v>
      </c>
      <c r="S2685" s="666">
        <v>1</v>
      </c>
      <c r="T2685" s="731">
        <v>2</v>
      </c>
      <c r="U2685" s="689">
        <v>1</v>
      </c>
    </row>
    <row r="2686" spans="1:21" ht="14.4" customHeight="1" x14ac:dyDescent="0.3">
      <c r="A2686" s="649">
        <v>21</v>
      </c>
      <c r="B2686" s="650" t="s">
        <v>582</v>
      </c>
      <c r="C2686" s="650">
        <v>89301215</v>
      </c>
      <c r="D2686" s="729" t="s">
        <v>5950</v>
      </c>
      <c r="E2686" s="730" t="s">
        <v>3914</v>
      </c>
      <c r="F2686" s="650" t="s">
        <v>3906</v>
      </c>
      <c r="G2686" s="650" t="s">
        <v>5719</v>
      </c>
      <c r="H2686" s="650" t="s">
        <v>583</v>
      </c>
      <c r="I2686" s="650" t="s">
        <v>5723</v>
      </c>
      <c r="J2686" s="650" t="s">
        <v>5724</v>
      </c>
      <c r="K2686" s="650" t="s">
        <v>5725</v>
      </c>
      <c r="L2686" s="651">
        <v>1600</v>
      </c>
      <c r="M2686" s="651">
        <v>1600</v>
      </c>
      <c r="N2686" s="650">
        <v>1</v>
      </c>
      <c r="O2686" s="731">
        <v>1</v>
      </c>
      <c r="P2686" s="651">
        <v>1600</v>
      </c>
      <c r="Q2686" s="666">
        <v>1</v>
      </c>
      <c r="R2686" s="650">
        <v>1</v>
      </c>
      <c r="S2686" s="666">
        <v>1</v>
      </c>
      <c r="T2686" s="731">
        <v>1</v>
      </c>
      <c r="U2686" s="689">
        <v>1</v>
      </c>
    </row>
    <row r="2687" spans="1:21" ht="14.4" customHeight="1" x14ac:dyDescent="0.3">
      <c r="A2687" s="649">
        <v>21</v>
      </c>
      <c r="B2687" s="650" t="s">
        <v>582</v>
      </c>
      <c r="C2687" s="650">
        <v>89301215</v>
      </c>
      <c r="D2687" s="729" t="s">
        <v>5950</v>
      </c>
      <c r="E2687" s="730" t="s">
        <v>3914</v>
      </c>
      <c r="F2687" s="650" t="s">
        <v>3906</v>
      </c>
      <c r="G2687" s="650" t="s">
        <v>4136</v>
      </c>
      <c r="H2687" s="650" t="s">
        <v>583</v>
      </c>
      <c r="I2687" s="650" t="s">
        <v>4137</v>
      </c>
      <c r="J2687" s="650" t="s">
        <v>4138</v>
      </c>
      <c r="K2687" s="650" t="s">
        <v>4139</v>
      </c>
      <c r="L2687" s="651">
        <v>1267.1199999999999</v>
      </c>
      <c r="M2687" s="651">
        <v>10136.959999999999</v>
      </c>
      <c r="N2687" s="650">
        <v>8</v>
      </c>
      <c r="O2687" s="731">
        <v>7</v>
      </c>
      <c r="P2687" s="651">
        <v>10136.959999999999</v>
      </c>
      <c r="Q2687" s="666">
        <v>1</v>
      </c>
      <c r="R2687" s="650">
        <v>8</v>
      </c>
      <c r="S2687" s="666">
        <v>1</v>
      </c>
      <c r="T2687" s="731">
        <v>7</v>
      </c>
      <c r="U2687" s="689">
        <v>1</v>
      </c>
    </row>
    <row r="2688" spans="1:21" ht="14.4" customHeight="1" x14ac:dyDescent="0.3">
      <c r="A2688" s="649">
        <v>21</v>
      </c>
      <c r="B2688" s="650" t="s">
        <v>582</v>
      </c>
      <c r="C2688" s="650">
        <v>89301215</v>
      </c>
      <c r="D2688" s="729" t="s">
        <v>5950</v>
      </c>
      <c r="E2688" s="730" t="s">
        <v>3915</v>
      </c>
      <c r="F2688" s="650" t="s">
        <v>3904</v>
      </c>
      <c r="G2688" s="650" t="s">
        <v>5857</v>
      </c>
      <c r="H2688" s="650" t="s">
        <v>583</v>
      </c>
      <c r="I2688" s="650" t="s">
        <v>665</v>
      </c>
      <c r="J2688" s="650" t="s">
        <v>5858</v>
      </c>
      <c r="K2688" s="650" t="s">
        <v>5859</v>
      </c>
      <c r="L2688" s="651">
        <v>157.94</v>
      </c>
      <c r="M2688" s="651">
        <v>315.88</v>
      </c>
      <c r="N2688" s="650">
        <v>2</v>
      </c>
      <c r="O2688" s="731">
        <v>1.5</v>
      </c>
      <c r="P2688" s="651">
        <v>315.88</v>
      </c>
      <c r="Q2688" s="666">
        <v>1</v>
      </c>
      <c r="R2688" s="650">
        <v>2</v>
      </c>
      <c r="S2688" s="666">
        <v>1</v>
      </c>
      <c r="T2688" s="731">
        <v>1.5</v>
      </c>
      <c r="U2688" s="689">
        <v>1</v>
      </c>
    </row>
    <row r="2689" spans="1:21" ht="14.4" customHeight="1" x14ac:dyDescent="0.3">
      <c r="A2689" s="649">
        <v>21</v>
      </c>
      <c r="B2689" s="650" t="s">
        <v>582</v>
      </c>
      <c r="C2689" s="650">
        <v>89301215</v>
      </c>
      <c r="D2689" s="729" t="s">
        <v>5950</v>
      </c>
      <c r="E2689" s="730" t="s">
        <v>3915</v>
      </c>
      <c r="F2689" s="650" t="s">
        <v>3904</v>
      </c>
      <c r="G2689" s="650" t="s">
        <v>3960</v>
      </c>
      <c r="H2689" s="650" t="s">
        <v>583</v>
      </c>
      <c r="I2689" s="650" t="s">
        <v>3961</v>
      </c>
      <c r="J2689" s="650" t="s">
        <v>3962</v>
      </c>
      <c r="K2689" s="650" t="s">
        <v>3963</v>
      </c>
      <c r="L2689" s="651">
        <v>1789.73</v>
      </c>
      <c r="M2689" s="651">
        <v>1789.73</v>
      </c>
      <c r="N2689" s="650">
        <v>1</v>
      </c>
      <c r="O2689" s="731">
        <v>0.5</v>
      </c>
      <c r="P2689" s="651">
        <v>1789.73</v>
      </c>
      <c r="Q2689" s="666">
        <v>1</v>
      </c>
      <c r="R2689" s="650">
        <v>1</v>
      </c>
      <c r="S2689" s="666">
        <v>1</v>
      </c>
      <c r="T2689" s="731">
        <v>0.5</v>
      </c>
      <c r="U2689" s="689">
        <v>1</v>
      </c>
    </row>
    <row r="2690" spans="1:21" ht="14.4" customHeight="1" x14ac:dyDescent="0.3">
      <c r="A2690" s="649">
        <v>21</v>
      </c>
      <c r="B2690" s="650" t="s">
        <v>582</v>
      </c>
      <c r="C2690" s="650">
        <v>89301215</v>
      </c>
      <c r="D2690" s="729" t="s">
        <v>5950</v>
      </c>
      <c r="E2690" s="730" t="s">
        <v>3915</v>
      </c>
      <c r="F2690" s="650" t="s">
        <v>3904</v>
      </c>
      <c r="G2690" s="650" t="s">
        <v>4018</v>
      </c>
      <c r="H2690" s="650" t="s">
        <v>1959</v>
      </c>
      <c r="I2690" s="650" t="s">
        <v>5437</v>
      </c>
      <c r="J2690" s="650" t="s">
        <v>5438</v>
      </c>
      <c r="K2690" s="650" t="s">
        <v>5439</v>
      </c>
      <c r="L2690" s="651">
        <v>4283.43</v>
      </c>
      <c r="M2690" s="651">
        <v>4283.43</v>
      </c>
      <c r="N2690" s="650">
        <v>1</v>
      </c>
      <c r="O2690" s="731">
        <v>0.5</v>
      </c>
      <c r="P2690" s="651">
        <v>4283.43</v>
      </c>
      <c r="Q2690" s="666">
        <v>1</v>
      </c>
      <c r="R2690" s="650">
        <v>1</v>
      </c>
      <c r="S2690" s="666">
        <v>1</v>
      </c>
      <c r="T2690" s="731">
        <v>0.5</v>
      </c>
      <c r="U2690" s="689">
        <v>1</v>
      </c>
    </row>
    <row r="2691" spans="1:21" ht="14.4" customHeight="1" x14ac:dyDescent="0.3">
      <c r="A2691" s="649">
        <v>21</v>
      </c>
      <c r="B2691" s="650" t="s">
        <v>582</v>
      </c>
      <c r="C2691" s="650">
        <v>89301215</v>
      </c>
      <c r="D2691" s="729" t="s">
        <v>5950</v>
      </c>
      <c r="E2691" s="730" t="s">
        <v>3915</v>
      </c>
      <c r="F2691" s="650" t="s">
        <v>3904</v>
      </c>
      <c r="G2691" s="650" t="s">
        <v>4687</v>
      </c>
      <c r="H2691" s="650" t="s">
        <v>583</v>
      </c>
      <c r="I2691" s="650" t="s">
        <v>5860</v>
      </c>
      <c r="J2691" s="650" t="s">
        <v>4692</v>
      </c>
      <c r="K2691" s="650" t="s">
        <v>2492</v>
      </c>
      <c r="L2691" s="651">
        <v>104.66</v>
      </c>
      <c r="M2691" s="651">
        <v>104.66</v>
      </c>
      <c r="N2691" s="650">
        <v>1</v>
      </c>
      <c r="O2691" s="731">
        <v>1</v>
      </c>
      <c r="P2691" s="651">
        <v>104.66</v>
      </c>
      <c r="Q2691" s="666">
        <v>1</v>
      </c>
      <c r="R2691" s="650">
        <v>1</v>
      </c>
      <c r="S2691" s="666">
        <v>1</v>
      </c>
      <c r="T2691" s="731">
        <v>1</v>
      </c>
      <c r="U2691" s="689">
        <v>1</v>
      </c>
    </row>
    <row r="2692" spans="1:21" ht="14.4" customHeight="1" x14ac:dyDescent="0.3">
      <c r="A2692" s="649">
        <v>21</v>
      </c>
      <c r="B2692" s="650" t="s">
        <v>582</v>
      </c>
      <c r="C2692" s="650">
        <v>89301215</v>
      </c>
      <c r="D2692" s="729" t="s">
        <v>5950</v>
      </c>
      <c r="E2692" s="730" t="s">
        <v>3915</v>
      </c>
      <c r="F2692" s="650" t="s">
        <v>3904</v>
      </c>
      <c r="G2692" s="650" t="s">
        <v>4055</v>
      </c>
      <c r="H2692" s="650" t="s">
        <v>1959</v>
      </c>
      <c r="I2692" s="650" t="s">
        <v>2273</v>
      </c>
      <c r="J2692" s="650" t="s">
        <v>2274</v>
      </c>
      <c r="K2692" s="650" t="s">
        <v>3770</v>
      </c>
      <c r="L2692" s="651">
        <v>804.58</v>
      </c>
      <c r="M2692" s="651">
        <v>1609.16</v>
      </c>
      <c r="N2692" s="650">
        <v>2</v>
      </c>
      <c r="O2692" s="731">
        <v>1</v>
      </c>
      <c r="P2692" s="651"/>
      <c r="Q2692" s="666">
        <v>0</v>
      </c>
      <c r="R2692" s="650"/>
      <c r="S2692" s="666">
        <v>0</v>
      </c>
      <c r="T2692" s="731"/>
      <c r="U2692" s="689">
        <v>0</v>
      </c>
    </row>
    <row r="2693" spans="1:21" ht="14.4" customHeight="1" x14ac:dyDescent="0.3">
      <c r="A2693" s="649">
        <v>21</v>
      </c>
      <c r="B2693" s="650" t="s">
        <v>582</v>
      </c>
      <c r="C2693" s="650">
        <v>89301215</v>
      </c>
      <c r="D2693" s="729" t="s">
        <v>5950</v>
      </c>
      <c r="E2693" s="730" t="s">
        <v>3915</v>
      </c>
      <c r="F2693" s="650" t="s">
        <v>3904</v>
      </c>
      <c r="G2693" s="650" t="s">
        <v>3948</v>
      </c>
      <c r="H2693" s="650" t="s">
        <v>1959</v>
      </c>
      <c r="I2693" s="650" t="s">
        <v>2200</v>
      </c>
      <c r="J2693" s="650" t="s">
        <v>2201</v>
      </c>
      <c r="K2693" s="650" t="s">
        <v>3686</v>
      </c>
      <c r="L2693" s="651">
        <v>1359.61</v>
      </c>
      <c r="M2693" s="651">
        <v>2719.22</v>
      </c>
      <c r="N2693" s="650">
        <v>2</v>
      </c>
      <c r="O2693" s="731">
        <v>0.5</v>
      </c>
      <c r="P2693" s="651">
        <v>2719.22</v>
      </c>
      <c r="Q2693" s="666">
        <v>1</v>
      </c>
      <c r="R2693" s="650">
        <v>2</v>
      </c>
      <c r="S2693" s="666">
        <v>1</v>
      </c>
      <c r="T2693" s="731">
        <v>0.5</v>
      </c>
      <c r="U2693" s="689">
        <v>1</v>
      </c>
    </row>
    <row r="2694" spans="1:21" ht="14.4" customHeight="1" x14ac:dyDescent="0.3">
      <c r="A2694" s="649">
        <v>21</v>
      </c>
      <c r="B2694" s="650" t="s">
        <v>582</v>
      </c>
      <c r="C2694" s="650">
        <v>89301215</v>
      </c>
      <c r="D2694" s="729" t="s">
        <v>5950</v>
      </c>
      <c r="E2694" s="730" t="s">
        <v>3915</v>
      </c>
      <c r="F2694" s="650" t="s">
        <v>3904</v>
      </c>
      <c r="G2694" s="650" t="s">
        <v>4559</v>
      </c>
      <c r="H2694" s="650" t="s">
        <v>583</v>
      </c>
      <c r="I2694" s="650" t="s">
        <v>1744</v>
      </c>
      <c r="J2694" s="650" t="s">
        <v>4561</v>
      </c>
      <c r="K2694" s="650" t="s">
        <v>4562</v>
      </c>
      <c r="L2694" s="651">
        <v>1044.3599999999999</v>
      </c>
      <c r="M2694" s="651">
        <v>1044.3599999999999</v>
      </c>
      <c r="N2694" s="650">
        <v>1</v>
      </c>
      <c r="O2694" s="731">
        <v>0.5</v>
      </c>
      <c r="P2694" s="651">
        <v>1044.3599999999999</v>
      </c>
      <c r="Q2694" s="666">
        <v>1</v>
      </c>
      <c r="R2694" s="650">
        <v>1</v>
      </c>
      <c r="S2694" s="666">
        <v>1</v>
      </c>
      <c r="T2694" s="731">
        <v>0.5</v>
      </c>
      <c r="U2694" s="689">
        <v>1</v>
      </c>
    </row>
    <row r="2695" spans="1:21" ht="14.4" customHeight="1" x14ac:dyDescent="0.3">
      <c r="A2695" s="649">
        <v>21</v>
      </c>
      <c r="B2695" s="650" t="s">
        <v>582</v>
      </c>
      <c r="C2695" s="650">
        <v>89301215</v>
      </c>
      <c r="D2695" s="729" t="s">
        <v>5950</v>
      </c>
      <c r="E2695" s="730" t="s">
        <v>3915</v>
      </c>
      <c r="F2695" s="650" t="s">
        <v>3904</v>
      </c>
      <c r="G2695" s="650" t="s">
        <v>4094</v>
      </c>
      <c r="H2695" s="650" t="s">
        <v>583</v>
      </c>
      <c r="I2695" s="650" t="s">
        <v>1884</v>
      </c>
      <c r="J2695" s="650" t="s">
        <v>869</v>
      </c>
      <c r="K2695" s="650" t="s">
        <v>1217</v>
      </c>
      <c r="L2695" s="651">
        <v>113.37</v>
      </c>
      <c r="M2695" s="651">
        <v>226.74</v>
      </c>
      <c r="N2695" s="650">
        <v>2</v>
      </c>
      <c r="O2695" s="731">
        <v>1</v>
      </c>
      <c r="P2695" s="651">
        <v>226.74</v>
      </c>
      <c r="Q2695" s="666">
        <v>1</v>
      </c>
      <c r="R2695" s="650">
        <v>2</v>
      </c>
      <c r="S2695" s="666">
        <v>1</v>
      </c>
      <c r="T2695" s="731">
        <v>1</v>
      </c>
      <c r="U2695" s="689">
        <v>1</v>
      </c>
    </row>
    <row r="2696" spans="1:21" ht="14.4" customHeight="1" x14ac:dyDescent="0.3">
      <c r="A2696" s="649">
        <v>21</v>
      </c>
      <c r="B2696" s="650" t="s">
        <v>582</v>
      </c>
      <c r="C2696" s="650">
        <v>89301215</v>
      </c>
      <c r="D2696" s="729" t="s">
        <v>5950</v>
      </c>
      <c r="E2696" s="730" t="s">
        <v>3915</v>
      </c>
      <c r="F2696" s="650" t="s">
        <v>3904</v>
      </c>
      <c r="G2696" s="650" t="s">
        <v>4384</v>
      </c>
      <c r="H2696" s="650" t="s">
        <v>1959</v>
      </c>
      <c r="I2696" s="650" t="s">
        <v>3236</v>
      </c>
      <c r="J2696" s="650" t="s">
        <v>3851</v>
      </c>
      <c r="K2696" s="650" t="s">
        <v>3852</v>
      </c>
      <c r="L2696" s="651">
        <v>514.67999999999995</v>
      </c>
      <c r="M2696" s="651">
        <v>514.67999999999995</v>
      </c>
      <c r="N2696" s="650">
        <v>1</v>
      </c>
      <c r="O2696" s="731">
        <v>1</v>
      </c>
      <c r="P2696" s="651">
        <v>514.67999999999995</v>
      </c>
      <c r="Q2696" s="666">
        <v>1</v>
      </c>
      <c r="R2696" s="650">
        <v>1</v>
      </c>
      <c r="S2696" s="666">
        <v>1</v>
      </c>
      <c r="T2696" s="731">
        <v>1</v>
      </c>
      <c r="U2696" s="689">
        <v>1</v>
      </c>
    </row>
    <row r="2697" spans="1:21" ht="14.4" customHeight="1" x14ac:dyDescent="0.3">
      <c r="A2697" s="649">
        <v>21</v>
      </c>
      <c r="B2697" s="650" t="s">
        <v>582</v>
      </c>
      <c r="C2697" s="650">
        <v>89301215</v>
      </c>
      <c r="D2697" s="729" t="s">
        <v>5950</v>
      </c>
      <c r="E2697" s="730" t="s">
        <v>3915</v>
      </c>
      <c r="F2697" s="650" t="s">
        <v>3904</v>
      </c>
      <c r="G2697" s="650" t="s">
        <v>5221</v>
      </c>
      <c r="H2697" s="650" t="s">
        <v>1959</v>
      </c>
      <c r="I2697" s="650" t="s">
        <v>5800</v>
      </c>
      <c r="J2697" s="650" t="s">
        <v>5801</v>
      </c>
      <c r="K2697" s="650" t="s">
        <v>5802</v>
      </c>
      <c r="L2697" s="651">
        <v>14860.07</v>
      </c>
      <c r="M2697" s="651">
        <v>14860.07</v>
      </c>
      <c r="N2697" s="650">
        <v>1</v>
      </c>
      <c r="O2697" s="731">
        <v>0.5</v>
      </c>
      <c r="P2697" s="651">
        <v>14860.07</v>
      </c>
      <c r="Q2697" s="666">
        <v>1</v>
      </c>
      <c r="R2697" s="650">
        <v>1</v>
      </c>
      <c r="S2697" s="666">
        <v>1</v>
      </c>
      <c r="T2697" s="731">
        <v>0.5</v>
      </c>
      <c r="U2697" s="689">
        <v>1</v>
      </c>
    </row>
    <row r="2698" spans="1:21" ht="14.4" customHeight="1" x14ac:dyDescent="0.3">
      <c r="A2698" s="649">
        <v>21</v>
      </c>
      <c r="B2698" s="650" t="s">
        <v>582</v>
      </c>
      <c r="C2698" s="650">
        <v>89301215</v>
      </c>
      <c r="D2698" s="729" t="s">
        <v>5950</v>
      </c>
      <c r="E2698" s="730" t="s">
        <v>3915</v>
      </c>
      <c r="F2698" s="650" t="s">
        <v>3904</v>
      </c>
      <c r="G2698" s="650" t="s">
        <v>4120</v>
      </c>
      <c r="H2698" s="650" t="s">
        <v>1959</v>
      </c>
      <c r="I2698" s="650" t="s">
        <v>2005</v>
      </c>
      <c r="J2698" s="650" t="s">
        <v>2006</v>
      </c>
      <c r="K2698" s="650" t="s">
        <v>2007</v>
      </c>
      <c r="L2698" s="651">
        <v>32.74</v>
      </c>
      <c r="M2698" s="651">
        <v>32.74</v>
      </c>
      <c r="N2698" s="650">
        <v>1</v>
      </c>
      <c r="O2698" s="731">
        <v>0.5</v>
      </c>
      <c r="P2698" s="651"/>
      <c r="Q2698" s="666">
        <v>0</v>
      </c>
      <c r="R2698" s="650"/>
      <c r="S2698" s="666">
        <v>0</v>
      </c>
      <c r="T2698" s="731"/>
      <c r="U2698" s="689">
        <v>0</v>
      </c>
    </row>
    <row r="2699" spans="1:21" ht="14.4" customHeight="1" x14ac:dyDescent="0.3">
      <c r="A2699" s="649">
        <v>21</v>
      </c>
      <c r="B2699" s="650" t="s">
        <v>582</v>
      </c>
      <c r="C2699" s="650">
        <v>89301215</v>
      </c>
      <c r="D2699" s="729" t="s">
        <v>5950</v>
      </c>
      <c r="E2699" s="730" t="s">
        <v>3915</v>
      </c>
      <c r="F2699" s="650" t="s">
        <v>3904</v>
      </c>
      <c r="G2699" s="650" t="s">
        <v>4120</v>
      </c>
      <c r="H2699" s="650" t="s">
        <v>1959</v>
      </c>
      <c r="I2699" s="650" t="s">
        <v>4334</v>
      </c>
      <c r="J2699" s="650" t="s">
        <v>2055</v>
      </c>
      <c r="K2699" s="650" t="s">
        <v>4335</v>
      </c>
      <c r="L2699" s="651">
        <v>163.72999999999999</v>
      </c>
      <c r="M2699" s="651">
        <v>163.72999999999999</v>
      </c>
      <c r="N2699" s="650">
        <v>1</v>
      </c>
      <c r="O2699" s="731">
        <v>0.5</v>
      </c>
      <c r="P2699" s="651"/>
      <c r="Q2699" s="666">
        <v>0</v>
      </c>
      <c r="R2699" s="650"/>
      <c r="S2699" s="666">
        <v>0</v>
      </c>
      <c r="T2699" s="731"/>
      <c r="U2699" s="689">
        <v>0</v>
      </c>
    </row>
    <row r="2700" spans="1:21" ht="14.4" customHeight="1" x14ac:dyDescent="0.3">
      <c r="A2700" s="649">
        <v>21</v>
      </c>
      <c r="B2700" s="650" t="s">
        <v>582</v>
      </c>
      <c r="C2700" s="650">
        <v>89301215</v>
      </c>
      <c r="D2700" s="729" t="s">
        <v>5950</v>
      </c>
      <c r="E2700" s="730" t="s">
        <v>3915</v>
      </c>
      <c r="F2700" s="650" t="s">
        <v>3906</v>
      </c>
      <c r="G2700" s="650" t="s">
        <v>4136</v>
      </c>
      <c r="H2700" s="650" t="s">
        <v>583</v>
      </c>
      <c r="I2700" s="650" t="s">
        <v>4137</v>
      </c>
      <c r="J2700" s="650" t="s">
        <v>4138</v>
      </c>
      <c r="K2700" s="650" t="s">
        <v>4139</v>
      </c>
      <c r="L2700" s="651">
        <v>1267.1199999999999</v>
      </c>
      <c r="M2700" s="651">
        <v>1267.1199999999999</v>
      </c>
      <c r="N2700" s="650">
        <v>1</v>
      </c>
      <c r="O2700" s="731">
        <v>1</v>
      </c>
      <c r="P2700" s="651">
        <v>1267.1199999999999</v>
      </c>
      <c r="Q2700" s="666">
        <v>1</v>
      </c>
      <c r="R2700" s="650">
        <v>1</v>
      </c>
      <c r="S2700" s="666">
        <v>1</v>
      </c>
      <c r="T2700" s="731">
        <v>1</v>
      </c>
      <c r="U2700" s="689">
        <v>1</v>
      </c>
    </row>
    <row r="2701" spans="1:21" ht="14.4" customHeight="1" x14ac:dyDescent="0.3">
      <c r="A2701" s="649">
        <v>21</v>
      </c>
      <c r="B2701" s="650" t="s">
        <v>582</v>
      </c>
      <c r="C2701" s="650">
        <v>89301215</v>
      </c>
      <c r="D2701" s="729" t="s">
        <v>5950</v>
      </c>
      <c r="E2701" s="730" t="s">
        <v>3918</v>
      </c>
      <c r="F2701" s="650" t="s">
        <v>3904</v>
      </c>
      <c r="G2701" s="650" t="s">
        <v>3956</v>
      </c>
      <c r="H2701" s="650" t="s">
        <v>583</v>
      </c>
      <c r="I2701" s="650" t="s">
        <v>1097</v>
      </c>
      <c r="J2701" s="650" t="s">
        <v>1098</v>
      </c>
      <c r="K2701" s="650" t="s">
        <v>1099</v>
      </c>
      <c r="L2701" s="651">
        <v>95.25</v>
      </c>
      <c r="M2701" s="651">
        <v>95.25</v>
      </c>
      <c r="N2701" s="650">
        <v>1</v>
      </c>
      <c r="O2701" s="731">
        <v>1</v>
      </c>
      <c r="P2701" s="651">
        <v>95.25</v>
      </c>
      <c r="Q2701" s="666">
        <v>1</v>
      </c>
      <c r="R2701" s="650">
        <v>1</v>
      </c>
      <c r="S2701" s="666">
        <v>1</v>
      </c>
      <c r="T2701" s="731">
        <v>1</v>
      </c>
      <c r="U2701" s="689">
        <v>1</v>
      </c>
    </row>
    <row r="2702" spans="1:21" ht="14.4" customHeight="1" x14ac:dyDescent="0.3">
      <c r="A2702" s="649">
        <v>21</v>
      </c>
      <c r="B2702" s="650" t="s">
        <v>582</v>
      </c>
      <c r="C2702" s="650">
        <v>89301215</v>
      </c>
      <c r="D2702" s="729" t="s">
        <v>5950</v>
      </c>
      <c r="E2702" s="730" t="s">
        <v>3918</v>
      </c>
      <c r="F2702" s="650" t="s">
        <v>3904</v>
      </c>
      <c r="G2702" s="650" t="s">
        <v>4208</v>
      </c>
      <c r="H2702" s="650" t="s">
        <v>583</v>
      </c>
      <c r="I2702" s="650" t="s">
        <v>5174</v>
      </c>
      <c r="J2702" s="650" t="s">
        <v>1060</v>
      </c>
      <c r="K2702" s="650" t="s">
        <v>5175</v>
      </c>
      <c r="L2702" s="651">
        <v>0</v>
      </c>
      <c r="M2702" s="651">
        <v>0</v>
      </c>
      <c r="N2702" s="650">
        <v>1</v>
      </c>
      <c r="O2702" s="731">
        <v>1</v>
      </c>
      <c r="P2702" s="651"/>
      <c r="Q2702" s="666"/>
      <c r="R2702" s="650"/>
      <c r="S2702" s="666">
        <v>0</v>
      </c>
      <c r="T2702" s="731"/>
      <c r="U2702" s="689">
        <v>0</v>
      </c>
    </row>
    <row r="2703" spans="1:21" ht="14.4" customHeight="1" x14ac:dyDescent="0.3">
      <c r="A2703" s="649">
        <v>21</v>
      </c>
      <c r="B2703" s="650" t="s">
        <v>582</v>
      </c>
      <c r="C2703" s="650">
        <v>89301215</v>
      </c>
      <c r="D2703" s="729" t="s">
        <v>5950</v>
      </c>
      <c r="E2703" s="730" t="s">
        <v>3918</v>
      </c>
      <c r="F2703" s="650" t="s">
        <v>3904</v>
      </c>
      <c r="G2703" s="650" t="s">
        <v>4474</v>
      </c>
      <c r="H2703" s="650" t="s">
        <v>1959</v>
      </c>
      <c r="I2703" s="650" t="s">
        <v>4475</v>
      </c>
      <c r="J2703" s="650" t="s">
        <v>4476</v>
      </c>
      <c r="K2703" s="650" t="s">
        <v>4477</v>
      </c>
      <c r="L2703" s="651">
        <v>804.58</v>
      </c>
      <c r="M2703" s="651">
        <v>1609.16</v>
      </c>
      <c r="N2703" s="650">
        <v>2</v>
      </c>
      <c r="O2703" s="731">
        <v>1</v>
      </c>
      <c r="P2703" s="651">
        <v>1609.16</v>
      </c>
      <c r="Q2703" s="666">
        <v>1</v>
      </c>
      <c r="R2703" s="650">
        <v>2</v>
      </c>
      <c r="S2703" s="666">
        <v>1</v>
      </c>
      <c r="T2703" s="731">
        <v>1</v>
      </c>
      <c r="U2703" s="689">
        <v>1</v>
      </c>
    </row>
    <row r="2704" spans="1:21" ht="14.4" customHeight="1" x14ac:dyDescent="0.3">
      <c r="A2704" s="649">
        <v>21</v>
      </c>
      <c r="B2704" s="650" t="s">
        <v>582</v>
      </c>
      <c r="C2704" s="650">
        <v>89301215</v>
      </c>
      <c r="D2704" s="729" t="s">
        <v>5950</v>
      </c>
      <c r="E2704" s="730" t="s">
        <v>3918</v>
      </c>
      <c r="F2704" s="650" t="s">
        <v>3904</v>
      </c>
      <c r="G2704" s="650" t="s">
        <v>4666</v>
      </c>
      <c r="H2704" s="650" t="s">
        <v>583</v>
      </c>
      <c r="I2704" s="650" t="s">
        <v>5861</v>
      </c>
      <c r="J2704" s="650" t="s">
        <v>5862</v>
      </c>
      <c r="K2704" s="650" t="s">
        <v>3863</v>
      </c>
      <c r="L2704" s="651">
        <v>55.9</v>
      </c>
      <c r="M2704" s="651">
        <v>111.8</v>
      </c>
      <c r="N2704" s="650">
        <v>2</v>
      </c>
      <c r="O2704" s="731">
        <v>1</v>
      </c>
      <c r="P2704" s="651"/>
      <c r="Q2704" s="666">
        <v>0</v>
      </c>
      <c r="R2704" s="650"/>
      <c r="S2704" s="666">
        <v>0</v>
      </c>
      <c r="T2704" s="731"/>
      <c r="U2704" s="689">
        <v>0</v>
      </c>
    </row>
    <row r="2705" spans="1:21" ht="14.4" customHeight="1" x14ac:dyDescent="0.3">
      <c r="A2705" s="649">
        <v>21</v>
      </c>
      <c r="B2705" s="650" t="s">
        <v>582</v>
      </c>
      <c r="C2705" s="650">
        <v>89301215</v>
      </c>
      <c r="D2705" s="729" t="s">
        <v>5950</v>
      </c>
      <c r="E2705" s="730" t="s">
        <v>3918</v>
      </c>
      <c r="F2705" s="650" t="s">
        <v>3904</v>
      </c>
      <c r="G2705" s="650" t="s">
        <v>3979</v>
      </c>
      <c r="H2705" s="650" t="s">
        <v>583</v>
      </c>
      <c r="I2705" s="650" t="s">
        <v>4766</v>
      </c>
      <c r="J2705" s="650" t="s">
        <v>4394</v>
      </c>
      <c r="K2705" s="650" t="s">
        <v>4395</v>
      </c>
      <c r="L2705" s="651">
        <v>0</v>
      </c>
      <c r="M2705" s="651">
        <v>0</v>
      </c>
      <c r="N2705" s="650">
        <v>1</v>
      </c>
      <c r="O2705" s="731">
        <v>1</v>
      </c>
      <c r="P2705" s="651">
        <v>0</v>
      </c>
      <c r="Q2705" s="666"/>
      <c r="R2705" s="650">
        <v>1</v>
      </c>
      <c r="S2705" s="666">
        <v>1</v>
      </c>
      <c r="T2705" s="731">
        <v>1</v>
      </c>
      <c r="U2705" s="689">
        <v>1</v>
      </c>
    </row>
    <row r="2706" spans="1:21" ht="14.4" customHeight="1" x14ac:dyDescent="0.3">
      <c r="A2706" s="649">
        <v>21</v>
      </c>
      <c r="B2706" s="650" t="s">
        <v>582</v>
      </c>
      <c r="C2706" s="650">
        <v>89301215</v>
      </c>
      <c r="D2706" s="729" t="s">
        <v>5950</v>
      </c>
      <c r="E2706" s="730" t="s">
        <v>3918</v>
      </c>
      <c r="F2706" s="650" t="s">
        <v>3904</v>
      </c>
      <c r="G2706" s="650" t="s">
        <v>3979</v>
      </c>
      <c r="H2706" s="650" t="s">
        <v>583</v>
      </c>
      <c r="I2706" s="650" t="s">
        <v>5396</v>
      </c>
      <c r="J2706" s="650" t="s">
        <v>3981</v>
      </c>
      <c r="K2706" s="650" t="s">
        <v>2110</v>
      </c>
      <c r="L2706" s="651">
        <v>0</v>
      </c>
      <c r="M2706" s="651">
        <v>0</v>
      </c>
      <c r="N2706" s="650">
        <v>1</v>
      </c>
      <c r="O2706" s="731">
        <v>1</v>
      </c>
      <c r="P2706" s="651"/>
      <c r="Q2706" s="666"/>
      <c r="R2706" s="650"/>
      <c r="S2706" s="666">
        <v>0</v>
      </c>
      <c r="T2706" s="731"/>
      <c r="U2706" s="689">
        <v>0</v>
      </c>
    </row>
    <row r="2707" spans="1:21" ht="14.4" customHeight="1" x14ac:dyDescent="0.3">
      <c r="A2707" s="649">
        <v>21</v>
      </c>
      <c r="B2707" s="650" t="s">
        <v>582</v>
      </c>
      <c r="C2707" s="650">
        <v>89301215</v>
      </c>
      <c r="D2707" s="729" t="s">
        <v>5950</v>
      </c>
      <c r="E2707" s="730" t="s">
        <v>3918</v>
      </c>
      <c r="F2707" s="650" t="s">
        <v>3904</v>
      </c>
      <c r="G2707" s="650" t="s">
        <v>4852</v>
      </c>
      <c r="H2707" s="650" t="s">
        <v>583</v>
      </c>
      <c r="I2707" s="650" t="s">
        <v>5863</v>
      </c>
      <c r="J2707" s="650" t="s">
        <v>5864</v>
      </c>
      <c r="K2707" s="650" t="s">
        <v>5865</v>
      </c>
      <c r="L2707" s="651">
        <v>75.8</v>
      </c>
      <c r="M2707" s="651">
        <v>75.8</v>
      </c>
      <c r="N2707" s="650">
        <v>1</v>
      </c>
      <c r="O2707" s="731">
        <v>1</v>
      </c>
      <c r="P2707" s="651">
        <v>75.8</v>
      </c>
      <c r="Q2707" s="666">
        <v>1</v>
      </c>
      <c r="R2707" s="650">
        <v>1</v>
      </c>
      <c r="S2707" s="666">
        <v>1</v>
      </c>
      <c r="T2707" s="731">
        <v>1</v>
      </c>
      <c r="U2707" s="689">
        <v>1</v>
      </c>
    </row>
    <row r="2708" spans="1:21" ht="14.4" customHeight="1" x14ac:dyDescent="0.3">
      <c r="A2708" s="649">
        <v>21</v>
      </c>
      <c r="B2708" s="650" t="s">
        <v>582</v>
      </c>
      <c r="C2708" s="650">
        <v>89301215</v>
      </c>
      <c r="D2708" s="729" t="s">
        <v>5950</v>
      </c>
      <c r="E2708" s="730" t="s">
        <v>3918</v>
      </c>
      <c r="F2708" s="650" t="s">
        <v>3904</v>
      </c>
      <c r="G2708" s="650" t="s">
        <v>3986</v>
      </c>
      <c r="H2708" s="650" t="s">
        <v>583</v>
      </c>
      <c r="I2708" s="650" t="s">
        <v>3057</v>
      </c>
      <c r="J2708" s="650" t="s">
        <v>819</v>
      </c>
      <c r="K2708" s="650" t="s">
        <v>3058</v>
      </c>
      <c r="L2708" s="651">
        <v>198.04</v>
      </c>
      <c r="M2708" s="651">
        <v>198.04</v>
      </c>
      <c r="N2708" s="650">
        <v>1</v>
      </c>
      <c r="O2708" s="731">
        <v>1</v>
      </c>
      <c r="P2708" s="651">
        <v>198.04</v>
      </c>
      <c r="Q2708" s="666">
        <v>1</v>
      </c>
      <c r="R2708" s="650">
        <v>1</v>
      </c>
      <c r="S2708" s="666">
        <v>1</v>
      </c>
      <c r="T2708" s="731">
        <v>1</v>
      </c>
      <c r="U2708" s="689">
        <v>1</v>
      </c>
    </row>
    <row r="2709" spans="1:21" ht="14.4" customHeight="1" x14ac:dyDescent="0.3">
      <c r="A2709" s="649">
        <v>21</v>
      </c>
      <c r="B2709" s="650" t="s">
        <v>582</v>
      </c>
      <c r="C2709" s="650">
        <v>89301215</v>
      </c>
      <c r="D2709" s="729" t="s">
        <v>5950</v>
      </c>
      <c r="E2709" s="730" t="s">
        <v>3918</v>
      </c>
      <c r="F2709" s="650" t="s">
        <v>3904</v>
      </c>
      <c r="G2709" s="650" t="s">
        <v>3986</v>
      </c>
      <c r="H2709" s="650" t="s">
        <v>583</v>
      </c>
      <c r="I2709" s="650" t="s">
        <v>5567</v>
      </c>
      <c r="J2709" s="650" t="s">
        <v>5565</v>
      </c>
      <c r="K2709" s="650" t="s">
        <v>5568</v>
      </c>
      <c r="L2709" s="651">
        <v>0</v>
      </c>
      <c r="M2709" s="651">
        <v>0</v>
      </c>
      <c r="N2709" s="650">
        <v>1</v>
      </c>
      <c r="O2709" s="731">
        <v>0.5</v>
      </c>
      <c r="P2709" s="651">
        <v>0</v>
      </c>
      <c r="Q2709" s="666"/>
      <c r="R2709" s="650">
        <v>1</v>
      </c>
      <c r="S2709" s="666">
        <v>1</v>
      </c>
      <c r="T2709" s="731">
        <v>0.5</v>
      </c>
      <c r="U2709" s="689">
        <v>1</v>
      </c>
    </row>
    <row r="2710" spans="1:21" ht="14.4" customHeight="1" x14ac:dyDescent="0.3">
      <c r="A2710" s="649">
        <v>21</v>
      </c>
      <c r="B2710" s="650" t="s">
        <v>582</v>
      </c>
      <c r="C2710" s="650">
        <v>89301215</v>
      </c>
      <c r="D2710" s="729" t="s">
        <v>5950</v>
      </c>
      <c r="E2710" s="730" t="s">
        <v>3918</v>
      </c>
      <c r="F2710" s="650" t="s">
        <v>3904</v>
      </c>
      <c r="G2710" s="650" t="s">
        <v>3991</v>
      </c>
      <c r="H2710" s="650" t="s">
        <v>583</v>
      </c>
      <c r="I2710" s="650" t="s">
        <v>1382</v>
      </c>
      <c r="J2710" s="650" t="s">
        <v>1383</v>
      </c>
      <c r="K2710" s="650" t="s">
        <v>1384</v>
      </c>
      <c r="L2710" s="651">
        <v>359.63</v>
      </c>
      <c r="M2710" s="651">
        <v>359.63</v>
      </c>
      <c r="N2710" s="650">
        <v>1</v>
      </c>
      <c r="O2710" s="731">
        <v>1</v>
      </c>
      <c r="P2710" s="651"/>
      <c r="Q2710" s="666">
        <v>0</v>
      </c>
      <c r="R2710" s="650"/>
      <c r="S2710" s="666">
        <v>0</v>
      </c>
      <c r="T2710" s="731"/>
      <c r="U2710" s="689">
        <v>0</v>
      </c>
    </row>
    <row r="2711" spans="1:21" ht="14.4" customHeight="1" x14ac:dyDescent="0.3">
      <c r="A2711" s="649">
        <v>21</v>
      </c>
      <c r="B2711" s="650" t="s">
        <v>582</v>
      </c>
      <c r="C2711" s="650">
        <v>89301215</v>
      </c>
      <c r="D2711" s="729" t="s">
        <v>5950</v>
      </c>
      <c r="E2711" s="730" t="s">
        <v>3918</v>
      </c>
      <c r="F2711" s="650" t="s">
        <v>3904</v>
      </c>
      <c r="G2711" s="650" t="s">
        <v>3991</v>
      </c>
      <c r="H2711" s="650" t="s">
        <v>583</v>
      </c>
      <c r="I2711" s="650" t="s">
        <v>3992</v>
      </c>
      <c r="J2711" s="650" t="s">
        <v>1383</v>
      </c>
      <c r="K2711" s="650" t="s">
        <v>2118</v>
      </c>
      <c r="L2711" s="651">
        <v>0</v>
      </c>
      <c r="M2711" s="651">
        <v>0</v>
      </c>
      <c r="N2711" s="650">
        <v>2</v>
      </c>
      <c r="O2711" s="731">
        <v>1</v>
      </c>
      <c r="P2711" s="651">
        <v>0</v>
      </c>
      <c r="Q2711" s="666"/>
      <c r="R2711" s="650">
        <v>2</v>
      </c>
      <c r="S2711" s="666">
        <v>1</v>
      </c>
      <c r="T2711" s="731">
        <v>1</v>
      </c>
      <c r="U2711" s="689">
        <v>1</v>
      </c>
    </row>
    <row r="2712" spans="1:21" ht="14.4" customHeight="1" x14ac:dyDescent="0.3">
      <c r="A2712" s="649">
        <v>21</v>
      </c>
      <c r="B2712" s="650" t="s">
        <v>582</v>
      </c>
      <c r="C2712" s="650">
        <v>89301215</v>
      </c>
      <c r="D2712" s="729" t="s">
        <v>5950</v>
      </c>
      <c r="E2712" s="730" t="s">
        <v>3918</v>
      </c>
      <c r="F2712" s="650" t="s">
        <v>3904</v>
      </c>
      <c r="G2712" s="650" t="s">
        <v>4011</v>
      </c>
      <c r="H2712" s="650" t="s">
        <v>583</v>
      </c>
      <c r="I2712" s="650" t="s">
        <v>1386</v>
      </c>
      <c r="J2712" s="650" t="s">
        <v>4016</v>
      </c>
      <c r="K2712" s="650" t="s">
        <v>4017</v>
      </c>
      <c r="L2712" s="651">
        <v>1030.1500000000001</v>
      </c>
      <c r="M2712" s="651">
        <v>2060.3000000000002</v>
      </c>
      <c r="N2712" s="650">
        <v>2</v>
      </c>
      <c r="O2712" s="731">
        <v>1</v>
      </c>
      <c r="P2712" s="651">
        <v>2060.3000000000002</v>
      </c>
      <c r="Q2712" s="666">
        <v>1</v>
      </c>
      <c r="R2712" s="650">
        <v>2</v>
      </c>
      <c r="S2712" s="666">
        <v>1</v>
      </c>
      <c r="T2712" s="731">
        <v>1</v>
      </c>
      <c r="U2712" s="689">
        <v>1</v>
      </c>
    </row>
    <row r="2713" spans="1:21" ht="14.4" customHeight="1" x14ac:dyDescent="0.3">
      <c r="A2713" s="649">
        <v>21</v>
      </c>
      <c r="B2713" s="650" t="s">
        <v>582</v>
      </c>
      <c r="C2713" s="650">
        <v>89301215</v>
      </c>
      <c r="D2713" s="729" t="s">
        <v>5950</v>
      </c>
      <c r="E2713" s="730" t="s">
        <v>3918</v>
      </c>
      <c r="F2713" s="650" t="s">
        <v>3904</v>
      </c>
      <c r="G2713" s="650" t="s">
        <v>5866</v>
      </c>
      <c r="H2713" s="650" t="s">
        <v>583</v>
      </c>
      <c r="I2713" s="650" t="s">
        <v>5867</v>
      </c>
      <c r="J2713" s="650" t="s">
        <v>5868</v>
      </c>
      <c r="K2713" s="650" t="s">
        <v>5869</v>
      </c>
      <c r="L2713" s="651">
        <v>120.97</v>
      </c>
      <c r="M2713" s="651">
        <v>120.97</v>
      </c>
      <c r="N2713" s="650">
        <v>1</v>
      </c>
      <c r="O2713" s="731">
        <v>1</v>
      </c>
      <c r="P2713" s="651"/>
      <c r="Q2713" s="666">
        <v>0</v>
      </c>
      <c r="R2713" s="650"/>
      <c r="S2713" s="666">
        <v>0</v>
      </c>
      <c r="T2713" s="731"/>
      <c r="U2713" s="689">
        <v>0</v>
      </c>
    </row>
    <row r="2714" spans="1:21" ht="14.4" customHeight="1" x14ac:dyDescent="0.3">
      <c r="A2714" s="649">
        <v>21</v>
      </c>
      <c r="B2714" s="650" t="s">
        <v>582</v>
      </c>
      <c r="C2714" s="650">
        <v>89301215</v>
      </c>
      <c r="D2714" s="729" t="s">
        <v>5950</v>
      </c>
      <c r="E2714" s="730" t="s">
        <v>3918</v>
      </c>
      <c r="F2714" s="650" t="s">
        <v>3904</v>
      </c>
      <c r="G2714" s="650" t="s">
        <v>4355</v>
      </c>
      <c r="H2714" s="650" t="s">
        <v>583</v>
      </c>
      <c r="I2714" s="650" t="s">
        <v>917</v>
      </c>
      <c r="J2714" s="650" t="s">
        <v>918</v>
      </c>
      <c r="K2714" s="650" t="s">
        <v>4356</v>
      </c>
      <c r="L2714" s="651">
        <v>163.9</v>
      </c>
      <c r="M2714" s="651">
        <v>163.9</v>
      </c>
      <c r="N2714" s="650">
        <v>1</v>
      </c>
      <c r="O2714" s="731">
        <v>1</v>
      </c>
      <c r="P2714" s="651"/>
      <c r="Q2714" s="666">
        <v>0</v>
      </c>
      <c r="R2714" s="650"/>
      <c r="S2714" s="666">
        <v>0</v>
      </c>
      <c r="T2714" s="731"/>
      <c r="U2714" s="689">
        <v>0</v>
      </c>
    </row>
    <row r="2715" spans="1:21" ht="14.4" customHeight="1" x14ac:dyDescent="0.3">
      <c r="A2715" s="649">
        <v>21</v>
      </c>
      <c r="B2715" s="650" t="s">
        <v>582</v>
      </c>
      <c r="C2715" s="650">
        <v>89301215</v>
      </c>
      <c r="D2715" s="729" t="s">
        <v>5950</v>
      </c>
      <c r="E2715" s="730" t="s">
        <v>3918</v>
      </c>
      <c r="F2715" s="650" t="s">
        <v>3904</v>
      </c>
      <c r="G2715" s="650" t="s">
        <v>4153</v>
      </c>
      <c r="H2715" s="650" t="s">
        <v>583</v>
      </c>
      <c r="I2715" s="650" t="s">
        <v>5870</v>
      </c>
      <c r="J2715" s="650" t="s">
        <v>5871</v>
      </c>
      <c r="K2715" s="650" t="s">
        <v>2628</v>
      </c>
      <c r="L2715" s="651">
        <v>0</v>
      </c>
      <c r="M2715" s="651">
        <v>0</v>
      </c>
      <c r="N2715" s="650">
        <v>1</v>
      </c>
      <c r="O2715" s="731">
        <v>0.5</v>
      </c>
      <c r="P2715" s="651">
        <v>0</v>
      </c>
      <c r="Q2715" s="666"/>
      <c r="R2715" s="650">
        <v>1</v>
      </c>
      <c r="S2715" s="666">
        <v>1</v>
      </c>
      <c r="T2715" s="731">
        <v>0.5</v>
      </c>
      <c r="U2715" s="689">
        <v>1</v>
      </c>
    </row>
    <row r="2716" spans="1:21" ht="14.4" customHeight="1" x14ac:dyDescent="0.3">
      <c r="A2716" s="649">
        <v>21</v>
      </c>
      <c r="B2716" s="650" t="s">
        <v>582</v>
      </c>
      <c r="C2716" s="650">
        <v>89301215</v>
      </c>
      <c r="D2716" s="729" t="s">
        <v>5950</v>
      </c>
      <c r="E2716" s="730" t="s">
        <v>3918</v>
      </c>
      <c r="F2716" s="650" t="s">
        <v>3904</v>
      </c>
      <c r="G2716" s="650" t="s">
        <v>3954</v>
      </c>
      <c r="H2716" s="650" t="s">
        <v>583</v>
      </c>
      <c r="I2716" s="650" t="s">
        <v>2324</v>
      </c>
      <c r="J2716" s="650" t="s">
        <v>2325</v>
      </c>
      <c r="K2716" s="650" t="s">
        <v>3955</v>
      </c>
      <c r="L2716" s="651">
        <v>50.27</v>
      </c>
      <c r="M2716" s="651">
        <v>100.54</v>
      </c>
      <c r="N2716" s="650">
        <v>2</v>
      </c>
      <c r="O2716" s="731">
        <v>1.5</v>
      </c>
      <c r="P2716" s="651">
        <v>50.27</v>
      </c>
      <c r="Q2716" s="666">
        <v>0.5</v>
      </c>
      <c r="R2716" s="650">
        <v>1</v>
      </c>
      <c r="S2716" s="666">
        <v>0.5</v>
      </c>
      <c r="T2716" s="731">
        <v>0.5</v>
      </c>
      <c r="U2716" s="689">
        <v>0.33333333333333331</v>
      </c>
    </row>
    <row r="2717" spans="1:21" ht="14.4" customHeight="1" x14ac:dyDescent="0.3">
      <c r="A2717" s="649">
        <v>21</v>
      </c>
      <c r="B2717" s="650" t="s">
        <v>582</v>
      </c>
      <c r="C2717" s="650">
        <v>89301215</v>
      </c>
      <c r="D2717" s="729" t="s">
        <v>5950</v>
      </c>
      <c r="E2717" s="730" t="s">
        <v>3918</v>
      </c>
      <c r="F2717" s="650" t="s">
        <v>3904</v>
      </c>
      <c r="G2717" s="650" t="s">
        <v>3954</v>
      </c>
      <c r="H2717" s="650" t="s">
        <v>583</v>
      </c>
      <c r="I2717" s="650" t="s">
        <v>5872</v>
      </c>
      <c r="J2717" s="650" t="s">
        <v>5809</v>
      </c>
      <c r="K2717" s="650" t="s">
        <v>5873</v>
      </c>
      <c r="L2717" s="651">
        <v>0</v>
      </c>
      <c r="M2717" s="651">
        <v>0</v>
      </c>
      <c r="N2717" s="650">
        <v>1</v>
      </c>
      <c r="O2717" s="731">
        <v>1</v>
      </c>
      <c r="P2717" s="651"/>
      <c r="Q2717" s="666"/>
      <c r="R2717" s="650"/>
      <c r="S2717" s="666">
        <v>0</v>
      </c>
      <c r="T2717" s="731"/>
      <c r="U2717" s="689">
        <v>0</v>
      </c>
    </row>
    <row r="2718" spans="1:21" ht="14.4" customHeight="1" x14ac:dyDescent="0.3">
      <c r="A2718" s="649">
        <v>21</v>
      </c>
      <c r="B2718" s="650" t="s">
        <v>582</v>
      </c>
      <c r="C2718" s="650">
        <v>89301215</v>
      </c>
      <c r="D2718" s="729" t="s">
        <v>5950</v>
      </c>
      <c r="E2718" s="730" t="s">
        <v>3918</v>
      </c>
      <c r="F2718" s="650" t="s">
        <v>3904</v>
      </c>
      <c r="G2718" s="650" t="s">
        <v>4189</v>
      </c>
      <c r="H2718" s="650" t="s">
        <v>583</v>
      </c>
      <c r="I2718" s="650" t="s">
        <v>1070</v>
      </c>
      <c r="J2718" s="650" t="s">
        <v>1071</v>
      </c>
      <c r="K2718" s="650" t="s">
        <v>4190</v>
      </c>
      <c r="L2718" s="651">
        <v>0</v>
      </c>
      <c r="M2718" s="651">
        <v>0</v>
      </c>
      <c r="N2718" s="650">
        <v>2</v>
      </c>
      <c r="O2718" s="731">
        <v>1</v>
      </c>
      <c r="P2718" s="651">
        <v>0</v>
      </c>
      <c r="Q2718" s="666"/>
      <c r="R2718" s="650">
        <v>2</v>
      </c>
      <c r="S2718" s="666">
        <v>1</v>
      </c>
      <c r="T2718" s="731">
        <v>1</v>
      </c>
      <c r="U2718" s="689">
        <v>1</v>
      </c>
    </row>
    <row r="2719" spans="1:21" ht="14.4" customHeight="1" x14ac:dyDescent="0.3">
      <c r="A2719" s="649">
        <v>21</v>
      </c>
      <c r="B2719" s="650" t="s">
        <v>582</v>
      </c>
      <c r="C2719" s="650">
        <v>89301215</v>
      </c>
      <c r="D2719" s="729" t="s">
        <v>5950</v>
      </c>
      <c r="E2719" s="730" t="s">
        <v>3918</v>
      </c>
      <c r="F2719" s="650" t="s">
        <v>3904</v>
      </c>
      <c r="G2719" s="650" t="s">
        <v>5448</v>
      </c>
      <c r="H2719" s="650" t="s">
        <v>583</v>
      </c>
      <c r="I2719" s="650" t="s">
        <v>5752</v>
      </c>
      <c r="J2719" s="650" t="s">
        <v>5450</v>
      </c>
      <c r="K2719" s="650" t="s">
        <v>4235</v>
      </c>
      <c r="L2719" s="651">
        <v>121.41</v>
      </c>
      <c r="M2719" s="651">
        <v>121.41</v>
      </c>
      <c r="N2719" s="650">
        <v>1</v>
      </c>
      <c r="O2719" s="731">
        <v>1</v>
      </c>
      <c r="P2719" s="651"/>
      <c r="Q2719" s="666">
        <v>0</v>
      </c>
      <c r="R2719" s="650"/>
      <c r="S2719" s="666">
        <v>0</v>
      </c>
      <c r="T2719" s="731"/>
      <c r="U2719" s="689">
        <v>0</v>
      </c>
    </row>
    <row r="2720" spans="1:21" ht="14.4" customHeight="1" x14ac:dyDescent="0.3">
      <c r="A2720" s="649">
        <v>21</v>
      </c>
      <c r="B2720" s="650" t="s">
        <v>582</v>
      </c>
      <c r="C2720" s="650">
        <v>89301215</v>
      </c>
      <c r="D2720" s="729" t="s">
        <v>5950</v>
      </c>
      <c r="E2720" s="730" t="s">
        <v>3918</v>
      </c>
      <c r="F2720" s="650" t="s">
        <v>3904</v>
      </c>
      <c r="G2720" s="650" t="s">
        <v>4041</v>
      </c>
      <c r="H2720" s="650" t="s">
        <v>583</v>
      </c>
      <c r="I2720" s="650" t="s">
        <v>886</v>
      </c>
      <c r="J2720" s="650" t="s">
        <v>4414</v>
      </c>
      <c r="K2720" s="650" t="s">
        <v>4415</v>
      </c>
      <c r="L2720" s="651">
        <v>54.04</v>
      </c>
      <c r="M2720" s="651">
        <v>54.04</v>
      </c>
      <c r="N2720" s="650">
        <v>1</v>
      </c>
      <c r="O2720" s="731">
        <v>1</v>
      </c>
      <c r="P2720" s="651">
        <v>54.04</v>
      </c>
      <c r="Q2720" s="666">
        <v>1</v>
      </c>
      <c r="R2720" s="650">
        <v>1</v>
      </c>
      <c r="S2720" s="666">
        <v>1</v>
      </c>
      <c r="T2720" s="731">
        <v>1</v>
      </c>
      <c r="U2720" s="689">
        <v>1</v>
      </c>
    </row>
    <row r="2721" spans="1:21" ht="14.4" customHeight="1" x14ac:dyDescent="0.3">
      <c r="A2721" s="649">
        <v>21</v>
      </c>
      <c r="B2721" s="650" t="s">
        <v>582</v>
      </c>
      <c r="C2721" s="650">
        <v>89301215</v>
      </c>
      <c r="D2721" s="729" t="s">
        <v>5950</v>
      </c>
      <c r="E2721" s="730" t="s">
        <v>3918</v>
      </c>
      <c r="F2721" s="650" t="s">
        <v>3904</v>
      </c>
      <c r="G2721" s="650" t="s">
        <v>4055</v>
      </c>
      <c r="H2721" s="650" t="s">
        <v>1959</v>
      </c>
      <c r="I2721" s="650" t="s">
        <v>2273</v>
      </c>
      <c r="J2721" s="650" t="s">
        <v>2274</v>
      </c>
      <c r="K2721" s="650" t="s">
        <v>3770</v>
      </c>
      <c r="L2721" s="651">
        <v>804.58</v>
      </c>
      <c r="M2721" s="651">
        <v>4827.4800000000005</v>
      </c>
      <c r="N2721" s="650">
        <v>6</v>
      </c>
      <c r="O2721" s="731">
        <v>4</v>
      </c>
      <c r="P2721" s="651">
        <v>4827.4800000000005</v>
      </c>
      <c r="Q2721" s="666">
        <v>1</v>
      </c>
      <c r="R2721" s="650">
        <v>6</v>
      </c>
      <c r="S2721" s="666">
        <v>1</v>
      </c>
      <c r="T2721" s="731">
        <v>4</v>
      </c>
      <c r="U2721" s="689">
        <v>1</v>
      </c>
    </row>
    <row r="2722" spans="1:21" ht="14.4" customHeight="1" x14ac:dyDescent="0.3">
      <c r="A2722" s="649">
        <v>21</v>
      </c>
      <c r="B2722" s="650" t="s">
        <v>582</v>
      </c>
      <c r="C2722" s="650">
        <v>89301215</v>
      </c>
      <c r="D2722" s="729" t="s">
        <v>5950</v>
      </c>
      <c r="E2722" s="730" t="s">
        <v>3918</v>
      </c>
      <c r="F2722" s="650" t="s">
        <v>3904</v>
      </c>
      <c r="G2722" s="650" t="s">
        <v>4419</v>
      </c>
      <c r="H2722" s="650" t="s">
        <v>1959</v>
      </c>
      <c r="I2722" s="650" t="s">
        <v>5874</v>
      </c>
      <c r="J2722" s="650" t="s">
        <v>5875</v>
      </c>
      <c r="K2722" s="650" t="s">
        <v>5876</v>
      </c>
      <c r="L2722" s="651">
        <v>108.46</v>
      </c>
      <c r="M2722" s="651">
        <v>108.46</v>
      </c>
      <c r="N2722" s="650">
        <v>1</v>
      </c>
      <c r="O2722" s="731">
        <v>1</v>
      </c>
      <c r="P2722" s="651"/>
      <c r="Q2722" s="666">
        <v>0</v>
      </c>
      <c r="R2722" s="650"/>
      <c r="S2722" s="666">
        <v>0</v>
      </c>
      <c r="T2722" s="731"/>
      <c r="U2722" s="689">
        <v>0</v>
      </c>
    </row>
    <row r="2723" spans="1:21" ht="14.4" customHeight="1" x14ac:dyDescent="0.3">
      <c r="A2723" s="649">
        <v>21</v>
      </c>
      <c r="B2723" s="650" t="s">
        <v>582</v>
      </c>
      <c r="C2723" s="650">
        <v>89301215</v>
      </c>
      <c r="D2723" s="729" t="s">
        <v>5950</v>
      </c>
      <c r="E2723" s="730" t="s">
        <v>3918</v>
      </c>
      <c r="F2723" s="650" t="s">
        <v>3904</v>
      </c>
      <c r="G2723" s="650" t="s">
        <v>4419</v>
      </c>
      <c r="H2723" s="650" t="s">
        <v>1959</v>
      </c>
      <c r="I2723" s="650" t="s">
        <v>4420</v>
      </c>
      <c r="J2723" s="650" t="s">
        <v>2506</v>
      </c>
      <c r="K2723" s="650" t="s">
        <v>4421</v>
      </c>
      <c r="L2723" s="651">
        <v>50.57</v>
      </c>
      <c r="M2723" s="651">
        <v>50.57</v>
      </c>
      <c r="N2723" s="650">
        <v>1</v>
      </c>
      <c r="O2723" s="731">
        <v>1</v>
      </c>
      <c r="P2723" s="651"/>
      <c r="Q2723" s="666">
        <v>0</v>
      </c>
      <c r="R2723" s="650"/>
      <c r="S2723" s="666">
        <v>0</v>
      </c>
      <c r="T2723" s="731"/>
      <c r="U2723" s="689">
        <v>0</v>
      </c>
    </row>
    <row r="2724" spans="1:21" ht="14.4" customHeight="1" x14ac:dyDescent="0.3">
      <c r="A2724" s="649">
        <v>21</v>
      </c>
      <c r="B2724" s="650" t="s">
        <v>582</v>
      </c>
      <c r="C2724" s="650">
        <v>89301215</v>
      </c>
      <c r="D2724" s="729" t="s">
        <v>5950</v>
      </c>
      <c r="E2724" s="730" t="s">
        <v>3918</v>
      </c>
      <c r="F2724" s="650" t="s">
        <v>3904</v>
      </c>
      <c r="G2724" s="650" t="s">
        <v>4957</v>
      </c>
      <c r="H2724" s="650" t="s">
        <v>583</v>
      </c>
      <c r="I2724" s="650" t="s">
        <v>1109</v>
      </c>
      <c r="J2724" s="650" t="s">
        <v>1110</v>
      </c>
      <c r="K2724" s="650" t="s">
        <v>1111</v>
      </c>
      <c r="L2724" s="651">
        <v>49.79</v>
      </c>
      <c r="M2724" s="651">
        <v>99.58</v>
      </c>
      <c r="N2724" s="650">
        <v>2</v>
      </c>
      <c r="O2724" s="731">
        <v>1</v>
      </c>
      <c r="P2724" s="651">
        <v>49.79</v>
      </c>
      <c r="Q2724" s="666">
        <v>0.5</v>
      </c>
      <c r="R2724" s="650">
        <v>1</v>
      </c>
      <c r="S2724" s="666">
        <v>0.5</v>
      </c>
      <c r="T2724" s="731">
        <v>0.5</v>
      </c>
      <c r="U2724" s="689">
        <v>0.5</v>
      </c>
    </row>
    <row r="2725" spans="1:21" ht="14.4" customHeight="1" x14ac:dyDescent="0.3">
      <c r="A2725" s="649">
        <v>21</v>
      </c>
      <c r="B2725" s="650" t="s">
        <v>582</v>
      </c>
      <c r="C2725" s="650">
        <v>89301215</v>
      </c>
      <c r="D2725" s="729" t="s">
        <v>5950</v>
      </c>
      <c r="E2725" s="730" t="s">
        <v>3918</v>
      </c>
      <c r="F2725" s="650" t="s">
        <v>3904</v>
      </c>
      <c r="G2725" s="650" t="s">
        <v>4064</v>
      </c>
      <c r="H2725" s="650" t="s">
        <v>583</v>
      </c>
      <c r="I2725" s="650" t="s">
        <v>989</v>
      </c>
      <c r="J2725" s="650" t="s">
        <v>4065</v>
      </c>
      <c r="K2725" s="650" t="s">
        <v>4066</v>
      </c>
      <c r="L2725" s="651">
        <v>56.01</v>
      </c>
      <c r="M2725" s="651">
        <v>112.02</v>
      </c>
      <c r="N2725" s="650">
        <v>2</v>
      </c>
      <c r="O2725" s="731">
        <v>1.5</v>
      </c>
      <c r="P2725" s="651">
        <v>112.02</v>
      </c>
      <c r="Q2725" s="666">
        <v>1</v>
      </c>
      <c r="R2725" s="650">
        <v>2</v>
      </c>
      <c r="S2725" s="666">
        <v>1</v>
      </c>
      <c r="T2725" s="731">
        <v>1.5</v>
      </c>
      <c r="U2725" s="689">
        <v>1</v>
      </c>
    </row>
    <row r="2726" spans="1:21" ht="14.4" customHeight="1" x14ac:dyDescent="0.3">
      <c r="A2726" s="649">
        <v>21</v>
      </c>
      <c r="B2726" s="650" t="s">
        <v>582</v>
      </c>
      <c r="C2726" s="650">
        <v>89301215</v>
      </c>
      <c r="D2726" s="729" t="s">
        <v>5950</v>
      </c>
      <c r="E2726" s="730" t="s">
        <v>3918</v>
      </c>
      <c r="F2726" s="650" t="s">
        <v>3904</v>
      </c>
      <c r="G2726" s="650" t="s">
        <v>5370</v>
      </c>
      <c r="H2726" s="650" t="s">
        <v>583</v>
      </c>
      <c r="I2726" s="650" t="s">
        <v>3288</v>
      </c>
      <c r="J2726" s="650" t="s">
        <v>3289</v>
      </c>
      <c r="K2726" s="650" t="s">
        <v>5371</v>
      </c>
      <c r="L2726" s="651">
        <v>0</v>
      </c>
      <c r="M2726" s="651">
        <v>0</v>
      </c>
      <c r="N2726" s="650">
        <v>1</v>
      </c>
      <c r="O2726" s="731">
        <v>1</v>
      </c>
      <c r="P2726" s="651">
        <v>0</v>
      </c>
      <c r="Q2726" s="666"/>
      <c r="R2726" s="650">
        <v>1</v>
      </c>
      <c r="S2726" s="666">
        <v>1</v>
      </c>
      <c r="T2726" s="731">
        <v>1</v>
      </c>
      <c r="U2726" s="689">
        <v>1</v>
      </c>
    </row>
    <row r="2727" spans="1:21" ht="14.4" customHeight="1" x14ac:dyDescent="0.3">
      <c r="A2727" s="649">
        <v>21</v>
      </c>
      <c r="B2727" s="650" t="s">
        <v>582</v>
      </c>
      <c r="C2727" s="650">
        <v>89301215</v>
      </c>
      <c r="D2727" s="729" t="s">
        <v>5950</v>
      </c>
      <c r="E2727" s="730" t="s">
        <v>3918</v>
      </c>
      <c r="F2727" s="650" t="s">
        <v>3904</v>
      </c>
      <c r="G2727" s="650" t="s">
        <v>4441</v>
      </c>
      <c r="H2727" s="650" t="s">
        <v>1959</v>
      </c>
      <c r="I2727" s="650" t="s">
        <v>1968</v>
      </c>
      <c r="J2727" s="650" t="s">
        <v>1969</v>
      </c>
      <c r="K2727" s="650" t="s">
        <v>1872</v>
      </c>
      <c r="L2727" s="651">
        <v>96.63</v>
      </c>
      <c r="M2727" s="651">
        <v>96.63</v>
      </c>
      <c r="N2727" s="650">
        <v>1</v>
      </c>
      <c r="O2727" s="731">
        <v>1</v>
      </c>
      <c r="P2727" s="651"/>
      <c r="Q2727" s="666">
        <v>0</v>
      </c>
      <c r="R2727" s="650"/>
      <c r="S2727" s="666">
        <v>0</v>
      </c>
      <c r="T2727" s="731"/>
      <c r="U2727" s="689">
        <v>0</v>
      </c>
    </row>
    <row r="2728" spans="1:21" ht="14.4" customHeight="1" x14ac:dyDescent="0.3">
      <c r="A2728" s="649">
        <v>21</v>
      </c>
      <c r="B2728" s="650" t="s">
        <v>582</v>
      </c>
      <c r="C2728" s="650">
        <v>89301215</v>
      </c>
      <c r="D2728" s="729" t="s">
        <v>5950</v>
      </c>
      <c r="E2728" s="730" t="s">
        <v>3918</v>
      </c>
      <c r="F2728" s="650" t="s">
        <v>3904</v>
      </c>
      <c r="G2728" s="650" t="s">
        <v>3951</v>
      </c>
      <c r="H2728" s="650" t="s">
        <v>583</v>
      </c>
      <c r="I2728" s="650" t="s">
        <v>4080</v>
      </c>
      <c r="J2728" s="650" t="s">
        <v>3953</v>
      </c>
      <c r="K2728" s="650" t="s">
        <v>809</v>
      </c>
      <c r="L2728" s="651">
        <v>97.97</v>
      </c>
      <c r="M2728" s="651">
        <v>293.90999999999997</v>
      </c>
      <c r="N2728" s="650">
        <v>3</v>
      </c>
      <c r="O2728" s="731">
        <v>2</v>
      </c>
      <c r="P2728" s="651">
        <v>195.94</v>
      </c>
      <c r="Q2728" s="666">
        <v>0.66666666666666674</v>
      </c>
      <c r="R2728" s="650">
        <v>2</v>
      </c>
      <c r="S2728" s="666">
        <v>0.66666666666666663</v>
      </c>
      <c r="T2728" s="731">
        <v>1</v>
      </c>
      <c r="U2728" s="689">
        <v>0.5</v>
      </c>
    </row>
    <row r="2729" spans="1:21" ht="14.4" customHeight="1" x14ac:dyDescent="0.3">
      <c r="A2729" s="649">
        <v>21</v>
      </c>
      <c r="B2729" s="650" t="s">
        <v>582</v>
      </c>
      <c r="C2729" s="650">
        <v>89301215</v>
      </c>
      <c r="D2729" s="729" t="s">
        <v>5950</v>
      </c>
      <c r="E2729" s="730" t="s">
        <v>3918</v>
      </c>
      <c r="F2729" s="650" t="s">
        <v>3904</v>
      </c>
      <c r="G2729" s="650" t="s">
        <v>3951</v>
      </c>
      <c r="H2729" s="650" t="s">
        <v>583</v>
      </c>
      <c r="I2729" s="650" t="s">
        <v>4167</v>
      </c>
      <c r="J2729" s="650" t="s">
        <v>808</v>
      </c>
      <c r="K2729" s="650" t="s">
        <v>4168</v>
      </c>
      <c r="L2729" s="651">
        <v>48.98</v>
      </c>
      <c r="M2729" s="651">
        <v>97.96</v>
      </c>
      <c r="N2729" s="650">
        <v>2</v>
      </c>
      <c r="O2729" s="731">
        <v>2</v>
      </c>
      <c r="P2729" s="651">
        <v>48.98</v>
      </c>
      <c r="Q2729" s="666">
        <v>0.5</v>
      </c>
      <c r="R2729" s="650">
        <v>1</v>
      </c>
      <c r="S2729" s="666">
        <v>0.5</v>
      </c>
      <c r="T2729" s="731">
        <v>1</v>
      </c>
      <c r="U2729" s="689">
        <v>0.5</v>
      </c>
    </row>
    <row r="2730" spans="1:21" ht="14.4" customHeight="1" x14ac:dyDescent="0.3">
      <c r="A2730" s="649">
        <v>21</v>
      </c>
      <c r="B2730" s="650" t="s">
        <v>582</v>
      </c>
      <c r="C2730" s="650">
        <v>89301215</v>
      </c>
      <c r="D2730" s="729" t="s">
        <v>5950</v>
      </c>
      <c r="E2730" s="730" t="s">
        <v>3918</v>
      </c>
      <c r="F2730" s="650" t="s">
        <v>3904</v>
      </c>
      <c r="G2730" s="650" t="s">
        <v>3948</v>
      </c>
      <c r="H2730" s="650" t="s">
        <v>1959</v>
      </c>
      <c r="I2730" s="650" t="s">
        <v>2200</v>
      </c>
      <c r="J2730" s="650" t="s">
        <v>2201</v>
      </c>
      <c r="K2730" s="650" t="s">
        <v>3686</v>
      </c>
      <c r="L2730" s="651">
        <v>1359.61</v>
      </c>
      <c r="M2730" s="651">
        <v>2719.22</v>
      </c>
      <c r="N2730" s="650">
        <v>2</v>
      </c>
      <c r="O2730" s="731">
        <v>1.5</v>
      </c>
      <c r="P2730" s="651">
        <v>2719.22</v>
      </c>
      <c r="Q2730" s="666">
        <v>1</v>
      </c>
      <c r="R2730" s="650">
        <v>2</v>
      </c>
      <c r="S2730" s="666">
        <v>1</v>
      </c>
      <c r="T2730" s="731">
        <v>1.5</v>
      </c>
      <c r="U2730" s="689">
        <v>1</v>
      </c>
    </row>
    <row r="2731" spans="1:21" ht="14.4" customHeight="1" x14ac:dyDescent="0.3">
      <c r="A2731" s="649">
        <v>21</v>
      </c>
      <c r="B2731" s="650" t="s">
        <v>582</v>
      </c>
      <c r="C2731" s="650">
        <v>89301215</v>
      </c>
      <c r="D2731" s="729" t="s">
        <v>5950</v>
      </c>
      <c r="E2731" s="730" t="s">
        <v>3918</v>
      </c>
      <c r="F2731" s="650" t="s">
        <v>3904</v>
      </c>
      <c r="G2731" s="650" t="s">
        <v>3948</v>
      </c>
      <c r="H2731" s="650" t="s">
        <v>1959</v>
      </c>
      <c r="I2731" s="650" t="s">
        <v>3964</v>
      </c>
      <c r="J2731" s="650" t="s">
        <v>3965</v>
      </c>
      <c r="K2731" s="650" t="s">
        <v>3966</v>
      </c>
      <c r="L2731" s="651">
        <v>1359.61</v>
      </c>
      <c r="M2731" s="651">
        <v>4078.83</v>
      </c>
      <c r="N2731" s="650">
        <v>3</v>
      </c>
      <c r="O2731" s="731">
        <v>1.5</v>
      </c>
      <c r="P2731" s="651">
        <v>4078.83</v>
      </c>
      <c r="Q2731" s="666">
        <v>1</v>
      </c>
      <c r="R2731" s="650">
        <v>3</v>
      </c>
      <c r="S2731" s="666">
        <v>1</v>
      </c>
      <c r="T2731" s="731">
        <v>1.5</v>
      </c>
      <c r="U2731" s="689">
        <v>1</v>
      </c>
    </row>
    <row r="2732" spans="1:21" ht="14.4" customHeight="1" x14ac:dyDescent="0.3">
      <c r="A2732" s="649">
        <v>21</v>
      </c>
      <c r="B2732" s="650" t="s">
        <v>582</v>
      </c>
      <c r="C2732" s="650">
        <v>89301215</v>
      </c>
      <c r="D2732" s="729" t="s">
        <v>5950</v>
      </c>
      <c r="E2732" s="730" t="s">
        <v>3918</v>
      </c>
      <c r="F2732" s="650" t="s">
        <v>3904</v>
      </c>
      <c r="G2732" s="650" t="s">
        <v>4093</v>
      </c>
      <c r="H2732" s="650" t="s">
        <v>583</v>
      </c>
      <c r="I2732" s="650" t="s">
        <v>5211</v>
      </c>
      <c r="J2732" s="650" t="s">
        <v>1067</v>
      </c>
      <c r="K2732" s="650" t="s">
        <v>2758</v>
      </c>
      <c r="L2732" s="651">
        <v>151.38999999999999</v>
      </c>
      <c r="M2732" s="651">
        <v>151.38999999999999</v>
      </c>
      <c r="N2732" s="650">
        <v>1</v>
      </c>
      <c r="O2732" s="731">
        <v>0.5</v>
      </c>
      <c r="P2732" s="651">
        <v>151.38999999999999</v>
      </c>
      <c r="Q2732" s="666">
        <v>1</v>
      </c>
      <c r="R2732" s="650">
        <v>1</v>
      </c>
      <c r="S2732" s="666">
        <v>1</v>
      </c>
      <c r="T2732" s="731">
        <v>0.5</v>
      </c>
      <c r="U2732" s="689">
        <v>1</v>
      </c>
    </row>
    <row r="2733" spans="1:21" ht="14.4" customHeight="1" x14ac:dyDescent="0.3">
      <c r="A2733" s="649">
        <v>21</v>
      </c>
      <c r="B2733" s="650" t="s">
        <v>582</v>
      </c>
      <c r="C2733" s="650">
        <v>89301215</v>
      </c>
      <c r="D2733" s="729" t="s">
        <v>5950</v>
      </c>
      <c r="E2733" s="730" t="s">
        <v>3918</v>
      </c>
      <c r="F2733" s="650" t="s">
        <v>3904</v>
      </c>
      <c r="G2733" s="650" t="s">
        <v>4094</v>
      </c>
      <c r="H2733" s="650" t="s">
        <v>583</v>
      </c>
      <c r="I2733" s="650" t="s">
        <v>1884</v>
      </c>
      <c r="J2733" s="650" t="s">
        <v>869</v>
      </c>
      <c r="K2733" s="650" t="s">
        <v>1217</v>
      </c>
      <c r="L2733" s="651">
        <v>113.37</v>
      </c>
      <c r="M2733" s="651">
        <v>906.96</v>
      </c>
      <c r="N2733" s="650">
        <v>8</v>
      </c>
      <c r="O2733" s="731">
        <v>7</v>
      </c>
      <c r="P2733" s="651">
        <v>566.85</v>
      </c>
      <c r="Q2733" s="666">
        <v>0.625</v>
      </c>
      <c r="R2733" s="650">
        <v>5</v>
      </c>
      <c r="S2733" s="666">
        <v>0.625</v>
      </c>
      <c r="T2733" s="731">
        <v>4</v>
      </c>
      <c r="U2733" s="689">
        <v>0.5714285714285714</v>
      </c>
    </row>
    <row r="2734" spans="1:21" ht="14.4" customHeight="1" x14ac:dyDescent="0.3">
      <c r="A2734" s="649">
        <v>21</v>
      </c>
      <c r="B2734" s="650" t="s">
        <v>582</v>
      </c>
      <c r="C2734" s="650">
        <v>89301215</v>
      </c>
      <c r="D2734" s="729" t="s">
        <v>5950</v>
      </c>
      <c r="E2734" s="730" t="s">
        <v>3918</v>
      </c>
      <c r="F2734" s="650" t="s">
        <v>3904</v>
      </c>
      <c r="G2734" s="650" t="s">
        <v>4094</v>
      </c>
      <c r="H2734" s="650" t="s">
        <v>583</v>
      </c>
      <c r="I2734" s="650" t="s">
        <v>5008</v>
      </c>
      <c r="J2734" s="650" t="s">
        <v>5009</v>
      </c>
      <c r="K2734" s="650" t="s">
        <v>858</v>
      </c>
      <c r="L2734" s="651">
        <v>45.34</v>
      </c>
      <c r="M2734" s="651">
        <v>317.38</v>
      </c>
      <c r="N2734" s="650">
        <v>7</v>
      </c>
      <c r="O2734" s="731">
        <v>5</v>
      </c>
      <c r="P2734" s="651">
        <v>45.34</v>
      </c>
      <c r="Q2734" s="666">
        <v>0.14285714285714288</v>
      </c>
      <c r="R2734" s="650">
        <v>1</v>
      </c>
      <c r="S2734" s="666">
        <v>0.14285714285714285</v>
      </c>
      <c r="T2734" s="731">
        <v>1</v>
      </c>
      <c r="U2734" s="689">
        <v>0.2</v>
      </c>
    </row>
    <row r="2735" spans="1:21" ht="14.4" customHeight="1" x14ac:dyDescent="0.3">
      <c r="A2735" s="649">
        <v>21</v>
      </c>
      <c r="B2735" s="650" t="s">
        <v>582</v>
      </c>
      <c r="C2735" s="650">
        <v>89301215</v>
      </c>
      <c r="D2735" s="729" t="s">
        <v>5950</v>
      </c>
      <c r="E2735" s="730" t="s">
        <v>3918</v>
      </c>
      <c r="F2735" s="650" t="s">
        <v>3904</v>
      </c>
      <c r="G2735" s="650" t="s">
        <v>4327</v>
      </c>
      <c r="H2735" s="650" t="s">
        <v>583</v>
      </c>
      <c r="I2735" s="650" t="s">
        <v>2661</v>
      </c>
      <c r="J2735" s="650" t="s">
        <v>2662</v>
      </c>
      <c r="K2735" s="650" t="s">
        <v>2663</v>
      </c>
      <c r="L2735" s="651">
        <v>73.260000000000005</v>
      </c>
      <c r="M2735" s="651">
        <v>73.260000000000005</v>
      </c>
      <c r="N2735" s="650">
        <v>1</v>
      </c>
      <c r="O2735" s="731">
        <v>1</v>
      </c>
      <c r="P2735" s="651"/>
      <c r="Q2735" s="666">
        <v>0</v>
      </c>
      <c r="R2735" s="650"/>
      <c r="S2735" s="666">
        <v>0</v>
      </c>
      <c r="T2735" s="731"/>
      <c r="U2735" s="689">
        <v>0</v>
      </c>
    </row>
    <row r="2736" spans="1:21" ht="14.4" customHeight="1" x14ac:dyDescent="0.3">
      <c r="A2736" s="649">
        <v>21</v>
      </c>
      <c r="B2736" s="650" t="s">
        <v>582</v>
      </c>
      <c r="C2736" s="650">
        <v>89301215</v>
      </c>
      <c r="D2736" s="729" t="s">
        <v>5950</v>
      </c>
      <c r="E2736" s="730" t="s">
        <v>3918</v>
      </c>
      <c r="F2736" s="650" t="s">
        <v>3904</v>
      </c>
      <c r="G2736" s="650" t="s">
        <v>4095</v>
      </c>
      <c r="H2736" s="650" t="s">
        <v>583</v>
      </c>
      <c r="I2736" s="650" t="s">
        <v>5877</v>
      </c>
      <c r="J2736" s="650" t="s">
        <v>5878</v>
      </c>
      <c r="K2736" s="650" t="s">
        <v>5879</v>
      </c>
      <c r="L2736" s="651">
        <v>0</v>
      </c>
      <c r="M2736" s="651">
        <v>0</v>
      </c>
      <c r="N2736" s="650">
        <v>1</v>
      </c>
      <c r="O2736" s="731">
        <v>1</v>
      </c>
      <c r="P2736" s="651">
        <v>0</v>
      </c>
      <c r="Q2736" s="666"/>
      <c r="R2736" s="650">
        <v>1</v>
      </c>
      <c r="S2736" s="666">
        <v>1</v>
      </c>
      <c r="T2736" s="731">
        <v>1</v>
      </c>
      <c r="U2736" s="689">
        <v>1</v>
      </c>
    </row>
    <row r="2737" spans="1:21" ht="14.4" customHeight="1" x14ac:dyDescent="0.3">
      <c r="A2737" s="649">
        <v>21</v>
      </c>
      <c r="B2737" s="650" t="s">
        <v>582</v>
      </c>
      <c r="C2737" s="650">
        <v>89301215</v>
      </c>
      <c r="D2737" s="729" t="s">
        <v>5950</v>
      </c>
      <c r="E2737" s="730" t="s">
        <v>3918</v>
      </c>
      <c r="F2737" s="650" t="s">
        <v>3904</v>
      </c>
      <c r="G2737" s="650" t="s">
        <v>4101</v>
      </c>
      <c r="H2737" s="650" t="s">
        <v>1959</v>
      </c>
      <c r="I2737" s="650" t="s">
        <v>2087</v>
      </c>
      <c r="J2737" s="650" t="s">
        <v>3673</v>
      </c>
      <c r="K2737" s="650" t="s">
        <v>3674</v>
      </c>
      <c r="L2737" s="651">
        <v>32.630000000000003</v>
      </c>
      <c r="M2737" s="651">
        <v>32.630000000000003</v>
      </c>
      <c r="N2737" s="650">
        <v>1</v>
      </c>
      <c r="O2737" s="731">
        <v>0.5</v>
      </c>
      <c r="P2737" s="651">
        <v>32.630000000000003</v>
      </c>
      <c r="Q2737" s="666">
        <v>1</v>
      </c>
      <c r="R2737" s="650">
        <v>1</v>
      </c>
      <c r="S2737" s="666">
        <v>1</v>
      </c>
      <c r="T2737" s="731">
        <v>0.5</v>
      </c>
      <c r="U2737" s="689">
        <v>1</v>
      </c>
    </row>
    <row r="2738" spans="1:21" ht="14.4" customHeight="1" x14ac:dyDescent="0.3">
      <c r="A2738" s="649">
        <v>21</v>
      </c>
      <c r="B2738" s="650" t="s">
        <v>582</v>
      </c>
      <c r="C2738" s="650">
        <v>89301215</v>
      </c>
      <c r="D2738" s="729" t="s">
        <v>5950</v>
      </c>
      <c r="E2738" s="730" t="s">
        <v>3918</v>
      </c>
      <c r="F2738" s="650" t="s">
        <v>3904</v>
      </c>
      <c r="G2738" s="650" t="s">
        <v>4115</v>
      </c>
      <c r="H2738" s="650" t="s">
        <v>583</v>
      </c>
      <c r="I2738" s="650" t="s">
        <v>4116</v>
      </c>
      <c r="J2738" s="650" t="s">
        <v>2391</v>
      </c>
      <c r="K2738" s="650" t="s">
        <v>4117</v>
      </c>
      <c r="L2738" s="651">
        <v>23.46</v>
      </c>
      <c r="M2738" s="651">
        <v>93.84</v>
      </c>
      <c r="N2738" s="650">
        <v>4</v>
      </c>
      <c r="O2738" s="731">
        <v>2</v>
      </c>
      <c r="P2738" s="651">
        <v>93.84</v>
      </c>
      <c r="Q2738" s="666">
        <v>1</v>
      </c>
      <c r="R2738" s="650">
        <v>4</v>
      </c>
      <c r="S2738" s="666">
        <v>1</v>
      </c>
      <c r="T2738" s="731">
        <v>2</v>
      </c>
      <c r="U2738" s="689">
        <v>1</v>
      </c>
    </row>
    <row r="2739" spans="1:21" ht="14.4" customHeight="1" x14ac:dyDescent="0.3">
      <c r="A2739" s="649">
        <v>21</v>
      </c>
      <c r="B2739" s="650" t="s">
        <v>582</v>
      </c>
      <c r="C2739" s="650">
        <v>89301215</v>
      </c>
      <c r="D2739" s="729" t="s">
        <v>5950</v>
      </c>
      <c r="E2739" s="730" t="s">
        <v>3918</v>
      </c>
      <c r="F2739" s="650" t="s">
        <v>3904</v>
      </c>
      <c r="G2739" s="650" t="s">
        <v>5880</v>
      </c>
      <c r="H2739" s="650" t="s">
        <v>583</v>
      </c>
      <c r="I2739" s="650" t="s">
        <v>5881</v>
      </c>
      <c r="J2739" s="650" t="s">
        <v>5882</v>
      </c>
      <c r="K2739" s="650" t="s">
        <v>874</v>
      </c>
      <c r="L2739" s="651">
        <v>871.31</v>
      </c>
      <c r="M2739" s="651">
        <v>871.31</v>
      </c>
      <c r="N2739" s="650">
        <v>1</v>
      </c>
      <c r="O2739" s="731">
        <v>0.5</v>
      </c>
      <c r="P2739" s="651">
        <v>871.31</v>
      </c>
      <c r="Q2739" s="666">
        <v>1</v>
      </c>
      <c r="R2739" s="650">
        <v>1</v>
      </c>
      <c r="S2739" s="666">
        <v>1</v>
      </c>
      <c r="T2739" s="731">
        <v>0.5</v>
      </c>
      <c r="U2739" s="689">
        <v>1</v>
      </c>
    </row>
    <row r="2740" spans="1:21" ht="14.4" customHeight="1" x14ac:dyDescent="0.3">
      <c r="A2740" s="649">
        <v>21</v>
      </c>
      <c r="B2740" s="650" t="s">
        <v>582</v>
      </c>
      <c r="C2740" s="650">
        <v>89301215</v>
      </c>
      <c r="D2740" s="729" t="s">
        <v>5950</v>
      </c>
      <c r="E2740" s="730" t="s">
        <v>3918</v>
      </c>
      <c r="F2740" s="650" t="s">
        <v>3904</v>
      </c>
      <c r="G2740" s="650" t="s">
        <v>4384</v>
      </c>
      <c r="H2740" s="650" t="s">
        <v>1959</v>
      </c>
      <c r="I2740" s="650" t="s">
        <v>4385</v>
      </c>
      <c r="J2740" s="650" t="s">
        <v>3851</v>
      </c>
      <c r="K2740" s="650" t="s">
        <v>2164</v>
      </c>
      <c r="L2740" s="651">
        <v>154.4</v>
      </c>
      <c r="M2740" s="651">
        <v>617.6</v>
      </c>
      <c r="N2740" s="650">
        <v>4</v>
      </c>
      <c r="O2740" s="731">
        <v>3</v>
      </c>
      <c r="P2740" s="651"/>
      <c r="Q2740" s="666">
        <v>0</v>
      </c>
      <c r="R2740" s="650"/>
      <c r="S2740" s="666">
        <v>0</v>
      </c>
      <c r="T2740" s="731"/>
      <c r="U2740" s="689">
        <v>0</v>
      </c>
    </row>
    <row r="2741" spans="1:21" ht="14.4" customHeight="1" x14ac:dyDescent="0.3">
      <c r="A2741" s="649">
        <v>21</v>
      </c>
      <c r="B2741" s="650" t="s">
        <v>582</v>
      </c>
      <c r="C2741" s="650">
        <v>89301215</v>
      </c>
      <c r="D2741" s="729" t="s">
        <v>5950</v>
      </c>
      <c r="E2741" s="730" t="s">
        <v>3918</v>
      </c>
      <c r="F2741" s="650" t="s">
        <v>3904</v>
      </c>
      <c r="G2741" s="650" t="s">
        <v>4384</v>
      </c>
      <c r="H2741" s="650" t="s">
        <v>1959</v>
      </c>
      <c r="I2741" s="650" t="s">
        <v>3236</v>
      </c>
      <c r="J2741" s="650" t="s">
        <v>3851</v>
      </c>
      <c r="K2741" s="650" t="s">
        <v>3852</v>
      </c>
      <c r="L2741" s="651">
        <v>514.67999999999995</v>
      </c>
      <c r="M2741" s="651">
        <v>6176.16</v>
      </c>
      <c r="N2741" s="650">
        <v>12</v>
      </c>
      <c r="O2741" s="731">
        <v>11.5</v>
      </c>
      <c r="P2741" s="651">
        <v>2058.7199999999998</v>
      </c>
      <c r="Q2741" s="666">
        <v>0.33333333333333331</v>
      </c>
      <c r="R2741" s="650">
        <v>4</v>
      </c>
      <c r="S2741" s="666">
        <v>0.33333333333333331</v>
      </c>
      <c r="T2741" s="731">
        <v>4</v>
      </c>
      <c r="U2741" s="689">
        <v>0.34782608695652173</v>
      </c>
    </row>
    <row r="2742" spans="1:21" ht="14.4" customHeight="1" x14ac:dyDescent="0.3">
      <c r="A2742" s="649">
        <v>21</v>
      </c>
      <c r="B2742" s="650" t="s">
        <v>582</v>
      </c>
      <c r="C2742" s="650">
        <v>89301215</v>
      </c>
      <c r="D2742" s="729" t="s">
        <v>5950</v>
      </c>
      <c r="E2742" s="730" t="s">
        <v>3918</v>
      </c>
      <c r="F2742" s="650" t="s">
        <v>3904</v>
      </c>
      <c r="G2742" s="650" t="s">
        <v>5221</v>
      </c>
      <c r="H2742" s="650" t="s">
        <v>1959</v>
      </c>
      <c r="I2742" s="650" t="s">
        <v>5800</v>
      </c>
      <c r="J2742" s="650" t="s">
        <v>5801</v>
      </c>
      <c r="K2742" s="650" t="s">
        <v>5802</v>
      </c>
      <c r="L2742" s="651">
        <v>14860.07</v>
      </c>
      <c r="M2742" s="651">
        <v>104020.49</v>
      </c>
      <c r="N2742" s="650">
        <v>7</v>
      </c>
      <c r="O2742" s="731">
        <v>2.5</v>
      </c>
      <c r="P2742" s="651">
        <v>104020.49</v>
      </c>
      <c r="Q2742" s="666">
        <v>1</v>
      </c>
      <c r="R2742" s="650">
        <v>7</v>
      </c>
      <c r="S2742" s="666">
        <v>1</v>
      </c>
      <c r="T2742" s="731">
        <v>2.5</v>
      </c>
      <c r="U2742" s="689">
        <v>1</v>
      </c>
    </row>
    <row r="2743" spans="1:21" ht="14.4" customHeight="1" x14ac:dyDescent="0.3">
      <c r="A2743" s="649">
        <v>21</v>
      </c>
      <c r="B2743" s="650" t="s">
        <v>582</v>
      </c>
      <c r="C2743" s="650">
        <v>89301215</v>
      </c>
      <c r="D2743" s="729" t="s">
        <v>5950</v>
      </c>
      <c r="E2743" s="730" t="s">
        <v>3918</v>
      </c>
      <c r="F2743" s="650" t="s">
        <v>3904</v>
      </c>
      <c r="G2743" s="650" t="s">
        <v>5221</v>
      </c>
      <c r="H2743" s="650" t="s">
        <v>1959</v>
      </c>
      <c r="I2743" s="650" t="s">
        <v>5838</v>
      </c>
      <c r="J2743" s="650" t="s">
        <v>5832</v>
      </c>
      <c r="K2743" s="650" t="s">
        <v>5224</v>
      </c>
      <c r="L2743" s="651">
        <v>10614.33</v>
      </c>
      <c r="M2743" s="651">
        <v>31842.989999999998</v>
      </c>
      <c r="N2743" s="650">
        <v>3</v>
      </c>
      <c r="O2743" s="731">
        <v>1</v>
      </c>
      <c r="P2743" s="651">
        <v>10614.33</v>
      </c>
      <c r="Q2743" s="666">
        <v>0.33333333333333337</v>
      </c>
      <c r="R2743" s="650">
        <v>1</v>
      </c>
      <c r="S2743" s="666">
        <v>0.33333333333333331</v>
      </c>
      <c r="T2743" s="731">
        <v>0.5</v>
      </c>
      <c r="U2743" s="689">
        <v>0.5</v>
      </c>
    </row>
    <row r="2744" spans="1:21" ht="14.4" customHeight="1" x14ac:dyDescent="0.3">
      <c r="A2744" s="649">
        <v>21</v>
      </c>
      <c r="B2744" s="650" t="s">
        <v>582</v>
      </c>
      <c r="C2744" s="650">
        <v>89301215</v>
      </c>
      <c r="D2744" s="729" t="s">
        <v>5950</v>
      </c>
      <c r="E2744" s="730" t="s">
        <v>3918</v>
      </c>
      <c r="F2744" s="650" t="s">
        <v>3904</v>
      </c>
      <c r="G2744" s="650" t="s">
        <v>5221</v>
      </c>
      <c r="H2744" s="650" t="s">
        <v>1959</v>
      </c>
      <c r="I2744" s="650" t="s">
        <v>5851</v>
      </c>
      <c r="J2744" s="650" t="s">
        <v>5852</v>
      </c>
      <c r="K2744" s="650" t="s">
        <v>5853</v>
      </c>
      <c r="L2744" s="651">
        <v>2122.86</v>
      </c>
      <c r="M2744" s="651">
        <v>6368.58</v>
      </c>
      <c r="N2744" s="650">
        <v>3</v>
      </c>
      <c r="O2744" s="731">
        <v>1</v>
      </c>
      <c r="P2744" s="651">
        <v>2122.86</v>
      </c>
      <c r="Q2744" s="666">
        <v>0.33333333333333337</v>
      </c>
      <c r="R2744" s="650">
        <v>1</v>
      </c>
      <c r="S2744" s="666">
        <v>0.33333333333333331</v>
      </c>
      <c r="T2744" s="731">
        <v>0.5</v>
      </c>
      <c r="U2744" s="689">
        <v>0.5</v>
      </c>
    </row>
    <row r="2745" spans="1:21" ht="14.4" customHeight="1" x14ac:dyDescent="0.3">
      <c r="A2745" s="649">
        <v>21</v>
      </c>
      <c r="B2745" s="650" t="s">
        <v>582</v>
      </c>
      <c r="C2745" s="650">
        <v>89301215</v>
      </c>
      <c r="D2745" s="729" t="s">
        <v>5950</v>
      </c>
      <c r="E2745" s="730" t="s">
        <v>3918</v>
      </c>
      <c r="F2745" s="650" t="s">
        <v>3904</v>
      </c>
      <c r="G2745" s="650" t="s">
        <v>4121</v>
      </c>
      <c r="H2745" s="650" t="s">
        <v>583</v>
      </c>
      <c r="I2745" s="650" t="s">
        <v>4122</v>
      </c>
      <c r="J2745" s="650" t="s">
        <v>4123</v>
      </c>
      <c r="K2745" s="650" t="s">
        <v>1285</v>
      </c>
      <c r="L2745" s="651">
        <v>102.89</v>
      </c>
      <c r="M2745" s="651">
        <v>102.89</v>
      </c>
      <c r="N2745" s="650">
        <v>1</v>
      </c>
      <c r="O2745" s="731">
        <v>1</v>
      </c>
      <c r="P2745" s="651">
        <v>102.89</v>
      </c>
      <c r="Q2745" s="666">
        <v>1</v>
      </c>
      <c r="R2745" s="650">
        <v>1</v>
      </c>
      <c r="S2745" s="666">
        <v>1</v>
      </c>
      <c r="T2745" s="731">
        <v>1</v>
      </c>
      <c r="U2745" s="689">
        <v>1</v>
      </c>
    </row>
    <row r="2746" spans="1:21" ht="14.4" customHeight="1" x14ac:dyDescent="0.3">
      <c r="A2746" s="649">
        <v>21</v>
      </c>
      <c r="B2746" s="650" t="s">
        <v>582</v>
      </c>
      <c r="C2746" s="650">
        <v>89301215</v>
      </c>
      <c r="D2746" s="729" t="s">
        <v>5950</v>
      </c>
      <c r="E2746" s="730" t="s">
        <v>3918</v>
      </c>
      <c r="F2746" s="650" t="s">
        <v>3904</v>
      </c>
      <c r="G2746" s="650" t="s">
        <v>4121</v>
      </c>
      <c r="H2746" s="650" t="s">
        <v>583</v>
      </c>
      <c r="I2746" s="650" t="s">
        <v>4202</v>
      </c>
      <c r="J2746" s="650" t="s">
        <v>4123</v>
      </c>
      <c r="K2746" s="650" t="s">
        <v>1276</v>
      </c>
      <c r="L2746" s="651">
        <v>154.33000000000001</v>
      </c>
      <c r="M2746" s="651">
        <v>308.66000000000003</v>
      </c>
      <c r="N2746" s="650">
        <v>2</v>
      </c>
      <c r="O2746" s="731">
        <v>2</v>
      </c>
      <c r="P2746" s="651"/>
      <c r="Q2746" s="666">
        <v>0</v>
      </c>
      <c r="R2746" s="650"/>
      <c r="S2746" s="666">
        <v>0</v>
      </c>
      <c r="T2746" s="731"/>
      <c r="U2746" s="689">
        <v>0</v>
      </c>
    </row>
    <row r="2747" spans="1:21" ht="14.4" customHeight="1" x14ac:dyDescent="0.3">
      <c r="A2747" s="649">
        <v>21</v>
      </c>
      <c r="B2747" s="650" t="s">
        <v>582</v>
      </c>
      <c r="C2747" s="650">
        <v>89301215</v>
      </c>
      <c r="D2747" s="729" t="s">
        <v>5950</v>
      </c>
      <c r="E2747" s="730" t="s">
        <v>3918</v>
      </c>
      <c r="F2747" s="650" t="s">
        <v>3904</v>
      </c>
      <c r="G2747" s="650" t="s">
        <v>5050</v>
      </c>
      <c r="H2747" s="650" t="s">
        <v>583</v>
      </c>
      <c r="I2747" s="650" t="s">
        <v>5051</v>
      </c>
      <c r="J2747" s="650" t="s">
        <v>5052</v>
      </c>
      <c r="K2747" s="650" t="s">
        <v>5053</v>
      </c>
      <c r="L2747" s="651">
        <v>82.67</v>
      </c>
      <c r="M2747" s="651">
        <v>165.34</v>
      </c>
      <c r="N2747" s="650">
        <v>2</v>
      </c>
      <c r="O2747" s="731">
        <v>1</v>
      </c>
      <c r="P2747" s="651"/>
      <c r="Q2747" s="666">
        <v>0</v>
      </c>
      <c r="R2747" s="650"/>
      <c r="S2747" s="666">
        <v>0</v>
      </c>
      <c r="T2747" s="731"/>
      <c r="U2747" s="689">
        <v>0</v>
      </c>
    </row>
    <row r="2748" spans="1:21" ht="14.4" customHeight="1" x14ac:dyDescent="0.3">
      <c r="A2748" s="649">
        <v>21</v>
      </c>
      <c r="B2748" s="650" t="s">
        <v>582</v>
      </c>
      <c r="C2748" s="650">
        <v>89301215</v>
      </c>
      <c r="D2748" s="729" t="s">
        <v>5950</v>
      </c>
      <c r="E2748" s="730" t="s">
        <v>3918</v>
      </c>
      <c r="F2748" s="650" t="s">
        <v>3904</v>
      </c>
      <c r="G2748" s="650" t="s">
        <v>4125</v>
      </c>
      <c r="H2748" s="650" t="s">
        <v>583</v>
      </c>
      <c r="I2748" s="650" t="s">
        <v>4126</v>
      </c>
      <c r="J2748" s="650" t="s">
        <v>1827</v>
      </c>
      <c r="K2748" s="650" t="s">
        <v>1013</v>
      </c>
      <c r="L2748" s="651">
        <v>0</v>
      </c>
      <c r="M2748" s="651">
        <v>0</v>
      </c>
      <c r="N2748" s="650">
        <v>1</v>
      </c>
      <c r="O2748" s="731">
        <v>1</v>
      </c>
      <c r="P2748" s="651">
        <v>0</v>
      </c>
      <c r="Q2748" s="666"/>
      <c r="R2748" s="650">
        <v>1</v>
      </c>
      <c r="S2748" s="666">
        <v>1</v>
      </c>
      <c r="T2748" s="731">
        <v>1</v>
      </c>
      <c r="U2748" s="689">
        <v>1</v>
      </c>
    </row>
    <row r="2749" spans="1:21" ht="14.4" customHeight="1" x14ac:dyDescent="0.3">
      <c r="A2749" s="649">
        <v>21</v>
      </c>
      <c r="B2749" s="650" t="s">
        <v>582</v>
      </c>
      <c r="C2749" s="650">
        <v>89301215</v>
      </c>
      <c r="D2749" s="729" t="s">
        <v>5950</v>
      </c>
      <c r="E2749" s="730" t="s">
        <v>3918</v>
      </c>
      <c r="F2749" s="650" t="s">
        <v>3904</v>
      </c>
      <c r="G2749" s="650" t="s">
        <v>4727</v>
      </c>
      <c r="H2749" s="650" t="s">
        <v>583</v>
      </c>
      <c r="I2749" s="650" t="s">
        <v>5883</v>
      </c>
      <c r="J2749" s="650" t="s">
        <v>5884</v>
      </c>
      <c r="K2749" s="650" t="s">
        <v>5885</v>
      </c>
      <c r="L2749" s="651">
        <v>0</v>
      </c>
      <c r="M2749" s="651">
        <v>0</v>
      </c>
      <c r="N2749" s="650">
        <v>1</v>
      </c>
      <c r="O2749" s="731">
        <v>0.5</v>
      </c>
      <c r="P2749" s="651">
        <v>0</v>
      </c>
      <c r="Q2749" s="666"/>
      <c r="R2749" s="650">
        <v>1</v>
      </c>
      <c r="S2749" s="666">
        <v>1</v>
      </c>
      <c r="T2749" s="731">
        <v>0.5</v>
      </c>
      <c r="U2749" s="689">
        <v>1</v>
      </c>
    </row>
    <row r="2750" spans="1:21" ht="14.4" customHeight="1" x14ac:dyDescent="0.3">
      <c r="A2750" s="649">
        <v>21</v>
      </c>
      <c r="B2750" s="650" t="s">
        <v>582</v>
      </c>
      <c r="C2750" s="650">
        <v>89301215</v>
      </c>
      <c r="D2750" s="729" t="s">
        <v>5950</v>
      </c>
      <c r="E2750" s="730" t="s">
        <v>3918</v>
      </c>
      <c r="F2750" s="650" t="s">
        <v>3906</v>
      </c>
      <c r="G2750" s="650" t="s">
        <v>5719</v>
      </c>
      <c r="H2750" s="650" t="s">
        <v>583</v>
      </c>
      <c r="I2750" s="650" t="s">
        <v>5854</v>
      </c>
      <c r="J2750" s="650" t="s">
        <v>5855</v>
      </c>
      <c r="K2750" s="650" t="s">
        <v>5856</v>
      </c>
      <c r="L2750" s="651">
        <v>741</v>
      </c>
      <c r="M2750" s="651">
        <v>3705</v>
      </c>
      <c r="N2750" s="650">
        <v>5</v>
      </c>
      <c r="O2750" s="731">
        <v>3</v>
      </c>
      <c r="P2750" s="651">
        <v>2223</v>
      </c>
      <c r="Q2750" s="666">
        <v>0.6</v>
      </c>
      <c r="R2750" s="650">
        <v>3</v>
      </c>
      <c r="S2750" s="666">
        <v>0.6</v>
      </c>
      <c r="T2750" s="731">
        <v>2</v>
      </c>
      <c r="U2750" s="689">
        <v>0.66666666666666663</v>
      </c>
    </row>
    <row r="2751" spans="1:21" ht="14.4" customHeight="1" x14ac:dyDescent="0.3">
      <c r="A2751" s="649">
        <v>21</v>
      </c>
      <c r="B2751" s="650" t="s">
        <v>582</v>
      </c>
      <c r="C2751" s="650">
        <v>89301215</v>
      </c>
      <c r="D2751" s="729" t="s">
        <v>5950</v>
      </c>
      <c r="E2751" s="730" t="s">
        <v>3918</v>
      </c>
      <c r="F2751" s="650" t="s">
        <v>3906</v>
      </c>
      <c r="G2751" s="650" t="s">
        <v>5719</v>
      </c>
      <c r="H2751" s="650" t="s">
        <v>583</v>
      </c>
      <c r="I2751" s="650" t="s">
        <v>5720</v>
      </c>
      <c r="J2751" s="650" t="s">
        <v>5721</v>
      </c>
      <c r="K2751" s="650" t="s">
        <v>5722</v>
      </c>
      <c r="L2751" s="651">
        <v>770.84</v>
      </c>
      <c r="M2751" s="651">
        <v>3083.36</v>
      </c>
      <c r="N2751" s="650">
        <v>4</v>
      </c>
      <c r="O2751" s="731">
        <v>2</v>
      </c>
      <c r="P2751" s="651">
        <v>3083.36</v>
      </c>
      <c r="Q2751" s="666">
        <v>1</v>
      </c>
      <c r="R2751" s="650">
        <v>4</v>
      </c>
      <c r="S2751" s="666">
        <v>1</v>
      </c>
      <c r="T2751" s="731">
        <v>2</v>
      </c>
      <c r="U2751" s="689">
        <v>1</v>
      </c>
    </row>
    <row r="2752" spans="1:21" ht="14.4" customHeight="1" x14ac:dyDescent="0.3">
      <c r="A2752" s="649">
        <v>21</v>
      </c>
      <c r="B2752" s="650" t="s">
        <v>582</v>
      </c>
      <c r="C2752" s="650">
        <v>89301215</v>
      </c>
      <c r="D2752" s="729" t="s">
        <v>5950</v>
      </c>
      <c r="E2752" s="730" t="s">
        <v>3918</v>
      </c>
      <c r="F2752" s="650" t="s">
        <v>3906</v>
      </c>
      <c r="G2752" s="650" t="s">
        <v>5719</v>
      </c>
      <c r="H2752" s="650" t="s">
        <v>583</v>
      </c>
      <c r="I2752" s="650" t="s">
        <v>5886</v>
      </c>
      <c r="J2752" s="650" t="s">
        <v>5887</v>
      </c>
      <c r="K2752" s="650" t="s">
        <v>5888</v>
      </c>
      <c r="L2752" s="651">
        <v>1512.05</v>
      </c>
      <c r="M2752" s="651">
        <v>3024.1</v>
      </c>
      <c r="N2752" s="650">
        <v>2</v>
      </c>
      <c r="O2752" s="731">
        <v>1</v>
      </c>
      <c r="P2752" s="651">
        <v>3024.1</v>
      </c>
      <c r="Q2752" s="666">
        <v>1</v>
      </c>
      <c r="R2752" s="650">
        <v>2</v>
      </c>
      <c r="S2752" s="666">
        <v>1</v>
      </c>
      <c r="T2752" s="731">
        <v>1</v>
      </c>
      <c r="U2752" s="689">
        <v>1</v>
      </c>
    </row>
    <row r="2753" spans="1:21" ht="14.4" customHeight="1" x14ac:dyDescent="0.3">
      <c r="A2753" s="649">
        <v>21</v>
      </c>
      <c r="B2753" s="650" t="s">
        <v>582</v>
      </c>
      <c r="C2753" s="650">
        <v>89301215</v>
      </c>
      <c r="D2753" s="729" t="s">
        <v>5950</v>
      </c>
      <c r="E2753" s="730" t="s">
        <v>3918</v>
      </c>
      <c r="F2753" s="650" t="s">
        <v>3906</v>
      </c>
      <c r="G2753" s="650" t="s">
        <v>5719</v>
      </c>
      <c r="H2753" s="650" t="s">
        <v>583</v>
      </c>
      <c r="I2753" s="650" t="s">
        <v>5723</v>
      </c>
      <c r="J2753" s="650" t="s">
        <v>5724</v>
      </c>
      <c r="K2753" s="650" t="s">
        <v>5725</v>
      </c>
      <c r="L2753" s="651">
        <v>1600</v>
      </c>
      <c r="M2753" s="651">
        <v>4800</v>
      </c>
      <c r="N2753" s="650">
        <v>3</v>
      </c>
      <c r="O2753" s="731">
        <v>3</v>
      </c>
      <c r="P2753" s="651">
        <v>4800</v>
      </c>
      <c r="Q2753" s="666">
        <v>1</v>
      </c>
      <c r="R2753" s="650">
        <v>3</v>
      </c>
      <c r="S2753" s="666">
        <v>1</v>
      </c>
      <c r="T2753" s="731">
        <v>3</v>
      </c>
      <c r="U2753" s="689">
        <v>1</v>
      </c>
    </row>
    <row r="2754" spans="1:21" ht="14.4" customHeight="1" x14ac:dyDescent="0.3">
      <c r="A2754" s="649">
        <v>21</v>
      </c>
      <c r="B2754" s="650" t="s">
        <v>582</v>
      </c>
      <c r="C2754" s="650">
        <v>89301215</v>
      </c>
      <c r="D2754" s="729" t="s">
        <v>5950</v>
      </c>
      <c r="E2754" s="730" t="s">
        <v>3918</v>
      </c>
      <c r="F2754" s="650" t="s">
        <v>3906</v>
      </c>
      <c r="G2754" s="650" t="s">
        <v>4136</v>
      </c>
      <c r="H2754" s="650" t="s">
        <v>583</v>
      </c>
      <c r="I2754" s="650" t="s">
        <v>4137</v>
      </c>
      <c r="J2754" s="650" t="s">
        <v>4138</v>
      </c>
      <c r="K2754" s="650" t="s">
        <v>4139</v>
      </c>
      <c r="L2754" s="651">
        <v>1267.1199999999999</v>
      </c>
      <c r="M2754" s="651">
        <v>11404.079999999998</v>
      </c>
      <c r="N2754" s="650">
        <v>9</v>
      </c>
      <c r="O2754" s="731">
        <v>8</v>
      </c>
      <c r="P2754" s="651">
        <v>10136.959999999999</v>
      </c>
      <c r="Q2754" s="666">
        <v>0.88888888888888895</v>
      </c>
      <c r="R2754" s="650">
        <v>8</v>
      </c>
      <c r="S2754" s="666">
        <v>0.88888888888888884</v>
      </c>
      <c r="T2754" s="731">
        <v>7</v>
      </c>
      <c r="U2754" s="689">
        <v>0.875</v>
      </c>
    </row>
    <row r="2755" spans="1:21" ht="14.4" customHeight="1" x14ac:dyDescent="0.3">
      <c r="A2755" s="649">
        <v>21</v>
      </c>
      <c r="B2755" s="650" t="s">
        <v>582</v>
      </c>
      <c r="C2755" s="650">
        <v>89301215</v>
      </c>
      <c r="D2755" s="729" t="s">
        <v>5950</v>
      </c>
      <c r="E2755" s="730" t="s">
        <v>3921</v>
      </c>
      <c r="F2755" s="650" t="s">
        <v>3904</v>
      </c>
      <c r="G2755" s="650" t="s">
        <v>3956</v>
      </c>
      <c r="H2755" s="650" t="s">
        <v>583</v>
      </c>
      <c r="I2755" s="650" t="s">
        <v>699</v>
      </c>
      <c r="J2755" s="650" t="s">
        <v>700</v>
      </c>
      <c r="K2755" s="650" t="s">
        <v>3957</v>
      </c>
      <c r="L2755" s="651">
        <v>42.42</v>
      </c>
      <c r="M2755" s="651">
        <v>84.84</v>
      </c>
      <c r="N2755" s="650">
        <v>2</v>
      </c>
      <c r="O2755" s="731">
        <v>0.5</v>
      </c>
      <c r="P2755" s="651"/>
      <c r="Q2755" s="666">
        <v>0</v>
      </c>
      <c r="R2755" s="650"/>
      <c r="S2755" s="666">
        <v>0</v>
      </c>
      <c r="T2755" s="731"/>
      <c r="U2755" s="689">
        <v>0</v>
      </c>
    </row>
    <row r="2756" spans="1:21" ht="14.4" customHeight="1" x14ac:dyDescent="0.3">
      <c r="A2756" s="649">
        <v>21</v>
      </c>
      <c r="B2756" s="650" t="s">
        <v>582</v>
      </c>
      <c r="C2756" s="650">
        <v>89301215</v>
      </c>
      <c r="D2756" s="729" t="s">
        <v>5950</v>
      </c>
      <c r="E2756" s="730" t="s">
        <v>3921</v>
      </c>
      <c r="F2756" s="650" t="s">
        <v>3904</v>
      </c>
      <c r="G2756" s="650" t="s">
        <v>3956</v>
      </c>
      <c r="H2756" s="650" t="s">
        <v>583</v>
      </c>
      <c r="I2756" s="650" t="s">
        <v>699</v>
      </c>
      <c r="J2756" s="650" t="s">
        <v>700</v>
      </c>
      <c r="K2756" s="650" t="s">
        <v>3957</v>
      </c>
      <c r="L2756" s="651">
        <v>85.72</v>
      </c>
      <c r="M2756" s="651">
        <v>171.44</v>
      </c>
      <c r="N2756" s="650">
        <v>2</v>
      </c>
      <c r="O2756" s="731">
        <v>0.5</v>
      </c>
      <c r="P2756" s="651"/>
      <c r="Q2756" s="666">
        <v>0</v>
      </c>
      <c r="R2756" s="650"/>
      <c r="S2756" s="666">
        <v>0</v>
      </c>
      <c r="T2756" s="731"/>
      <c r="U2756" s="689">
        <v>0</v>
      </c>
    </row>
    <row r="2757" spans="1:21" ht="14.4" customHeight="1" x14ac:dyDescent="0.3">
      <c r="A2757" s="649">
        <v>21</v>
      </c>
      <c r="B2757" s="650" t="s">
        <v>582</v>
      </c>
      <c r="C2757" s="650">
        <v>89301215</v>
      </c>
      <c r="D2757" s="729" t="s">
        <v>5950</v>
      </c>
      <c r="E2757" s="730" t="s">
        <v>3921</v>
      </c>
      <c r="F2757" s="650" t="s">
        <v>3904</v>
      </c>
      <c r="G2757" s="650" t="s">
        <v>3972</v>
      </c>
      <c r="H2757" s="650" t="s">
        <v>583</v>
      </c>
      <c r="I2757" s="650" t="s">
        <v>1127</v>
      </c>
      <c r="J2757" s="650" t="s">
        <v>1128</v>
      </c>
      <c r="K2757" s="650" t="s">
        <v>1129</v>
      </c>
      <c r="L2757" s="651">
        <v>60.92</v>
      </c>
      <c r="M2757" s="651">
        <v>182.76</v>
      </c>
      <c r="N2757" s="650">
        <v>3</v>
      </c>
      <c r="O2757" s="731">
        <v>0.5</v>
      </c>
      <c r="P2757" s="651"/>
      <c r="Q2757" s="666">
        <v>0</v>
      </c>
      <c r="R2757" s="650"/>
      <c r="S2757" s="666">
        <v>0</v>
      </c>
      <c r="T2757" s="731"/>
      <c r="U2757" s="689">
        <v>0</v>
      </c>
    </row>
    <row r="2758" spans="1:21" ht="14.4" customHeight="1" x14ac:dyDescent="0.3">
      <c r="A2758" s="649">
        <v>21</v>
      </c>
      <c r="B2758" s="650" t="s">
        <v>582</v>
      </c>
      <c r="C2758" s="650">
        <v>89301215</v>
      </c>
      <c r="D2758" s="729" t="s">
        <v>5950</v>
      </c>
      <c r="E2758" s="730" t="s">
        <v>3921</v>
      </c>
      <c r="F2758" s="650" t="s">
        <v>3904</v>
      </c>
      <c r="G2758" s="650" t="s">
        <v>3972</v>
      </c>
      <c r="H2758" s="650" t="s">
        <v>583</v>
      </c>
      <c r="I2758" s="650" t="s">
        <v>2630</v>
      </c>
      <c r="J2758" s="650" t="s">
        <v>1128</v>
      </c>
      <c r="K2758" s="650" t="s">
        <v>2631</v>
      </c>
      <c r="L2758" s="651">
        <v>203.07</v>
      </c>
      <c r="M2758" s="651">
        <v>203.07</v>
      </c>
      <c r="N2758" s="650">
        <v>1</v>
      </c>
      <c r="O2758" s="731">
        <v>1</v>
      </c>
      <c r="P2758" s="651"/>
      <c r="Q2758" s="666">
        <v>0</v>
      </c>
      <c r="R2758" s="650"/>
      <c r="S2758" s="666">
        <v>0</v>
      </c>
      <c r="T2758" s="731"/>
      <c r="U2758" s="689">
        <v>0</v>
      </c>
    </row>
    <row r="2759" spans="1:21" ht="14.4" customHeight="1" x14ac:dyDescent="0.3">
      <c r="A2759" s="649">
        <v>21</v>
      </c>
      <c r="B2759" s="650" t="s">
        <v>582</v>
      </c>
      <c r="C2759" s="650">
        <v>89301215</v>
      </c>
      <c r="D2759" s="729" t="s">
        <v>5950</v>
      </c>
      <c r="E2759" s="730" t="s">
        <v>3921</v>
      </c>
      <c r="F2759" s="650" t="s">
        <v>3904</v>
      </c>
      <c r="G2759" s="650" t="s">
        <v>4211</v>
      </c>
      <c r="H2759" s="650" t="s">
        <v>1959</v>
      </c>
      <c r="I2759" s="650" t="s">
        <v>2217</v>
      </c>
      <c r="J2759" s="650" t="s">
        <v>2218</v>
      </c>
      <c r="K2759" s="650" t="s">
        <v>1962</v>
      </c>
      <c r="L2759" s="651">
        <v>0</v>
      </c>
      <c r="M2759" s="651">
        <v>0</v>
      </c>
      <c r="N2759" s="650">
        <v>2</v>
      </c>
      <c r="O2759" s="731">
        <v>1</v>
      </c>
      <c r="P2759" s="651">
        <v>0</v>
      </c>
      <c r="Q2759" s="666"/>
      <c r="R2759" s="650">
        <v>2</v>
      </c>
      <c r="S2759" s="666">
        <v>1</v>
      </c>
      <c r="T2759" s="731">
        <v>1</v>
      </c>
      <c r="U2759" s="689">
        <v>1</v>
      </c>
    </row>
    <row r="2760" spans="1:21" ht="14.4" customHeight="1" x14ac:dyDescent="0.3">
      <c r="A2760" s="649">
        <v>21</v>
      </c>
      <c r="B2760" s="650" t="s">
        <v>582</v>
      </c>
      <c r="C2760" s="650">
        <v>89301215</v>
      </c>
      <c r="D2760" s="729" t="s">
        <v>5950</v>
      </c>
      <c r="E2760" s="730" t="s">
        <v>3921</v>
      </c>
      <c r="F2760" s="650" t="s">
        <v>3904</v>
      </c>
      <c r="G2760" s="650" t="s">
        <v>4666</v>
      </c>
      <c r="H2760" s="650" t="s">
        <v>583</v>
      </c>
      <c r="I2760" s="650" t="s">
        <v>4838</v>
      </c>
      <c r="J2760" s="650" t="s">
        <v>4839</v>
      </c>
      <c r="K2760" s="650" t="s">
        <v>3806</v>
      </c>
      <c r="L2760" s="651">
        <v>41.93</v>
      </c>
      <c r="M2760" s="651">
        <v>125.78999999999999</v>
      </c>
      <c r="N2760" s="650">
        <v>3</v>
      </c>
      <c r="O2760" s="731">
        <v>1</v>
      </c>
      <c r="P2760" s="651"/>
      <c r="Q2760" s="666">
        <v>0</v>
      </c>
      <c r="R2760" s="650"/>
      <c r="S2760" s="666">
        <v>0</v>
      </c>
      <c r="T2760" s="731"/>
      <c r="U2760" s="689">
        <v>0</v>
      </c>
    </row>
    <row r="2761" spans="1:21" ht="14.4" customHeight="1" x14ac:dyDescent="0.3">
      <c r="A2761" s="649">
        <v>21</v>
      </c>
      <c r="B2761" s="650" t="s">
        <v>582</v>
      </c>
      <c r="C2761" s="650">
        <v>89301215</v>
      </c>
      <c r="D2761" s="729" t="s">
        <v>5950</v>
      </c>
      <c r="E2761" s="730" t="s">
        <v>3921</v>
      </c>
      <c r="F2761" s="650" t="s">
        <v>3904</v>
      </c>
      <c r="G2761" s="650" t="s">
        <v>4666</v>
      </c>
      <c r="H2761" s="650" t="s">
        <v>583</v>
      </c>
      <c r="I2761" s="650" t="s">
        <v>5861</v>
      </c>
      <c r="J2761" s="650" t="s">
        <v>5862</v>
      </c>
      <c r="K2761" s="650" t="s">
        <v>3863</v>
      </c>
      <c r="L2761" s="651">
        <v>55.9</v>
      </c>
      <c r="M2761" s="651">
        <v>503.09999999999997</v>
      </c>
      <c r="N2761" s="650">
        <v>9</v>
      </c>
      <c r="O2761" s="731">
        <v>3</v>
      </c>
      <c r="P2761" s="651">
        <v>167.7</v>
      </c>
      <c r="Q2761" s="666">
        <v>0.33333333333333331</v>
      </c>
      <c r="R2761" s="650">
        <v>3</v>
      </c>
      <c r="S2761" s="666">
        <v>0.33333333333333331</v>
      </c>
      <c r="T2761" s="731">
        <v>1</v>
      </c>
      <c r="U2761" s="689">
        <v>0.33333333333333331</v>
      </c>
    </row>
    <row r="2762" spans="1:21" ht="14.4" customHeight="1" x14ac:dyDescent="0.3">
      <c r="A2762" s="649">
        <v>21</v>
      </c>
      <c r="B2762" s="650" t="s">
        <v>582</v>
      </c>
      <c r="C2762" s="650">
        <v>89301215</v>
      </c>
      <c r="D2762" s="729" t="s">
        <v>5950</v>
      </c>
      <c r="E2762" s="730" t="s">
        <v>3921</v>
      </c>
      <c r="F2762" s="650" t="s">
        <v>3904</v>
      </c>
      <c r="G2762" s="650" t="s">
        <v>5889</v>
      </c>
      <c r="H2762" s="650" t="s">
        <v>583</v>
      </c>
      <c r="I2762" s="650" t="s">
        <v>5890</v>
      </c>
      <c r="J2762" s="650" t="s">
        <v>5891</v>
      </c>
      <c r="K2762" s="650" t="s">
        <v>2635</v>
      </c>
      <c r="L2762" s="651">
        <v>123.4</v>
      </c>
      <c r="M2762" s="651">
        <v>370.20000000000005</v>
      </c>
      <c r="N2762" s="650">
        <v>3</v>
      </c>
      <c r="O2762" s="731">
        <v>0.5</v>
      </c>
      <c r="P2762" s="651"/>
      <c r="Q2762" s="666">
        <v>0</v>
      </c>
      <c r="R2762" s="650"/>
      <c r="S2762" s="666">
        <v>0</v>
      </c>
      <c r="T2762" s="731"/>
      <c r="U2762" s="689">
        <v>0</v>
      </c>
    </row>
    <row r="2763" spans="1:21" ht="14.4" customHeight="1" x14ac:dyDescent="0.3">
      <c r="A2763" s="649">
        <v>21</v>
      </c>
      <c r="B2763" s="650" t="s">
        <v>582</v>
      </c>
      <c r="C2763" s="650">
        <v>89301215</v>
      </c>
      <c r="D2763" s="729" t="s">
        <v>5950</v>
      </c>
      <c r="E2763" s="730" t="s">
        <v>3921</v>
      </c>
      <c r="F2763" s="650" t="s">
        <v>3904</v>
      </c>
      <c r="G2763" s="650" t="s">
        <v>4481</v>
      </c>
      <c r="H2763" s="650" t="s">
        <v>1959</v>
      </c>
      <c r="I2763" s="650" t="s">
        <v>2441</v>
      </c>
      <c r="J2763" s="650" t="s">
        <v>2442</v>
      </c>
      <c r="K2763" s="650" t="s">
        <v>2443</v>
      </c>
      <c r="L2763" s="651">
        <v>222.25</v>
      </c>
      <c r="M2763" s="651">
        <v>444.5</v>
      </c>
      <c r="N2763" s="650">
        <v>2</v>
      </c>
      <c r="O2763" s="731">
        <v>1.5</v>
      </c>
      <c r="P2763" s="651">
        <v>222.25</v>
      </c>
      <c r="Q2763" s="666">
        <v>0.5</v>
      </c>
      <c r="R2763" s="650">
        <v>1</v>
      </c>
      <c r="S2763" s="666">
        <v>0.5</v>
      </c>
      <c r="T2763" s="731">
        <v>0.5</v>
      </c>
      <c r="U2763" s="689">
        <v>0.33333333333333331</v>
      </c>
    </row>
    <row r="2764" spans="1:21" ht="14.4" customHeight="1" x14ac:dyDescent="0.3">
      <c r="A2764" s="649">
        <v>21</v>
      </c>
      <c r="B2764" s="650" t="s">
        <v>582</v>
      </c>
      <c r="C2764" s="650">
        <v>89301215</v>
      </c>
      <c r="D2764" s="729" t="s">
        <v>5950</v>
      </c>
      <c r="E2764" s="730" t="s">
        <v>3921</v>
      </c>
      <c r="F2764" s="650" t="s">
        <v>3904</v>
      </c>
      <c r="G2764" s="650" t="s">
        <v>4840</v>
      </c>
      <c r="H2764" s="650" t="s">
        <v>583</v>
      </c>
      <c r="I2764" s="650" t="s">
        <v>5892</v>
      </c>
      <c r="J2764" s="650" t="s">
        <v>5893</v>
      </c>
      <c r="K2764" s="650" t="s">
        <v>5894</v>
      </c>
      <c r="L2764" s="651">
        <v>140.9</v>
      </c>
      <c r="M2764" s="651">
        <v>140.9</v>
      </c>
      <c r="N2764" s="650">
        <v>1</v>
      </c>
      <c r="O2764" s="731">
        <v>1</v>
      </c>
      <c r="P2764" s="651"/>
      <c r="Q2764" s="666">
        <v>0</v>
      </c>
      <c r="R2764" s="650"/>
      <c r="S2764" s="666">
        <v>0</v>
      </c>
      <c r="T2764" s="731"/>
      <c r="U2764" s="689">
        <v>0</v>
      </c>
    </row>
    <row r="2765" spans="1:21" ht="14.4" customHeight="1" x14ac:dyDescent="0.3">
      <c r="A2765" s="649">
        <v>21</v>
      </c>
      <c r="B2765" s="650" t="s">
        <v>582</v>
      </c>
      <c r="C2765" s="650">
        <v>89301215</v>
      </c>
      <c r="D2765" s="729" t="s">
        <v>5950</v>
      </c>
      <c r="E2765" s="730" t="s">
        <v>3921</v>
      </c>
      <c r="F2765" s="650" t="s">
        <v>3904</v>
      </c>
      <c r="G2765" s="650" t="s">
        <v>3979</v>
      </c>
      <c r="H2765" s="650" t="s">
        <v>583</v>
      </c>
      <c r="I2765" s="650" t="s">
        <v>959</v>
      </c>
      <c r="J2765" s="650" t="s">
        <v>4394</v>
      </c>
      <c r="K2765" s="650" t="s">
        <v>4395</v>
      </c>
      <c r="L2765" s="651">
        <v>0</v>
      </c>
      <c r="M2765" s="651">
        <v>0</v>
      </c>
      <c r="N2765" s="650">
        <v>1</v>
      </c>
      <c r="O2765" s="731">
        <v>1</v>
      </c>
      <c r="P2765" s="651">
        <v>0</v>
      </c>
      <c r="Q2765" s="666"/>
      <c r="R2765" s="650">
        <v>1</v>
      </c>
      <c r="S2765" s="666">
        <v>1</v>
      </c>
      <c r="T2765" s="731">
        <v>1</v>
      </c>
      <c r="U2765" s="689">
        <v>1</v>
      </c>
    </row>
    <row r="2766" spans="1:21" ht="14.4" customHeight="1" x14ac:dyDescent="0.3">
      <c r="A2766" s="649">
        <v>21</v>
      </c>
      <c r="B2766" s="650" t="s">
        <v>582</v>
      </c>
      <c r="C2766" s="650">
        <v>89301215</v>
      </c>
      <c r="D2766" s="729" t="s">
        <v>5950</v>
      </c>
      <c r="E2766" s="730" t="s">
        <v>3921</v>
      </c>
      <c r="F2766" s="650" t="s">
        <v>3904</v>
      </c>
      <c r="G2766" s="650" t="s">
        <v>4225</v>
      </c>
      <c r="H2766" s="650" t="s">
        <v>583</v>
      </c>
      <c r="I2766" s="650" t="s">
        <v>5895</v>
      </c>
      <c r="J2766" s="650" t="s">
        <v>5562</v>
      </c>
      <c r="K2766" s="650" t="s">
        <v>4768</v>
      </c>
      <c r="L2766" s="651">
        <v>356.47</v>
      </c>
      <c r="M2766" s="651">
        <v>356.47</v>
      </c>
      <c r="N2766" s="650">
        <v>1</v>
      </c>
      <c r="O2766" s="731">
        <v>1</v>
      </c>
      <c r="P2766" s="651"/>
      <c r="Q2766" s="666">
        <v>0</v>
      </c>
      <c r="R2766" s="650"/>
      <c r="S2766" s="666">
        <v>0</v>
      </c>
      <c r="T2766" s="731"/>
      <c r="U2766" s="689">
        <v>0</v>
      </c>
    </row>
    <row r="2767" spans="1:21" ht="14.4" customHeight="1" x14ac:dyDescent="0.3">
      <c r="A2767" s="649">
        <v>21</v>
      </c>
      <c r="B2767" s="650" t="s">
        <v>582</v>
      </c>
      <c r="C2767" s="650">
        <v>89301215</v>
      </c>
      <c r="D2767" s="729" t="s">
        <v>5950</v>
      </c>
      <c r="E2767" s="730" t="s">
        <v>3921</v>
      </c>
      <c r="F2767" s="650" t="s">
        <v>3904</v>
      </c>
      <c r="G2767" s="650" t="s">
        <v>3985</v>
      </c>
      <c r="H2767" s="650" t="s">
        <v>1959</v>
      </c>
      <c r="I2767" s="650" t="s">
        <v>2189</v>
      </c>
      <c r="J2767" s="650" t="s">
        <v>2190</v>
      </c>
      <c r="K2767" s="650" t="s">
        <v>3803</v>
      </c>
      <c r="L2767" s="651">
        <v>216.16</v>
      </c>
      <c r="M2767" s="651">
        <v>648.48</v>
      </c>
      <c r="N2767" s="650">
        <v>3</v>
      </c>
      <c r="O2767" s="731">
        <v>0.5</v>
      </c>
      <c r="P2767" s="651"/>
      <c r="Q2767" s="666">
        <v>0</v>
      </c>
      <c r="R2767" s="650"/>
      <c r="S2767" s="666">
        <v>0</v>
      </c>
      <c r="T2767" s="731"/>
      <c r="U2767" s="689">
        <v>0</v>
      </c>
    </row>
    <row r="2768" spans="1:21" ht="14.4" customHeight="1" x14ac:dyDescent="0.3">
      <c r="A2768" s="649">
        <v>21</v>
      </c>
      <c r="B2768" s="650" t="s">
        <v>582</v>
      </c>
      <c r="C2768" s="650">
        <v>89301215</v>
      </c>
      <c r="D2768" s="729" t="s">
        <v>5950</v>
      </c>
      <c r="E2768" s="730" t="s">
        <v>3921</v>
      </c>
      <c r="F2768" s="650" t="s">
        <v>3904</v>
      </c>
      <c r="G2768" s="650" t="s">
        <v>5248</v>
      </c>
      <c r="H2768" s="650" t="s">
        <v>583</v>
      </c>
      <c r="I2768" s="650" t="s">
        <v>5896</v>
      </c>
      <c r="J2768" s="650" t="s">
        <v>5897</v>
      </c>
      <c r="K2768" s="650" t="s">
        <v>5898</v>
      </c>
      <c r="L2768" s="651">
        <v>0</v>
      </c>
      <c r="M2768" s="651">
        <v>0</v>
      </c>
      <c r="N2768" s="650">
        <v>1</v>
      </c>
      <c r="O2768" s="731">
        <v>1</v>
      </c>
      <c r="P2768" s="651"/>
      <c r="Q2768" s="666"/>
      <c r="R2768" s="650"/>
      <c r="S2768" s="666">
        <v>0</v>
      </c>
      <c r="T2768" s="731"/>
      <c r="U2768" s="689">
        <v>0</v>
      </c>
    </row>
    <row r="2769" spans="1:21" ht="14.4" customHeight="1" x14ac:dyDescent="0.3">
      <c r="A2769" s="649">
        <v>21</v>
      </c>
      <c r="B2769" s="650" t="s">
        <v>582</v>
      </c>
      <c r="C2769" s="650">
        <v>89301215</v>
      </c>
      <c r="D2769" s="729" t="s">
        <v>5950</v>
      </c>
      <c r="E2769" s="730" t="s">
        <v>3921</v>
      </c>
      <c r="F2769" s="650" t="s">
        <v>3904</v>
      </c>
      <c r="G2769" s="650" t="s">
        <v>3991</v>
      </c>
      <c r="H2769" s="650" t="s">
        <v>583</v>
      </c>
      <c r="I2769" s="650" t="s">
        <v>3992</v>
      </c>
      <c r="J2769" s="650" t="s">
        <v>1383</v>
      </c>
      <c r="K2769" s="650" t="s">
        <v>2118</v>
      </c>
      <c r="L2769" s="651">
        <v>0</v>
      </c>
      <c r="M2769" s="651">
        <v>0</v>
      </c>
      <c r="N2769" s="650">
        <v>2</v>
      </c>
      <c r="O2769" s="731">
        <v>2</v>
      </c>
      <c r="P2769" s="651">
        <v>0</v>
      </c>
      <c r="Q2769" s="666"/>
      <c r="R2769" s="650">
        <v>1</v>
      </c>
      <c r="S2769" s="666">
        <v>0.5</v>
      </c>
      <c r="T2769" s="731">
        <v>1</v>
      </c>
      <c r="U2769" s="689">
        <v>0.5</v>
      </c>
    </row>
    <row r="2770" spans="1:21" ht="14.4" customHeight="1" x14ac:dyDescent="0.3">
      <c r="A2770" s="649">
        <v>21</v>
      </c>
      <c r="B2770" s="650" t="s">
        <v>582</v>
      </c>
      <c r="C2770" s="650">
        <v>89301215</v>
      </c>
      <c r="D2770" s="729" t="s">
        <v>5950</v>
      </c>
      <c r="E2770" s="730" t="s">
        <v>3921</v>
      </c>
      <c r="F2770" s="650" t="s">
        <v>3904</v>
      </c>
      <c r="G2770" s="650" t="s">
        <v>4001</v>
      </c>
      <c r="H2770" s="650" t="s">
        <v>583</v>
      </c>
      <c r="I2770" s="650" t="s">
        <v>5199</v>
      </c>
      <c r="J2770" s="650" t="s">
        <v>5198</v>
      </c>
      <c r="K2770" s="650" t="s">
        <v>4807</v>
      </c>
      <c r="L2770" s="651">
        <v>188.41</v>
      </c>
      <c r="M2770" s="651">
        <v>188.41</v>
      </c>
      <c r="N2770" s="650">
        <v>1</v>
      </c>
      <c r="O2770" s="731">
        <v>1</v>
      </c>
      <c r="P2770" s="651"/>
      <c r="Q2770" s="666">
        <v>0</v>
      </c>
      <c r="R2770" s="650"/>
      <c r="S2770" s="666">
        <v>0</v>
      </c>
      <c r="T2770" s="731"/>
      <c r="U2770" s="689">
        <v>0</v>
      </c>
    </row>
    <row r="2771" spans="1:21" ht="14.4" customHeight="1" x14ac:dyDescent="0.3">
      <c r="A2771" s="649">
        <v>21</v>
      </c>
      <c r="B2771" s="650" t="s">
        <v>582</v>
      </c>
      <c r="C2771" s="650">
        <v>89301215</v>
      </c>
      <c r="D2771" s="729" t="s">
        <v>5950</v>
      </c>
      <c r="E2771" s="730" t="s">
        <v>3921</v>
      </c>
      <c r="F2771" s="650" t="s">
        <v>3904</v>
      </c>
      <c r="G2771" s="650" t="s">
        <v>3941</v>
      </c>
      <c r="H2771" s="650" t="s">
        <v>583</v>
      </c>
      <c r="I2771" s="650" t="s">
        <v>772</v>
      </c>
      <c r="J2771" s="650" t="s">
        <v>773</v>
      </c>
      <c r="K2771" s="650" t="s">
        <v>3694</v>
      </c>
      <c r="L2771" s="651">
        <v>115.3</v>
      </c>
      <c r="M2771" s="651">
        <v>230.6</v>
      </c>
      <c r="N2771" s="650">
        <v>2</v>
      </c>
      <c r="O2771" s="731">
        <v>1</v>
      </c>
      <c r="P2771" s="651">
        <v>115.3</v>
      </c>
      <c r="Q2771" s="666">
        <v>0.5</v>
      </c>
      <c r="R2771" s="650">
        <v>1</v>
      </c>
      <c r="S2771" s="666">
        <v>0.5</v>
      </c>
      <c r="T2771" s="731">
        <v>0.5</v>
      </c>
      <c r="U2771" s="689">
        <v>0.5</v>
      </c>
    </row>
    <row r="2772" spans="1:21" ht="14.4" customHeight="1" x14ac:dyDescent="0.3">
      <c r="A2772" s="649">
        <v>21</v>
      </c>
      <c r="B2772" s="650" t="s">
        <v>582</v>
      </c>
      <c r="C2772" s="650">
        <v>89301215</v>
      </c>
      <c r="D2772" s="729" t="s">
        <v>5950</v>
      </c>
      <c r="E2772" s="730" t="s">
        <v>3921</v>
      </c>
      <c r="F2772" s="650" t="s">
        <v>3904</v>
      </c>
      <c r="G2772" s="650" t="s">
        <v>5899</v>
      </c>
      <c r="H2772" s="650" t="s">
        <v>583</v>
      </c>
      <c r="I2772" s="650" t="s">
        <v>1947</v>
      </c>
      <c r="J2772" s="650" t="s">
        <v>1948</v>
      </c>
      <c r="K2772" s="650" t="s">
        <v>5380</v>
      </c>
      <c r="L2772" s="651">
        <v>0</v>
      </c>
      <c r="M2772" s="651">
        <v>0</v>
      </c>
      <c r="N2772" s="650">
        <v>2</v>
      </c>
      <c r="O2772" s="731">
        <v>2</v>
      </c>
      <c r="P2772" s="651">
        <v>0</v>
      </c>
      <c r="Q2772" s="666"/>
      <c r="R2772" s="650">
        <v>2</v>
      </c>
      <c r="S2772" s="666">
        <v>1</v>
      </c>
      <c r="T2772" s="731">
        <v>2</v>
      </c>
      <c r="U2772" s="689">
        <v>1</v>
      </c>
    </row>
    <row r="2773" spans="1:21" ht="14.4" customHeight="1" x14ac:dyDescent="0.3">
      <c r="A2773" s="649">
        <v>21</v>
      </c>
      <c r="B2773" s="650" t="s">
        <v>582</v>
      </c>
      <c r="C2773" s="650">
        <v>89301215</v>
      </c>
      <c r="D2773" s="729" t="s">
        <v>5950</v>
      </c>
      <c r="E2773" s="730" t="s">
        <v>3921</v>
      </c>
      <c r="F2773" s="650" t="s">
        <v>3904</v>
      </c>
      <c r="G2773" s="650" t="s">
        <v>5849</v>
      </c>
      <c r="H2773" s="650" t="s">
        <v>583</v>
      </c>
      <c r="I2773" s="650" t="s">
        <v>981</v>
      </c>
      <c r="J2773" s="650" t="s">
        <v>2644</v>
      </c>
      <c r="K2773" s="650" t="s">
        <v>2645</v>
      </c>
      <c r="L2773" s="651">
        <v>51.88</v>
      </c>
      <c r="M2773" s="651">
        <v>51.88</v>
      </c>
      <c r="N2773" s="650">
        <v>1</v>
      </c>
      <c r="O2773" s="731">
        <v>0.5</v>
      </c>
      <c r="P2773" s="651">
        <v>51.88</v>
      </c>
      <c r="Q2773" s="666">
        <v>1</v>
      </c>
      <c r="R2773" s="650">
        <v>1</v>
      </c>
      <c r="S2773" s="666">
        <v>1</v>
      </c>
      <c r="T2773" s="731">
        <v>0.5</v>
      </c>
      <c r="U2773" s="689">
        <v>1</v>
      </c>
    </row>
    <row r="2774" spans="1:21" ht="14.4" customHeight="1" x14ac:dyDescent="0.3">
      <c r="A2774" s="649">
        <v>21</v>
      </c>
      <c r="B2774" s="650" t="s">
        <v>582</v>
      </c>
      <c r="C2774" s="650">
        <v>89301215</v>
      </c>
      <c r="D2774" s="729" t="s">
        <v>5950</v>
      </c>
      <c r="E2774" s="730" t="s">
        <v>3921</v>
      </c>
      <c r="F2774" s="650" t="s">
        <v>3904</v>
      </c>
      <c r="G2774" s="650" t="s">
        <v>4738</v>
      </c>
      <c r="H2774" s="650" t="s">
        <v>583</v>
      </c>
      <c r="I2774" s="650" t="s">
        <v>2583</v>
      </c>
      <c r="J2774" s="650" t="s">
        <v>2617</v>
      </c>
      <c r="K2774" s="650" t="s">
        <v>4739</v>
      </c>
      <c r="L2774" s="651">
        <v>128.9</v>
      </c>
      <c r="M2774" s="651">
        <v>515.6</v>
      </c>
      <c r="N2774" s="650">
        <v>4</v>
      </c>
      <c r="O2774" s="731">
        <v>2.5</v>
      </c>
      <c r="P2774" s="651">
        <v>128.9</v>
      </c>
      <c r="Q2774" s="666">
        <v>0.25</v>
      </c>
      <c r="R2774" s="650">
        <v>1</v>
      </c>
      <c r="S2774" s="666">
        <v>0.25</v>
      </c>
      <c r="T2774" s="731">
        <v>1</v>
      </c>
      <c r="U2774" s="689">
        <v>0.4</v>
      </c>
    </row>
    <row r="2775" spans="1:21" ht="14.4" customHeight="1" x14ac:dyDescent="0.3">
      <c r="A2775" s="649">
        <v>21</v>
      </c>
      <c r="B2775" s="650" t="s">
        <v>582</v>
      </c>
      <c r="C2775" s="650">
        <v>89301215</v>
      </c>
      <c r="D2775" s="729" t="s">
        <v>5950</v>
      </c>
      <c r="E2775" s="730" t="s">
        <v>3921</v>
      </c>
      <c r="F2775" s="650" t="s">
        <v>3904</v>
      </c>
      <c r="G2775" s="650" t="s">
        <v>4011</v>
      </c>
      <c r="H2775" s="650" t="s">
        <v>583</v>
      </c>
      <c r="I2775" s="650" t="s">
        <v>1386</v>
      </c>
      <c r="J2775" s="650" t="s">
        <v>4016</v>
      </c>
      <c r="K2775" s="650" t="s">
        <v>4017</v>
      </c>
      <c r="L2775" s="651">
        <v>1030.1500000000001</v>
      </c>
      <c r="M2775" s="651">
        <v>2060.3000000000002</v>
      </c>
      <c r="N2775" s="650">
        <v>2</v>
      </c>
      <c r="O2775" s="731">
        <v>1</v>
      </c>
      <c r="P2775" s="651">
        <v>2060.3000000000002</v>
      </c>
      <c r="Q2775" s="666">
        <v>1</v>
      </c>
      <c r="R2775" s="650">
        <v>2</v>
      </c>
      <c r="S2775" s="666">
        <v>1</v>
      </c>
      <c r="T2775" s="731">
        <v>1</v>
      </c>
      <c r="U2775" s="689">
        <v>1</v>
      </c>
    </row>
    <row r="2776" spans="1:21" ht="14.4" customHeight="1" x14ac:dyDescent="0.3">
      <c r="A2776" s="649">
        <v>21</v>
      </c>
      <c r="B2776" s="650" t="s">
        <v>582</v>
      </c>
      <c r="C2776" s="650">
        <v>89301215</v>
      </c>
      <c r="D2776" s="729" t="s">
        <v>5950</v>
      </c>
      <c r="E2776" s="730" t="s">
        <v>3921</v>
      </c>
      <c r="F2776" s="650" t="s">
        <v>3904</v>
      </c>
      <c r="G2776" s="650" t="s">
        <v>5900</v>
      </c>
      <c r="H2776" s="650" t="s">
        <v>583</v>
      </c>
      <c r="I2776" s="650" t="s">
        <v>5901</v>
      </c>
      <c r="J2776" s="650" t="s">
        <v>5902</v>
      </c>
      <c r="K2776" s="650" t="s">
        <v>5903</v>
      </c>
      <c r="L2776" s="651">
        <v>0</v>
      </c>
      <c r="M2776" s="651">
        <v>0</v>
      </c>
      <c r="N2776" s="650">
        <v>1</v>
      </c>
      <c r="O2776" s="731">
        <v>0.5</v>
      </c>
      <c r="P2776" s="651"/>
      <c r="Q2776" s="666"/>
      <c r="R2776" s="650"/>
      <c r="S2776" s="666">
        <v>0</v>
      </c>
      <c r="T2776" s="731"/>
      <c r="U2776" s="689">
        <v>0</v>
      </c>
    </row>
    <row r="2777" spans="1:21" ht="14.4" customHeight="1" x14ac:dyDescent="0.3">
      <c r="A2777" s="649">
        <v>21</v>
      </c>
      <c r="B2777" s="650" t="s">
        <v>582</v>
      </c>
      <c r="C2777" s="650">
        <v>89301215</v>
      </c>
      <c r="D2777" s="729" t="s">
        <v>5950</v>
      </c>
      <c r="E2777" s="730" t="s">
        <v>3921</v>
      </c>
      <c r="F2777" s="650" t="s">
        <v>3904</v>
      </c>
      <c r="G2777" s="650" t="s">
        <v>5743</v>
      </c>
      <c r="H2777" s="650" t="s">
        <v>583</v>
      </c>
      <c r="I2777" s="650" t="s">
        <v>5904</v>
      </c>
      <c r="J2777" s="650" t="s">
        <v>5905</v>
      </c>
      <c r="K2777" s="650" t="s">
        <v>5785</v>
      </c>
      <c r="L2777" s="651">
        <v>0</v>
      </c>
      <c r="M2777" s="651">
        <v>0</v>
      </c>
      <c r="N2777" s="650">
        <v>1</v>
      </c>
      <c r="O2777" s="731">
        <v>1</v>
      </c>
      <c r="P2777" s="651"/>
      <c r="Q2777" s="666"/>
      <c r="R2777" s="650"/>
      <c r="S2777" s="666">
        <v>0</v>
      </c>
      <c r="T2777" s="731"/>
      <c r="U2777" s="689">
        <v>0</v>
      </c>
    </row>
    <row r="2778" spans="1:21" ht="14.4" customHeight="1" x14ac:dyDescent="0.3">
      <c r="A2778" s="649">
        <v>21</v>
      </c>
      <c r="B2778" s="650" t="s">
        <v>582</v>
      </c>
      <c r="C2778" s="650">
        <v>89301215</v>
      </c>
      <c r="D2778" s="729" t="s">
        <v>5950</v>
      </c>
      <c r="E2778" s="730" t="s">
        <v>3921</v>
      </c>
      <c r="F2778" s="650" t="s">
        <v>3904</v>
      </c>
      <c r="G2778" s="650" t="s">
        <v>4355</v>
      </c>
      <c r="H2778" s="650" t="s">
        <v>583</v>
      </c>
      <c r="I2778" s="650" t="s">
        <v>917</v>
      </c>
      <c r="J2778" s="650" t="s">
        <v>918</v>
      </c>
      <c r="K2778" s="650" t="s">
        <v>4356</v>
      </c>
      <c r="L2778" s="651">
        <v>163.9</v>
      </c>
      <c r="M2778" s="651">
        <v>1147.3</v>
      </c>
      <c r="N2778" s="650">
        <v>7</v>
      </c>
      <c r="O2778" s="731">
        <v>3</v>
      </c>
      <c r="P2778" s="651">
        <v>1147.3</v>
      </c>
      <c r="Q2778" s="666">
        <v>1</v>
      </c>
      <c r="R2778" s="650">
        <v>7</v>
      </c>
      <c r="S2778" s="666">
        <v>1</v>
      </c>
      <c r="T2778" s="731">
        <v>3</v>
      </c>
      <c r="U2778" s="689">
        <v>1</v>
      </c>
    </row>
    <row r="2779" spans="1:21" ht="14.4" customHeight="1" x14ac:dyDescent="0.3">
      <c r="A2779" s="649">
        <v>21</v>
      </c>
      <c r="B2779" s="650" t="s">
        <v>582</v>
      </c>
      <c r="C2779" s="650">
        <v>89301215</v>
      </c>
      <c r="D2779" s="729" t="s">
        <v>5950</v>
      </c>
      <c r="E2779" s="730" t="s">
        <v>3921</v>
      </c>
      <c r="F2779" s="650" t="s">
        <v>3904</v>
      </c>
      <c r="G2779" s="650" t="s">
        <v>4254</v>
      </c>
      <c r="H2779" s="650" t="s">
        <v>583</v>
      </c>
      <c r="I2779" s="650" t="s">
        <v>2599</v>
      </c>
      <c r="J2779" s="650" t="s">
        <v>2600</v>
      </c>
      <c r="K2779" s="650" t="s">
        <v>945</v>
      </c>
      <c r="L2779" s="651">
        <v>33.729999999999997</v>
      </c>
      <c r="M2779" s="651">
        <v>67.459999999999994</v>
      </c>
      <c r="N2779" s="650">
        <v>2</v>
      </c>
      <c r="O2779" s="731">
        <v>0.5</v>
      </c>
      <c r="P2779" s="651">
        <v>67.459999999999994</v>
      </c>
      <c r="Q2779" s="666">
        <v>1</v>
      </c>
      <c r="R2779" s="650">
        <v>2</v>
      </c>
      <c r="S2779" s="666">
        <v>1</v>
      </c>
      <c r="T2779" s="731">
        <v>0.5</v>
      </c>
      <c r="U2779" s="689">
        <v>1</v>
      </c>
    </row>
    <row r="2780" spans="1:21" ht="14.4" customHeight="1" x14ac:dyDescent="0.3">
      <c r="A2780" s="649">
        <v>21</v>
      </c>
      <c r="B2780" s="650" t="s">
        <v>582</v>
      </c>
      <c r="C2780" s="650">
        <v>89301215</v>
      </c>
      <c r="D2780" s="729" t="s">
        <v>5950</v>
      </c>
      <c r="E2780" s="730" t="s">
        <v>3921</v>
      </c>
      <c r="F2780" s="650" t="s">
        <v>3904</v>
      </c>
      <c r="G2780" s="650" t="s">
        <v>5101</v>
      </c>
      <c r="H2780" s="650" t="s">
        <v>583</v>
      </c>
      <c r="I2780" s="650" t="s">
        <v>1350</v>
      </c>
      <c r="J2780" s="650" t="s">
        <v>5102</v>
      </c>
      <c r="K2780" s="650" t="s">
        <v>5103</v>
      </c>
      <c r="L2780" s="651">
        <v>0</v>
      </c>
      <c r="M2780" s="651">
        <v>0</v>
      </c>
      <c r="N2780" s="650">
        <v>4</v>
      </c>
      <c r="O2780" s="731">
        <v>4</v>
      </c>
      <c r="P2780" s="651">
        <v>0</v>
      </c>
      <c r="Q2780" s="666"/>
      <c r="R2780" s="650">
        <v>1</v>
      </c>
      <c r="S2780" s="666">
        <v>0.25</v>
      </c>
      <c r="T2780" s="731">
        <v>1</v>
      </c>
      <c r="U2780" s="689">
        <v>0.25</v>
      </c>
    </row>
    <row r="2781" spans="1:21" ht="14.4" customHeight="1" x14ac:dyDescent="0.3">
      <c r="A2781" s="649">
        <v>21</v>
      </c>
      <c r="B2781" s="650" t="s">
        <v>582</v>
      </c>
      <c r="C2781" s="650">
        <v>89301215</v>
      </c>
      <c r="D2781" s="729" t="s">
        <v>5950</v>
      </c>
      <c r="E2781" s="730" t="s">
        <v>3921</v>
      </c>
      <c r="F2781" s="650" t="s">
        <v>3904</v>
      </c>
      <c r="G2781" s="650" t="s">
        <v>3958</v>
      </c>
      <c r="H2781" s="650" t="s">
        <v>583</v>
      </c>
      <c r="I2781" s="650" t="s">
        <v>3959</v>
      </c>
      <c r="J2781" s="650" t="s">
        <v>789</v>
      </c>
      <c r="K2781" s="650" t="s">
        <v>3227</v>
      </c>
      <c r="L2781" s="651">
        <v>0</v>
      </c>
      <c r="M2781" s="651">
        <v>0</v>
      </c>
      <c r="N2781" s="650">
        <v>2</v>
      </c>
      <c r="O2781" s="731">
        <v>0.5</v>
      </c>
      <c r="P2781" s="651"/>
      <c r="Q2781" s="666"/>
      <c r="R2781" s="650"/>
      <c r="S2781" s="666">
        <v>0</v>
      </c>
      <c r="T2781" s="731"/>
      <c r="U2781" s="689">
        <v>0</v>
      </c>
    </row>
    <row r="2782" spans="1:21" ht="14.4" customHeight="1" x14ac:dyDescent="0.3">
      <c r="A2782" s="649">
        <v>21</v>
      </c>
      <c r="B2782" s="650" t="s">
        <v>582</v>
      </c>
      <c r="C2782" s="650">
        <v>89301215</v>
      </c>
      <c r="D2782" s="729" t="s">
        <v>5950</v>
      </c>
      <c r="E2782" s="730" t="s">
        <v>3921</v>
      </c>
      <c r="F2782" s="650" t="s">
        <v>3904</v>
      </c>
      <c r="G2782" s="650" t="s">
        <v>4153</v>
      </c>
      <c r="H2782" s="650" t="s">
        <v>583</v>
      </c>
      <c r="I2782" s="650" t="s">
        <v>4782</v>
      </c>
      <c r="J2782" s="650" t="s">
        <v>4783</v>
      </c>
      <c r="K2782" s="650" t="s">
        <v>4784</v>
      </c>
      <c r="L2782" s="651">
        <v>25.89</v>
      </c>
      <c r="M2782" s="651">
        <v>25.89</v>
      </c>
      <c r="N2782" s="650">
        <v>1</v>
      </c>
      <c r="O2782" s="731">
        <v>1</v>
      </c>
      <c r="P2782" s="651">
        <v>25.89</v>
      </c>
      <c r="Q2782" s="666">
        <v>1</v>
      </c>
      <c r="R2782" s="650">
        <v>1</v>
      </c>
      <c r="S2782" s="666">
        <v>1</v>
      </c>
      <c r="T2782" s="731">
        <v>1</v>
      </c>
      <c r="U2782" s="689">
        <v>1</v>
      </c>
    </row>
    <row r="2783" spans="1:21" ht="14.4" customHeight="1" x14ac:dyDescent="0.3">
      <c r="A2783" s="649">
        <v>21</v>
      </c>
      <c r="B2783" s="650" t="s">
        <v>582</v>
      </c>
      <c r="C2783" s="650">
        <v>89301215</v>
      </c>
      <c r="D2783" s="729" t="s">
        <v>5950</v>
      </c>
      <c r="E2783" s="730" t="s">
        <v>3921</v>
      </c>
      <c r="F2783" s="650" t="s">
        <v>3904</v>
      </c>
      <c r="G2783" s="650" t="s">
        <v>5750</v>
      </c>
      <c r="H2783" s="650" t="s">
        <v>583</v>
      </c>
      <c r="I2783" s="650" t="s">
        <v>5906</v>
      </c>
      <c r="J2783" s="650" t="s">
        <v>5907</v>
      </c>
      <c r="K2783" s="650" t="s">
        <v>4927</v>
      </c>
      <c r="L2783" s="651">
        <v>120.6</v>
      </c>
      <c r="M2783" s="651">
        <v>120.6</v>
      </c>
      <c r="N2783" s="650">
        <v>1</v>
      </c>
      <c r="O2783" s="731">
        <v>1</v>
      </c>
      <c r="P2783" s="651">
        <v>120.6</v>
      </c>
      <c r="Q2783" s="666">
        <v>1</v>
      </c>
      <c r="R2783" s="650">
        <v>1</v>
      </c>
      <c r="S2783" s="666">
        <v>1</v>
      </c>
      <c r="T2783" s="731">
        <v>1</v>
      </c>
      <c r="U2783" s="689">
        <v>1</v>
      </c>
    </row>
    <row r="2784" spans="1:21" ht="14.4" customHeight="1" x14ac:dyDescent="0.3">
      <c r="A2784" s="649">
        <v>21</v>
      </c>
      <c r="B2784" s="650" t="s">
        <v>582</v>
      </c>
      <c r="C2784" s="650">
        <v>89301215</v>
      </c>
      <c r="D2784" s="729" t="s">
        <v>5950</v>
      </c>
      <c r="E2784" s="730" t="s">
        <v>3921</v>
      </c>
      <c r="F2784" s="650" t="s">
        <v>3904</v>
      </c>
      <c r="G2784" s="650" t="s">
        <v>4929</v>
      </c>
      <c r="H2784" s="650" t="s">
        <v>583</v>
      </c>
      <c r="I2784" s="650" t="s">
        <v>5117</v>
      </c>
      <c r="J2784" s="650" t="s">
        <v>4930</v>
      </c>
      <c r="K2784" s="650" t="s">
        <v>5118</v>
      </c>
      <c r="L2784" s="651">
        <v>0</v>
      </c>
      <c r="M2784" s="651">
        <v>0</v>
      </c>
      <c r="N2784" s="650">
        <v>1</v>
      </c>
      <c r="O2784" s="731">
        <v>0.5</v>
      </c>
      <c r="P2784" s="651">
        <v>0</v>
      </c>
      <c r="Q2784" s="666"/>
      <c r="R2784" s="650">
        <v>1</v>
      </c>
      <c r="S2784" s="666">
        <v>1</v>
      </c>
      <c r="T2784" s="731">
        <v>0.5</v>
      </c>
      <c r="U2784" s="689">
        <v>1</v>
      </c>
    </row>
    <row r="2785" spans="1:21" ht="14.4" customHeight="1" x14ac:dyDescent="0.3">
      <c r="A2785" s="649">
        <v>21</v>
      </c>
      <c r="B2785" s="650" t="s">
        <v>582</v>
      </c>
      <c r="C2785" s="650">
        <v>89301215</v>
      </c>
      <c r="D2785" s="729" t="s">
        <v>5950</v>
      </c>
      <c r="E2785" s="730" t="s">
        <v>3921</v>
      </c>
      <c r="F2785" s="650" t="s">
        <v>3904</v>
      </c>
      <c r="G2785" s="650" t="s">
        <v>4045</v>
      </c>
      <c r="H2785" s="650" t="s">
        <v>583</v>
      </c>
      <c r="I2785" s="650" t="s">
        <v>5205</v>
      </c>
      <c r="J2785" s="650" t="s">
        <v>4416</v>
      </c>
      <c r="K2785" s="650" t="s">
        <v>1872</v>
      </c>
      <c r="L2785" s="651">
        <v>0</v>
      </c>
      <c r="M2785" s="651">
        <v>0</v>
      </c>
      <c r="N2785" s="650">
        <v>6</v>
      </c>
      <c r="O2785" s="731">
        <v>1.5</v>
      </c>
      <c r="P2785" s="651"/>
      <c r="Q2785" s="666"/>
      <c r="R2785" s="650"/>
      <c r="S2785" s="666">
        <v>0</v>
      </c>
      <c r="T2785" s="731"/>
      <c r="U2785" s="689">
        <v>0</v>
      </c>
    </row>
    <row r="2786" spans="1:21" ht="14.4" customHeight="1" x14ac:dyDescent="0.3">
      <c r="A2786" s="649">
        <v>21</v>
      </c>
      <c r="B2786" s="650" t="s">
        <v>582</v>
      </c>
      <c r="C2786" s="650">
        <v>89301215</v>
      </c>
      <c r="D2786" s="729" t="s">
        <v>5950</v>
      </c>
      <c r="E2786" s="730" t="s">
        <v>3921</v>
      </c>
      <c r="F2786" s="650" t="s">
        <v>3904</v>
      </c>
      <c r="G2786" s="650" t="s">
        <v>4045</v>
      </c>
      <c r="H2786" s="650" t="s">
        <v>583</v>
      </c>
      <c r="I2786" s="650" t="s">
        <v>5908</v>
      </c>
      <c r="J2786" s="650" t="s">
        <v>4416</v>
      </c>
      <c r="K2786" s="650" t="s">
        <v>5909</v>
      </c>
      <c r="L2786" s="651">
        <v>0</v>
      </c>
      <c r="M2786" s="651">
        <v>0</v>
      </c>
      <c r="N2786" s="650">
        <v>2</v>
      </c>
      <c r="O2786" s="731">
        <v>0.5</v>
      </c>
      <c r="P2786" s="651">
        <v>0</v>
      </c>
      <c r="Q2786" s="666"/>
      <c r="R2786" s="650">
        <v>2</v>
      </c>
      <c r="S2786" s="666">
        <v>1</v>
      </c>
      <c r="T2786" s="731">
        <v>0.5</v>
      </c>
      <c r="U2786" s="689">
        <v>1</v>
      </c>
    </row>
    <row r="2787" spans="1:21" ht="14.4" customHeight="1" x14ac:dyDescent="0.3">
      <c r="A2787" s="649">
        <v>21</v>
      </c>
      <c r="B2787" s="650" t="s">
        <v>582</v>
      </c>
      <c r="C2787" s="650">
        <v>89301215</v>
      </c>
      <c r="D2787" s="729" t="s">
        <v>5950</v>
      </c>
      <c r="E2787" s="730" t="s">
        <v>3921</v>
      </c>
      <c r="F2787" s="650" t="s">
        <v>3904</v>
      </c>
      <c r="G2787" s="650" t="s">
        <v>4055</v>
      </c>
      <c r="H2787" s="650" t="s">
        <v>1959</v>
      </c>
      <c r="I2787" s="650" t="s">
        <v>2273</v>
      </c>
      <c r="J2787" s="650" t="s">
        <v>2274</v>
      </c>
      <c r="K2787" s="650" t="s">
        <v>3770</v>
      </c>
      <c r="L2787" s="651">
        <v>804.58</v>
      </c>
      <c r="M2787" s="651">
        <v>4827.4800000000005</v>
      </c>
      <c r="N2787" s="650">
        <v>6</v>
      </c>
      <c r="O2787" s="731">
        <v>3</v>
      </c>
      <c r="P2787" s="651">
        <v>4827.4800000000005</v>
      </c>
      <c r="Q2787" s="666">
        <v>1</v>
      </c>
      <c r="R2787" s="650">
        <v>6</v>
      </c>
      <c r="S2787" s="666">
        <v>1</v>
      </c>
      <c r="T2787" s="731">
        <v>3</v>
      </c>
      <c r="U2787" s="689">
        <v>1</v>
      </c>
    </row>
    <row r="2788" spans="1:21" ht="14.4" customHeight="1" x14ac:dyDescent="0.3">
      <c r="A2788" s="649">
        <v>21</v>
      </c>
      <c r="B2788" s="650" t="s">
        <v>582</v>
      </c>
      <c r="C2788" s="650">
        <v>89301215</v>
      </c>
      <c r="D2788" s="729" t="s">
        <v>5950</v>
      </c>
      <c r="E2788" s="730" t="s">
        <v>3921</v>
      </c>
      <c r="F2788" s="650" t="s">
        <v>3904</v>
      </c>
      <c r="G2788" s="650" t="s">
        <v>4290</v>
      </c>
      <c r="H2788" s="650" t="s">
        <v>583</v>
      </c>
      <c r="I2788" s="650" t="s">
        <v>5910</v>
      </c>
      <c r="J2788" s="650" t="s">
        <v>5911</v>
      </c>
      <c r="K2788" s="650" t="s">
        <v>5912</v>
      </c>
      <c r="L2788" s="651">
        <v>1639.27</v>
      </c>
      <c r="M2788" s="651">
        <v>1639.27</v>
      </c>
      <c r="N2788" s="650">
        <v>1</v>
      </c>
      <c r="O2788" s="731">
        <v>0.5</v>
      </c>
      <c r="P2788" s="651">
        <v>1639.27</v>
      </c>
      <c r="Q2788" s="666">
        <v>1</v>
      </c>
      <c r="R2788" s="650">
        <v>1</v>
      </c>
      <c r="S2788" s="666">
        <v>1</v>
      </c>
      <c r="T2788" s="731">
        <v>0.5</v>
      </c>
      <c r="U2788" s="689">
        <v>1</v>
      </c>
    </row>
    <row r="2789" spans="1:21" ht="14.4" customHeight="1" x14ac:dyDescent="0.3">
      <c r="A2789" s="649">
        <v>21</v>
      </c>
      <c r="B2789" s="650" t="s">
        <v>582</v>
      </c>
      <c r="C2789" s="650">
        <v>89301215</v>
      </c>
      <c r="D2789" s="729" t="s">
        <v>5950</v>
      </c>
      <c r="E2789" s="730" t="s">
        <v>3921</v>
      </c>
      <c r="F2789" s="650" t="s">
        <v>3904</v>
      </c>
      <c r="G2789" s="650" t="s">
        <v>4064</v>
      </c>
      <c r="H2789" s="650" t="s">
        <v>583</v>
      </c>
      <c r="I2789" s="650" t="s">
        <v>989</v>
      </c>
      <c r="J2789" s="650" t="s">
        <v>4065</v>
      </c>
      <c r="K2789" s="650" t="s">
        <v>4066</v>
      </c>
      <c r="L2789" s="651">
        <v>56.01</v>
      </c>
      <c r="M2789" s="651">
        <v>56.01</v>
      </c>
      <c r="N2789" s="650">
        <v>1</v>
      </c>
      <c r="O2789" s="731">
        <v>0.5</v>
      </c>
      <c r="P2789" s="651"/>
      <c r="Q2789" s="666">
        <v>0</v>
      </c>
      <c r="R2789" s="650"/>
      <c r="S2789" s="666">
        <v>0</v>
      </c>
      <c r="T2789" s="731"/>
      <c r="U2789" s="689">
        <v>0</v>
      </c>
    </row>
    <row r="2790" spans="1:21" ht="14.4" customHeight="1" x14ac:dyDescent="0.3">
      <c r="A2790" s="649">
        <v>21</v>
      </c>
      <c r="B2790" s="650" t="s">
        <v>582</v>
      </c>
      <c r="C2790" s="650">
        <v>89301215</v>
      </c>
      <c r="D2790" s="729" t="s">
        <v>5950</v>
      </c>
      <c r="E2790" s="730" t="s">
        <v>3921</v>
      </c>
      <c r="F2790" s="650" t="s">
        <v>3904</v>
      </c>
      <c r="G2790" s="650" t="s">
        <v>4423</v>
      </c>
      <c r="H2790" s="650" t="s">
        <v>583</v>
      </c>
      <c r="I2790" s="650" t="s">
        <v>2331</v>
      </c>
      <c r="J2790" s="650" t="s">
        <v>2332</v>
      </c>
      <c r="K2790" s="650" t="s">
        <v>4282</v>
      </c>
      <c r="L2790" s="651">
        <v>31.54</v>
      </c>
      <c r="M2790" s="651">
        <v>31.54</v>
      </c>
      <c r="N2790" s="650">
        <v>1</v>
      </c>
      <c r="O2790" s="731">
        <v>1</v>
      </c>
      <c r="P2790" s="651"/>
      <c r="Q2790" s="666">
        <v>0</v>
      </c>
      <c r="R2790" s="650"/>
      <c r="S2790" s="666">
        <v>0</v>
      </c>
      <c r="T2790" s="731"/>
      <c r="U2790" s="689">
        <v>0</v>
      </c>
    </row>
    <row r="2791" spans="1:21" ht="14.4" customHeight="1" x14ac:dyDescent="0.3">
      <c r="A2791" s="649">
        <v>21</v>
      </c>
      <c r="B2791" s="650" t="s">
        <v>582</v>
      </c>
      <c r="C2791" s="650">
        <v>89301215</v>
      </c>
      <c r="D2791" s="729" t="s">
        <v>5950</v>
      </c>
      <c r="E2791" s="730" t="s">
        <v>3921</v>
      </c>
      <c r="F2791" s="650" t="s">
        <v>3904</v>
      </c>
      <c r="G2791" s="650" t="s">
        <v>4746</v>
      </c>
      <c r="H2791" s="650" t="s">
        <v>583</v>
      </c>
      <c r="I2791" s="650" t="s">
        <v>5266</v>
      </c>
      <c r="J2791" s="650" t="s">
        <v>2820</v>
      </c>
      <c r="K2791" s="650" t="s">
        <v>5267</v>
      </c>
      <c r="L2791" s="651">
        <v>0</v>
      </c>
      <c r="M2791" s="651">
        <v>0</v>
      </c>
      <c r="N2791" s="650">
        <v>1</v>
      </c>
      <c r="O2791" s="731">
        <v>1</v>
      </c>
      <c r="P2791" s="651">
        <v>0</v>
      </c>
      <c r="Q2791" s="666"/>
      <c r="R2791" s="650">
        <v>1</v>
      </c>
      <c r="S2791" s="666">
        <v>1</v>
      </c>
      <c r="T2791" s="731">
        <v>1</v>
      </c>
      <c r="U2791" s="689">
        <v>1</v>
      </c>
    </row>
    <row r="2792" spans="1:21" ht="14.4" customHeight="1" x14ac:dyDescent="0.3">
      <c r="A2792" s="649">
        <v>21</v>
      </c>
      <c r="B2792" s="650" t="s">
        <v>582</v>
      </c>
      <c r="C2792" s="650">
        <v>89301215</v>
      </c>
      <c r="D2792" s="729" t="s">
        <v>5950</v>
      </c>
      <c r="E2792" s="730" t="s">
        <v>3921</v>
      </c>
      <c r="F2792" s="650" t="s">
        <v>3904</v>
      </c>
      <c r="G2792" s="650" t="s">
        <v>4746</v>
      </c>
      <c r="H2792" s="650" t="s">
        <v>583</v>
      </c>
      <c r="I2792" s="650" t="s">
        <v>5794</v>
      </c>
      <c r="J2792" s="650" t="s">
        <v>5795</v>
      </c>
      <c r="K2792" s="650" t="s">
        <v>3079</v>
      </c>
      <c r="L2792" s="651">
        <v>236.01</v>
      </c>
      <c r="M2792" s="651">
        <v>1180.05</v>
      </c>
      <c r="N2792" s="650">
        <v>5</v>
      </c>
      <c r="O2792" s="731">
        <v>2</v>
      </c>
      <c r="P2792" s="651">
        <v>708.03</v>
      </c>
      <c r="Q2792" s="666">
        <v>0.6</v>
      </c>
      <c r="R2792" s="650">
        <v>3</v>
      </c>
      <c r="S2792" s="666">
        <v>0.6</v>
      </c>
      <c r="T2792" s="731">
        <v>1</v>
      </c>
      <c r="U2792" s="689">
        <v>0.5</v>
      </c>
    </row>
    <row r="2793" spans="1:21" ht="14.4" customHeight="1" x14ac:dyDescent="0.3">
      <c r="A2793" s="649">
        <v>21</v>
      </c>
      <c r="B2793" s="650" t="s">
        <v>582</v>
      </c>
      <c r="C2793" s="650">
        <v>89301215</v>
      </c>
      <c r="D2793" s="729" t="s">
        <v>5950</v>
      </c>
      <c r="E2793" s="730" t="s">
        <v>3921</v>
      </c>
      <c r="F2793" s="650" t="s">
        <v>3904</v>
      </c>
      <c r="G2793" s="650" t="s">
        <v>3950</v>
      </c>
      <c r="H2793" s="650" t="s">
        <v>1959</v>
      </c>
      <c r="I2793" s="650" t="s">
        <v>2002</v>
      </c>
      <c r="J2793" s="650" t="s">
        <v>1999</v>
      </c>
      <c r="K2793" s="650" t="s">
        <v>2003</v>
      </c>
      <c r="L2793" s="651">
        <v>1166.47</v>
      </c>
      <c r="M2793" s="651">
        <v>2332.94</v>
      </c>
      <c r="N2793" s="650">
        <v>2</v>
      </c>
      <c r="O2793" s="731">
        <v>1</v>
      </c>
      <c r="P2793" s="651"/>
      <c r="Q2793" s="666">
        <v>0</v>
      </c>
      <c r="R2793" s="650"/>
      <c r="S2793" s="666">
        <v>0</v>
      </c>
      <c r="T2793" s="731"/>
      <c r="U2793" s="689">
        <v>0</v>
      </c>
    </row>
    <row r="2794" spans="1:21" ht="14.4" customHeight="1" x14ac:dyDescent="0.3">
      <c r="A2794" s="649">
        <v>21</v>
      </c>
      <c r="B2794" s="650" t="s">
        <v>582</v>
      </c>
      <c r="C2794" s="650">
        <v>89301215</v>
      </c>
      <c r="D2794" s="729" t="s">
        <v>5950</v>
      </c>
      <c r="E2794" s="730" t="s">
        <v>3921</v>
      </c>
      <c r="F2794" s="650" t="s">
        <v>3904</v>
      </c>
      <c r="G2794" s="650" t="s">
        <v>5913</v>
      </c>
      <c r="H2794" s="650" t="s">
        <v>583</v>
      </c>
      <c r="I2794" s="650" t="s">
        <v>1506</v>
      </c>
      <c r="J2794" s="650" t="s">
        <v>5914</v>
      </c>
      <c r="K2794" s="650" t="s">
        <v>5915</v>
      </c>
      <c r="L2794" s="651">
        <v>0</v>
      </c>
      <c r="M2794" s="651">
        <v>0</v>
      </c>
      <c r="N2794" s="650">
        <v>1</v>
      </c>
      <c r="O2794" s="731">
        <v>1</v>
      </c>
      <c r="P2794" s="651">
        <v>0</v>
      </c>
      <c r="Q2794" s="666"/>
      <c r="R2794" s="650">
        <v>1</v>
      </c>
      <c r="S2794" s="666">
        <v>1</v>
      </c>
      <c r="T2794" s="731">
        <v>1</v>
      </c>
      <c r="U2794" s="689">
        <v>1</v>
      </c>
    </row>
    <row r="2795" spans="1:21" ht="14.4" customHeight="1" x14ac:dyDescent="0.3">
      <c r="A2795" s="649">
        <v>21</v>
      </c>
      <c r="B2795" s="650" t="s">
        <v>582</v>
      </c>
      <c r="C2795" s="650">
        <v>89301215</v>
      </c>
      <c r="D2795" s="729" t="s">
        <v>5950</v>
      </c>
      <c r="E2795" s="730" t="s">
        <v>3921</v>
      </c>
      <c r="F2795" s="650" t="s">
        <v>3904</v>
      </c>
      <c r="G2795" s="650" t="s">
        <v>5370</v>
      </c>
      <c r="H2795" s="650" t="s">
        <v>583</v>
      </c>
      <c r="I2795" s="650" t="s">
        <v>3288</v>
      </c>
      <c r="J2795" s="650" t="s">
        <v>3289</v>
      </c>
      <c r="K2795" s="650" t="s">
        <v>5371</v>
      </c>
      <c r="L2795" s="651">
        <v>0</v>
      </c>
      <c r="M2795" s="651">
        <v>0</v>
      </c>
      <c r="N2795" s="650">
        <v>6</v>
      </c>
      <c r="O2795" s="731">
        <v>2</v>
      </c>
      <c r="P2795" s="651">
        <v>0</v>
      </c>
      <c r="Q2795" s="666"/>
      <c r="R2795" s="650">
        <v>2</v>
      </c>
      <c r="S2795" s="666">
        <v>0.33333333333333331</v>
      </c>
      <c r="T2795" s="731">
        <v>1</v>
      </c>
      <c r="U2795" s="689">
        <v>0.5</v>
      </c>
    </row>
    <row r="2796" spans="1:21" ht="14.4" customHeight="1" x14ac:dyDescent="0.3">
      <c r="A2796" s="649">
        <v>21</v>
      </c>
      <c r="B2796" s="650" t="s">
        <v>582</v>
      </c>
      <c r="C2796" s="650">
        <v>89301215</v>
      </c>
      <c r="D2796" s="729" t="s">
        <v>5950</v>
      </c>
      <c r="E2796" s="730" t="s">
        <v>3921</v>
      </c>
      <c r="F2796" s="650" t="s">
        <v>3904</v>
      </c>
      <c r="G2796" s="650" t="s">
        <v>5916</v>
      </c>
      <c r="H2796" s="650" t="s">
        <v>583</v>
      </c>
      <c r="I2796" s="650" t="s">
        <v>5917</v>
      </c>
      <c r="J2796" s="650" t="s">
        <v>1572</v>
      </c>
      <c r="K2796" s="650" t="s">
        <v>1573</v>
      </c>
      <c r="L2796" s="651">
        <v>0</v>
      </c>
      <c r="M2796" s="651">
        <v>0</v>
      </c>
      <c r="N2796" s="650">
        <v>2</v>
      </c>
      <c r="O2796" s="731">
        <v>1.5</v>
      </c>
      <c r="P2796" s="651">
        <v>0</v>
      </c>
      <c r="Q2796" s="666"/>
      <c r="R2796" s="650">
        <v>2</v>
      </c>
      <c r="S2796" s="666">
        <v>1</v>
      </c>
      <c r="T2796" s="731">
        <v>1.5</v>
      </c>
      <c r="U2796" s="689">
        <v>1</v>
      </c>
    </row>
    <row r="2797" spans="1:21" ht="14.4" customHeight="1" x14ac:dyDescent="0.3">
      <c r="A2797" s="649">
        <v>21</v>
      </c>
      <c r="B2797" s="650" t="s">
        <v>582</v>
      </c>
      <c r="C2797" s="650">
        <v>89301215</v>
      </c>
      <c r="D2797" s="729" t="s">
        <v>5950</v>
      </c>
      <c r="E2797" s="730" t="s">
        <v>3921</v>
      </c>
      <c r="F2797" s="650" t="s">
        <v>3904</v>
      </c>
      <c r="G2797" s="650" t="s">
        <v>3951</v>
      </c>
      <c r="H2797" s="650" t="s">
        <v>583</v>
      </c>
      <c r="I2797" s="650" t="s">
        <v>5918</v>
      </c>
      <c r="J2797" s="650" t="s">
        <v>5919</v>
      </c>
      <c r="K2797" s="650" t="s">
        <v>5920</v>
      </c>
      <c r="L2797" s="651">
        <v>0</v>
      </c>
      <c r="M2797" s="651">
        <v>0</v>
      </c>
      <c r="N2797" s="650">
        <v>1</v>
      </c>
      <c r="O2797" s="731">
        <v>0.5</v>
      </c>
      <c r="P2797" s="651">
        <v>0</v>
      </c>
      <c r="Q2797" s="666"/>
      <c r="R2797" s="650">
        <v>1</v>
      </c>
      <c r="S2797" s="666">
        <v>1</v>
      </c>
      <c r="T2797" s="731">
        <v>0.5</v>
      </c>
      <c r="U2797" s="689">
        <v>1</v>
      </c>
    </row>
    <row r="2798" spans="1:21" ht="14.4" customHeight="1" x14ac:dyDescent="0.3">
      <c r="A2798" s="649">
        <v>21</v>
      </c>
      <c r="B2798" s="650" t="s">
        <v>582</v>
      </c>
      <c r="C2798" s="650">
        <v>89301215</v>
      </c>
      <c r="D2798" s="729" t="s">
        <v>5950</v>
      </c>
      <c r="E2798" s="730" t="s">
        <v>3921</v>
      </c>
      <c r="F2798" s="650" t="s">
        <v>3904</v>
      </c>
      <c r="G2798" s="650" t="s">
        <v>3951</v>
      </c>
      <c r="H2798" s="650" t="s">
        <v>583</v>
      </c>
      <c r="I2798" s="650" t="s">
        <v>3952</v>
      </c>
      <c r="J2798" s="650" t="s">
        <v>3953</v>
      </c>
      <c r="K2798" s="650" t="s">
        <v>812</v>
      </c>
      <c r="L2798" s="651">
        <v>314.89999999999998</v>
      </c>
      <c r="M2798" s="651">
        <v>314.89999999999998</v>
      </c>
      <c r="N2798" s="650">
        <v>1</v>
      </c>
      <c r="O2798" s="731">
        <v>1</v>
      </c>
      <c r="P2798" s="651"/>
      <c r="Q2798" s="666">
        <v>0</v>
      </c>
      <c r="R2798" s="650"/>
      <c r="S2798" s="666">
        <v>0</v>
      </c>
      <c r="T2798" s="731"/>
      <c r="U2798" s="689">
        <v>0</v>
      </c>
    </row>
    <row r="2799" spans="1:21" ht="14.4" customHeight="1" x14ac:dyDescent="0.3">
      <c r="A2799" s="649">
        <v>21</v>
      </c>
      <c r="B2799" s="650" t="s">
        <v>582</v>
      </c>
      <c r="C2799" s="650">
        <v>89301215</v>
      </c>
      <c r="D2799" s="729" t="s">
        <v>5950</v>
      </c>
      <c r="E2799" s="730" t="s">
        <v>3921</v>
      </c>
      <c r="F2799" s="650" t="s">
        <v>3904</v>
      </c>
      <c r="G2799" s="650" t="s">
        <v>3948</v>
      </c>
      <c r="H2799" s="650" t="s">
        <v>1959</v>
      </c>
      <c r="I2799" s="650" t="s">
        <v>2200</v>
      </c>
      <c r="J2799" s="650" t="s">
        <v>2201</v>
      </c>
      <c r="K2799" s="650" t="s">
        <v>3686</v>
      </c>
      <c r="L2799" s="651">
        <v>1359.61</v>
      </c>
      <c r="M2799" s="651">
        <v>2719.22</v>
      </c>
      <c r="N2799" s="650">
        <v>2</v>
      </c>
      <c r="O2799" s="731">
        <v>1</v>
      </c>
      <c r="P2799" s="651"/>
      <c r="Q2799" s="666">
        <v>0</v>
      </c>
      <c r="R2799" s="650"/>
      <c r="S2799" s="666">
        <v>0</v>
      </c>
      <c r="T2799" s="731"/>
      <c r="U2799" s="689">
        <v>0</v>
      </c>
    </row>
    <row r="2800" spans="1:21" ht="14.4" customHeight="1" x14ac:dyDescent="0.3">
      <c r="A2800" s="649">
        <v>21</v>
      </c>
      <c r="B2800" s="650" t="s">
        <v>582</v>
      </c>
      <c r="C2800" s="650">
        <v>89301215</v>
      </c>
      <c r="D2800" s="729" t="s">
        <v>5950</v>
      </c>
      <c r="E2800" s="730" t="s">
        <v>3921</v>
      </c>
      <c r="F2800" s="650" t="s">
        <v>3904</v>
      </c>
      <c r="G2800" s="650" t="s">
        <v>3948</v>
      </c>
      <c r="H2800" s="650" t="s">
        <v>1959</v>
      </c>
      <c r="I2800" s="650" t="s">
        <v>3964</v>
      </c>
      <c r="J2800" s="650" t="s">
        <v>3965</v>
      </c>
      <c r="K2800" s="650" t="s">
        <v>3966</v>
      </c>
      <c r="L2800" s="651">
        <v>1359.61</v>
      </c>
      <c r="M2800" s="651">
        <v>4078.83</v>
      </c>
      <c r="N2800" s="650">
        <v>3</v>
      </c>
      <c r="O2800" s="731">
        <v>1</v>
      </c>
      <c r="P2800" s="651">
        <v>4078.83</v>
      </c>
      <c r="Q2800" s="666">
        <v>1</v>
      </c>
      <c r="R2800" s="650">
        <v>3</v>
      </c>
      <c r="S2800" s="666">
        <v>1</v>
      </c>
      <c r="T2800" s="731">
        <v>1</v>
      </c>
      <c r="U2800" s="689">
        <v>1</v>
      </c>
    </row>
    <row r="2801" spans="1:21" ht="14.4" customHeight="1" x14ac:dyDescent="0.3">
      <c r="A2801" s="649">
        <v>21</v>
      </c>
      <c r="B2801" s="650" t="s">
        <v>582</v>
      </c>
      <c r="C2801" s="650">
        <v>89301215</v>
      </c>
      <c r="D2801" s="729" t="s">
        <v>5950</v>
      </c>
      <c r="E2801" s="730" t="s">
        <v>3921</v>
      </c>
      <c r="F2801" s="650" t="s">
        <v>3904</v>
      </c>
      <c r="G2801" s="650" t="s">
        <v>5921</v>
      </c>
      <c r="H2801" s="650" t="s">
        <v>583</v>
      </c>
      <c r="I2801" s="650" t="s">
        <v>5922</v>
      </c>
      <c r="J2801" s="650" t="s">
        <v>5923</v>
      </c>
      <c r="K2801" s="650" t="s">
        <v>613</v>
      </c>
      <c r="L2801" s="651">
        <v>216.16</v>
      </c>
      <c r="M2801" s="651">
        <v>648.48</v>
      </c>
      <c r="N2801" s="650">
        <v>3</v>
      </c>
      <c r="O2801" s="731">
        <v>1.5</v>
      </c>
      <c r="P2801" s="651">
        <v>648.48</v>
      </c>
      <c r="Q2801" s="666">
        <v>1</v>
      </c>
      <c r="R2801" s="650">
        <v>3</v>
      </c>
      <c r="S2801" s="666">
        <v>1</v>
      </c>
      <c r="T2801" s="731">
        <v>1.5</v>
      </c>
      <c r="U2801" s="689">
        <v>1</v>
      </c>
    </row>
    <row r="2802" spans="1:21" ht="14.4" customHeight="1" x14ac:dyDescent="0.3">
      <c r="A2802" s="649">
        <v>21</v>
      </c>
      <c r="B2802" s="650" t="s">
        <v>582</v>
      </c>
      <c r="C2802" s="650">
        <v>89301215</v>
      </c>
      <c r="D2802" s="729" t="s">
        <v>5950</v>
      </c>
      <c r="E2802" s="730" t="s">
        <v>3921</v>
      </c>
      <c r="F2802" s="650" t="s">
        <v>3904</v>
      </c>
      <c r="G2802" s="650" t="s">
        <v>4317</v>
      </c>
      <c r="H2802" s="650" t="s">
        <v>583</v>
      </c>
      <c r="I2802" s="650" t="s">
        <v>3031</v>
      </c>
      <c r="J2802" s="650" t="s">
        <v>3032</v>
      </c>
      <c r="K2802" s="650" t="s">
        <v>3033</v>
      </c>
      <c r="L2802" s="651">
        <v>542.1</v>
      </c>
      <c r="M2802" s="651">
        <v>542.1</v>
      </c>
      <c r="N2802" s="650">
        <v>1</v>
      </c>
      <c r="O2802" s="731">
        <v>1</v>
      </c>
      <c r="P2802" s="651"/>
      <c r="Q2802" s="666">
        <v>0</v>
      </c>
      <c r="R2802" s="650"/>
      <c r="S2802" s="666">
        <v>0</v>
      </c>
      <c r="T2802" s="731"/>
      <c r="U2802" s="689">
        <v>0</v>
      </c>
    </row>
    <row r="2803" spans="1:21" ht="14.4" customHeight="1" x14ac:dyDescent="0.3">
      <c r="A2803" s="649">
        <v>21</v>
      </c>
      <c r="B2803" s="650" t="s">
        <v>582</v>
      </c>
      <c r="C2803" s="650">
        <v>89301215</v>
      </c>
      <c r="D2803" s="729" t="s">
        <v>5950</v>
      </c>
      <c r="E2803" s="730" t="s">
        <v>3921</v>
      </c>
      <c r="F2803" s="650" t="s">
        <v>3904</v>
      </c>
      <c r="G2803" s="650" t="s">
        <v>4094</v>
      </c>
      <c r="H2803" s="650" t="s">
        <v>583</v>
      </c>
      <c r="I2803" s="650" t="s">
        <v>1884</v>
      </c>
      <c r="J2803" s="650" t="s">
        <v>869</v>
      </c>
      <c r="K2803" s="650" t="s">
        <v>1217</v>
      </c>
      <c r="L2803" s="651">
        <v>113.37</v>
      </c>
      <c r="M2803" s="651">
        <v>680.22</v>
      </c>
      <c r="N2803" s="650">
        <v>6</v>
      </c>
      <c r="O2803" s="731">
        <v>4.5</v>
      </c>
      <c r="P2803" s="651">
        <v>453.48</v>
      </c>
      <c r="Q2803" s="666">
        <v>0.66666666666666663</v>
      </c>
      <c r="R2803" s="650">
        <v>4</v>
      </c>
      <c r="S2803" s="666">
        <v>0.66666666666666663</v>
      </c>
      <c r="T2803" s="731">
        <v>3</v>
      </c>
      <c r="U2803" s="689">
        <v>0.66666666666666663</v>
      </c>
    </row>
    <row r="2804" spans="1:21" ht="14.4" customHeight="1" x14ac:dyDescent="0.3">
      <c r="A2804" s="649">
        <v>21</v>
      </c>
      <c r="B2804" s="650" t="s">
        <v>582</v>
      </c>
      <c r="C2804" s="650">
        <v>89301215</v>
      </c>
      <c r="D2804" s="729" t="s">
        <v>5950</v>
      </c>
      <c r="E2804" s="730" t="s">
        <v>3921</v>
      </c>
      <c r="F2804" s="650" t="s">
        <v>3904</v>
      </c>
      <c r="G2804" s="650" t="s">
        <v>4094</v>
      </c>
      <c r="H2804" s="650" t="s">
        <v>583</v>
      </c>
      <c r="I2804" s="650" t="s">
        <v>868</v>
      </c>
      <c r="J2804" s="650" t="s">
        <v>869</v>
      </c>
      <c r="K2804" s="650" t="s">
        <v>870</v>
      </c>
      <c r="L2804" s="651">
        <v>56.69</v>
      </c>
      <c r="M2804" s="651">
        <v>56.69</v>
      </c>
      <c r="N2804" s="650">
        <v>1</v>
      </c>
      <c r="O2804" s="731">
        <v>1</v>
      </c>
      <c r="P2804" s="651">
        <v>56.69</v>
      </c>
      <c r="Q2804" s="666">
        <v>1</v>
      </c>
      <c r="R2804" s="650">
        <v>1</v>
      </c>
      <c r="S2804" s="666">
        <v>1</v>
      </c>
      <c r="T2804" s="731">
        <v>1</v>
      </c>
      <c r="U2804" s="689">
        <v>1</v>
      </c>
    </row>
    <row r="2805" spans="1:21" ht="14.4" customHeight="1" x14ac:dyDescent="0.3">
      <c r="A2805" s="649">
        <v>21</v>
      </c>
      <c r="B2805" s="650" t="s">
        <v>582</v>
      </c>
      <c r="C2805" s="650">
        <v>89301215</v>
      </c>
      <c r="D2805" s="729" t="s">
        <v>5950</v>
      </c>
      <c r="E2805" s="730" t="s">
        <v>3921</v>
      </c>
      <c r="F2805" s="650" t="s">
        <v>3904</v>
      </c>
      <c r="G2805" s="650" t="s">
        <v>4094</v>
      </c>
      <c r="H2805" s="650" t="s">
        <v>583</v>
      </c>
      <c r="I2805" s="650" t="s">
        <v>5008</v>
      </c>
      <c r="J2805" s="650" t="s">
        <v>5009</v>
      </c>
      <c r="K2805" s="650" t="s">
        <v>858</v>
      </c>
      <c r="L2805" s="651">
        <v>45.34</v>
      </c>
      <c r="M2805" s="651">
        <v>45.34</v>
      </c>
      <c r="N2805" s="650">
        <v>1</v>
      </c>
      <c r="O2805" s="731">
        <v>0.5</v>
      </c>
      <c r="P2805" s="651"/>
      <c r="Q2805" s="666">
        <v>0</v>
      </c>
      <c r="R2805" s="650"/>
      <c r="S2805" s="666">
        <v>0</v>
      </c>
      <c r="T2805" s="731"/>
      <c r="U2805" s="689">
        <v>0</v>
      </c>
    </row>
    <row r="2806" spans="1:21" ht="14.4" customHeight="1" x14ac:dyDescent="0.3">
      <c r="A2806" s="649">
        <v>21</v>
      </c>
      <c r="B2806" s="650" t="s">
        <v>582</v>
      </c>
      <c r="C2806" s="650">
        <v>89301215</v>
      </c>
      <c r="D2806" s="729" t="s">
        <v>5950</v>
      </c>
      <c r="E2806" s="730" t="s">
        <v>3921</v>
      </c>
      <c r="F2806" s="650" t="s">
        <v>3904</v>
      </c>
      <c r="G2806" s="650" t="s">
        <v>4362</v>
      </c>
      <c r="H2806" s="650" t="s">
        <v>1959</v>
      </c>
      <c r="I2806" s="650" t="s">
        <v>5013</v>
      </c>
      <c r="J2806" s="650" t="s">
        <v>3707</v>
      </c>
      <c r="K2806" s="650" t="s">
        <v>3809</v>
      </c>
      <c r="L2806" s="651">
        <v>112.36</v>
      </c>
      <c r="M2806" s="651">
        <v>224.72</v>
      </c>
      <c r="N2806" s="650">
        <v>2</v>
      </c>
      <c r="O2806" s="731">
        <v>1</v>
      </c>
      <c r="P2806" s="651"/>
      <c r="Q2806" s="666">
        <v>0</v>
      </c>
      <c r="R2806" s="650"/>
      <c r="S2806" s="666">
        <v>0</v>
      </c>
      <c r="T2806" s="731"/>
      <c r="U2806" s="689">
        <v>0</v>
      </c>
    </row>
    <row r="2807" spans="1:21" ht="14.4" customHeight="1" x14ac:dyDescent="0.3">
      <c r="A2807" s="649">
        <v>21</v>
      </c>
      <c r="B2807" s="650" t="s">
        <v>582</v>
      </c>
      <c r="C2807" s="650">
        <v>89301215</v>
      </c>
      <c r="D2807" s="729" t="s">
        <v>5950</v>
      </c>
      <c r="E2807" s="730" t="s">
        <v>3921</v>
      </c>
      <c r="F2807" s="650" t="s">
        <v>3904</v>
      </c>
      <c r="G2807" s="650" t="s">
        <v>4362</v>
      </c>
      <c r="H2807" s="650" t="s">
        <v>583</v>
      </c>
      <c r="I2807" s="650" t="s">
        <v>5924</v>
      </c>
      <c r="J2807" s="650" t="s">
        <v>3707</v>
      </c>
      <c r="K2807" s="650" t="s">
        <v>2631</v>
      </c>
      <c r="L2807" s="651">
        <v>224.71</v>
      </c>
      <c r="M2807" s="651">
        <v>224.71</v>
      </c>
      <c r="N2807" s="650">
        <v>1</v>
      </c>
      <c r="O2807" s="731">
        <v>1</v>
      </c>
      <c r="P2807" s="651"/>
      <c r="Q2807" s="666">
        <v>0</v>
      </c>
      <c r="R2807" s="650"/>
      <c r="S2807" s="666">
        <v>0</v>
      </c>
      <c r="T2807" s="731"/>
      <c r="U2807" s="689">
        <v>0</v>
      </c>
    </row>
    <row r="2808" spans="1:21" ht="14.4" customHeight="1" x14ac:dyDescent="0.3">
      <c r="A2808" s="649">
        <v>21</v>
      </c>
      <c r="B2808" s="650" t="s">
        <v>582</v>
      </c>
      <c r="C2808" s="650">
        <v>89301215</v>
      </c>
      <c r="D2808" s="729" t="s">
        <v>5950</v>
      </c>
      <c r="E2808" s="730" t="s">
        <v>3921</v>
      </c>
      <c r="F2808" s="650" t="s">
        <v>3904</v>
      </c>
      <c r="G2808" s="650" t="s">
        <v>4362</v>
      </c>
      <c r="H2808" s="650" t="s">
        <v>583</v>
      </c>
      <c r="I2808" s="650" t="s">
        <v>5925</v>
      </c>
      <c r="J2808" s="650" t="s">
        <v>5926</v>
      </c>
      <c r="K2808" s="650" t="s">
        <v>5927</v>
      </c>
      <c r="L2808" s="651">
        <v>0</v>
      </c>
      <c r="M2808" s="651">
        <v>0</v>
      </c>
      <c r="N2808" s="650">
        <v>2</v>
      </c>
      <c r="O2808" s="731">
        <v>0.5</v>
      </c>
      <c r="P2808" s="651"/>
      <c r="Q2808" s="666"/>
      <c r="R2808" s="650"/>
      <c r="S2808" s="666">
        <v>0</v>
      </c>
      <c r="T2808" s="731"/>
      <c r="U2808" s="689">
        <v>0</v>
      </c>
    </row>
    <row r="2809" spans="1:21" ht="14.4" customHeight="1" x14ac:dyDescent="0.3">
      <c r="A2809" s="649">
        <v>21</v>
      </c>
      <c r="B2809" s="650" t="s">
        <v>582</v>
      </c>
      <c r="C2809" s="650">
        <v>89301215</v>
      </c>
      <c r="D2809" s="729" t="s">
        <v>5950</v>
      </c>
      <c r="E2809" s="730" t="s">
        <v>3921</v>
      </c>
      <c r="F2809" s="650" t="s">
        <v>3904</v>
      </c>
      <c r="G2809" s="650" t="s">
        <v>4329</v>
      </c>
      <c r="H2809" s="650" t="s">
        <v>583</v>
      </c>
      <c r="I2809" s="650" t="s">
        <v>5503</v>
      </c>
      <c r="J2809" s="650" t="s">
        <v>948</v>
      </c>
      <c r="K2809" s="650" t="s">
        <v>5324</v>
      </c>
      <c r="L2809" s="651">
        <v>330.74</v>
      </c>
      <c r="M2809" s="651">
        <v>661.48</v>
      </c>
      <c r="N2809" s="650">
        <v>2</v>
      </c>
      <c r="O2809" s="731">
        <v>2</v>
      </c>
      <c r="P2809" s="651"/>
      <c r="Q2809" s="666">
        <v>0</v>
      </c>
      <c r="R2809" s="650"/>
      <c r="S2809" s="666">
        <v>0</v>
      </c>
      <c r="T2809" s="731"/>
      <c r="U2809" s="689">
        <v>0</v>
      </c>
    </row>
    <row r="2810" spans="1:21" ht="14.4" customHeight="1" x14ac:dyDescent="0.3">
      <c r="A2810" s="649">
        <v>21</v>
      </c>
      <c r="B2810" s="650" t="s">
        <v>582</v>
      </c>
      <c r="C2810" s="650">
        <v>89301215</v>
      </c>
      <c r="D2810" s="729" t="s">
        <v>5950</v>
      </c>
      <c r="E2810" s="730" t="s">
        <v>3921</v>
      </c>
      <c r="F2810" s="650" t="s">
        <v>3904</v>
      </c>
      <c r="G2810" s="650" t="s">
        <v>4384</v>
      </c>
      <c r="H2810" s="650" t="s">
        <v>1959</v>
      </c>
      <c r="I2810" s="650" t="s">
        <v>5928</v>
      </c>
      <c r="J2810" s="650" t="s">
        <v>3850</v>
      </c>
      <c r="K2810" s="650" t="s">
        <v>1133</v>
      </c>
      <c r="L2810" s="651">
        <v>0</v>
      </c>
      <c r="M2810" s="651">
        <v>0</v>
      </c>
      <c r="N2810" s="650">
        <v>1</v>
      </c>
      <c r="O2810" s="731">
        <v>1</v>
      </c>
      <c r="P2810" s="651"/>
      <c r="Q2810" s="666"/>
      <c r="R2810" s="650"/>
      <c r="S2810" s="666">
        <v>0</v>
      </c>
      <c r="T2810" s="731"/>
      <c r="U2810" s="689">
        <v>0</v>
      </c>
    </row>
    <row r="2811" spans="1:21" ht="14.4" customHeight="1" x14ac:dyDescent="0.3">
      <c r="A2811" s="649">
        <v>21</v>
      </c>
      <c r="B2811" s="650" t="s">
        <v>582</v>
      </c>
      <c r="C2811" s="650">
        <v>89301215</v>
      </c>
      <c r="D2811" s="729" t="s">
        <v>5950</v>
      </c>
      <c r="E2811" s="730" t="s">
        <v>3921</v>
      </c>
      <c r="F2811" s="650" t="s">
        <v>3904</v>
      </c>
      <c r="G2811" s="650" t="s">
        <v>4384</v>
      </c>
      <c r="H2811" s="650" t="s">
        <v>1959</v>
      </c>
      <c r="I2811" s="650" t="s">
        <v>4385</v>
      </c>
      <c r="J2811" s="650" t="s">
        <v>3851</v>
      </c>
      <c r="K2811" s="650" t="s">
        <v>2164</v>
      </c>
      <c r="L2811" s="651">
        <v>154.4</v>
      </c>
      <c r="M2811" s="651">
        <v>463.20000000000005</v>
      </c>
      <c r="N2811" s="650">
        <v>3</v>
      </c>
      <c r="O2811" s="731">
        <v>1</v>
      </c>
      <c r="P2811" s="651">
        <v>463.20000000000005</v>
      </c>
      <c r="Q2811" s="666">
        <v>1</v>
      </c>
      <c r="R2811" s="650">
        <v>3</v>
      </c>
      <c r="S2811" s="666">
        <v>1</v>
      </c>
      <c r="T2811" s="731">
        <v>1</v>
      </c>
      <c r="U2811" s="689">
        <v>1</v>
      </c>
    </row>
    <row r="2812" spans="1:21" ht="14.4" customHeight="1" x14ac:dyDescent="0.3">
      <c r="A2812" s="649">
        <v>21</v>
      </c>
      <c r="B2812" s="650" t="s">
        <v>582</v>
      </c>
      <c r="C2812" s="650">
        <v>89301215</v>
      </c>
      <c r="D2812" s="729" t="s">
        <v>5950</v>
      </c>
      <c r="E2812" s="730" t="s">
        <v>3921</v>
      </c>
      <c r="F2812" s="650" t="s">
        <v>3904</v>
      </c>
      <c r="G2812" s="650" t="s">
        <v>4384</v>
      </c>
      <c r="H2812" s="650" t="s">
        <v>1959</v>
      </c>
      <c r="I2812" s="650" t="s">
        <v>3236</v>
      </c>
      <c r="J2812" s="650" t="s">
        <v>3851</v>
      </c>
      <c r="K2812" s="650" t="s">
        <v>3852</v>
      </c>
      <c r="L2812" s="651">
        <v>514.67999999999995</v>
      </c>
      <c r="M2812" s="651">
        <v>3602.7599999999998</v>
      </c>
      <c r="N2812" s="650">
        <v>7</v>
      </c>
      <c r="O2812" s="731">
        <v>7</v>
      </c>
      <c r="P2812" s="651">
        <v>2058.7199999999998</v>
      </c>
      <c r="Q2812" s="666">
        <v>0.5714285714285714</v>
      </c>
      <c r="R2812" s="650">
        <v>4</v>
      </c>
      <c r="S2812" s="666">
        <v>0.5714285714285714</v>
      </c>
      <c r="T2812" s="731">
        <v>4</v>
      </c>
      <c r="U2812" s="689">
        <v>0.5714285714285714</v>
      </c>
    </row>
    <row r="2813" spans="1:21" ht="14.4" customHeight="1" x14ac:dyDescent="0.3">
      <c r="A2813" s="649">
        <v>21</v>
      </c>
      <c r="B2813" s="650" t="s">
        <v>582</v>
      </c>
      <c r="C2813" s="650">
        <v>89301215</v>
      </c>
      <c r="D2813" s="729" t="s">
        <v>5950</v>
      </c>
      <c r="E2813" s="730" t="s">
        <v>3921</v>
      </c>
      <c r="F2813" s="650" t="s">
        <v>3904</v>
      </c>
      <c r="G2813" s="650" t="s">
        <v>5221</v>
      </c>
      <c r="H2813" s="650" t="s">
        <v>583</v>
      </c>
      <c r="I2813" s="650" t="s">
        <v>5929</v>
      </c>
      <c r="J2813" s="650" t="s">
        <v>5930</v>
      </c>
      <c r="K2813" s="650" t="s">
        <v>5802</v>
      </c>
      <c r="L2813" s="651">
        <v>14860.07</v>
      </c>
      <c r="M2813" s="651">
        <v>44580.21</v>
      </c>
      <c r="N2813" s="650">
        <v>3</v>
      </c>
      <c r="O2813" s="731">
        <v>0.5</v>
      </c>
      <c r="P2813" s="651">
        <v>44580.21</v>
      </c>
      <c r="Q2813" s="666">
        <v>1</v>
      </c>
      <c r="R2813" s="650">
        <v>3</v>
      </c>
      <c r="S2813" s="666">
        <v>1</v>
      </c>
      <c r="T2813" s="731">
        <v>0.5</v>
      </c>
      <c r="U2813" s="689">
        <v>1</v>
      </c>
    </row>
    <row r="2814" spans="1:21" ht="14.4" customHeight="1" x14ac:dyDescent="0.3">
      <c r="A2814" s="649">
        <v>21</v>
      </c>
      <c r="B2814" s="650" t="s">
        <v>582</v>
      </c>
      <c r="C2814" s="650">
        <v>89301215</v>
      </c>
      <c r="D2814" s="729" t="s">
        <v>5950</v>
      </c>
      <c r="E2814" s="730" t="s">
        <v>3921</v>
      </c>
      <c r="F2814" s="650" t="s">
        <v>3904</v>
      </c>
      <c r="G2814" s="650" t="s">
        <v>5221</v>
      </c>
      <c r="H2814" s="650" t="s">
        <v>583</v>
      </c>
      <c r="I2814" s="650" t="s">
        <v>5830</v>
      </c>
      <c r="J2814" s="650" t="s">
        <v>5829</v>
      </c>
      <c r="K2814" s="650" t="s">
        <v>5224</v>
      </c>
      <c r="L2814" s="651">
        <v>10614.34</v>
      </c>
      <c r="M2814" s="651">
        <v>10614.34</v>
      </c>
      <c r="N2814" s="650">
        <v>1</v>
      </c>
      <c r="O2814" s="731">
        <v>0.5</v>
      </c>
      <c r="P2814" s="651">
        <v>10614.34</v>
      </c>
      <c r="Q2814" s="666">
        <v>1</v>
      </c>
      <c r="R2814" s="650">
        <v>1</v>
      </c>
      <c r="S2814" s="666">
        <v>1</v>
      </c>
      <c r="T2814" s="731">
        <v>0.5</v>
      </c>
      <c r="U2814" s="689">
        <v>1</v>
      </c>
    </row>
    <row r="2815" spans="1:21" ht="14.4" customHeight="1" x14ac:dyDescent="0.3">
      <c r="A2815" s="649">
        <v>21</v>
      </c>
      <c r="B2815" s="650" t="s">
        <v>582</v>
      </c>
      <c r="C2815" s="650">
        <v>89301215</v>
      </c>
      <c r="D2815" s="729" t="s">
        <v>5950</v>
      </c>
      <c r="E2815" s="730" t="s">
        <v>3921</v>
      </c>
      <c r="F2815" s="650" t="s">
        <v>3904</v>
      </c>
      <c r="G2815" s="650" t="s">
        <v>5221</v>
      </c>
      <c r="H2815" s="650" t="s">
        <v>1959</v>
      </c>
      <c r="I2815" s="650" t="s">
        <v>5838</v>
      </c>
      <c r="J2815" s="650" t="s">
        <v>5832</v>
      </c>
      <c r="K2815" s="650" t="s">
        <v>5224</v>
      </c>
      <c r="L2815" s="651">
        <v>10614.33</v>
      </c>
      <c r="M2815" s="651">
        <v>31842.989999999998</v>
      </c>
      <c r="N2815" s="650">
        <v>3</v>
      </c>
      <c r="O2815" s="731">
        <v>0.5</v>
      </c>
      <c r="P2815" s="651"/>
      <c r="Q2815" s="666">
        <v>0</v>
      </c>
      <c r="R2815" s="650"/>
      <c r="S2815" s="666">
        <v>0</v>
      </c>
      <c r="T2815" s="731"/>
      <c r="U2815" s="689">
        <v>0</v>
      </c>
    </row>
    <row r="2816" spans="1:21" ht="14.4" customHeight="1" x14ac:dyDescent="0.3">
      <c r="A2816" s="649">
        <v>21</v>
      </c>
      <c r="B2816" s="650" t="s">
        <v>582</v>
      </c>
      <c r="C2816" s="650">
        <v>89301215</v>
      </c>
      <c r="D2816" s="729" t="s">
        <v>5950</v>
      </c>
      <c r="E2816" s="730" t="s">
        <v>3921</v>
      </c>
      <c r="F2816" s="650" t="s">
        <v>3904</v>
      </c>
      <c r="G2816" s="650" t="s">
        <v>5221</v>
      </c>
      <c r="H2816" s="650" t="s">
        <v>1959</v>
      </c>
      <c r="I2816" s="650" t="s">
        <v>5851</v>
      </c>
      <c r="J2816" s="650" t="s">
        <v>5852</v>
      </c>
      <c r="K2816" s="650" t="s">
        <v>5853</v>
      </c>
      <c r="L2816" s="651">
        <v>2122.86</v>
      </c>
      <c r="M2816" s="651">
        <v>6368.58</v>
      </c>
      <c r="N2816" s="650">
        <v>3</v>
      </c>
      <c r="O2816" s="731">
        <v>0.5</v>
      </c>
      <c r="P2816" s="651"/>
      <c r="Q2816" s="666">
        <v>0</v>
      </c>
      <c r="R2816" s="650"/>
      <c r="S2816" s="666">
        <v>0</v>
      </c>
      <c r="T2816" s="731"/>
      <c r="U2816" s="689">
        <v>0</v>
      </c>
    </row>
    <row r="2817" spans="1:21" ht="14.4" customHeight="1" x14ac:dyDescent="0.3">
      <c r="A2817" s="649">
        <v>21</v>
      </c>
      <c r="B2817" s="650" t="s">
        <v>582</v>
      </c>
      <c r="C2817" s="650">
        <v>89301215</v>
      </c>
      <c r="D2817" s="729" t="s">
        <v>5950</v>
      </c>
      <c r="E2817" s="730" t="s">
        <v>3921</v>
      </c>
      <c r="F2817" s="650" t="s">
        <v>3904</v>
      </c>
      <c r="G2817" s="650" t="s">
        <v>4118</v>
      </c>
      <c r="H2817" s="650" t="s">
        <v>583</v>
      </c>
      <c r="I2817" s="650" t="s">
        <v>1160</v>
      </c>
      <c r="J2817" s="650" t="s">
        <v>975</v>
      </c>
      <c r="K2817" s="650" t="s">
        <v>4119</v>
      </c>
      <c r="L2817" s="651">
        <v>96.72</v>
      </c>
      <c r="M2817" s="651">
        <v>96.72</v>
      </c>
      <c r="N2817" s="650">
        <v>1</v>
      </c>
      <c r="O2817" s="731">
        <v>0.5</v>
      </c>
      <c r="P2817" s="651"/>
      <c r="Q2817" s="666">
        <v>0</v>
      </c>
      <c r="R2817" s="650"/>
      <c r="S2817" s="666">
        <v>0</v>
      </c>
      <c r="T2817" s="731"/>
      <c r="U2817" s="689">
        <v>0</v>
      </c>
    </row>
    <row r="2818" spans="1:21" ht="14.4" customHeight="1" x14ac:dyDescent="0.3">
      <c r="A2818" s="649">
        <v>21</v>
      </c>
      <c r="B2818" s="650" t="s">
        <v>582</v>
      </c>
      <c r="C2818" s="650">
        <v>89301215</v>
      </c>
      <c r="D2818" s="729" t="s">
        <v>5950</v>
      </c>
      <c r="E2818" s="730" t="s">
        <v>3921</v>
      </c>
      <c r="F2818" s="650" t="s">
        <v>3904</v>
      </c>
      <c r="G2818" s="650" t="s">
        <v>4121</v>
      </c>
      <c r="H2818" s="650" t="s">
        <v>583</v>
      </c>
      <c r="I2818" s="650" t="s">
        <v>5931</v>
      </c>
      <c r="J2818" s="650" t="s">
        <v>4123</v>
      </c>
      <c r="K2818" s="650" t="s">
        <v>1179</v>
      </c>
      <c r="L2818" s="651">
        <v>51.44</v>
      </c>
      <c r="M2818" s="651">
        <v>102.88</v>
      </c>
      <c r="N2818" s="650">
        <v>2</v>
      </c>
      <c r="O2818" s="731">
        <v>2</v>
      </c>
      <c r="P2818" s="651">
        <v>102.88</v>
      </c>
      <c r="Q2818" s="666">
        <v>1</v>
      </c>
      <c r="R2818" s="650">
        <v>2</v>
      </c>
      <c r="S2818" s="666">
        <v>1</v>
      </c>
      <c r="T2818" s="731">
        <v>2</v>
      </c>
      <c r="U2818" s="689">
        <v>1</v>
      </c>
    </row>
    <row r="2819" spans="1:21" ht="14.4" customHeight="1" x14ac:dyDescent="0.3">
      <c r="A2819" s="649">
        <v>21</v>
      </c>
      <c r="B2819" s="650" t="s">
        <v>582</v>
      </c>
      <c r="C2819" s="650">
        <v>89301215</v>
      </c>
      <c r="D2819" s="729" t="s">
        <v>5950</v>
      </c>
      <c r="E2819" s="730" t="s">
        <v>3921</v>
      </c>
      <c r="F2819" s="650" t="s">
        <v>3904</v>
      </c>
      <c r="G2819" s="650" t="s">
        <v>4641</v>
      </c>
      <c r="H2819" s="650" t="s">
        <v>583</v>
      </c>
      <c r="I2819" s="650" t="s">
        <v>2681</v>
      </c>
      <c r="J2819" s="650" t="s">
        <v>2682</v>
      </c>
      <c r="K2819" s="650" t="s">
        <v>1263</v>
      </c>
      <c r="L2819" s="651">
        <v>286.63</v>
      </c>
      <c r="M2819" s="651">
        <v>286.63</v>
      </c>
      <c r="N2819" s="650">
        <v>1</v>
      </c>
      <c r="O2819" s="731">
        <v>1</v>
      </c>
      <c r="P2819" s="651">
        <v>286.63</v>
      </c>
      <c r="Q2819" s="666">
        <v>1</v>
      </c>
      <c r="R2819" s="650">
        <v>1</v>
      </c>
      <c r="S2819" s="666">
        <v>1</v>
      </c>
      <c r="T2819" s="731">
        <v>1</v>
      </c>
      <c r="U2819" s="689">
        <v>1</v>
      </c>
    </row>
    <row r="2820" spans="1:21" ht="14.4" customHeight="1" x14ac:dyDescent="0.3">
      <c r="A2820" s="649">
        <v>21</v>
      </c>
      <c r="B2820" s="650" t="s">
        <v>582</v>
      </c>
      <c r="C2820" s="650">
        <v>89301215</v>
      </c>
      <c r="D2820" s="729" t="s">
        <v>5950</v>
      </c>
      <c r="E2820" s="730" t="s">
        <v>3921</v>
      </c>
      <c r="F2820" s="650" t="s">
        <v>3904</v>
      </c>
      <c r="G2820" s="650" t="s">
        <v>4641</v>
      </c>
      <c r="H2820" s="650" t="s">
        <v>583</v>
      </c>
      <c r="I2820" s="650" t="s">
        <v>5932</v>
      </c>
      <c r="J2820" s="650" t="s">
        <v>2642</v>
      </c>
      <c r="K2820" s="650" t="s">
        <v>774</v>
      </c>
      <c r="L2820" s="651">
        <v>0</v>
      </c>
      <c r="M2820" s="651">
        <v>0</v>
      </c>
      <c r="N2820" s="650">
        <v>2</v>
      </c>
      <c r="O2820" s="731">
        <v>1</v>
      </c>
      <c r="P2820" s="651"/>
      <c r="Q2820" s="666"/>
      <c r="R2820" s="650"/>
      <c r="S2820" s="666">
        <v>0</v>
      </c>
      <c r="T2820" s="731"/>
      <c r="U2820" s="689">
        <v>0</v>
      </c>
    </row>
    <row r="2821" spans="1:21" ht="14.4" customHeight="1" x14ac:dyDescent="0.3">
      <c r="A2821" s="649">
        <v>21</v>
      </c>
      <c r="B2821" s="650" t="s">
        <v>582</v>
      </c>
      <c r="C2821" s="650">
        <v>89301215</v>
      </c>
      <c r="D2821" s="729" t="s">
        <v>5950</v>
      </c>
      <c r="E2821" s="730" t="s">
        <v>3921</v>
      </c>
      <c r="F2821" s="650" t="s">
        <v>3904</v>
      </c>
      <c r="G2821" s="650" t="s">
        <v>4125</v>
      </c>
      <c r="H2821" s="650" t="s">
        <v>583</v>
      </c>
      <c r="I2821" s="650" t="s">
        <v>4647</v>
      </c>
      <c r="J2821" s="650" t="s">
        <v>4646</v>
      </c>
      <c r="K2821" s="650" t="s">
        <v>1013</v>
      </c>
      <c r="L2821" s="651">
        <v>0</v>
      </c>
      <c r="M2821" s="651">
        <v>0</v>
      </c>
      <c r="N2821" s="650">
        <v>3</v>
      </c>
      <c r="O2821" s="731">
        <v>2.5</v>
      </c>
      <c r="P2821" s="651">
        <v>0</v>
      </c>
      <c r="Q2821" s="666"/>
      <c r="R2821" s="650">
        <v>1</v>
      </c>
      <c r="S2821" s="666">
        <v>0.33333333333333331</v>
      </c>
      <c r="T2821" s="731">
        <v>1</v>
      </c>
      <c r="U2821" s="689">
        <v>0.4</v>
      </c>
    </row>
    <row r="2822" spans="1:21" ht="14.4" customHeight="1" x14ac:dyDescent="0.3">
      <c r="A2822" s="649">
        <v>21</v>
      </c>
      <c r="B2822" s="650" t="s">
        <v>582</v>
      </c>
      <c r="C2822" s="650">
        <v>89301215</v>
      </c>
      <c r="D2822" s="729" t="s">
        <v>5950</v>
      </c>
      <c r="E2822" s="730" t="s">
        <v>3921</v>
      </c>
      <c r="F2822" s="650" t="s">
        <v>3904</v>
      </c>
      <c r="G2822" s="650" t="s">
        <v>4125</v>
      </c>
      <c r="H2822" s="650" t="s">
        <v>583</v>
      </c>
      <c r="I2822" s="650" t="s">
        <v>4651</v>
      </c>
      <c r="J2822" s="650" t="s">
        <v>4649</v>
      </c>
      <c r="K2822" s="650" t="s">
        <v>922</v>
      </c>
      <c r="L2822" s="651">
        <v>0</v>
      </c>
      <c r="M2822" s="651">
        <v>0</v>
      </c>
      <c r="N2822" s="650">
        <v>2</v>
      </c>
      <c r="O2822" s="731">
        <v>1</v>
      </c>
      <c r="P2822" s="651">
        <v>0</v>
      </c>
      <c r="Q2822" s="666"/>
      <c r="R2822" s="650">
        <v>2</v>
      </c>
      <c r="S2822" s="666">
        <v>1</v>
      </c>
      <c r="T2822" s="731">
        <v>1</v>
      </c>
      <c r="U2822" s="689">
        <v>1</v>
      </c>
    </row>
    <row r="2823" spans="1:21" ht="14.4" customHeight="1" x14ac:dyDescent="0.3">
      <c r="A2823" s="649">
        <v>21</v>
      </c>
      <c r="B2823" s="650" t="s">
        <v>582</v>
      </c>
      <c r="C2823" s="650">
        <v>89301215</v>
      </c>
      <c r="D2823" s="729" t="s">
        <v>5950</v>
      </c>
      <c r="E2823" s="730" t="s">
        <v>3921</v>
      </c>
      <c r="F2823" s="650" t="s">
        <v>3904</v>
      </c>
      <c r="G2823" s="650" t="s">
        <v>4125</v>
      </c>
      <c r="H2823" s="650" t="s">
        <v>583</v>
      </c>
      <c r="I2823" s="650" t="s">
        <v>4726</v>
      </c>
      <c r="J2823" s="650" t="s">
        <v>4646</v>
      </c>
      <c r="K2823" s="650" t="s">
        <v>1013</v>
      </c>
      <c r="L2823" s="651">
        <v>0</v>
      </c>
      <c r="M2823" s="651">
        <v>0</v>
      </c>
      <c r="N2823" s="650">
        <v>1</v>
      </c>
      <c r="O2823" s="731">
        <v>1</v>
      </c>
      <c r="P2823" s="651">
        <v>0</v>
      </c>
      <c r="Q2823" s="666"/>
      <c r="R2823" s="650">
        <v>1</v>
      </c>
      <c r="S2823" s="666">
        <v>1</v>
      </c>
      <c r="T2823" s="731">
        <v>1</v>
      </c>
      <c r="U2823" s="689">
        <v>1</v>
      </c>
    </row>
    <row r="2824" spans="1:21" ht="14.4" customHeight="1" x14ac:dyDescent="0.3">
      <c r="A2824" s="649">
        <v>21</v>
      </c>
      <c r="B2824" s="650" t="s">
        <v>582</v>
      </c>
      <c r="C2824" s="650">
        <v>89301215</v>
      </c>
      <c r="D2824" s="729" t="s">
        <v>5950</v>
      </c>
      <c r="E2824" s="730" t="s">
        <v>3921</v>
      </c>
      <c r="F2824" s="650" t="s">
        <v>3906</v>
      </c>
      <c r="G2824" s="650" t="s">
        <v>4133</v>
      </c>
      <c r="H2824" s="650" t="s">
        <v>583</v>
      </c>
      <c r="I2824" s="650" t="s">
        <v>5166</v>
      </c>
      <c r="J2824" s="650" t="s">
        <v>3919</v>
      </c>
      <c r="K2824" s="650"/>
      <c r="L2824" s="651">
        <v>0</v>
      </c>
      <c r="M2824" s="651">
        <v>0</v>
      </c>
      <c r="N2824" s="650">
        <v>1</v>
      </c>
      <c r="O2824" s="731">
        <v>1</v>
      </c>
      <c r="P2824" s="651">
        <v>0</v>
      </c>
      <c r="Q2824" s="666"/>
      <c r="R2824" s="650">
        <v>1</v>
      </c>
      <c r="S2824" s="666">
        <v>1</v>
      </c>
      <c r="T2824" s="731">
        <v>1</v>
      </c>
      <c r="U2824" s="689">
        <v>1</v>
      </c>
    </row>
    <row r="2825" spans="1:21" ht="14.4" customHeight="1" x14ac:dyDescent="0.3">
      <c r="A2825" s="649">
        <v>21</v>
      </c>
      <c r="B2825" s="650" t="s">
        <v>582</v>
      </c>
      <c r="C2825" s="650">
        <v>89301215</v>
      </c>
      <c r="D2825" s="729" t="s">
        <v>5950</v>
      </c>
      <c r="E2825" s="730" t="s">
        <v>3921</v>
      </c>
      <c r="F2825" s="650" t="s">
        <v>3906</v>
      </c>
      <c r="G2825" s="650" t="s">
        <v>5719</v>
      </c>
      <c r="H2825" s="650" t="s">
        <v>583</v>
      </c>
      <c r="I2825" s="650" t="s">
        <v>5854</v>
      </c>
      <c r="J2825" s="650" t="s">
        <v>5855</v>
      </c>
      <c r="K2825" s="650" t="s">
        <v>5856</v>
      </c>
      <c r="L2825" s="651">
        <v>741</v>
      </c>
      <c r="M2825" s="651">
        <v>1482</v>
      </c>
      <c r="N2825" s="650">
        <v>2</v>
      </c>
      <c r="O2825" s="731">
        <v>1</v>
      </c>
      <c r="P2825" s="651"/>
      <c r="Q2825" s="666">
        <v>0</v>
      </c>
      <c r="R2825" s="650"/>
      <c r="S2825" s="666">
        <v>0</v>
      </c>
      <c r="T2825" s="731"/>
      <c r="U2825" s="689">
        <v>0</v>
      </c>
    </row>
    <row r="2826" spans="1:21" ht="14.4" customHeight="1" x14ac:dyDescent="0.3">
      <c r="A2826" s="649">
        <v>21</v>
      </c>
      <c r="B2826" s="650" t="s">
        <v>582</v>
      </c>
      <c r="C2826" s="650">
        <v>89301215</v>
      </c>
      <c r="D2826" s="729" t="s">
        <v>5950</v>
      </c>
      <c r="E2826" s="730" t="s">
        <v>3921</v>
      </c>
      <c r="F2826" s="650" t="s">
        <v>3906</v>
      </c>
      <c r="G2826" s="650" t="s">
        <v>4136</v>
      </c>
      <c r="H2826" s="650" t="s">
        <v>583</v>
      </c>
      <c r="I2826" s="650" t="s">
        <v>4137</v>
      </c>
      <c r="J2826" s="650" t="s">
        <v>4138</v>
      </c>
      <c r="K2826" s="650" t="s">
        <v>4139</v>
      </c>
      <c r="L2826" s="651">
        <v>1267.1199999999999</v>
      </c>
      <c r="M2826" s="651">
        <v>2534.2399999999998</v>
      </c>
      <c r="N2826" s="650">
        <v>2</v>
      </c>
      <c r="O2826" s="731">
        <v>2</v>
      </c>
      <c r="P2826" s="651">
        <v>1267.1199999999999</v>
      </c>
      <c r="Q2826" s="666">
        <v>0.5</v>
      </c>
      <c r="R2826" s="650">
        <v>1</v>
      </c>
      <c r="S2826" s="666">
        <v>0.5</v>
      </c>
      <c r="T2826" s="731">
        <v>1</v>
      </c>
      <c r="U2826" s="689">
        <v>0.5</v>
      </c>
    </row>
    <row r="2827" spans="1:21" ht="14.4" customHeight="1" x14ac:dyDescent="0.3">
      <c r="A2827" s="649">
        <v>21</v>
      </c>
      <c r="B2827" s="650" t="s">
        <v>582</v>
      </c>
      <c r="C2827" s="650">
        <v>89301215</v>
      </c>
      <c r="D2827" s="729" t="s">
        <v>5950</v>
      </c>
      <c r="E2827" s="730" t="s">
        <v>3928</v>
      </c>
      <c r="F2827" s="650" t="s">
        <v>3904</v>
      </c>
      <c r="G2827" s="650" t="s">
        <v>3956</v>
      </c>
      <c r="H2827" s="650" t="s">
        <v>583</v>
      </c>
      <c r="I2827" s="650" t="s">
        <v>699</v>
      </c>
      <c r="J2827" s="650" t="s">
        <v>700</v>
      </c>
      <c r="K2827" s="650" t="s">
        <v>3957</v>
      </c>
      <c r="L2827" s="651">
        <v>85.72</v>
      </c>
      <c r="M2827" s="651">
        <v>85.72</v>
      </c>
      <c r="N2827" s="650">
        <v>1</v>
      </c>
      <c r="O2827" s="731">
        <v>0.5</v>
      </c>
      <c r="P2827" s="651">
        <v>85.72</v>
      </c>
      <c r="Q2827" s="666">
        <v>1</v>
      </c>
      <c r="R2827" s="650">
        <v>1</v>
      </c>
      <c r="S2827" s="666">
        <v>1</v>
      </c>
      <c r="T2827" s="731">
        <v>0.5</v>
      </c>
      <c r="U2827" s="689">
        <v>1</v>
      </c>
    </row>
    <row r="2828" spans="1:21" ht="14.4" customHeight="1" x14ac:dyDescent="0.3">
      <c r="A2828" s="649">
        <v>21</v>
      </c>
      <c r="B2828" s="650" t="s">
        <v>582</v>
      </c>
      <c r="C2828" s="650">
        <v>89301215</v>
      </c>
      <c r="D2828" s="729" t="s">
        <v>5950</v>
      </c>
      <c r="E2828" s="730" t="s">
        <v>3928</v>
      </c>
      <c r="F2828" s="650" t="s">
        <v>3904</v>
      </c>
      <c r="G2828" s="650" t="s">
        <v>4685</v>
      </c>
      <c r="H2828" s="650" t="s">
        <v>583</v>
      </c>
      <c r="I2828" s="650" t="s">
        <v>714</v>
      </c>
      <c r="J2828" s="650" t="s">
        <v>715</v>
      </c>
      <c r="K2828" s="650" t="s">
        <v>4686</v>
      </c>
      <c r="L2828" s="651">
        <v>26.17</v>
      </c>
      <c r="M2828" s="651">
        <v>26.17</v>
      </c>
      <c r="N2828" s="650">
        <v>1</v>
      </c>
      <c r="O2828" s="731">
        <v>1</v>
      </c>
      <c r="P2828" s="651">
        <v>26.17</v>
      </c>
      <c r="Q2828" s="666">
        <v>1</v>
      </c>
      <c r="R2828" s="650">
        <v>1</v>
      </c>
      <c r="S2828" s="666">
        <v>1</v>
      </c>
      <c r="T2828" s="731">
        <v>1</v>
      </c>
      <c r="U2828" s="689">
        <v>1</v>
      </c>
    </row>
    <row r="2829" spans="1:21" ht="14.4" customHeight="1" x14ac:dyDescent="0.3">
      <c r="A2829" s="649">
        <v>21</v>
      </c>
      <c r="B2829" s="650" t="s">
        <v>582</v>
      </c>
      <c r="C2829" s="650">
        <v>89301215</v>
      </c>
      <c r="D2829" s="729" t="s">
        <v>5950</v>
      </c>
      <c r="E2829" s="730" t="s">
        <v>3928</v>
      </c>
      <c r="F2829" s="650" t="s">
        <v>3904</v>
      </c>
      <c r="G2829" s="650" t="s">
        <v>4121</v>
      </c>
      <c r="H2829" s="650" t="s">
        <v>583</v>
      </c>
      <c r="I2829" s="650" t="s">
        <v>4122</v>
      </c>
      <c r="J2829" s="650" t="s">
        <v>4123</v>
      </c>
      <c r="K2829" s="650" t="s">
        <v>1285</v>
      </c>
      <c r="L2829" s="651">
        <v>102.89</v>
      </c>
      <c r="M2829" s="651">
        <v>102.89</v>
      </c>
      <c r="N2829" s="650">
        <v>1</v>
      </c>
      <c r="O2829" s="731">
        <v>0.5</v>
      </c>
      <c r="P2829" s="651">
        <v>102.89</v>
      </c>
      <c r="Q2829" s="666">
        <v>1</v>
      </c>
      <c r="R2829" s="650">
        <v>1</v>
      </c>
      <c r="S2829" s="666">
        <v>1</v>
      </c>
      <c r="T2829" s="731">
        <v>0.5</v>
      </c>
      <c r="U2829" s="689">
        <v>1</v>
      </c>
    </row>
    <row r="2830" spans="1:21" ht="14.4" customHeight="1" x14ac:dyDescent="0.3">
      <c r="A2830" s="649">
        <v>21</v>
      </c>
      <c r="B2830" s="650" t="s">
        <v>582</v>
      </c>
      <c r="C2830" s="650">
        <v>89301215</v>
      </c>
      <c r="D2830" s="729" t="s">
        <v>5950</v>
      </c>
      <c r="E2830" s="730" t="s">
        <v>3928</v>
      </c>
      <c r="F2830" s="650" t="s">
        <v>3906</v>
      </c>
      <c r="G2830" s="650" t="s">
        <v>4136</v>
      </c>
      <c r="H2830" s="650" t="s">
        <v>583</v>
      </c>
      <c r="I2830" s="650" t="s">
        <v>4184</v>
      </c>
      <c r="J2830" s="650" t="s">
        <v>4185</v>
      </c>
      <c r="K2830" s="650" t="s">
        <v>4186</v>
      </c>
      <c r="L2830" s="651">
        <v>1000</v>
      </c>
      <c r="M2830" s="651">
        <v>1000</v>
      </c>
      <c r="N2830" s="650">
        <v>1</v>
      </c>
      <c r="O2830" s="731">
        <v>1</v>
      </c>
      <c r="P2830" s="651"/>
      <c r="Q2830" s="666">
        <v>0</v>
      </c>
      <c r="R2830" s="650"/>
      <c r="S2830" s="666">
        <v>0</v>
      </c>
      <c r="T2830" s="731"/>
      <c r="U2830" s="689">
        <v>0</v>
      </c>
    </row>
    <row r="2831" spans="1:21" ht="14.4" customHeight="1" x14ac:dyDescent="0.3">
      <c r="A2831" s="649">
        <v>21</v>
      </c>
      <c r="B2831" s="650" t="s">
        <v>582</v>
      </c>
      <c r="C2831" s="650">
        <v>89301215</v>
      </c>
      <c r="D2831" s="729" t="s">
        <v>5950</v>
      </c>
      <c r="E2831" s="730" t="s">
        <v>3935</v>
      </c>
      <c r="F2831" s="650" t="s">
        <v>3904</v>
      </c>
      <c r="G2831" s="650" t="s">
        <v>3979</v>
      </c>
      <c r="H2831" s="650" t="s">
        <v>583</v>
      </c>
      <c r="I2831" s="650" t="s">
        <v>959</v>
      </c>
      <c r="J2831" s="650" t="s">
        <v>4394</v>
      </c>
      <c r="K2831" s="650" t="s">
        <v>4395</v>
      </c>
      <c r="L2831" s="651">
        <v>0</v>
      </c>
      <c r="M2831" s="651">
        <v>0</v>
      </c>
      <c r="N2831" s="650">
        <v>2</v>
      </c>
      <c r="O2831" s="731">
        <v>2</v>
      </c>
      <c r="P2831" s="651"/>
      <c r="Q2831" s="666"/>
      <c r="R2831" s="650"/>
      <c r="S2831" s="666">
        <v>0</v>
      </c>
      <c r="T2831" s="731"/>
      <c r="U2831" s="689">
        <v>0</v>
      </c>
    </row>
    <row r="2832" spans="1:21" ht="14.4" customHeight="1" x14ac:dyDescent="0.3">
      <c r="A2832" s="649">
        <v>21</v>
      </c>
      <c r="B2832" s="650" t="s">
        <v>582</v>
      </c>
      <c r="C2832" s="650">
        <v>89301215</v>
      </c>
      <c r="D2832" s="729" t="s">
        <v>5950</v>
      </c>
      <c r="E2832" s="730" t="s">
        <v>3935</v>
      </c>
      <c r="F2832" s="650" t="s">
        <v>3904</v>
      </c>
      <c r="G2832" s="650" t="s">
        <v>3991</v>
      </c>
      <c r="H2832" s="650" t="s">
        <v>583</v>
      </c>
      <c r="I2832" s="650" t="s">
        <v>1382</v>
      </c>
      <c r="J2832" s="650" t="s">
        <v>1383</v>
      </c>
      <c r="K2832" s="650" t="s">
        <v>1384</v>
      </c>
      <c r="L2832" s="651">
        <v>359.63</v>
      </c>
      <c r="M2832" s="651">
        <v>719.26</v>
      </c>
      <c r="N2832" s="650">
        <v>2</v>
      </c>
      <c r="O2832" s="731">
        <v>1</v>
      </c>
      <c r="P2832" s="651">
        <v>359.63</v>
      </c>
      <c r="Q2832" s="666">
        <v>0.5</v>
      </c>
      <c r="R2832" s="650">
        <v>1</v>
      </c>
      <c r="S2832" s="666">
        <v>0.5</v>
      </c>
      <c r="T2832" s="731">
        <v>0.5</v>
      </c>
      <c r="U2832" s="689">
        <v>0.5</v>
      </c>
    </row>
    <row r="2833" spans="1:21" ht="14.4" customHeight="1" x14ac:dyDescent="0.3">
      <c r="A2833" s="649">
        <v>21</v>
      </c>
      <c r="B2833" s="650" t="s">
        <v>582</v>
      </c>
      <c r="C2833" s="650">
        <v>89301215</v>
      </c>
      <c r="D2833" s="729" t="s">
        <v>5950</v>
      </c>
      <c r="E2833" s="730" t="s">
        <v>3935</v>
      </c>
      <c r="F2833" s="650" t="s">
        <v>3904</v>
      </c>
      <c r="G2833" s="650" t="s">
        <v>3991</v>
      </c>
      <c r="H2833" s="650" t="s">
        <v>583</v>
      </c>
      <c r="I2833" s="650" t="s">
        <v>3992</v>
      </c>
      <c r="J2833" s="650" t="s">
        <v>1383</v>
      </c>
      <c r="K2833" s="650" t="s">
        <v>2118</v>
      </c>
      <c r="L2833" s="651">
        <v>0</v>
      </c>
      <c r="M2833" s="651">
        <v>0</v>
      </c>
      <c r="N2833" s="650">
        <v>1</v>
      </c>
      <c r="O2833" s="731">
        <v>1</v>
      </c>
      <c r="P2833" s="651">
        <v>0</v>
      </c>
      <c r="Q2833" s="666"/>
      <c r="R2833" s="650">
        <v>1</v>
      </c>
      <c r="S2833" s="666">
        <v>1</v>
      </c>
      <c r="T2833" s="731">
        <v>1</v>
      </c>
      <c r="U2833" s="689">
        <v>1</v>
      </c>
    </row>
    <row r="2834" spans="1:21" ht="14.4" customHeight="1" x14ac:dyDescent="0.3">
      <c r="A2834" s="649">
        <v>21</v>
      </c>
      <c r="B2834" s="650" t="s">
        <v>582</v>
      </c>
      <c r="C2834" s="650">
        <v>89301215</v>
      </c>
      <c r="D2834" s="729" t="s">
        <v>5950</v>
      </c>
      <c r="E2834" s="730" t="s">
        <v>3935</v>
      </c>
      <c r="F2834" s="650" t="s">
        <v>3904</v>
      </c>
      <c r="G2834" s="650" t="s">
        <v>4738</v>
      </c>
      <c r="H2834" s="650" t="s">
        <v>583</v>
      </c>
      <c r="I2834" s="650" t="s">
        <v>2583</v>
      </c>
      <c r="J2834" s="650" t="s">
        <v>2617</v>
      </c>
      <c r="K2834" s="650" t="s">
        <v>4739</v>
      </c>
      <c r="L2834" s="651">
        <v>128.9</v>
      </c>
      <c r="M2834" s="651">
        <v>128.9</v>
      </c>
      <c r="N2834" s="650">
        <v>1</v>
      </c>
      <c r="O2834" s="731">
        <v>1</v>
      </c>
      <c r="P2834" s="651"/>
      <c r="Q2834" s="666">
        <v>0</v>
      </c>
      <c r="R2834" s="650"/>
      <c r="S2834" s="666">
        <v>0</v>
      </c>
      <c r="T2834" s="731"/>
      <c r="U2834" s="689">
        <v>0</v>
      </c>
    </row>
    <row r="2835" spans="1:21" ht="14.4" customHeight="1" x14ac:dyDescent="0.3">
      <c r="A2835" s="649">
        <v>21</v>
      </c>
      <c r="B2835" s="650" t="s">
        <v>582</v>
      </c>
      <c r="C2835" s="650">
        <v>89301215</v>
      </c>
      <c r="D2835" s="729" t="s">
        <v>5950</v>
      </c>
      <c r="E2835" s="730" t="s">
        <v>3935</v>
      </c>
      <c r="F2835" s="650" t="s">
        <v>3904</v>
      </c>
      <c r="G2835" s="650" t="s">
        <v>4011</v>
      </c>
      <c r="H2835" s="650" t="s">
        <v>583</v>
      </c>
      <c r="I2835" s="650" t="s">
        <v>1386</v>
      </c>
      <c r="J2835" s="650" t="s">
        <v>4016</v>
      </c>
      <c r="K2835" s="650" t="s">
        <v>4017</v>
      </c>
      <c r="L2835" s="651">
        <v>1013.55</v>
      </c>
      <c r="M2835" s="651">
        <v>1013.55</v>
      </c>
      <c r="N2835" s="650">
        <v>1</v>
      </c>
      <c r="O2835" s="731">
        <v>1</v>
      </c>
      <c r="P2835" s="651"/>
      <c r="Q2835" s="666">
        <v>0</v>
      </c>
      <c r="R2835" s="650"/>
      <c r="S2835" s="666">
        <v>0</v>
      </c>
      <c r="T2835" s="731"/>
      <c r="U2835" s="689">
        <v>0</v>
      </c>
    </row>
    <row r="2836" spans="1:21" ht="14.4" customHeight="1" x14ac:dyDescent="0.3">
      <c r="A2836" s="649">
        <v>21</v>
      </c>
      <c r="B2836" s="650" t="s">
        <v>582</v>
      </c>
      <c r="C2836" s="650">
        <v>89301215</v>
      </c>
      <c r="D2836" s="729" t="s">
        <v>5950</v>
      </c>
      <c r="E2836" s="730" t="s">
        <v>3935</v>
      </c>
      <c r="F2836" s="650" t="s">
        <v>3904</v>
      </c>
      <c r="G2836" s="650" t="s">
        <v>4018</v>
      </c>
      <c r="H2836" s="650" t="s">
        <v>1959</v>
      </c>
      <c r="I2836" s="650" t="s">
        <v>3320</v>
      </c>
      <c r="J2836" s="650" t="s">
        <v>3321</v>
      </c>
      <c r="K2836" s="650" t="s">
        <v>3848</v>
      </c>
      <c r="L2836" s="651">
        <v>3127.19</v>
      </c>
      <c r="M2836" s="651">
        <v>3127.19</v>
      </c>
      <c r="N2836" s="650">
        <v>1</v>
      </c>
      <c r="O2836" s="731">
        <v>1</v>
      </c>
      <c r="P2836" s="651">
        <v>3127.19</v>
      </c>
      <c r="Q2836" s="666">
        <v>1</v>
      </c>
      <c r="R2836" s="650">
        <v>1</v>
      </c>
      <c r="S2836" s="666">
        <v>1</v>
      </c>
      <c r="T2836" s="731">
        <v>1</v>
      </c>
      <c r="U2836" s="689">
        <v>1</v>
      </c>
    </row>
    <row r="2837" spans="1:21" ht="14.4" customHeight="1" x14ac:dyDescent="0.3">
      <c r="A2837" s="649">
        <v>21</v>
      </c>
      <c r="B2837" s="650" t="s">
        <v>582</v>
      </c>
      <c r="C2837" s="650">
        <v>89301215</v>
      </c>
      <c r="D2837" s="729" t="s">
        <v>5950</v>
      </c>
      <c r="E2837" s="730" t="s">
        <v>3935</v>
      </c>
      <c r="F2837" s="650" t="s">
        <v>3904</v>
      </c>
      <c r="G2837" s="650" t="s">
        <v>4019</v>
      </c>
      <c r="H2837" s="650" t="s">
        <v>583</v>
      </c>
      <c r="I2837" s="650" t="s">
        <v>4020</v>
      </c>
      <c r="J2837" s="650" t="s">
        <v>4021</v>
      </c>
      <c r="K2837" s="650" t="s">
        <v>4022</v>
      </c>
      <c r="L2837" s="651">
        <v>0</v>
      </c>
      <c r="M2837" s="651">
        <v>0</v>
      </c>
      <c r="N2837" s="650">
        <v>1</v>
      </c>
      <c r="O2837" s="731">
        <v>1</v>
      </c>
      <c r="P2837" s="651"/>
      <c r="Q2837" s="666"/>
      <c r="R2837" s="650"/>
      <c r="S2837" s="666">
        <v>0</v>
      </c>
      <c r="T2837" s="731"/>
      <c r="U2837" s="689">
        <v>0</v>
      </c>
    </row>
    <row r="2838" spans="1:21" ht="14.4" customHeight="1" x14ac:dyDescent="0.3">
      <c r="A2838" s="649">
        <v>21</v>
      </c>
      <c r="B2838" s="650" t="s">
        <v>582</v>
      </c>
      <c r="C2838" s="650">
        <v>89301215</v>
      </c>
      <c r="D2838" s="729" t="s">
        <v>5950</v>
      </c>
      <c r="E2838" s="730" t="s">
        <v>3935</v>
      </c>
      <c r="F2838" s="650" t="s">
        <v>3904</v>
      </c>
      <c r="G2838" s="650" t="s">
        <v>4357</v>
      </c>
      <c r="H2838" s="650" t="s">
        <v>583</v>
      </c>
      <c r="I2838" s="650" t="s">
        <v>1222</v>
      </c>
      <c r="J2838" s="650" t="s">
        <v>1223</v>
      </c>
      <c r="K2838" s="650" t="s">
        <v>4358</v>
      </c>
      <c r="L2838" s="651">
        <v>63.67</v>
      </c>
      <c r="M2838" s="651">
        <v>63.67</v>
      </c>
      <c r="N2838" s="650">
        <v>1</v>
      </c>
      <c r="O2838" s="731">
        <v>1</v>
      </c>
      <c r="P2838" s="651">
        <v>63.67</v>
      </c>
      <c r="Q2838" s="666">
        <v>1</v>
      </c>
      <c r="R2838" s="650">
        <v>1</v>
      </c>
      <c r="S2838" s="666">
        <v>1</v>
      </c>
      <c r="T2838" s="731">
        <v>1</v>
      </c>
      <c r="U2838" s="689">
        <v>1</v>
      </c>
    </row>
    <row r="2839" spans="1:21" ht="14.4" customHeight="1" x14ac:dyDescent="0.3">
      <c r="A2839" s="649">
        <v>21</v>
      </c>
      <c r="B2839" s="650" t="s">
        <v>582</v>
      </c>
      <c r="C2839" s="650">
        <v>89301215</v>
      </c>
      <c r="D2839" s="729" t="s">
        <v>5950</v>
      </c>
      <c r="E2839" s="730" t="s">
        <v>3935</v>
      </c>
      <c r="F2839" s="650" t="s">
        <v>3904</v>
      </c>
      <c r="G2839" s="650" t="s">
        <v>4055</v>
      </c>
      <c r="H2839" s="650" t="s">
        <v>1959</v>
      </c>
      <c r="I2839" s="650" t="s">
        <v>2273</v>
      </c>
      <c r="J2839" s="650" t="s">
        <v>2274</v>
      </c>
      <c r="K2839" s="650" t="s">
        <v>3770</v>
      </c>
      <c r="L2839" s="651">
        <v>804.58</v>
      </c>
      <c r="M2839" s="651">
        <v>804.58</v>
      </c>
      <c r="N2839" s="650">
        <v>1</v>
      </c>
      <c r="O2839" s="731">
        <v>1</v>
      </c>
      <c r="P2839" s="651">
        <v>804.58</v>
      </c>
      <c r="Q2839" s="666">
        <v>1</v>
      </c>
      <c r="R2839" s="650">
        <v>1</v>
      </c>
      <c r="S2839" s="666">
        <v>1</v>
      </c>
      <c r="T2839" s="731">
        <v>1</v>
      </c>
      <c r="U2839" s="689">
        <v>1</v>
      </c>
    </row>
    <row r="2840" spans="1:21" ht="14.4" customHeight="1" x14ac:dyDescent="0.3">
      <c r="A2840" s="649">
        <v>21</v>
      </c>
      <c r="B2840" s="650" t="s">
        <v>582</v>
      </c>
      <c r="C2840" s="650">
        <v>89301215</v>
      </c>
      <c r="D2840" s="729" t="s">
        <v>5950</v>
      </c>
      <c r="E2840" s="730" t="s">
        <v>3935</v>
      </c>
      <c r="F2840" s="650" t="s">
        <v>3904</v>
      </c>
      <c r="G2840" s="650" t="s">
        <v>4060</v>
      </c>
      <c r="H2840" s="650" t="s">
        <v>583</v>
      </c>
      <c r="I2840" s="650" t="s">
        <v>2978</v>
      </c>
      <c r="J2840" s="650" t="s">
        <v>2979</v>
      </c>
      <c r="K2840" s="650" t="s">
        <v>2980</v>
      </c>
      <c r="L2840" s="651">
        <v>1172.22</v>
      </c>
      <c r="M2840" s="651">
        <v>1172.22</v>
      </c>
      <c r="N2840" s="650">
        <v>1</v>
      </c>
      <c r="O2840" s="731">
        <v>1</v>
      </c>
      <c r="P2840" s="651"/>
      <c r="Q2840" s="666">
        <v>0</v>
      </c>
      <c r="R2840" s="650"/>
      <c r="S2840" s="666">
        <v>0</v>
      </c>
      <c r="T2840" s="731"/>
      <c r="U2840" s="689">
        <v>0</v>
      </c>
    </row>
    <row r="2841" spans="1:21" ht="14.4" customHeight="1" x14ac:dyDescent="0.3">
      <c r="A2841" s="649">
        <v>21</v>
      </c>
      <c r="B2841" s="650" t="s">
        <v>582</v>
      </c>
      <c r="C2841" s="650">
        <v>89301215</v>
      </c>
      <c r="D2841" s="729" t="s">
        <v>5950</v>
      </c>
      <c r="E2841" s="730" t="s">
        <v>3935</v>
      </c>
      <c r="F2841" s="650" t="s">
        <v>3904</v>
      </c>
      <c r="G2841" s="650" t="s">
        <v>4957</v>
      </c>
      <c r="H2841" s="650" t="s">
        <v>583</v>
      </c>
      <c r="I2841" s="650" t="s">
        <v>1109</v>
      </c>
      <c r="J2841" s="650" t="s">
        <v>1110</v>
      </c>
      <c r="K2841" s="650" t="s">
        <v>1111</v>
      </c>
      <c r="L2841" s="651">
        <v>49.79</v>
      </c>
      <c r="M2841" s="651">
        <v>99.58</v>
      </c>
      <c r="N2841" s="650">
        <v>2</v>
      </c>
      <c r="O2841" s="731">
        <v>2</v>
      </c>
      <c r="P2841" s="651">
        <v>49.79</v>
      </c>
      <c r="Q2841" s="666">
        <v>0.5</v>
      </c>
      <c r="R2841" s="650">
        <v>1</v>
      </c>
      <c r="S2841" s="666">
        <v>0.5</v>
      </c>
      <c r="T2841" s="731">
        <v>1</v>
      </c>
      <c r="U2841" s="689">
        <v>0.5</v>
      </c>
    </row>
    <row r="2842" spans="1:21" ht="14.4" customHeight="1" x14ac:dyDescent="0.3">
      <c r="A2842" s="649">
        <v>21</v>
      </c>
      <c r="B2842" s="650" t="s">
        <v>582</v>
      </c>
      <c r="C2842" s="650">
        <v>89301215</v>
      </c>
      <c r="D2842" s="729" t="s">
        <v>5950</v>
      </c>
      <c r="E2842" s="730" t="s">
        <v>3935</v>
      </c>
      <c r="F2842" s="650" t="s">
        <v>3904</v>
      </c>
      <c r="G2842" s="650" t="s">
        <v>4957</v>
      </c>
      <c r="H2842" s="650" t="s">
        <v>583</v>
      </c>
      <c r="I2842" s="650" t="s">
        <v>5356</v>
      </c>
      <c r="J2842" s="650" t="s">
        <v>5357</v>
      </c>
      <c r="K2842" s="650" t="s">
        <v>5358</v>
      </c>
      <c r="L2842" s="651">
        <v>0</v>
      </c>
      <c r="M2842" s="651">
        <v>0</v>
      </c>
      <c r="N2842" s="650">
        <v>2</v>
      </c>
      <c r="O2842" s="731">
        <v>0.5</v>
      </c>
      <c r="P2842" s="651"/>
      <c r="Q2842" s="666"/>
      <c r="R2842" s="650"/>
      <c r="S2842" s="666">
        <v>0</v>
      </c>
      <c r="T2842" s="731"/>
      <c r="U2842" s="689">
        <v>0</v>
      </c>
    </row>
    <row r="2843" spans="1:21" ht="14.4" customHeight="1" x14ac:dyDescent="0.3">
      <c r="A2843" s="649">
        <v>21</v>
      </c>
      <c r="B2843" s="650" t="s">
        <v>582</v>
      </c>
      <c r="C2843" s="650">
        <v>89301215</v>
      </c>
      <c r="D2843" s="729" t="s">
        <v>5950</v>
      </c>
      <c r="E2843" s="730" t="s">
        <v>3935</v>
      </c>
      <c r="F2843" s="650" t="s">
        <v>3904</v>
      </c>
      <c r="G2843" s="650" t="s">
        <v>3945</v>
      </c>
      <c r="H2843" s="650" t="s">
        <v>583</v>
      </c>
      <c r="I2843" s="650" t="s">
        <v>776</v>
      </c>
      <c r="J2843" s="650" t="s">
        <v>777</v>
      </c>
      <c r="K2843" s="650" t="s">
        <v>4071</v>
      </c>
      <c r="L2843" s="651">
        <v>391.83</v>
      </c>
      <c r="M2843" s="651">
        <v>391.83</v>
      </c>
      <c r="N2843" s="650">
        <v>1</v>
      </c>
      <c r="O2843" s="731">
        <v>1</v>
      </c>
      <c r="P2843" s="651">
        <v>391.83</v>
      </c>
      <c r="Q2843" s="666">
        <v>1</v>
      </c>
      <c r="R2843" s="650">
        <v>1</v>
      </c>
      <c r="S2843" s="666">
        <v>1</v>
      </c>
      <c r="T2843" s="731">
        <v>1</v>
      </c>
      <c r="U2843" s="689">
        <v>1</v>
      </c>
    </row>
    <row r="2844" spans="1:21" ht="14.4" customHeight="1" x14ac:dyDescent="0.3">
      <c r="A2844" s="649">
        <v>21</v>
      </c>
      <c r="B2844" s="650" t="s">
        <v>582</v>
      </c>
      <c r="C2844" s="650">
        <v>89301215</v>
      </c>
      <c r="D2844" s="729" t="s">
        <v>5950</v>
      </c>
      <c r="E2844" s="730" t="s">
        <v>3935</v>
      </c>
      <c r="F2844" s="650" t="s">
        <v>3904</v>
      </c>
      <c r="G2844" s="650" t="s">
        <v>5933</v>
      </c>
      <c r="H2844" s="650" t="s">
        <v>583</v>
      </c>
      <c r="I2844" s="650" t="s">
        <v>5934</v>
      </c>
      <c r="J2844" s="650" t="s">
        <v>5935</v>
      </c>
      <c r="K2844" s="650" t="s">
        <v>5572</v>
      </c>
      <c r="L2844" s="651">
        <v>189.92</v>
      </c>
      <c r="M2844" s="651">
        <v>569.76</v>
      </c>
      <c r="N2844" s="650">
        <v>3</v>
      </c>
      <c r="O2844" s="731">
        <v>2.5</v>
      </c>
      <c r="P2844" s="651"/>
      <c r="Q2844" s="666">
        <v>0</v>
      </c>
      <c r="R2844" s="650"/>
      <c r="S2844" s="666">
        <v>0</v>
      </c>
      <c r="T2844" s="731"/>
      <c r="U2844" s="689">
        <v>0</v>
      </c>
    </row>
    <row r="2845" spans="1:21" ht="14.4" customHeight="1" x14ac:dyDescent="0.3">
      <c r="A2845" s="649">
        <v>21</v>
      </c>
      <c r="B2845" s="650" t="s">
        <v>582</v>
      </c>
      <c r="C2845" s="650">
        <v>89301215</v>
      </c>
      <c r="D2845" s="729" t="s">
        <v>5950</v>
      </c>
      <c r="E2845" s="730" t="s">
        <v>3935</v>
      </c>
      <c r="F2845" s="650" t="s">
        <v>3904</v>
      </c>
      <c r="G2845" s="650" t="s">
        <v>3951</v>
      </c>
      <c r="H2845" s="650" t="s">
        <v>583</v>
      </c>
      <c r="I2845" s="650" t="s">
        <v>3952</v>
      </c>
      <c r="J2845" s="650" t="s">
        <v>3953</v>
      </c>
      <c r="K2845" s="650" t="s">
        <v>812</v>
      </c>
      <c r="L2845" s="651">
        <v>314.89999999999998</v>
      </c>
      <c r="M2845" s="651">
        <v>314.89999999999998</v>
      </c>
      <c r="N2845" s="650">
        <v>1</v>
      </c>
      <c r="O2845" s="731">
        <v>0.5</v>
      </c>
      <c r="P2845" s="651"/>
      <c r="Q2845" s="666">
        <v>0</v>
      </c>
      <c r="R2845" s="650"/>
      <c r="S2845" s="666">
        <v>0</v>
      </c>
      <c r="T2845" s="731"/>
      <c r="U2845" s="689">
        <v>0</v>
      </c>
    </row>
    <row r="2846" spans="1:21" ht="14.4" customHeight="1" x14ac:dyDescent="0.3">
      <c r="A2846" s="649">
        <v>21</v>
      </c>
      <c r="B2846" s="650" t="s">
        <v>582</v>
      </c>
      <c r="C2846" s="650">
        <v>89301215</v>
      </c>
      <c r="D2846" s="729" t="s">
        <v>5950</v>
      </c>
      <c r="E2846" s="730" t="s">
        <v>3935</v>
      </c>
      <c r="F2846" s="650" t="s">
        <v>3904</v>
      </c>
      <c r="G2846" s="650" t="s">
        <v>3951</v>
      </c>
      <c r="H2846" s="650" t="s">
        <v>583</v>
      </c>
      <c r="I2846" s="650" t="s">
        <v>807</v>
      </c>
      <c r="J2846" s="650" t="s">
        <v>808</v>
      </c>
      <c r="K2846" s="650" t="s">
        <v>4308</v>
      </c>
      <c r="L2846" s="651">
        <v>97.97</v>
      </c>
      <c r="M2846" s="651">
        <v>97.97</v>
      </c>
      <c r="N2846" s="650">
        <v>1</v>
      </c>
      <c r="O2846" s="731">
        <v>0.5</v>
      </c>
      <c r="P2846" s="651">
        <v>97.97</v>
      </c>
      <c r="Q2846" s="666">
        <v>1</v>
      </c>
      <c r="R2846" s="650">
        <v>1</v>
      </c>
      <c r="S2846" s="666">
        <v>1</v>
      </c>
      <c r="T2846" s="731">
        <v>0.5</v>
      </c>
      <c r="U2846" s="689">
        <v>1</v>
      </c>
    </row>
    <row r="2847" spans="1:21" ht="14.4" customHeight="1" x14ac:dyDescent="0.3">
      <c r="A2847" s="649">
        <v>21</v>
      </c>
      <c r="B2847" s="650" t="s">
        <v>582</v>
      </c>
      <c r="C2847" s="650">
        <v>89301215</v>
      </c>
      <c r="D2847" s="729" t="s">
        <v>5950</v>
      </c>
      <c r="E2847" s="730" t="s">
        <v>3935</v>
      </c>
      <c r="F2847" s="650" t="s">
        <v>3904</v>
      </c>
      <c r="G2847" s="650" t="s">
        <v>3948</v>
      </c>
      <c r="H2847" s="650" t="s">
        <v>1959</v>
      </c>
      <c r="I2847" s="650" t="s">
        <v>2200</v>
      </c>
      <c r="J2847" s="650" t="s">
        <v>2201</v>
      </c>
      <c r="K2847" s="650" t="s">
        <v>3686</v>
      </c>
      <c r="L2847" s="651">
        <v>1359.61</v>
      </c>
      <c r="M2847" s="651">
        <v>4078.83</v>
      </c>
      <c r="N2847" s="650">
        <v>3</v>
      </c>
      <c r="O2847" s="731">
        <v>2</v>
      </c>
      <c r="P2847" s="651">
        <v>4078.83</v>
      </c>
      <c r="Q2847" s="666">
        <v>1</v>
      </c>
      <c r="R2847" s="650">
        <v>3</v>
      </c>
      <c r="S2847" s="666">
        <v>1</v>
      </c>
      <c r="T2847" s="731">
        <v>2</v>
      </c>
      <c r="U2847" s="689">
        <v>1</v>
      </c>
    </row>
    <row r="2848" spans="1:21" ht="14.4" customHeight="1" x14ac:dyDescent="0.3">
      <c r="A2848" s="649">
        <v>21</v>
      </c>
      <c r="B2848" s="650" t="s">
        <v>582</v>
      </c>
      <c r="C2848" s="650">
        <v>89301215</v>
      </c>
      <c r="D2848" s="729" t="s">
        <v>5950</v>
      </c>
      <c r="E2848" s="730" t="s">
        <v>3935</v>
      </c>
      <c r="F2848" s="650" t="s">
        <v>3904</v>
      </c>
      <c r="G2848" s="650" t="s">
        <v>4085</v>
      </c>
      <c r="H2848" s="650" t="s">
        <v>583</v>
      </c>
      <c r="I2848" s="650" t="s">
        <v>2815</v>
      </c>
      <c r="J2848" s="650" t="s">
        <v>2816</v>
      </c>
      <c r="K2848" s="650" t="s">
        <v>2817</v>
      </c>
      <c r="L2848" s="651">
        <v>305.12</v>
      </c>
      <c r="M2848" s="651">
        <v>305.12</v>
      </c>
      <c r="N2848" s="650">
        <v>1</v>
      </c>
      <c r="O2848" s="731">
        <v>1</v>
      </c>
      <c r="P2848" s="651">
        <v>305.12</v>
      </c>
      <c r="Q2848" s="666">
        <v>1</v>
      </c>
      <c r="R2848" s="650">
        <v>1</v>
      </c>
      <c r="S2848" s="666">
        <v>1</v>
      </c>
      <c r="T2848" s="731">
        <v>1</v>
      </c>
      <c r="U2848" s="689">
        <v>1</v>
      </c>
    </row>
    <row r="2849" spans="1:21" ht="14.4" customHeight="1" x14ac:dyDescent="0.3">
      <c r="A2849" s="649">
        <v>21</v>
      </c>
      <c r="B2849" s="650" t="s">
        <v>582</v>
      </c>
      <c r="C2849" s="650">
        <v>89301215</v>
      </c>
      <c r="D2849" s="729" t="s">
        <v>5950</v>
      </c>
      <c r="E2849" s="730" t="s">
        <v>3935</v>
      </c>
      <c r="F2849" s="650" t="s">
        <v>3904</v>
      </c>
      <c r="G2849" s="650" t="s">
        <v>4376</v>
      </c>
      <c r="H2849" s="650" t="s">
        <v>1959</v>
      </c>
      <c r="I2849" s="650" t="s">
        <v>5487</v>
      </c>
      <c r="J2849" s="650" t="s">
        <v>5485</v>
      </c>
      <c r="K2849" s="650" t="s">
        <v>5488</v>
      </c>
      <c r="L2849" s="651">
        <v>0</v>
      </c>
      <c r="M2849" s="651">
        <v>0</v>
      </c>
      <c r="N2849" s="650">
        <v>1</v>
      </c>
      <c r="O2849" s="731">
        <v>1</v>
      </c>
      <c r="P2849" s="651"/>
      <c r="Q2849" s="666"/>
      <c r="R2849" s="650"/>
      <c r="S2849" s="666">
        <v>0</v>
      </c>
      <c r="T2849" s="731"/>
      <c r="U2849" s="689">
        <v>0</v>
      </c>
    </row>
    <row r="2850" spans="1:21" ht="14.4" customHeight="1" x14ac:dyDescent="0.3">
      <c r="A2850" s="649">
        <v>21</v>
      </c>
      <c r="B2850" s="650" t="s">
        <v>582</v>
      </c>
      <c r="C2850" s="650">
        <v>89301215</v>
      </c>
      <c r="D2850" s="729" t="s">
        <v>5950</v>
      </c>
      <c r="E2850" s="730" t="s">
        <v>3935</v>
      </c>
      <c r="F2850" s="650" t="s">
        <v>3904</v>
      </c>
      <c r="G2850" s="650" t="s">
        <v>4169</v>
      </c>
      <c r="H2850" s="650" t="s">
        <v>583</v>
      </c>
      <c r="I2850" s="650" t="s">
        <v>768</v>
      </c>
      <c r="J2850" s="650" t="s">
        <v>769</v>
      </c>
      <c r="K2850" s="650" t="s">
        <v>4170</v>
      </c>
      <c r="L2850" s="651">
        <v>127.5</v>
      </c>
      <c r="M2850" s="651">
        <v>127.5</v>
      </c>
      <c r="N2850" s="650">
        <v>1</v>
      </c>
      <c r="O2850" s="731">
        <v>1</v>
      </c>
      <c r="P2850" s="651">
        <v>127.5</v>
      </c>
      <c r="Q2850" s="666">
        <v>1</v>
      </c>
      <c r="R2850" s="650">
        <v>1</v>
      </c>
      <c r="S2850" s="666">
        <v>1</v>
      </c>
      <c r="T2850" s="731">
        <v>1</v>
      </c>
      <c r="U2850" s="689">
        <v>1</v>
      </c>
    </row>
    <row r="2851" spans="1:21" ht="14.4" customHeight="1" x14ac:dyDescent="0.3">
      <c r="A2851" s="649">
        <v>21</v>
      </c>
      <c r="B2851" s="650" t="s">
        <v>582</v>
      </c>
      <c r="C2851" s="650">
        <v>89301215</v>
      </c>
      <c r="D2851" s="729" t="s">
        <v>5950</v>
      </c>
      <c r="E2851" s="730" t="s">
        <v>3935</v>
      </c>
      <c r="F2851" s="650" t="s">
        <v>3904</v>
      </c>
      <c r="G2851" s="650" t="s">
        <v>4384</v>
      </c>
      <c r="H2851" s="650" t="s">
        <v>1959</v>
      </c>
      <c r="I2851" s="650" t="s">
        <v>4385</v>
      </c>
      <c r="J2851" s="650" t="s">
        <v>3851</v>
      </c>
      <c r="K2851" s="650" t="s">
        <v>2164</v>
      </c>
      <c r="L2851" s="651">
        <v>154.4</v>
      </c>
      <c r="M2851" s="651">
        <v>154.4</v>
      </c>
      <c r="N2851" s="650">
        <v>1</v>
      </c>
      <c r="O2851" s="731">
        <v>1</v>
      </c>
      <c r="P2851" s="651"/>
      <c r="Q2851" s="666">
        <v>0</v>
      </c>
      <c r="R2851" s="650"/>
      <c r="S2851" s="666">
        <v>0</v>
      </c>
      <c r="T2851" s="731"/>
      <c r="U2851" s="689">
        <v>0</v>
      </c>
    </row>
    <row r="2852" spans="1:21" ht="14.4" customHeight="1" x14ac:dyDescent="0.3">
      <c r="A2852" s="649">
        <v>21</v>
      </c>
      <c r="B2852" s="650" t="s">
        <v>582</v>
      </c>
      <c r="C2852" s="650">
        <v>89301215</v>
      </c>
      <c r="D2852" s="729" t="s">
        <v>5950</v>
      </c>
      <c r="E2852" s="730" t="s">
        <v>3935</v>
      </c>
      <c r="F2852" s="650" t="s">
        <v>3904</v>
      </c>
      <c r="G2852" s="650" t="s">
        <v>4384</v>
      </c>
      <c r="H2852" s="650" t="s">
        <v>1959</v>
      </c>
      <c r="I2852" s="650" t="s">
        <v>3236</v>
      </c>
      <c r="J2852" s="650" t="s">
        <v>3851</v>
      </c>
      <c r="K2852" s="650" t="s">
        <v>3852</v>
      </c>
      <c r="L2852" s="651">
        <v>514.67999999999995</v>
      </c>
      <c r="M2852" s="651">
        <v>514.67999999999995</v>
      </c>
      <c r="N2852" s="650">
        <v>1</v>
      </c>
      <c r="O2852" s="731">
        <v>1</v>
      </c>
      <c r="P2852" s="651"/>
      <c r="Q2852" s="666">
        <v>0</v>
      </c>
      <c r="R2852" s="650"/>
      <c r="S2852" s="666">
        <v>0</v>
      </c>
      <c r="T2852" s="731"/>
      <c r="U2852" s="689">
        <v>0</v>
      </c>
    </row>
    <row r="2853" spans="1:21" ht="14.4" customHeight="1" x14ac:dyDescent="0.3">
      <c r="A2853" s="649">
        <v>21</v>
      </c>
      <c r="B2853" s="650" t="s">
        <v>582</v>
      </c>
      <c r="C2853" s="650">
        <v>89301215</v>
      </c>
      <c r="D2853" s="729" t="s">
        <v>5950</v>
      </c>
      <c r="E2853" s="730" t="s">
        <v>3935</v>
      </c>
      <c r="F2853" s="650" t="s">
        <v>3904</v>
      </c>
      <c r="G2853" s="650" t="s">
        <v>5221</v>
      </c>
      <c r="H2853" s="650" t="s">
        <v>1959</v>
      </c>
      <c r="I2853" s="650" t="s">
        <v>5800</v>
      </c>
      <c r="J2853" s="650" t="s">
        <v>5801</v>
      </c>
      <c r="K2853" s="650" t="s">
        <v>5802</v>
      </c>
      <c r="L2853" s="651">
        <v>14860.07</v>
      </c>
      <c r="M2853" s="651">
        <v>14860.07</v>
      </c>
      <c r="N2853" s="650">
        <v>1</v>
      </c>
      <c r="O2853" s="731">
        <v>1</v>
      </c>
      <c r="P2853" s="651">
        <v>14860.07</v>
      </c>
      <c r="Q2853" s="666">
        <v>1</v>
      </c>
      <c r="R2853" s="650">
        <v>1</v>
      </c>
      <c r="S2853" s="666">
        <v>1</v>
      </c>
      <c r="T2853" s="731">
        <v>1</v>
      </c>
      <c r="U2853" s="689">
        <v>1</v>
      </c>
    </row>
    <row r="2854" spans="1:21" ht="14.4" customHeight="1" x14ac:dyDescent="0.3">
      <c r="A2854" s="649">
        <v>21</v>
      </c>
      <c r="B2854" s="650" t="s">
        <v>582</v>
      </c>
      <c r="C2854" s="650">
        <v>89301215</v>
      </c>
      <c r="D2854" s="729" t="s">
        <v>5950</v>
      </c>
      <c r="E2854" s="730" t="s">
        <v>3935</v>
      </c>
      <c r="F2854" s="650" t="s">
        <v>3904</v>
      </c>
      <c r="G2854" s="650" t="s">
        <v>5221</v>
      </c>
      <c r="H2854" s="650" t="s">
        <v>1959</v>
      </c>
      <c r="I2854" s="650" t="s">
        <v>5936</v>
      </c>
      <c r="J2854" s="650" t="s">
        <v>5852</v>
      </c>
      <c r="K2854" s="650" t="s">
        <v>5937</v>
      </c>
      <c r="L2854" s="651">
        <v>0</v>
      </c>
      <c r="M2854" s="651">
        <v>0</v>
      </c>
      <c r="N2854" s="650">
        <v>1</v>
      </c>
      <c r="O2854" s="731">
        <v>0.5</v>
      </c>
      <c r="P2854" s="651">
        <v>0</v>
      </c>
      <c r="Q2854" s="666"/>
      <c r="R2854" s="650">
        <v>1</v>
      </c>
      <c r="S2854" s="666">
        <v>1</v>
      </c>
      <c r="T2854" s="731">
        <v>0.5</v>
      </c>
      <c r="U2854" s="689">
        <v>1</v>
      </c>
    </row>
    <row r="2855" spans="1:21" ht="14.4" customHeight="1" x14ac:dyDescent="0.3">
      <c r="A2855" s="649">
        <v>21</v>
      </c>
      <c r="B2855" s="650" t="s">
        <v>582</v>
      </c>
      <c r="C2855" s="650">
        <v>89301215</v>
      </c>
      <c r="D2855" s="729" t="s">
        <v>5950</v>
      </c>
      <c r="E2855" s="730" t="s">
        <v>3935</v>
      </c>
      <c r="F2855" s="650" t="s">
        <v>3904</v>
      </c>
      <c r="G2855" s="650" t="s">
        <v>5221</v>
      </c>
      <c r="H2855" s="650" t="s">
        <v>1959</v>
      </c>
      <c r="I2855" s="650" t="s">
        <v>5938</v>
      </c>
      <c r="J2855" s="650" t="s">
        <v>5832</v>
      </c>
      <c r="K2855" s="650" t="s">
        <v>3854</v>
      </c>
      <c r="L2855" s="651">
        <v>0</v>
      </c>
      <c r="M2855" s="651">
        <v>0</v>
      </c>
      <c r="N2855" s="650">
        <v>1</v>
      </c>
      <c r="O2855" s="731">
        <v>0.5</v>
      </c>
      <c r="P2855" s="651">
        <v>0</v>
      </c>
      <c r="Q2855" s="666"/>
      <c r="R2855" s="650">
        <v>1</v>
      </c>
      <c r="S2855" s="666">
        <v>1</v>
      </c>
      <c r="T2855" s="731">
        <v>0.5</v>
      </c>
      <c r="U2855" s="689">
        <v>1</v>
      </c>
    </row>
    <row r="2856" spans="1:21" ht="14.4" customHeight="1" x14ac:dyDescent="0.3">
      <c r="A2856" s="649">
        <v>21</v>
      </c>
      <c r="B2856" s="650" t="s">
        <v>582</v>
      </c>
      <c r="C2856" s="650">
        <v>89301215</v>
      </c>
      <c r="D2856" s="729" t="s">
        <v>5950</v>
      </c>
      <c r="E2856" s="730" t="s">
        <v>3935</v>
      </c>
      <c r="F2856" s="650" t="s">
        <v>3904</v>
      </c>
      <c r="G2856" s="650" t="s">
        <v>5221</v>
      </c>
      <c r="H2856" s="650" t="s">
        <v>1959</v>
      </c>
      <c r="I2856" s="650" t="s">
        <v>5939</v>
      </c>
      <c r="J2856" s="650" t="s">
        <v>5801</v>
      </c>
      <c r="K2856" s="650" t="s">
        <v>5940</v>
      </c>
      <c r="L2856" s="651">
        <v>0</v>
      </c>
      <c r="M2856" s="651">
        <v>0</v>
      </c>
      <c r="N2856" s="650">
        <v>1</v>
      </c>
      <c r="O2856" s="731">
        <v>0.5</v>
      </c>
      <c r="P2856" s="651">
        <v>0</v>
      </c>
      <c r="Q2856" s="666"/>
      <c r="R2856" s="650">
        <v>1</v>
      </c>
      <c r="S2856" s="666">
        <v>1</v>
      </c>
      <c r="T2856" s="731">
        <v>0.5</v>
      </c>
      <c r="U2856" s="689">
        <v>1</v>
      </c>
    </row>
    <row r="2857" spans="1:21" ht="14.4" customHeight="1" x14ac:dyDescent="0.3">
      <c r="A2857" s="649">
        <v>21</v>
      </c>
      <c r="B2857" s="650" t="s">
        <v>582</v>
      </c>
      <c r="C2857" s="650">
        <v>89301215</v>
      </c>
      <c r="D2857" s="729" t="s">
        <v>5950</v>
      </c>
      <c r="E2857" s="730" t="s">
        <v>3935</v>
      </c>
      <c r="F2857" s="650" t="s">
        <v>3904</v>
      </c>
      <c r="G2857" s="650" t="s">
        <v>4118</v>
      </c>
      <c r="H2857" s="650" t="s">
        <v>583</v>
      </c>
      <c r="I2857" s="650" t="s">
        <v>1160</v>
      </c>
      <c r="J2857" s="650" t="s">
        <v>975</v>
      </c>
      <c r="K2857" s="650" t="s">
        <v>4119</v>
      </c>
      <c r="L2857" s="651">
        <v>89.66</v>
      </c>
      <c r="M2857" s="651">
        <v>89.66</v>
      </c>
      <c r="N2857" s="650">
        <v>1</v>
      </c>
      <c r="O2857" s="731">
        <v>0.5</v>
      </c>
      <c r="P2857" s="651">
        <v>89.66</v>
      </c>
      <c r="Q2857" s="666">
        <v>1</v>
      </c>
      <c r="R2857" s="650">
        <v>1</v>
      </c>
      <c r="S2857" s="666">
        <v>1</v>
      </c>
      <c r="T2857" s="731">
        <v>0.5</v>
      </c>
      <c r="U2857" s="689">
        <v>1</v>
      </c>
    </row>
    <row r="2858" spans="1:21" ht="14.4" customHeight="1" x14ac:dyDescent="0.3">
      <c r="A2858" s="649">
        <v>21</v>
      </c>
      <c r="B2858" s="650" t="s">
        <v>582</v>
      </c>
      <c r="C2858" s="650">
        <v>89301215</v>
      </c>
      <c r="D2858" s="729" t="s">
        <v>5950</v>
      </c>
      <c r="E2858" s="730" t="s">
        <v>3935</v>
      </c>
      <c r="F2858" s="650" t="s">
        <v>3904</v>
      </c>
      <c r="G2858" s="650" t="s">
        <v>4121</v>
      </c>
      <c r="H2858" s="650" t="s">
        <v>583</v>
      </c>
      <c r="I2858" s="650" t="s">
        <v>4202</v>
      </c>
      <c r="J2858" s="650" t="s">
        <v>4123</v>
      </c>
      <c r="K2858" s="650" t="s">
        <v>1276</v>
      </c>
      <c r="L2858" s="651">
        <v>154.33000000000001</v>
      </c>
      <c r="M2858" s="651">
        <v>154.33000000000001</v>
      </c>
      <c r="N2858" s="650">
        <v>1</v>
      </c>
      <c r="O2858" s="731">
        <v>1</v>
      </c>
      <c r="P2858" s="651"/>
      <c r="Q2858" s="666">
        <v>0</v>
      </c>
      <c r="R2858" s="650"/>
      <c r="S2858" s="666">
        <v>0</v>
      </c>
      <c r="T2858" s="731"/>
      <c r="U2858" s="689">
        <v>0</v>
      </c>
    </row>
    <row r="2859" spans="1:21" ht="14.4" customHeight="1" x14ac:dyDescent="0.3">
      <c r="A2859" s="649">
        <v>21</v>
      </c>
      <c r="B2859" s="650" t="s">
        <v>582</v>
      </c>
      <c r="C2859" s="650">
        <v>89301215</v>
      </c>
      <c r="D2859" s="729" t="s">
        <v>5950</v>
      </c>
      <c r="E2859" s="730" t="s">
        <v>3935</v>
      </c>
      <c r="F2859" s="650" t="s">
        <v>3906</v>
      </c>
      <c r="G2859" s="650" t="s">
        <v>4136</v>
      </c>
      <c r="H2859" s="650" t="s">
        <v>583</v>
      </c>
      <c r="I2859" s="650" t="s">
        <v>4184</v>
      </c>
      <c r="J2859" s="650" t="s">
        <v>4185</v>
      </c>
      <c r="K2859" s="650" t="s">
        <v>4186</v>
      </c>
      <c r="L2859" s="651">
        <v>1000</v>
      </c>
      <c r="M2859" s="651">
        <v>1000</v>
      </c>
      <c r="N2859" s="650">
        <v>1</v>
      </c>
      <c r="O2859" s="731">
        <v>1</v>
      </c>
      <c r="P2859" s="651"/>
      <c r="Q2859" s="666">
        <v>0</v>
      </c>
      <c r="R2859" s="650"/>
      <c r="S2859" s="666">
        <v>0</v>
      </c>
      <c r="T2859" s="731"/>
      <c r="U2859" s="689">
        <v>0</v>
      </c>
    </row>
    <row r="2860" spans="1:21" ht="14.4" customHeight="1" x14ac:dyDescent="0.3">
      <c r="A2860" s="649">
        <v>21</v>
      </c>
      <c r="B2860" s="650" t="s">
        <v>582</v>
      </c>
      <c r="C2860" s="650">
        <v>89301215</v>
      </c>
      <c r="D2860" s="729" t="s">
        <v>5950</v>
      </c>
      <c r="E2860" s="730" t="s">
        <v>3936</v>
      </c>
      <c r="F2860" s="650" t="s">
        <v>3904</v>
      </c>
      <c r="G2860" s="650" t="s">
        <v>3956</v>
      </c>
      <c r="H2860" s="650" t="s">
        <v>583</v>
      </c>
      <c r="I2860" s="650" t="s">
        <v>4466</v>
      </c>
      <c r="J2860" s="650" t="s">
        <v>4140</v>
      </c>
      <c r="K2860" s="650" t="s">
        <v>1099</v>
      </c>
      <c r="L2860" s="651">
        <v>0</v>
      </c>
      <c r="M2860" s="651">
        <v>0</v>
      </c>
      <c r="N2860" s="650">
        <v>2</v>
      </c>
      <c r="O2860" s="731">
        <v>2</v>
      </c>
      <c r="P2860" s="651">
        <v>0</v>
      </c>
      <c r="Q2860" s="666"/>
      <c r="R2860" s="650">
        <v>1</v>
      </c>
      <c r="S2860" s="666">
        <v>0.5</v>
      </c>
      <c r="T2860" s="731">
        <v>1</v>
      </c>
      <c r="U2860" s="689">
        <v>0.5</v>
      </c>
    </row>
    <row r="2861" spans="1:21" ht="14.4" customHeight="1" x14ac:dyDescent="0.3">
      <c r="A2861" s="649">
        <v>21</v>
      </c>
      <c r="B2861" s="650" t="s">
        <v>582</v>
      </c>
      <c r="C2861" s="650">
        <v>89301215</v>
      </c>
      <c r="D2861" s="729" t="s">
        <v>5950</v>
      </c>
      <c r="E2861" s="730" t="s">
        <v>3936</v>
      </c>
      <c r="F2861" s="650" t="s">
        <v>3904</v>
      </c>
      <c r="G2861" s="650" t="s">
        <v>3956</v>
      </c>
      <c r="H2861" s="650" t="s">
        <v>583</v>
      </c>
      <c r="I2861" s="650" t="s">
        <v>722</v>
      </c>
      <c r="J2861" s="650" t="s">
        <v>4140</v>
      </c>
      <c r="K2861" s="650" t="s">
        <v>2709</v>
      </c>
      <c r="L2861" s="651">
        <v>44.8</v>
      </c>
      <c r="M2861" s="651">
        <v>44.8</v>
      </c>
      <c r="N2861" s="650">
        <v>1</v>
      </c>
      <c r="O2861" s="731">
        <v>1</v>
      </c>
      <c r="P2861" s="651">
        <v>44.8</v>
      </c>
      <c r="Q2861" s="666">
        <v>1</v>
      </c>
      <c r="R2861" s="650">
        <v>1</v>
      </c>
      <c r="S2861" s="666">
        <v>1</v>
      </c>
      <c r="T2861" s="731">
        <v>1</v>
      </c>
      <c r="U2861" s="689">
        <v>1</v>
      </c>
    </row>
    <row r="2862" spans="1:21" ht="14.4" customHeight="1" x14ac:dyDescent="0.3">
      <c r="A2862" s="649">
        <v>21</v>
      </c>
      <c r="B2862" s="650" t="s">
        <v>582</v>
      </c>
      <c r="C2862" s="650">
        <v>89301215</v>
      </c>
      <c r="D2862" s="729" t="s">
        <v>5950</v>
      </c>
      <c r="E2862" s="730" t="s">
        <v>3936</v>
      </c>
      <c r="F2862" s="650" t="s">
        <v>3904</v>
      </c>
      <c r="G2862" s="650" t="s">
        <v>3971</v>
      </c>
      <c r="H2862" s="650" t="s">
        <v>1959</v>
      </c>
      <c r="I2862" s="650" t="s">
        <v>2148</v>
      </c>
      <c r="J2862" s="650" t="s">
        <v>3792</v>
      </c>
      <c r="K2862" s="650" t="s">
        <v>3793</v>
      </c>
      <c r="L2862" s="651">
        <v>16.27</v>
      </c>
      <c r="M2862" s="651">
        <v>16.27</v>
      </c>
      <c r="N2862" s="650">
        <v>1</v>
      </c>
      <c r="O2862" s="731">
        <v>1</v>
      </c>
      <c r="P2862" s="651">
        <v>16.27</v>
      </c>
      <c r="Q2862" s="666">
        <v>1</v>
      </c>
      <c r="R2862" s="650">
        <v>1</v>
      </c>
      <c r="S2862" s="666">
        <v>1</v>
      </c>
      <c r="T2862" s="731">
        <v>1</v>
      </c>
      <c r="U2862" s="689">
        <v>1</v>
      </c>
    </row>
    <row r="2863" spans="1:21" ht="14.4" customHeight="1" x14ac:dyDescent="0.3">
      <c r="A2863" s="649">
        <v>21</v>
      </c>
      <c r="B2863" s="650" t="s">
        <v>582</v>
      </c>
      <c r="C2863" s="650">
        <v>89301215</v>
      </c>
      <c r="D2863" s="729" t="s">
        <v>5950</v>
      </c>
      <c r="E2863" s="730" t="s">
        <v>3936</v>
      </c>
      <c r="F2863" s="650" t="s">
        <v>3904</v>
      </c>
      <c r="G2863" s="650" t="s">
        <v>3971</v>
      </c>
      <c r="H2863" s="650" t="s">
        <v>1959</v>
      </c>
      <c r="I2863" s="650" t="s">
        <v>2186</v>
      </c>
      <c r="J2863" s="650" t="s">
        <v>3796</v>
      </c>
      <c r="K2863" s="650" t="s">
        <v>3797</v>
      </c>
      <c r="L2863" s="651">
        <v>10.73</v>
      </c>
      <c r="M2863" s="651">
        <v>10.73</v>
      </c>
      <c r="N2863" s="650">
        <v>1</v>
      </c>
      <c r="O2863" s="731">
        <v>1</v>
      </c>
      <c r="P2863" s="651"/>
      <c r="Q2863" s="666">
        <v>0</v>
      </c>
      <c r="R2863" s="650"/>
      <c r="S2863" s="666">
        <v>0</v>
      </c>
      <c r="T2863" s="731"/>
      <c r="U2863" s="689">
        <v>0</v>
      </c>
    </row>
    <row r="2864" spans="1:21" ht="14.4" customHeight="1" x14ac:dyDescent="0.3">
      <c r="A2864" s="649">
        <v>21</v>
      </c>
      <c r="B2864" s="650" t="s">
        <v>582</v>
      </c>
      <c r="C2864" s="650">
        <v>89301215</v>
      </c>
      <c r="D2864" s="729" t="s">
        <v>5950</v>
      </c>
      <c r="E2864" s="730" t="s">
        <v>3936</v>
      </c>
      <c r="F2864" s="650" t="s">
        <v>3904</v>
      </c>
      <c r="G2864" s="650" t="s">
        <v>4019</v>
      </c>
      <c r="H2864" s="650" t="s">
        <v>583</v>
      </c>
      <c r="I2864" s="650" t="s">
        <v>4023</v>
      </c>
      <c r="J2864" s="650" t="s">
        <v>4024</v>
      </c>
      <c r="K2864" s="650" t="s">
        <v>4022</v>
      </c>
      <c r="L2864" s="651">
        <v>0</v>
      </c>
      <c r="M2864" s="651">
        <v>0</v>
      </c>
      <c r="N2864" s="650">
        <v>1</v>
      </c>
      <c r="O2864" s="731">
        <v>1</v>
      </c>
      <c r="P2864" s="651">
        <v>0</v>
      </c>
      <c r="Q2864" s="666"/>
      <c r="R2864" s="650">
        <v>1</v>
      </c>
      <c r="S2864" s="666">
        <v>1</v>
      </c>
      <c r="T2864" s="731">
        <v>1</v>
      </c>
      <c r="U2864" s="689">
        <v>1</v>
      </c>
    </row>
    <row r="2865" spans="1:21" ht="14.4" customHeight="1" x14ac:dyDescent="0.3">
      <c r="A2865" s="649">
        <v>21</v>
      </c>
      <c r="B2865" s="650" t="s">
        <v>582</v>
      </c>
      <c r="C2865" s="650">
        <v>89301215</v>
      </c>
      <c r="D2865" s="729" t="s">
        <v>5950</v>
      </c>
      <c r="E2865" s="730" t="s">
        <v>3936</v>
      </c>
      <c r="F2865" s="650" t="s">
        <v>3904</v>
      </c>
      <c r="G2865" s="650" t="s">
        <v>4055</v>
      </c>
      <c r="H2865" s="650" t="s">
        <v>1959</v>
      </c>
      <c r="I2865" s="650" t="s">
        <v>2273</v>
      </c>
      <c r="J2865" s="650" t="s">
        <v>2274</v>
      </c>
      <c r="K2865" s="650" t="s">
        <v>3770</v>
      </c>
      <c r="L2865" s="651">
        <v>804.58</v>
      </c>
      <c r="M2865" s="651">
        <v>16091.600000000002</v>
      </c>
      <c r="N2865" s="650">
        <v>20</v>
      </c>
      <c r="O2865" s="731">
        <v>8</v>
      </c>
      <c r="P2865" s="651">
        <v>7241.2200000000012</v>
      </c>
      <c r="Q2865" s="666">
        <v>0.45</v>
      </c>
      <c r="R2865" s="650">
        <v>9</v>
      </c>
      <c r="S2865" s="666">
        <v>0.45</v>
      </c>
      <c r="T2865" s="731">
        <v>3</v>
      </c>
      <c r="U2865" s="689">
        <v>0.375</v>
      </c>
    </row>
    <row r="2866" spans="1:21" ht="14.4" customHeight="1" x14ac:dyDescent="0.3">
      <c r="A2866" s="649">
        <v>21</v>
      </c>
      <c r="B2866" s="650" t="s">
        <v>582</v>
      </c>
      <c r="C2866" s="650">
        <v>89301215</v>
      </c>
      <c r="D2866" s="729" t="s">
        <v>5950</v>
      </c>
      <c r="E2866" s="730" t="s">
        <v>3936</v>
      </c>
      <c r="F2866" s="650" t="s">
        <v>3904</v>
      </c>
      <c r="G2866" s="650" t="s">
        <v>4056</v>
      </c>
      <c r="H2866" s="650" t="s">
        <v>583</v>
      </c>
      <c r="I2866" s="650" t="s">
        <v>4161</v>
      </c>
      <c r="J2866" s="650" t="s">
        <v>4058</v>
      </c>
      <c r="K2866" s="650" t="s">
        <v>4162</v>
      </c>
      <c r="L2866" s="651">
        <v>0</v>
      </c>
      <c r="M2866" s="651">
        <v>0</v>
      </c>
      <c r="N2866" s="650">
        <v>1</v>
      </c>
      <c r="O2866" s="731">
        <v>1</v>
      </c>
      <c r="P2866" s="651">
        <v>0</v>
      </c>
      <c r="Q2866" s="666"/>
      <c r="R2866" s="650">
        <v>1</v>
      </c>
      <c r="S2866" s="666">
        <v>1</v>
      </c>
      <c r="T2866" s="731">
        <v>1</v>
      </c>
      <c r="U2866" s="689">
        <v>1</v>
      </c>
    </row>
    <row r="2867" spans="1:21" ht="14.4" customHeight="1" x14ac:dyDescent="0.3">
      <c r="A2867" s="649">
        <v>21</v>
      </c>
      <c r="B2867" s="650" t="s">
        <v>582</v>
      </c>
      <c r="C2867" s="650">
        <v>89301215</v>
      </c>
      <c r="D2867" s="729" t="s">
        <v>5950</v>
      </c>
      <c r="E2867" s="730" t="s">
        <v>3936</v>
      </c>
      <c r="F2867" s="650" t="s">
        <v>3904</v>
      </c>
      <c r="G2867" s="650" t="s">
        <v>4163</v>
      </c>
      <c r="H2867" s="650" t="s">
        <v>583</v>
      </c>
      <c r="I2867" s="650" t="s">
        <v>913</v>
      </c>
      <c r="J2867" s="650" t="s">
        <v>914</v>
      </c>
      <c r="K2867" s="650" t="s">
        <v>4164</v>
      </c>
      <c r="L2867" s="651">
        <v>242.93</v>
      </c>
      <c r="M2867" s="651">
        <v>242.93</v>
      </c>
      <c r="N2867" s="650">
        <v>1</v>
      </c>
      <c r="O2867" s="731">
        <v>1</v>
      </c>
      <c r="P2867" s="651"/>
      <c r="Q2867" s="666">
        <v>0</v>
      </c>
      <c r="R2867" s="650"/>
      <c r="S2867" s="666">
        <v>0</v>
      </c>
      <c r="T2867" s="731"/>
      <c r="U2867" s="689">
        <v>0</v>
      </c>
    </row>
    <row r="2868" spans="1:21" ht="14.4" customHeight="1" x14ac:dyDescent="0.3">
      <c r="A2868" s="649">
        <v>21</v>
      </c>
      <c r="B2868" s="650" t="s">
        <v>582</v>
      </c>
      <c r="C2868" s="650">
        <v>89301215</v>
      </c>
      <c r="D2868" s="729" t="s">
        <v>5950</v>
      </c>
      <c r="E2868" s="730" t="s">
        <v>3936</v>
      </c>
      <c r="F2868" s="650" t="s">
        <v>3904</v>
      </c>
      <c r="G2868" s="650" t="s">
        <v>4060</v>
      </c>
      <c r="H2868" s="650" t="s">
        <v>583</v>
      </c>
      <c r="I2868" s="650" t="s">
        <v>2978</v>
      </c>
      <c r="J2868" s="650" t="s">
        <v>2979</v>
      </c>
      <c r="K2868" s="650" t="s">
        <v>2980</v>
      </c>
      <c r="L2868" s="651">
        <v>1172.22</v>
      </c>
      <c r="M2868" s="651">
        <v>7033.32</v>
      </c>
      <c r="N2868" s="650">
        <v>6</v>
      </c>
      <c r="O2868" s="731">
        <v>3</v>
      </c>
      <c r="P2868" s="651">
        <v>2344.44</v>
      </c>
      <c r="Q2868" s="666">
        <v>0.33333333333333337</v>
      </c>
      <c r="R2868" s="650">
        <v>2</v>
      </c>
      <c r="S2868" s="666">
        <v>0.33333333333333331</v>
      </c>
      <c r="T2868" s="731">
        <v>1</v>
      </c>
      <c r="U2868" s="689">
        <v>0.33333333333333331</v>
      </c>
    </row>
    <row r="2869" spans="1:21" ht="14.4" customHeight="1" x14ac:dyDescent="0.3">
      <c r="A2869" s="649">
        <v>21</v>
      </c>
      <c r="B2869" s="650" t="s">
        <v>582</v>
      </c>
      <c r="C2869" s="650">
        <v>89301215</v>
      </c>
      <c r="D2869" s="729" t="s">
        <v>5950</v>
      </c>
      <c r="E2869" s="730" t="s">
        <v>3936</v>
      </c>
      <c r="F2869" s="650" t="s">
        <v>3904</v>
      </c>
      <c r="G2869" s="650" t="s">
        <v>4060</v>
      </c>
      <c r="H2869" s="650" t="s">
        <v>583</v>
      </c>
      <c r="I2869" s="650" t="s">
        <v>5941</v>
      </c>
      <c r="J2869" s="650" t="s">
        <v>5942</v>
      </c>
      <c r="K2869" s="650" t="s">
        <v>2980</v>
      </c>
      <c r="L2869" s="651">
        <v>1172.22</v>
      </c>
      <c r="M2869" s="651">
        <v>7033.32</v>
      </c>
      <c r="N2869" s="650">
        <v>6</v>
      </c>
      <c r="O2869" s="731">
        <v>3</v>
      </c>
      <c r="P2869" s="651"/>
      <c r="Q2869" s="666">
        <v>0</v>
      </c>
      <c r="R2869" s="650"/>
      <c r="S2869" s="666">
        <v>0</v>
      </c>
      <c r="T2869" s="731"/>
      <c r="U2869" s="689">
        <v>0</v>
      </c>
    </row>
    <row r="2870" spans="1:21" ht="14.4" customHeight="1" x14ac:dyDescent="0.3">
      <c r="A2870" s="649">
        <v>21</v>
      </c>
      <c r="B2870" s="650" t="s">
        <v>582</v>
      </c>
      <c r="C2870" s="650">
        <v>89301215</v>
      </c>
      <c r="D2870" s="729" t="s">
        <v>5950</v>
      </c>
      <c r="E2870" s="730" t="s">
        <v>3936</v>
      </c>
      <c r="F2870" s="650" t="s">
        <v>3904</v>
      </c>
      <c r="G2870" s="650" t="s">
        <v>4060</v>
      </c>
      <c r="H2870" s="650" t="s">
        <v>583</v>
      </c>
      <c r="I2870" s="650" t="s">
        <v>4705</v>
      </c>
      <c r="J2870" s="650" t="s">
        <v>2979</v>
      </c>
      <c r="K2870" s="650" t="s">
        <v>2980</v>
      </c>
      <c r="L2870" s="651">
        <v>1172.22</v>
      </c>
      <c r="M2870" s="651">
        <v>2344.44</v>
      </c>
      <c r="N2870" s="650">
        <v>2</v>
      </c>
      <c r="O2870" s="731">
        <v>2</v>
      </c>
      <c r="P2870" s="651"/>
      <c r="Q2870" s="666">
        <v>0</v>
      </c>
      <c r="R2870" s="650"/>
      <c r="S2870" s="666">
        <v>0</v>
      </c>
      <c r="T2870" s="731"/>
      <c r="U2870" s="689">
        <v>0</v>
      </c>
    </row>
    <row r="2871" spans="1:21" ht="14.4" customHeight="1" x14ac:dyDescent="0.3">
      <c r="A2871" s="649">
        <v>21</v>
      </c>
      <c r="B2871" s="650" t="s">
        <v>582</v>
      </c>
      <c r="C2871" s="650">
        <v>89301215</v>
      </c>
      <c r="D2871" s="729" t="s">
        <v>5950</v>
      </c>
      <c r="E2871" s="730" t="s">
        <v>3936</v>
      </c>
      <c r="F2871" s="650" t="s">
        <v>3904</v>
      </c>
      <c r="G2871" s="650" t="s">
        <v>5652</v>
      </c>
      <c r="H2871" s="650" t="s">
        <v>583</v>
      </c>
      <c r="I2871" s="650" t="s">
        <v>2606</v>
      </c>
      <c r="J2871" s="650" t="s">
        <v>5654</v>
      </c>
      <c r="K2871" s="650" t="s">
        <v>4335</v>
      </c>
      <c r="L2871" s="651">
        <v>59.89</v>
      </c>
      <c r="M2871" s="651">
        <v>59.89</v>
      </c>
      <c r="N2871" s="650">
        <v>1</v>
      </c>
      <c r="O2871" s="731">
        <v>1</v>
      </c>
      <c r="P2871" s="651">
        <v>59.89</v>
      </c>
      <c r="Q2871" s="666">
        <v>1</v>
      </c>
      <c r="R2871" s="650">
        <v>1</v>
      </c>
      <c r="S2871" s="666">
        <v>1</v>
      </c>
      <c r="T2871" s="731">
        <v>1</v>
      </c>
      <c r="U2871" s="689">
        <v>1</v>
      </c>
    </row>
    <row r="2872" spans="1:21" ht="14.4" customHeight="1" x14ac:dyDescent="0.3">
      <c r="A2872" s="649">
        <v>21</v>
      </c>
      <c r="B2872" s="650" t="s">
        <v>582</v>
      </c>
      <c r="C2872" s="650">
        <v>89301215</v>
      </c>
      <c r="D2872" s="729" t="s">
        <v>5950</v>
      </c>
      <c r="E2872" s="730" t="s">
        <v>3936</v>
      </c>
      <c r="F2872" s="650" t="s">
        <v>3904</v>
      </c>
      <c r="G2872" s="650" t="s">
        <v>3948</v>
      </c>
      <c r="H2872" s="650" t="s">
        <v>1959</v>
      </c>
      <c r="I2872" s="650" t="s">
        <v>2200</v>
      </c>
      <c r="J2872" s="650" t="s">
        <v>2201</v>
      </c>
      <c r="K2872" s="650" t="s">
        <v>3686</v>
      </c>
      <c r="L2872" s="651">
        <v>1359.61</v>
      </c>
      <c r="M2872" s="651">
        <v>1359.61</v>
      </c>
      <c r="N2872" s="650">
        <v>1</v>
      </c>
      <c r="O2872" s="731">
        <v>0.5</v>
      </c>
      <c r="P2872" s="651">
        <v>1359.61</v>
      </c>
      <c r="Q2872" s="666">
        <v>1</v>
      </c>
      <c r="R2872" s="650">
        <v>1</v>
      </c>
      <c r="S2872" s="666">
        <v>1</v>
      </c>
      <c r="T2872" s="731">
        <v>0.5</v>
      </c>
      <c r="U2872" s="689">
        <v>1</v>
      </c>
    </row>
    <row r="2873" spans="1:21" ht="14.4" customHeight="1" x14ac:dyDescent="0.3">
      <c r="A2873" s="649">
        <v>21</v>
      </c>
      <c r="B2873" s="650" t="s">
        <v>582</v>
      </c>
      <c r="C2873" s="650">
        <v>89301215</v>
      </c>
      <c r="D2873" s="729" t="s">
        <v>5950</v>
      </c>
      <c r="E2873" s="730" t="s">
        <v>3936</v>
      </c>
      <c r="F2873" s="650" t="s">
        <v>3904</v>
      </c>
      <c r="G2873" s="650" t="s">
        <v>3948</v>
      </c>
      <c r="H2873" s="650" t="s">
        <v>1959</v>
      </c>
      <c r="I2873" s="650" t="s">
        <v>3964</v>
      </c>
      <c r="J2873" s="650" t="s">
        <v>3965</v>
      </c>
      <c r="K2873" s="650" t="s">
        <v>3966</v>
      </c>
      <c r="L2873" s="651">
        <v>1359.61</v>
      </c>
      <c r="M2873" s="651">
        <v>1359.61</v>
      </c>
      <c r="N2873" s="650">
        <v>1</v>
      </c>
      <c r="O2873" s="731">
        <v>1</v>
      </c>
      <c r="P2873" s="651">
        <v>1359.61</v>
      </c>
      <c r="Q2873" s="666">
        <v>1</v>
      </c>
      <c r="R2873" s="650">
        <v>1</v>
      </c>
      <c r="S2873" s="666">
        <v>1</v>
      </c>
      <c r="T2873" s="731">
        <v>1</v>
      </c>
      <c r="U2873" s="689">
        <v>1</v>
      </c>
    </row>
    <row r="2874" spans="1:21" ht="14.4" customHeight="1" x14ac:dyDescent="0.3">
      <c r="A2874" s="649">
        <v>21</v>
      </c>
      <c r="B2874" s="650" t="s">
        <v>582</v>
      </c>
      <c r="C2874" s="650">
        <v>89301215</v>
      </c>
      <c r="D2874" s="729" t="s">
        <v>5950</v>
      </c>
      <c r="E2874" s="730" t="s">
        <v>3936</v>
      </c>
      <c r="F2874" s="650" t="s">
        <v>3904</v>
      </c>
      <c r="G2874" s="650" t="s">
        <v>4085</v>
      </c>
      <c r="H2874" s="650" t="s">
        <v>583</v>
      </c>
      <c r="I2874" s="650" t="s">
        <v>5943</v>
      </c>
      <c r="J2874" s="650" t="s">
        <v>2816</v>
      </c>
      <c r="K2874" s="650" t="s">
        <v>5944</v>
      </c>
      <c r="L2874" s="651">
        <v>0</v>
      </c>
      <c r="M2874" s="651">
        <v>0</v>
      </c>
      <c r="N2874" s="650">
        <v>1</v>
      </c>
      <c r="O2874" s="731">
        <v>1</v>
      </c>
      <c r="P2874" s="651"/>
      <c r="Q2874" s="666"/>
      <c r="R2874" s="650"/>
      <c r="S2874" s="666">
        <v>0</v>
      </c>
      <c r="T2874" s="731"/>
      <c r="U2874" s="689">
        <v>0</v>
      </c>
    </row>
    <row r="2875" spans="1:21" ht="14.4" customHeight="1" x14ac:dyDescent="0.3">
      <c r="A2875" s="649">
        <v>21</v>
      </c>
      <c r="B2875" s="650" t="s">
        <v>582</v>
      </c>
      <c r="C2875" s="650">
        <v>89301215</v>
      </c>
      <c r="D2875" s="729" t="s">
        <v>5950</v>
      </c>
      <c r="E2875" s="730" t="s">
        <v>3936</v>
      </c>
      <c r="F2875" s="650" t="s">
        <v>3904</v>
      </c>
      <c r="G2875" s="650" t="s">
        <v>4094</v>
      </c>
      <c r="H2875" s="650" t="s">
        <v>583</v>
      </c>
      <c r="I2875" s="650" t="s">
        <v>1884</v>
      </c>
      <c r="J2875" s="650" t="s">
        <v>869</v>
      </c>
      <c r="K2875" s="650" t="s">
        <v>1217</v>
      </c>
      <c r="L2875" s="651">
        <v>113.37</v>
      </c>
      <c r="M2875" s="651">
        <v>113.37</v>
      </c>
      <c r="N2875" s="650">
        <v>1</v>
      </c>
      <c r="O2875" s="731">
        <v>1</v>
      </c>
      <c r="P2875" s="651"/>
      <c r="Q2875" s="666">
        <v>0</v>
      </c>
      <c r="R2875" s="650"/>
      <c r="S2875" s="666">
        <v>0</v>
      </c>
      <c r="T2875" s="731"/>
      <c r="U2875" s="689">
        <v>0</v>
      </c>
    </row>
    <row r="2876" spans="1:21" ht="14.4" customHeight="1" x14ac:dyDescent="0.3">
      <c r="A2876" s="649">
        <v>21</v>
      </c>
      <c r="B2876" s="650" t="s">
        <v>582</v>
      </c>
      <c r="C2876" s="650">
        <v>89301215</v>
      </c>
      <c r="D2876" s="729" t="s">
        <v>5950</v>
      </c>
      <c r="E2876" s="730" t="s">
        <v>3936</v>
      </c>
      <c r="F2876" s="650" t="s">
        <v>3904</v>
      </c>
      <c r="G2876" s="650" t="s">
        <v>4094</v>
      </c>
      <c r="H2876" s="650" t="s">
        <v>583</v>
      </c>
      <c r="I2876" s="650" t="s">
        <v>868</v>
      </c>
      <c r="J2876" s="650" t="s">
        <v>869</v>
      </c>
      <c r="K2876" s="650" t="s">
        <v>870</v>
      </c>
      <c r="L2876" s="651">
        <v>56.69</v>
      </c>
      <c r="M2876" s="651">
        <v>226.76</v>
      </c>
      <c r="N2876" s="650">
        <v>4</v>
      </c>
      <c r="O2876" s="731">
        <v>4</v>
      </c>
      <c r="P2876" s="651">
        <v>113.38</v>
      </c>
      <c r="Q2876" s="666">
        <v>0.5</v>
      </c>
      <c r="R2876" s="650">
        <v>2</v>
      </c>
      <c r="S2876" s="666">
        <v>0.5</v>
      </c>
      <c r="T2876" s="731">
        <v>2</v>
      </c>
      <c r="U2876" s="689">
        <v>0.5</v>
      </c>
    </row>
    <row r="2877" spans="1:21" ht="14.4" customHeight="1" x14ac:dyDescent="0.3">
      <c r="A2877" s="649">
        <v>21</v>
      </c>
      <c r="B2877" s="650" t="s">
        <v>582</v>
      </c>
      <c r="C2877" s="650">
        <v>89301215</v>
      </c>
      <c r="D2877" s="729" t="s">
        <v>5950</v>
      </c>
      <c r="E2877" s="730" t="s">
        <v>3936</v>
      </c>
      <c r="F2877" s="650" t="s">
        <v>3904</v>
      </c>
      <c r="G2877" s="650" t="s">
        <v>4110</v>
      </c>
      <c r="H2877" s="650" t="s">
        <v>583</v>
      </c>
      <c r="I2877" s="650" t="s">
        <v>876</v>
      </c>
      <c r="J2877" s="650" t="s">
        <v>4111</v>
      </c>
      <c r="K2877" s="650" t="s">
        <v>4112</v>
      </c>
      <c r="L2877" s="651">
        <v>0</v>
      </c>
      <c r="M2877" s="651">
        <v>0</v>
      </c>
      <c r="N2877" s="650">
        <v>1</v>
      </c>
      <c r="O2877" s="731">
        <v>1</v>
      </c>
      <c r="P2877" s="651">
        <v>0</v>
      </c>
      <c r="Q2877" s="666"/>
      <c r="R2877" s="650">
        <v>1</v>
      </c>
      <c r="S2877" s="666">
        <v>1</v>
      </c>
      <c r="T2877" s="731">
        <v>1</v>
      </c>
      <c r="U2877" s="689">
        <v>1</v>
      </c>
    </row>
    <row r="2878" spans="1:21" ht="14.4" customHeight="1" x14ac:dyDescent="0.3">
      <c r="A2878" s="649">
        <v>21</v>
      </c>
      <c r="B2878" s="650" t="s">
        <v>582</v>
      </c>
      <c r="C2878" s="650">
        <v>89301215</v>
      </c>
      <c r="D2878" s="729" t="s">
        <v>5950</v>
      </c>
      <c r="E2878" s="730" t="s">
        <v>3936</v>
      </c>
      <c r="F2878" s="650" t="s">
        <v>3904</v>
      </c>
      <c r="G2878" s="650" t="s">
        <v>5221</v>
      </c>
      <c r="H2878" s="650" t="s">
        <v>1959</v>
      </c>
      <c r="I2878" s="650" t="s">
        <v>5945</v>
      </c>
      <c r="J2878" s="650" t="s">
        <v>5801</v>
      </c>
      <c r="K2878" s="650" t="s">
        <v>5802</v>
      </c>
      <c r="L2878" s="651">
        <v>0</v>
      </c>
      <c r="M2878" s="651">
        <v>0</v>
      </c>
      <c r="N2878" s="650">
        <v>1</v>
      </c>
      <c r="O2878" s="731">
        <v>0.5</v>
      </c>
      <c r="P2878" s="651">
        <v>0</v>
      </c>
      <c r="Q2878" s="666"/>
      <c r="R2878" s="650">
        <v>1</v>
      </c>
      <c r="S2878" s="666">
        <v>1</v>
      </c>
      <c r="T2878" s="731">
        <v>0.5</v>
      </c>
      <c r="U2878" s="689">
        <v>1</v>
      </c>
    </row>
    <row r="2879" spans="1:21" ht="14.4" customHeight="1" x14ac:dyDescent="0.3">
      <c r="A2879" s="649">
        <v>21</v>
      </c>
      <c r="B2879" s="650" t="s">
        <v>582</v>
      </c>
      <c r="C2879" s="650">
        <v>89301215</v>
      </c>
      <c r="D2879" s="729" t="s">
        <v>5950</v>
      </c>
      <c r="E2879" s="730" t="s">
        <v>3936</v>
      </c>
      <c r="F2879" s="650" t="s">
        <v>3904</v>
      </c>
      <c r="G2879" s="650" t="s">
        <v>4120</v>
      </c>
      <c r="H2879" s="650" t="s">
        <v>1959</v>
      </c>
      <c r="I2879" s="650" t="s">
        <v>2058</v>
      </c>
      <c r="J2879" s="650" t="s">
        <v>2055</v>
      </c>
      <c r="K2879" s="650" t="s">
        <v>3072</v>
      </c>
      <c r="L2879" s="651">
        <v>98.23</v>
      </c>
      <c r="M2879" s="651">
        <v>98.23</v>
      </c>
      <c r="N2879" s="650">
        <v>1</v>
      </c>
      <c r="O2879" s="731">
        <v>1</v>
      </c>
      <c r="P2879" s="651">
        <v>98.23</v>
      </c>
      <c r="Q2879" s="666">
        <v>1</v>
      </c>
      <c r="R2879" s="650">
        <v>1</v>
      </c>
      <c r="S2879" s="666">
        <v>1</v>
      </c>
      <c r="T2879" s="731">
        <v>1</v>
      </c>
      <c r="U2879" s="689">
        <v>1</v>
      </c>
    </row>
    <row r="2880" spans="1:21" ht="14.4" customHeight="1" x14ac:dyDescent="0.3">
      <c r="A2880" s="649">
        <v>21</v>
      </c>
      <c r="B2880" s="650" t="s">
        <v>582</v>
      </c>
      <c r="C2880" s="650">
        <v>89301215</v>
      </c>
      <c r="D2880" s="729" t="s">
        <v>5950</v>
      </c>
      <c r="E2880" s="730" t="s">
        <v>3936</v>
      </c>
      <c r="F2880" s="650" t="s">
        <v>3905</v>
      </c>
      <c r="G2880" s="650" t="s">
        <v>4133</v>
      </c>
      <c r="H2880" s="650" t="s">
        <v>583</v>
      </c>
      <c r="I2880" s="650" t="s">
        <v>5533</v>
      </c>
      <c r="J2880" s="650" t="s">
        <v>3919</v>
      </c>
      <c r="K2880" s="650"/>
      <c r="L2880" s="651">
        <v>0</v>
      </c>
      <c r="M2880" s="651">
        <v>0</v>
      </c>
      <c r="N2880" s="650">
        <v>1</v>
      </c>
      <c r="O2880" s="731">
        <v>1</v>
      </c>
      <c r="P2880" s="651">
        <v>0</v>
      </c>
      <c r="Q2880" s="666"/>
      <c r="R2880" s="650">
        <v>1</v>
      </c>
      <c r="S2880" s="666">
        <v>1</v>
      </c>
      <c r="T2880" s="731">
        <v>1</v>
      </c>
      <c r="U2880" s="689">
        <v>1</v>
      </c>
    </row>
    <row r="2881" spans="1:21" ht="14.4" customHeight="1" x14ac:dyDescent="0.3">
      <c r="A2881" s="649">
        <v>21</v>
      </c>
      <c r="B2881" s="650" t="s">
        <v>582</v>
      </c>
      <c r="C2881" s="650">
        <v>89301215</v>
      </c>
      <c r="D2881" s="729" t="s">
        <v>5950</v>
      </c>
      <c r="E2881" s="730" t="s">
        <v>3936</v>
      </c>
      <c r="F2881" s="650" t="s">
        <v>3906</v>
      </c>
      <c r="G2881" s="650" t="s">
        <v>4133</v>
      </c>
      <c r="H2881" s="650" t="s">
        <v>583</v>
      </c>
      <c r="I2881" s="650" t="s">
        <v>5166</v>
      </c>
      <c r="J2881" s="650" t="s">
        <v>3919</v>
      </c>
      <c r="K2881" s="650"/>
      <c r="L2881" s="651">
        <v>0</v>
      </c>
      <c r="M2881" s="651">
        <v>0</v>
      </c>
      <c r="N2881" s="650">
        <v>2</v>
      </c>
      <c r="O2881" s="731">
        <v>1</v>
      </c>
      <c r="P2881" s="651">
        <v>0</v>
      </c>
      <c r="Q2881" s="666"/>
      <c r="R2881" s="650">
        <v>2</v>
      </c>
      <c r="S2881" s="666">
        <v>1</v>
      </c>
      <c r="T2881" s="731">
        <v>1</v>
      </c>
      <c r="U2881" s="689">
        <v>1</v>
      </c>
    </row>
    <row r="2882" spans="1:21" ht="14.4" customHeight="1" thickBot="1" x14ac:dyDescent="0.35">
      <c r="A2882" s="655">
        <v>21</v>
      </c>
      <c r="B2882" s="656" t="s">
        <v>582</v>
      </c>
      <c r="C2882" s="656">
        <v>89301215</v>
      </c>
      <c r="D2882" s="732" t="s">
        <v>5950</v>
      </c>
      <c r="E2882" s="733" t="s">
        <v>3936</v>
      </c>
      <c r="F2882" s="656" t="s">
        <v>3906</v>
      </c>
      <c r="G2882" s="656" t="s">
        <v>5719</v>
      </c>
      <c r="H2882" s="656" t="s">
        <v>583</v>
      </c>
      <c r="I2882" s="656" t="s">
        <v>5946</v>
      </c>
      <c r="J2882" s="656" t="s">
        <v>5887</v>
      </c>
      <c r="K2882" s="656" t="s">
        <v>5947</v>
      </c>
      <c r="L2882" s="657">
        <v>1128.44</v>
      </c>
      <c r="M2882" s="657">
        <v>4513.76</v>
      </c>
      <c r="N2882" s="656">
        <v>4</v>
      </c>
      <c r="O2882" s="734">
        <v>2</v>
      </c>
      <c r="P2882" s="657">
        <v>2256.88</v>
      </c>
      <c r="Q2882" s="667">
        <v>0.5</v>
      </c>
      <c r="R2882" s="656">
        <v>2</v>
      </c>
      <c r="S2882" s="667">
        <v>0.5</v>
      </c>
      <c r="T2882" s="734">
        <v>1</v>
      </c>
      <c r="U2882" s="690">
        <v>0.5</v>
      </c>
    </row>
  </sheetData>
  <autoFilter ref="A6:U6"/>
  <mergeCells count="8">
    <mergeCell ref="A1:U1"/>
    <mergeCell ref="P5:Q5"/>
    <mergeCell ref="R5:S5"/>
    <mergeCell ref="T5:U5"/>
    <mergeCell ref="A3:J3"/>
    <mergeCell ref="K3:L3"/>
    <mergeCell ref="M4:O4"/>
    <mergeCell ref="P4:U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Q3 S3" formula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8">
    <tabColor theme="0" tint="-0.249977111117893"/>
    <pageSetUpPr fitToPage="1"/>
  </sheetPr>
  <dimension ref="A1:F119"/>
  <sheetViews>
    <sheetView showGridLines="0" showRowColHeaders="0" workbookViewId="0">
      <pane ySplit="4" topLeftCell="A5" activePane="bottomLeft" state="frozen"/>
      <selection pane="bottomLeft" sqref="A1:F1"/>
    </sheetView>
  </sheetViews>
  <sheetFormatPr defaultRowHeight="14.4" customHeight="1" x14ac:dyDescent="0.3"/>
  <cols>
    <col min="1" max="1" width="46.6640625" style="254" customWidth="1"/>
    <col min="2" max="2" width="10" style="337" customWidth="1"/>
    <col min="3" max="3" width="5.5546875" style="340" customWidth="1"/>
    <col min="4" max="4" width="10" style="337" customWidth="1"/>
    <col min="5" max="5" width="5.5546875" style="340" customWidth="1"/>
    <col min="6" max="6" width="10" style="337" customWidth="1"/>
    <col min="7" max="7" width="8.88671875" style="254" customWidth="1"/>
    <col min="8" max="16384" width="8.88671875" style="254"/>
  </cols>
  <sheetData>
    <row r="1" spans="1:6" ht="37.799999999999997" customHeight="1" thickBot="1" x14ac:dyDescent="0.4">
      <c r="A1" s="508" t="s">
        <v>5952</v>
      </c>
      <c r="B1" s="509"/>
      <c r="C1" s="509"/>
      <c r="D1" s="509"/>
      <c r="E1" s="509"/>
      <c r="F1" s="509"/>
    </row>
    <row r="2" spans="1:6" ht="14.4" customHeight="1" thickBot="1" x14ac:dyDescent="0.35">
      <c r="A2" s="383" t="s">
        <v>332</v>
      </c>
      <c r="B2" s="67"/>
      <c r="C2" s="68"/>
      <c r="D2" s="69"/>
      <c r="E2" s="68"/>
      <c r="F2" s="69"/>
    </row>
    <row r="3" spans="1:6" ht="14.4" customHeight="1" thickBot="1" x14ac:dyDescent="0.35">
      <c r="A3" s="209"/>
      <c r="B3" s="510" t="s">
        <v>162</v>
      </c>
      <c r="C3" s="511"/>
      <c r="D3" s="512" t="s">
        <v>161</v>
      </c>
      <c r="E3" s="511"/>
      <c r="F3" s="105" t="s">
        <v>3</v>
      </c>
    </row>
    <row r="4" spans="1:6" ht="14.4" customHeight="1" thickBot="1" x14ac:dyDescent="0.35">
      <c r="A4" s="735" t="s">
        <v>235</v>
      </c>
      <c r="B4" s="662" t="s">
        <v>14</v>
      </c>
      <c r="C4" s="663" t="s">
        <v>2</v>
      </c>
      <c r="D4" s="662" t="s">
        <v>14</v>
      </c>
      <c r="E4" s="663" t="s">
        <v>2</v>
      </c>
      <c r="F4" s="664" t="s">
        <v>14</v>
      </c>
    </row>
    <row r="5" spans="1:6" ht="14.4" customHeight="1" x14ac:dyDescent="0.3">
      <c r="A5" s="737" t="s">
        <v>3938</v>
      </c>
      <c r="B5" s="229">
        <v>157092.14000000001</v>
      </c>
      <c r="C5" s="728">
        <v>0.20041613114438556</v>
      </c>
      <c r="D5" s="229">
        <v>626737.67999999947</v>
      </c>
      <c r="E5" s="728">
        <v>0.7995838688556145</v>
      </c>
      <c r="F5" s="736">
        <v>783829.81999999948</v>
      </c>
    </row>
    <row r="6" spans="1:6" ht="14.4" customHeight="1" x14ac:dyDescent="0.3">
      <c r="A6" s="676" t="s">
        <v>3933</v>
      </c>
      <c r="B6" s="653">
        <v>31266.809999999998</v>
      </c>
      <c r="C6" s="666">
        <v>4.8765826550222512E-2</v>
      </c>
      <c r="D6" s="653">
        <v>609895.5</v>
      </c>
      <c r="E6" s="666">
        <v>0.95123417344977745</v>
      </c>
      <c r="F6" s="654">
        <v>641162.31000000006</v>
      </c>
    </row>
    <row r="7" spans="1:6" ht="14.4" customHeight="1" x14ac:dyDescent="0.3">
      <c r="A7" s="676" t="s">
        <v>3921</v>
      </c>
      <c r="B7" s="653">
        <v>11911.460000000001</v>
      </c>
      <c r="C7" s="666">
        <v>0.10444492398069297</v>
      </c>
      <c r="D7" s="653">
        <v>102133.90999999999</v>
      </c>
      <c r="E7" s="666">
        <v>0.89555507601930695</v>
      </c>
      <c r="F7" s="654">
        <v>114045.37</v>
      </c>
    </row>
    <row r="8" spans="1:6" ht="14.4" customHeight="1" x14ac:dyDescent="0.3">
      <c r="A8" s="676" t="s">
        <v>3931</v>
      </c>
      <c r="B8" s="653">
        <v>11299.55</v>
      </c>
      <c r="C8" s="666">
        <v>1.9924018405024804E-2</v>
      </c>
      <c r="D8" s="653">
        <v>555832.52999999991</v>
      </c>
      <c r="E8" s="666">
        <v>0.98007598159497511</v>
      </c>
      <c r="F8" s="654">
        <v>567132.07999999996</v>
      </c>
    </row>
    <row r="9" spans="1:6" ht="14.4" customHeight="1" x14ac:dyDescent="0.3">
      <c r="A9" s="676" t="s">
        <v>3920</v>
      </c>
      <c r="B9" s="653">
        <v>11272.309999999998</v>
      </c>
      <c r="C9" s="666">
        <v>1.4740006100876614E-2</v>
      </c>
      <c r="D9" s="653">
        <v>753470.24999999988</v>
      </c>
      <c r="E9" s="666">
        <v>0.98525999389912344</v>
      </c>
      <c r="F9" s="654">
        <v>764742.55999999982</v>
      </c>
    </row>
    <row r="10" spans="1:6" ht="14.4" customHeight="1" x14ac:dyDescent="0.3">
      <c r="A10" s="676" t="s">
        <v>3913</v>
      </c>
      <c r="B10" s="653">
        <v>8658.6700000000019</v>
      </c>
      <c r="C10" s="666">
        <v>1.1327344730348871E-2</v>
      </c>
      <c r="D10" s="653">
        <v>755745.54000000085</v>
      </c>
      <c r="E10" s="666">
        <v>0.98867265526965109</v>
      </c>
      <c r="F10" s="654">
        <v>764404.21000000089</v>
      </c>
    </row>
    <row r="11" spans="1:6" ht="14.4" customHeight="1" x14ac:dyDescent="0.3">
      <c r="A11" s="676" t="s">
        <v>3922</v>
      </c>
      <c r="B11" s="653">
        <v>6758.5500000000011</v>
      </c>
      <c r="C11" s="666">
        <v>3.8226715465958798E-3</v>
      </c>
      <c r="D11" s="653">
        <v>1761258.8999999992</v>
      </c>
      <c r="E11" s="666">
        <v>0.99617732845340412</v>
      </c>
      <c r="F11" s="654">
        <v>1768017.4499999993</v>
      </c>
    </row>
    <row r="12" spans="1:6" ht="14.4" customHeight="1" x14ac:dyDescent="0.3">
      <c r="A12" s="676" t="s">
        <v>3930</v>
      </c>
      <c r="B12" s="653">
        <v>3318.4800000000005</v>
      </c>
      <c r="C12" s="666">
        <v>3.4901278008681045E-3</v>
      </c>
      <c r="D12" s="653">
        <v>947500.57000000007</v>
      </c>
      <c r="E12" s="666">
        <v>0.9965098721991319</v>
      </c>
      <c r="F12" s="654">
        <v>950819.05</v>
      </c>
    </row>
    <row r="13" spans="1:6" ht="14.4" customHeight="1" x14ac:dyDescent="0.3">
      <c r="A13" s="676" t="s">
        <v>3923</v>
      </c>
      <c r="B13" s="653">
        <v>2914.3100000000004</v>
      </c>
      <c r="C13" s="666">
        <v>7.4118569874347048E-3</v>
      </c>
      <c r="D13" s="653">
        <v>390281.35</v>
      </c>
      <c r="E13" s="666">
        <v>0.99258814301256526</v>
      </c>
      <c r="F13" s="654">
        <v>393195.66</v>
      </c>
    </row>
    <row r="14" spans="1:6" ht="14.4" customHeight="1" x14ac:dyDescent="0.3">
      <c r="A14" s="676" t="s">
        <v>3934</v>
      </c>
      <c r="B14" s="653">
        <v>2266.98</v>
      </c>
      <c r="C14" s="666">
        <v>0.17693502439024392</v>
      </c>
      <c r="D14" s="653">
        <v>10545.519999999999</v>
      </c>
      <c r="E14" s="666">
        <v>0.82306497560975611</v>
      </c>
      <c r="F14" s="654">
        <v>12812.499999999998</v>
      </c>
    </row>
    <row r="15" spans="1:6" ht="14.4" customHeight="1" x14ac:dyDescent="0.3">
      <c r="A15" s="676" t="s">
        <v>3915</v>
      </c>
      <c r="B15" s="653">
        <v>1827.32</v>
      </c>
      <c r="C15" s="666">
        <v>2.2281526252601189E-2</v>
      </c>
      <c r="D15" s="653">
        <v>80183.219999999987</v>
      </c>
      <c r="E15" s="666">
        <v>0.97771847374739873</v>
      </c>
      <c r="F15" s="654">
        <v>82010.539999999994</v>
      </c>
    </row>
    <row r="16" spans="1:6" ht="14.4" customHeight="1" x14ac:dyDescent="0.3">
      <c r="A16" s="676" t="s">
        <v>3925</v>
      </c>
      <c r="B16" s="653">
        <v>184.22</v>
      </c>
      <c r="C16" s="666">
        <v>3.6757839623921526E-2</v>
      </c>
      <c r="D16" s="653">
        <v>4827.5</v>
      </c>
      <c r="E16" s="666">
        <v>0.96324216037607846</v>
      </c>
      <c r="F16" s="654">
        <v>5011.72</v>
      </c>
    </row>
    <row r="17" spans="1:6" ht="14.4" customHeight="1" x14ac:dyDescent="0.3">
      <c r="A17" s="676" t="s">
        <v>3939</v>
      </c>
      <c r="B17" s="653">
        <v>56.01</v>
      </c>
      <c r="C17" s="666">
        <v>1.787788456842672E-3</v>
      </c>
      <c r="D17" s="653">
        <v>31273.199999999997</v>
      </c>
      <c r="E17" s="666">
        <v>0.99821221154315742</v>
      </c>
      <c r="F17" s="654">
        <v>31329.209999999995</v>
      </c>
    </row>
    <row r="18" spans="1:6" ht="14.4" customHeight="1" x14ac:dyDescent="0.3">
      <c r="A18" s="676" t="s">
        <v>3937</v>
      </c>
      <c r="B18" s="653">
        <v>10.74</v>
      </c>
      <c r="C18" s="666">
        <v>1.223378698584776E-4</v>
      </c>
      <c r="D18" s="653">
        <v>87778.920000000027</v>
      </c>
      <c r="E18" s="666">
        <v>0.99987766213014151</v>
      </c>
      <c r="F18" s="654">
        <v>87789.660000000033</v>
      </c>
    </row>
    <row r="19" spans="1:6" ht="14.4" customHeight="1" x14ac:dyDescent="0.3">
      <c r="A19" s="676" t="s">
        <v>3917</v>
      </c>
      <c r="B19" s="653"/>
      <c r="C19" s="666">
        <v>0</v>
      </c>
      <c r="D19" s="653">
        <v>85688.260000000009</v>
      </c>
      <c r="E19" s="666">
        <v>1</v>
      </c>
      <c r="F19" s="654">
        <v>85688.260000000009</v>
      </c>
    </row>
    <row r="20" spans="1:6" ht="14.4" customHeight="1" x14ac:dyDescent="0.3">
      <c r="A20" s="676" t="s">
        <v>3935</v>
      </c>
      <c r="B20" s="653"/>
      <c r="C20" s="666">
        <v>0</v>
      </c>
      <c r="D20" s="653">
        <v>40008.98000000001</v>
      </c>
      <c r="E20" s="666">
        <v>1</v>
      </c>
      <c r="F20" s="654">
        <v>40008.98000000001</v>
      </c>
    </row>
    <row r="21" spans="1:6" ht="14.4" customHeight="1" x14ac:dyDescent="0.3">
      <c r="A21" s="676" t="s">
        <v>3927</v>
      </c>
      <c r="B21" s="653"/>
      <c r="C21" s="666">
        <v>0</v>
      </c>
      <c r="D21" s="653">
        <v>26530.820000000003</v>
      </c>
      <c r="E21" s="666">
        <v>1</v>
      </c>
      <c r="F21" s="654">
        <v>26530.820000000003</v>
      </c>
    </row>
    <row r="22" spans="1:6" ht="14.4" customHeight="1" x14ac:dyDescent="0.3">
      <c r="A22" s="676" t="s">
        <v>3932</v>
      </c>
      <c r="B22" s="653"/>
      <c r="C22" s="666">
        <v>0</v>
      </c>
      <c r="D22" s="653">
        <v>7241.2200000000012</v>
      </c>
      <c r="E22" s="666">
        <v>1</v>
      </c>
      <c r="F22" s="654">
        <v>7241.2200000000012</v>
      </c>
    </row>
    <row r="23" spans="1:6" ht="14.4" customHeight="1" x14ac:dyDescent="0.3">
      <c r="A23" s="676" t="s">
        <v>3918</v>
      </c>
      <c r="B23" s="653"/>
      <c r="C23" s="666">
        <v>0</v>
      </c>
      <c r="D23" s="653">
        <v>162548.7999999999</v>
      </c>
      <c r="E23" s="666">
        <v>1</v>
      </c>
      <c r="F23" s="654">
        <v>162548.7999999999</v>
      </c>
    </row>
    <row r="24" spans="1:6" ht="14.4" customHeight="1" x14ac:dyDescent="0.3">
      <c r="A24" s="676" t="s">
        <v>3914</v>
      </c>
      <c r="B24" s="653"/>
      <c r="C24" s="666">
        <v>0</v>
      </c>
      <c r="D24" s="653">
        <v>232378.39999999994</v>
      </c>
      <c r="E24" s="666">
        <v>1</v>
      </c>
      <c r="F24" s="654">
        <v>232378.39999999994</v>
      </c>
    </row>
    <row r="25" spans="1:6" ht="14.4" customHeight="1" x14ac:dyDescent="0.3">
      <c r="A25" s="676" t="s">
        <v>3919</v>
      </c>
      <c r="B25" s="653"/>
      <c r="C25" s="666">
        <v>0</v>
      </c>
      <c r="D25" s="653">
        <v>1166.47</v>
      </c>
      <c r="E25" s="666">
        <v>1</v>
      </c>
      <c r="F25" s="654">
        <v>1166.47</v>
      </c>
    </row>
    <row r="26" spans="1:6" ht="14.4" customHeight="1" x14ac:dyDescent="0.3">
      <c r="A26" s="676" t="s">
        <v>3936</v>
      </c>
      <c r="B26" s="653"/>
      <c r="C26" s="666">
        <v>0</v>
      </c>
      <c r="D26" s="653">
        <v>23429.670000000002</v>
      </c>
      <c r="E26" s="666">
        <v>1</v>
      </c>
      <c r="F26" s="654">
        <v>23429.670000000002</v>
      </c>
    </row>
    <row r="27" spans="1:6" ht="14.4" customHeight="1" x14ac:dyDescent="0.3">
      <c r="A27" s="676" t="s">
        <v>3924</v>
      </c>
      <c r="B27" s="653"/>
      <c r="C27" s="666">
        <v>0</v>
      </c>
      <c r="D27" s="653">
        <v>129371.58000000002</v>
      </c>
      <c r="E27" s="666">
        <v>1</v>
      </c>
      <c r="F27" s="654">
        <v>129371.58000000002</v>
      </c>
    </row>
    <row r="28" spans="1:6" ht="14.4" customHeight="1" x14ac:dyDescent="0.3">
      <c r="A28" s="676" t="s">
        <v>3940</v>
      </c>
      <c r="B28" s="653"/>
      <c r="C28" s="666">
        <v>0</v>
      </c>
      <c r="D28" s="653">
        <v>43906.76</v>
      </c>
      <c r="E28" s="666">
        <v>1</v>
      </c>
      <c r="F28" s="654">
        <v>43906.76</v>
      </c>
    </row>
    <row r="29" spans="1:6" ht="14.4" customHeight="1" x14ac:dyDescent="0.3">
      <c r="A29" s="676" t="s">
        <v>3916</v>
      </c>
      <c r="B29" s="653"/>
      <c r="C29" s="666">
        <v>0</v>
      </c>
      <c r="D29" s="653">
        <v>6289.6</v>
      </c>
      <c r="E29" s="666">
        <v>1</v>
      </c>
      <c r="F29" s="654">
        <v>6289.6</v>
      </c>
    </row>
    <row r="30" spans="1:6" ht="14.4" customHeight="1" x14ac:dyDescent="0.3">
      <c r="A30" s="676" t="s">
        <v>3928</v>
      </c>
      <c r="B30" s="653">
        <v>0</v>
      </c>
      <c r="C30" s="666">
        <v>0</v>
      </c>
      <c r="D30" s="653">
        <v>21196.210000000003</v>
      </c>
      <c r="E30" s="666">
        <v>1</v>
      </c>
      <c r="F30" s="654">
        <v>21196.210000000003</v>
      </c>
    </row>
    <row r="31" spans="1:6" ht="14.4" customHeight="1" x14ac:dyDescent="0.3">
      <c r="A31" s="676" t="s">
        <v>3929</v>
      </c>
      <c r="B31" s="653"/>
      <c r="C31" s="666">
        <v>0</v>
      </c>
      <c r="D31" s="653">
        <v>213357.93999999997</v>
      </c>
      <c r="E31" s="666">
        <v>1</v>
      </c>
      <c r="F31" s="654">
        <v>213357.93999999997</v>
      </c>
    </row>
    <row r="32" spans="1:6" ht="14.4" customHeight="1" thickBot="1" x14ac:dyDescent="0.35">
      <c r="A32" s="677" t="s">
        <v>3926</v>
      </c>
      <c r="B32" s="668"/>
      <c r="C32" s="669">
        <v>0</v>
      </c>
      <c r="D32" s="668">
        <v>268643.59000000014</v>
      </c>
      <c r="E32" s="669">
        <v>1</v>
      </c>
      <c r="F32" s="670">
        <v>268643.59000000014</v>
      </c>
    </row>
    <row r="33" spans="1:6" ht="14.4" customHeight="1" thickBot="1" x14ac:dyDescent="0.35">
      <c r="A33" s="671" t="s">
        <v>3</v>
      </c>
      <c r="B33" s="672">
        <v>248837.55000000005</v>
      </c>
      <c r="C33" s="673">
        <v>3.0242552520676435E-2</v>
      </c>
      <c r="D33" s="672">
        <v>7979222.8899999997</v>
      </c>
      <c r="E33" s="673">
        <v>0.96975744747932358</v>
      </c>
      <c r="F33" s="674">
        <v>8228060.4399999995</v>
      </c>
    </row>
    <row r="34" spans="1:6" ht="14.4" customHeight="1" thickBot="1" x14ac:dyDescent="0.35"/>
    <row r="35" spans="1:6" ht="14.4" customHeight="1" x14ac:dyDescent="0.3">
      <c r="A35" s="737" t="s">
        <v>5953</v>
      </c>
      <c r="B35" s="229">
        <v>167706.47999999998</v>
      </c>
      <c r="C35" s="728">
        <v>0.13374721645872237</v>
      </c>
      <c r="D35" s="229">
        <v>1086199.8399999999</v>
      </c>
      <c r="E35" s="728">
        <v>0.86625278354127766</v>
      </c>
      <c r="F35" s="736">
        <v>1253906.3199999998</v>
      </c>
    </row>
    <row r="36" spans="1:6" ht="14.4" customHeight="1" x14ac:dyDescent="0.3">
      <c r="A36" s="676" t="s">
        <v>3652</v>
      </c>
      <c r="B36" s="653">
        <v>33024.199999999997</v>
      </c>
      <c r="C36" s="666">
        <v>6.4738416840464816E-2</v>
      </c>
      <c r="D36" s="653">
        <v>477093.31000000029</v>
      </c>
      <c r="E36" s="666">
        <v>0.93526158315953511</v>
      </c>
      <c r="F36" s="654">
        <v>510117.5100000003</v>
      </c>
    </row>
    <row r="37" spans="1:6" ht="14.4" customHeight="1" x14ac:dyDescent="0.3">
      <c r="A37" s="676" t="s">
        <v>5954</v>
      </c>
      <c r="B37" s="653">
        <v>15769.950000000003</v>
      </c>
      <c r="C37" s="666">
        <v>7.8213060491720207E-2</v>
      </c>
      <c r="D37" s="653">
        <v>185858.13999999996</v>
      </c>
      <c r="E37" s="666">
        <v>0.92178693950827972</v>
      </c>
      <c r="F37" s="654">
        <v>201628.08999999997</v>
      </c>
    </row>
    <row r="38" spans="1:6" ht="14.4" customHeight="1" x14ac:dyDescent="0.3">
      <c r="A38" s="676" t="s">
        <v>3584</v>
      </c>
      <c r="B38" s="653">
        <v>7548.59</v>
      </c>
      <c r="C38" s="666">
        <v>0.3330074691425286</v>
      </c>
      <c r="D38" s="653">
        <v>15119.340000000004</v>
      </c>
      <c r="E38" s="666">
        <v>0.66699253085747134</v>
      </c>
      <c r="F38" s="654">
        <v>22667.930000000004</v>
      </c>
    </row>
    <row r="39" spans="1:6" ht="14.4" customHeight="1" x14ac:dyDescent="0.3">
      <c r="A39" s="676" t="s">
        <v>3633</v>
      </c>
      <c r="B39" s="653">
        <v>5317.32</v>
      </c>
      <c r="C39" s="666">
        <v>0.12282184512720891</v>
      </c>
      <c r="D39" s="653">
        <v>37975.630000000005</v>
      </c>
      <c r="E39" s="666">
        <v>0.87717815487279105</v>
      </c>
      <c r="F39" s="654">
        <v>43292.950000000004</v>
      </c>
    </row>
    <row r="40" spans="1:6" ht="14.4" customHeight="1" x14ac:dyDescent="0.3">
      <c r="A40" s="676" t="s">
        <v>3656</v>
      </c>
      <c r="B40" s="653">
        <v>2481.7600000000002</v>
      </c>
      <c r="C40" s="666">
        <v>0.32674341446973454</v>
      </c>
      <c r="D40" s="653">
        <v>5113.6799999999994</v>
      </c>
      <c r="E40" s="666">
        <v>0.67325658553026546</v>
      </c>
      <c r="F40" s="654">
        <v>7595.44</v>
      </c>
    </row>
    <row r="41" spans="1:6" ht="14.4" customHeight="1" x14ac:dyDescent="0.3">
      <c r="A41" s="676" t="s">
        <v>3605</v>
      </c>
      <c r="B41" s="653">
        <v>2448.3000000000002</v>
      </c>
      <c r="C41" s="666">
        <v>0.66666666666666663</v>
      </c>
      <c r="D41" s="653">
        <v>1224.1500000000001</v>
      </c>
      <c r="E41" s="666">
        <v>0.33333333333333331</v>
      </c>
      <c r="F41" s="654">
        <v>3672.4500000000003</v>
      </c>
    </row>
    <row r="42" spans="1:6" ht="14.4" customHeight="1" x14ac:dyDescent="0.3">
      <c r="A42" s="676" t="s">
        <v>3623</v>
      </c>
      <c r="B42" s="653">
        <v>2266.98</v>
      </c>
      <c r="C42" s="666">
        <v>0.30176186825122997</v>
      </c>
      <c r="D42" s="653">
        <v>5245.5</v>
      </c>
      <c r="E42" s="666">
        <v>0.69823813174877014</v>
      </c>
      <c r="F42" s="654">
        <v>7512.48</v>
      </c>
    </row>
    <row r="43" spans="1:6" ht="14.4" customHeight="1" x14ac:dyDescent="0.3">
      <c r="A43" s="676" t="s">
        <v>3634</v>
      </c>
      <c r="B43" s="653">
        <v>2133.9599999999996</v>
      </c>
      <c r="C43" s="666">
        <v>0.74999999999999989</v>
      </c>
      <c r="D43" s="653">
        <v>711.31999999999994</v>
      </c>
      <c r="E43" s="666">
        <v>0.25</v>
      </c>
      <c r="F43" s="654">
        <v>2845.2799999999997</v>
      </c>
    </row>
    <row r="44" spans="1:6" ht="14.4" customHeight="1" x14ac:dyDescent="0.3">
      <c r="A44" s="676" t="s">
        <v>3617</v>
      </c>
      <c r="B44" s="653">
        <v>1516.8599999999997</v>
      </c>
      <c r="C44" s="666">
        <v>0.2175308472009499</v>
      </c>
      <c r="D44" s="653">
        <v>5456.22</v>
      </c>
      <c r="E44" s="666">
        <v>0.78246915279905016</v>
      </c>
      <c r="F44" s="654">
        <v>6973.08</v>
      </c>
    </row>
    <row r="45" spans="1:6" ht="14.4" customHeight="1" x14ac:dyDescent="0.3">
      <c r="A45" s="676" t="s">
        <v>5955</v>
      </c>
      <c r="B45" s="653">
        <v>1050.3399999999999</v>
      </c>
      <c r="C45" s="666">
        <v>1</v>
      </c>
      <c r="D45" s="653"/>
      <c r="E45" s="666">
        <v>0</v>
      </c>
      <c r="F45" s="654">
        <v>1050.3399999999999</v>
      </c>
    </row>
    <row r="46" spans="1:6" ht="14.4" customHeight="1" x14ac:dyDescent="0.3">
      <c r="A46" s="676" t="s">
        <v>3647</v>
      </c>
      <c r="B46" s="653">
        <v>707.26</v>
      </c>
      <c r="C46" s="666">
        <v>3.0502015756887806E-2</v>
      </c>
      <c r="D46" s="653">
        <v>22480.060000000009</v>
      </c>
      <c r="E46" s="666">
        <v>0.96949798424311229</v>
      </c>
      <c r="F46" s="654">
        <v>23187.320000000007</v>
      </c>
    </row>
    <row r="47" spans="1:6" ht="14.4" customHeight="1" x14ac:dyDescent="0.3">
      <c r="A47" s="676" t="s">
        <v>5956</v>
      </c>
      <c r="B47" s="653">
        <v>694.04</v>
      </c>
      <c r="C47" s="666">
        <v>1</v>
      </c>
      <c r="D47" s="653"/>
      <c r="E47" s="666">
        <v>0</v>
      </c>
      <c r="F47" s="654">
        <v>694.04</v>
      </c>
    </row>
    <row r="48" spans="1:6" ht="14.4" customHeight="1" x14ac:dyDescent="0.3">
      <c r="A48" s="676" t="s">
        <v>3670</v>
      </c>
      <c r="B48" s="653">
        <v>666.75</v>
      </c>
      <c r="C48" s="666">
        <v>0.5</v>
      </c>
      <c r="D48" s="653">
        <v>666.75</v>
      </c>
      <c r="E48" s="666">
        <v>0.5</v>
      </c>
      <c r="F48" s="654">
        <v>1333.5</v>
      </c>
    </row>
    <row r="49" spans="1:6" ht="14.4" customHeight="1" x14ac:dyDescent="0.3">
      <c r="A49" s="676" t="s">
        <v>5957</v>
      </c>
      <c r="B49" s="653">
        <v>648.48</v>
      </c>
      <c r="C49" s="666">
        <v>1</v>
      </c>
      <c r="D49" s="653"/>
      <c r="E49" s="666">
        <v>0</v>
      </c>
      <c r="F49" s="654">
        <v>648.48</v>
      </c>
    </row>
    <row r="50" spans="1:6" ht="14.4" customHeight="1" x14ac:dyDescent="0.3">
      <c r="A50" s="676" t="s">
        <v>3666</v>
      </c>
      <c r="B50" s="653">
        <v>552.66</v>
      </c>
      <c r="C50" s="666">
        <v>0.23280088965273213</v>
      </c>
      <c r="D50" s="653">
        <v>1821.3</v>
      </c>
      <c r="E50" s="666">
        <v>0.76719911034726784</v>
      </c>
      <c r="F50" s="654">
        <v>2373.96</v>
      </c>
    </row>
    <row r="51" spans="1:6" ht="14.4" customHeight="1" x14ac:dyDescent="0.3">
      <c r="A51" s="676" t="s">
        <v>3592</v>
      </c>
      <c r="B51" s="653">
        <v>523.29999999999995</v>
      </c>
      <c r="C51" s="666">
        <v>0.64103192297327094</v>
      </c>
      <c r="D51" s="653">
        <v>293.04000000000002</v>
      </c>
      <c r="E51" s="666">
        <v>0.35896807702672912</v>
      </c>
      <c r="F51" s="654">
        <v>816.33999999999992</v>
      </c>
    </row>
    <row r="52" spans="1:6" ht="14.4" customHeight="1" x14ac:dyDescent="0.3">
      <c r="A52" s="676" t="s">
        <v>3595</v>
      </c>
      <c r="B52" s="653">
        <v>476.1</v>
      </c>
      <c r="C52" s="666">
        <v>0.15315329805542596</v>
      </c>
      <c r="D52" s="653">
        <v>2632.5500000000006</v>
      </c>
      <c r="E52" s="666">
        <v>0.84684670194457412</v>
      </c>
      <c r="F52" s="654">
        <v>3108.6500000000005</v>
      </c>
    </row>
    <row r="53" spans="1:6" ht="14.4" customHeight="1" x14ac:dyDescent="0.3">
      <c r="A53" s="676" t="s">
        <v>3602</v>
      </c>
      <c r="B53" s="653">
        <v>359.68</v>
      </c>
      <c r="C53" s="666">
        <v>1</v>
      </c>
      <c r="D53" s="653"/>
      <c r="E53" s="666">
        <v>0</v>
      </c>
      <c r="F53" s="654">
        <v>359.68</v>
      </c>
    </row>
    <row r="54" spans="1:6" ht="14.4" customHeight="1" x14ac:dyDescent="0.3">
      <c r="A54" s="676" t="s">
        <v>3646</v>
      </c>
      <c r="B54" s="653">
        <v>356.47</v>
      </c>
      <c r="C54" s="666">
        <v>4.949164402447441E-2</v>
      </c>
      <c r="D54" s="653">
        <v>6846.159999999998</v>
      </c>
      <c r="E54" s="666">
        <v>0.95050835597552552</v>
      </c>
      <c r="F54" s="654">
        <v>7202.6299999999983</v>
      </c>
    </row>
    <row r="55" spans="1:6" ht="14.4" customHeight="1" x14ac:dyDescent="0.3">
      <c r="A55" s="676" t="s">
        <v>3638</v>
      </c>
      <c r="B55" s="653">
        <v>293.89</v>
      </c>
      <c r="C55" s="666">
        <v>0.31342917475417531</v>
      </c>
      <c r="D55" s="653">
        <v>643.77</v>
      </c>
      <c r="E55" s="666">
        <v>0.68657082524582469</v>
      </c>
      <c r="F55" s="654">
        <v>937.66</v>
      </c>
    </row>
    <row r="56" spans="1:6" ht="14.4" customHeight="1" x14ac:dyDescent="0.3">
      <c r="A56" s="676" t="s">
        <v>3598</v>
      </c>
      <c r="B56" s="653">
        <v>284.26</v>
      </c>
      <c r="C56" s="666">
        <v>0.19904907953980489</v>
      </c>
      <c r="D56" s="653">
        <v>1143.8300000000002</v>
      </c>
      <c r="E56" s="666">
        <v>0.80095092046019511</v>
      </c>
      <c r="F56" s="654">
        <v>1428.0900000000001</v>
      </c>
    </row>
    <row r="57" spans="1:6" ht="14.4" customHeight="1" x14ac:dyDescent="0.3">
      <c r="A57" s="676" t="s">
        <v>3610</v>
      </c>
      <c r="B57" s="653">
        <v>275.18</v>
      </c>
      <c r="C57" s="666">
        <v>0.21072380310595157</v>
      </c>
      <c r="D57" s="653">
        <v>1030.6999999999998</v>
      </c>
      <c r="E57" s="666">
        <v>0.78927619689404838</v>
      </c>
      <c r="F57" s="654">
        <v>1305.8799999999999</v>
      </c>
    </row>
    <row r="58" spans="1:6" ht="14.4" customHeight="1" x14ac:dyDescent="0.3">
      <c r="A58" s="676" t="s">
        <v>3653</v>
      </c>
      <c r="B58" s="653">
        <v>241.08</v>
      </c>
      <c r="C58" s="666">
        <v>0.18503480723622098</v>
      </c>
      <c r="D58" s="653">
        <v>1061.8100000000004</v>
      </c>
      <c r="E58" s="666">
        <v>0.8149651927637791</v>
      </c>
      <c r="F58" s="654">
        <v>1302.8900000000003</v>
      </c>
    </row>
    <row r="59" spans="1:6" ht="14.4" customHeight="1" x14ac:dyDescent="0.3">
      <c r="A59" s="676" t="s">
        <v>3665</v>
      </c>
      <c r="B59" s="653">
        <v>237.65</v>
      </c>
      <c r="C59" s="666">
        <v>1</v>
      </c>
      <c r="D59" s="653"/>
      <c r="E59" s="666">
        <v>0</v>
      </c>
      <c r="F59" s="654">
        <v>237.65</v>
      </c>
    </row>
    <row r="60" spans="1:6" ht="14.4" customHeight="1" x14ac:dyDescent="0.3">
      <c r="A60" s="676" t="s">
        <v>3585</v>
      </c>
      <c r="B60" s="653">
        <v>220.06</v>
      </c>
      <c r="C60" s="666">
        <v>4.5202451769809714E-2</v>
      </c>
      <c r="D60" s="653">
        <v>4648.2599999999993</v>
      </c>
      <c r="E60" s="666">
        <v>0.95479754823019025</v>
      </c>
      <c r="F60" s="654">
        <v>4868.32</v>
      </c>
    </row>
    <row r="61" spans="1:6" ht="14.4" customHeight="1" x14ac:dyDescent="0.3">
      <c r="A61" s="676" t="s">
        <v>3620</v>
      </c>
      <c r="B61" s="653">
        <v>201.24</v>
      </c>
      <c r="C61" s="666">
        <v>0.25928311902491818</v>
      </c>
      <c r="D61" s="653">
        <v>574.9</v>
      </c>
      <c r="E61" s="666">
        <v>0.74071688097508182</v>
      </c>
      <c r="F61" s="654">
        <v>776.14</v>
      </c>
    </row>
    <row r="62" spans="1:6" ht="14.4" customHeight="1" x14ac:dyDescent="0.3">
      <c r="A62" s="676" t="s">
        <v>3624</v>
      </c>
      <c r="B62" s="653">
        <v>178.03</v>
      </c>
      <c r="C62" s="666">
        <v>0.68642041949413934</v>
      </c>
      <c r="D62" s="653">
        <v>81.33</v>
      </c>
      <c r="E62" s="666">
        <v>0.31357958050586054</v>
      </c>
      <c r="F62" s="654">
        <v>259.36</v>
      </c>
    </row>
    <row r="63" spans="1:6" ht="14.4" customHeight="1" x14ac:dyDescent="0.3">
      <c r="A63" s="676" t="s">
        <v>3622</v>
      </c>
      <c r="B63" s="653">
        <v>143.71</v>
      </c>
      <c r="C63" s="666">
        <v>1</v>
      </c>
      <c r="D63" s="653"/>
      <c r="E63" s="666">
        <v>0</v>
      </c>
      <c r="F63" s="654">
        <v>143.71</v>
      </c>
    </row>
    <row r="64" spans="1:6" ht="14.4" customHeight="1" x14ac:dyDescent="0.3">
      <c r="A64" s="676" t="s">
        <v>3657</v>
      </c>
      <c r="B64" s="653">
        <v>124.32</v>
      </c>
      <c r="C64" s="666">
        <v>0.29771540782604533</v>
      </c>
      <c r="D64" s="653">
        <v>293.26</v>
      </c>
      <c r="E64" s="666">
        <v>0.70228459217395467</v>
      </c>
      <c r="F64" s="654">
        <v>417.58</v>
      </c>
    </row>
    <row r="65" spans="1:6" ht="14.4" customHeight="1" x14ac:dyDescent="0.3">
      <c r="A65" s="676" t="s">
        <v>3645</v>
      </c>
      <c r="B65" s="653">
        <v>95.25</v>
      </c>
      <c r="C65" s="666">
        <v>5.5555555555555552E-2</v>
      </c>
      <c r="D65" s="653">
        <v>1619.25</v>
      </c>
      <c r="E65" s="666">
        <v>0.94444444444444442</v>
      </c>
      <c r="F65" s="654">
        <v>1714.5</v>
      </c>
    </row>
    <row r="66" spans="1:6" ht="14.4" customHeight="1" x14ac:dyDescent="0.3">
      <c r="A66" s="676" t="s">
        <v>3596</v>
      </c>
      <c r="B66" s="653">
        <v>76.319999999999993</v>
      </c>
      <c r="C66" s="666">
        <v>0.25374871164012369</v>
      </c>
      <c r="D66" s="653">
        <v>224.45000000000002</v>
      </c>
      <c r="E66" s="666">
        <v>0.74625128835987642</v>
      </c>
      <c r="F66" s="654">
        <v>300.77</v>
      </c>
    </row>
    <row r="67" spans="1:6" ht="14.4" customHeight="1" x14ac:dyDescent="0.3">
      <c r="A67" s="676" t="s">
        <v>5958</v>
      </c>
      <c r="B67" s="653">
        <v>67.459999999999994</v>
      </c>
      <c r="C67" s="666">
        <v>1</v>
      </c>
      <c r="D67" s="653"/>
      <c r="E67" s="666">
        <v>0</v>
      </c>
      <c r="F67" s="654">
        <v>67.459999999999994</v>
      </c>
    </row>
    <row r="68" spans="1:6" ht="14.4" customHeight="1" x14ac:dyDescent="0.3">
      <c r="A68" s="676" t="s">
        <v>5959</v>
      </c>
      <c r="B68" s="653">
        <v>56.21</v>
      </c>
      <c r="C68" s="666">
        <v>1</v>
      </c>
      <c r="D68" s="653"/>
      <c r="E68" s="666">
        <v>0</v>
      </c>
      <c r="F68" s="654">
        <v>56.21</v>
      </c>
    </row>
    <row r="69" spans="1:6" ht="14.4" customHeight="1" x14ac:dyDescent="0.3">
      <c r="A69" s="676" t="s">
        <v>5960</v>
      </c>
      <c r="B69" s="653">
        <v>49.92</v>
      </c>
      <c r="C69" s="666">
        <v>1</v>
      </c>
      <c r="D69" s="653"/>
      <c r="E69" s="666">
        <v>0</v>
      </c>
      <c r="F69" s="654">
        <v>49.92</v>
      </c>
    </row>
    <row r="70" spans="1:6" ht="14.4" customHeight="1" x14ac:dyDescent="0.3">
      <c r="A70" s="676" t="s">
        <v>3663</v>
      </c>
      <c r="B70" s="653">
        <v>43.49</v>
      </c>
      <c r="C70" s="666">
        <v>0.19865704366892015</v>
      </c>
      <c r="D70" s="653">
        <v>175.43</v>
      </c>
      <c r="E70" s="666">
        <v>0.80134295633107977</v>
      </c>
      <c r="F70" s="654">
        <v>218.92000000000002</v>
      </c>
    </row>
    <row r="71" spans="1:6" ht="14.4" customHeight="1" x14ac:dyDescent="0.3">
      <c r="A71" s="676" t="s">
        <v>3606</v>
      </c>
      <c r="B71" s="653"/>
      <c r="C71" s="666">
        <v>0</v>
      </c>
      <c r="D71" s="653">
        <v>76.58</v>
      </c>
      <c r="E71" s="666">
        <v>1</v>
      </c>
      <c r="F71" s="654">
        <v>76.58</v>
      </c>
    </row>
    <row r="72" spans="1:6" ht="14.4" customHeight="1" x14ac:dyDescent="0.3">
      <c r="A72" s="676" t="s">
        <v>5961</v>
      </c>
      <c r="B72" s="653"/>
      <c r="C72" s="666">
        <v>0</v>
      </c>
      <c r="D72" s="653">
        <v>647.76</v>
      </c>
      <c r="E72" s="666">
        <v>1</v>
      </c>
      <c r="F72" s="654">
        <v>647.76</v>
      </c>
    </row>
    <row r="73" spans="1:6" ht="14.4" customHeight="1" x14ac:dyDescent="0.3">
      <c r="A73" s="676" t="s">
        <v>3654</v>
      </c>
      <c r="B73" s="653"/>
      <c r="C73" s="666">
        <v>0</v>
      </c>
      <c r="D73" s="653">
        <v>1100.8</v>
      </c>
      <c r="E73" s="666">
        <v>1</v>
      </c>
      <c r="F73" s="654">
        <v>1100.8</v>
      </c>
    </row>
    <row r="74" spans="1:6" ht="14.4" customHeight="1" x14ac:dyDescent="0.3">
      <c r="A74" s="676" t="s">
        <v>5962</v>
      </c>
      <c r="B74" s="653"/>
      <c r="C74" s="666"/>
      <c r="D74" s="653">
        <v>0</v>
      </c>
      <c r="E74" s="666"/>
      <c r="F74" s="654">
        <v>0</v>
      </c>
    </row>
    <row r="75" spans="1:6" ht="14.4" customHeight="1" x14ac:dyDescent="0.3">
      <c r="A75" s="676" t="s">
        <v>3619</v>
      </c>
      <c r="B75" s="653"/>
      <c r="C75" s="666">
        <v>0</v>
      </c>
      <c r="D75" s="653">
        <v>1727.28</v>
      </c>
      <c r="E75" s="666">
        <v>1</v>
      </c>
      <c r="F75" s="654">
        <v>1727.28</v>
      </c>
    </row>
    <row r="76" spans="1:6" ht="14.4" customHeight="1" x14ac:dyDescent="0.3">
      <c r="A76" s="676" t="s">
        <v>3611</v>
      </c>
      <c r="B76" s="653"/>
      <c r="C76" s="666">
        <v>0</v>
      </c>
      <c r="D76" s="653">
        <v>1099366.3999999987</v>
      </c>
      <c r="E76" s="666">
        <v>1</v>
      </c>
      <c r="F76" s="654">
        <v>1099366.3999999987</v>
      </c>
    </row>
    <row r="77" spans="1:6" ht="14.4" customHeight="1" x14ac:dyDescent="0.3">
      <c r="A77" s="676" t="s">
        <v>3621</v>
      </c>
      <c r="B77" s="653"/>
      <c r="C77" s="666">
        <v>0</v>
      </c>
      <c r="D77" s="653">
        <v>1545055.9899999991</v>
      </c>
      <c r="E77" s="666">
        <v>1</v>
      </c>
      <c r="F77" s="654">
        <v>1545055.9899999991</v>
      </c>
    </row>
    <row r="78" spans="1:6" ht="14.4" customHeight="1" x14ac:dyDescent="0.3">
      <c r="A78" s="676" t="s">
        <v>3588</v>
      </c>
      <c r="B78" s="653">
        <v>0</v>
      </c>
      <c r="C78" s="666">
        <v>0</v>
      </c>
      <c r="D78" s="653">
        <v>2045.7399999999993</v>
      </c>
      <c r="E78" s="666">
        <v>1</v>
      </c>
      <c r="F78" s="654">
        <v>2045.7399999999993</v>
      </c>
    </row>
    <row r="79" spans="1:6" ht="14.4" customHeight="1" x14ac:dyDescent="0.3">
      <c r="A79" s="676" t="s">
        <v>3648</v>
      </c>
      <c r="B79" s="653">
        <v>0</v>
      </c>
      <c r="C79" s="666">
        <v>0</v>
      </c>
      <c r="D79" s="653">
        <v>237.64</v>
      </c>
      <c r="E79" s="666">
        <v>1</v>
      </c>
      <c r="F79" s="654">
        <v>237.64</v>
      </c>
    </row>
    <row r="80" spans="1:6" ht="14.4" customHeight="1" x14ac:dyDescent="0.3">
      <c r="A80" s="676" t="s">
        <v>5963</v>
      </c>
      <c r="B80" s="653"/>
      <c r="C80" s="666">
        <v>0</v>
      </c>
      <c r="D80" s="653">
        <v>83.1</v>
      </c>
      <c r="E80" s="666">
        <v>1</v>
      </c>
      <c r="F80" s="654">
        <v>83.1</v>
      </c>
    </row>
    <row r="81" spans="1:6" ht="14.4" customHeight="1" x14ac:dyDescent="0.3">
      <c r="A81" s="676" t="s">
        <v>5964</v>
      </c>
      <c r="B81" s="653"/>
      <c r="C81" s="666">
        <v>0</v>
      </c>
      <c r="D81" s="653">
        <v>116204.43000000002</v>
      </c>
      <c r="E81" s="666">
        <v>1</v>
      </c>
      <c r="F81" s="654">
        <v>116204.43000000002</v>
      </c>
    </row>
    <row r="82" spans="1:6" ht="14.4" customHeight="1" x14ac:dyDescent="0.3">
      <c r="A82" s="676" t="s">
        <v>3589</v>
      </c>
      <c r="B82" s="653"/>
      <c r="C82" s="666">
        <v>0</v>
      </c>
      <c r="D82" s="653">
        <v>434.22999999999996</v>
      </c>
      <c r="E82" s="666">
        <v>1</v>
      </c>
      <c r="F82" s="654">
        <v>434.22999999999996</v>
      </c>
    </row>
    <row r="83" spans="1:6" ht="14.4" customHeight="1" x14ac:dyDescent="0.3">
      <c r="A83" s="676" t="s">
        <v>5965</v>
      </c>
      <c r="B83" s="653"/>
      <c r="C83" s="666">
        <v>0</v>
      </c>
      <c r="D83" s="653">
        <v>492.47999999999996</v>
      </c>
      <c r="E83" s="666">
        <v>1</v>
      </c>
      <c r="F83" s="654">
        <v>492.47999999999996</v>
      </c>
    </row>
    <row r="84" spans="1:6" ht="14.4" customHeight="1" x14ac:dyDescent="0.3">
      <c r="A84" s="676" t="s">
        <v>3625</v>
      </c>
      <c r="B84" s="653"/>
      <c r="C84" s="666">
        <v>0</v>
      </c>
      <c r="D84" s="653">
        <v>28957.54</v>
      </c>
      <c r="E84" s="666">
        <v>1</v>
      </c>
      <c r="F84" s="654">
        <v>28957.54</v>
      </c>
    </row>
    <row r="85" spans="1:6" ht="14.4" customHeight="1" x14ac:dyDescent="0.3">
      <c r="A85" s="676" t="s">
        <v>3590</v>
      </c>
      <c r="B85" s="653">
        <v>0</v>
      </c>
      <c r="C85" s="666">
        <v>0</v>
      </c>
      <c r="D85" s="653">
        <v>18103.609999999997</v>
      </c>
      <c r="E85" s="666">
        <v>1</v>
      </c>
      <c r="F85" s="654">
        <v>18103.609999999997</v>
      </c>
    </row>
    <row r="86" spans="1:6" ht="14.4" customHeight="1" x14ac:dyDescent="0.3">
      <c r="A86" s="676" t="s">
        <v>5966</v>
      </c>
      <c r="B86" s="653"/>
      <c r="C86" s="666">
        <v>0</v>
      </c>
      <c r="D86" s="653">
        <v>3231.9</v>
      </c>
      <c r="E86" s="666">
        <v>1</v>
      </c>
      <c r="F86" s="654">
        <v>3231.9</v>
      </c>
    </row>
    <row r="87" spans="1:6" ht="14.4" customHeight="1" x14ac:dyDescent="0.3">
      <c r="A87" s="676" t="s">
        <v>3626</v>
      </c>
      <c r="B87" s="653"/>
      <c r="C87" s="666">
        <v>0</v>
      </c>
      <c r="D87" s="653">
        <v>326.48</v>
      </c>
      <c r="E87" s="666">
        <v>1</v>
      </c>
      <c r="F87" s="654">
        <v>326.48</v>
      </c>
    </row>
    <row r="88" spans="1:6" ht="14.4" customHeight="1" x14ac:dyDescent="0.3">
      <c r="A88" s="676" t="s">
        <v>3655</v>
      </c>
      <c r="B88" s="653"/>
      <c r="C88" s="666">
        <v>0</v>
      </c>
      <c r="D88" s="653">
        <v>293.98</v>
      </c>
      <c r="E88" s="666">
        <v>1</v>
      </c>
      <c r="F88" s="654">
        <v>293.98</v>
      </c>
    </row>
    <row r="89" spans="1:6" ht="14.4" customHeight="1" x14ac:dyDescent="0.3">
      <c r="A89" s="676" t="s">
        <v>5967</v>
      </c>
      <c r="B89" s="653"/>
      <c r="C89" s="666">
        <v>0</v>
      </c>
      <c r="D89" s="653">
        <v>6355.26</v>
      </c>
      <c r="E89" s="666">
        <v>1</v>
      </c>
      <c r="F89" s="654">
        <v>6355.26</v>
      </c>
    </row>
    <row r="90" spans="1:6" ht="14.4" customHeight="1" x14ac:dyDescent="0.3">
      <c r="A90" s="676" t="s">
        <v>3671</v>
      </c>
      <c r="B90" s="653"/>
      <c r="C90" s="666">
        <v>0</v>
      </c>
      <c r="D90" s="653">
        <v>1536.9199999999996</v>
      </c>
      <c r="E90" s="666">
        <v>1</v>
      </c>
      <c r="F90" s="654">
        <v>1536.9199999999996</v>
      </c>
    </row>
    <row r="91" spans="1:6" ht="14.4" customHeight="1" x14ac:dyDescent="0.3">
      <c r="A91" s="676" t="s">
        <v>3627</v>
      </c>
      <c r="B91" s="653"/>
      <c r="C91" s="666">
        <v>0</v>
      </c>
      <c r="D91" s="653">
        <v>1371.48</v>
      </c>
      <c r="E91" s="666">
        <v>1</v>
      </c>
      <c r="F91" s="654">
        <v>1371.48</v>
      </c>
    </row>
    <row r="92" spans="1:6" ht="14.4" customHeight="1" x14ac:dyDescent="0.3">
      <c r="A92" s="676" t="s">
        <v>3664</v>
      </c>
      <c r="B92" s="653"/>
      <c r="C92" s="666">
        <v>0</v>
      </c>
      <c r="D92" s="653">
        <v>1362.2999999999997</v>
      </c>
      <c r="E92" s="666">
        <v>1</v>
      </c>
      <c r="F92" s="654">
        <v>1362.2999999999997</v>
      </c>
    </row>
    <row r="93" spans="1:6" ht="14.4" customHeight="1" x14ac:dyDescent="0.3">
      <c r="A93" s="676" t="s">
        <v>3639</v>
      </c>
      <c r="B93" s="653"/>
      <c r="C93" s="666"/>
      <c r="D93" s="653">
        <v>0</v>
      </c>
      <c r="E93" s="666"/>
      <c r="F93" s="654">
        <v>0</v>
      </c>
    </row>
    <row r="94" spans="1:6" ht="14.4" customHeight="1" x14ac:dyDescent="0.3">
      <c r="A94" s="676" t="s">
        <v>3662</v>
      </c>
      <c r="B94" s="653"/>
      <c r="C94" s="666">
        <v>0</v>
      </c>
      <c r="D94" s="653">
        <v>54985.710000000014</v>
      </c>
      <c r="E94" s="666">
        <v>1</v>
      </c>
      <c r="F94" s="654">
        <v>54985.710000000014</v>
      </c>
    </row>
    <row r="95" spans="1:6" ht="14.4" customHeight="1" x14ac:dyDescent="0.3">
      <c r="A95" s="676" t="s">
        <v>3583</v>
      </c>
      <c r="B95" s="653"/>
      <c r="C95" s="666">
        <v>0</v>
      </c>
      <c r="D95" s="653">
        <v>684.4799999999999</v>
      </c>
      <c r="E95" s="666">
        <v>1</v>
      </c>
      <c r="F95" s="654">
        <v>684.4799999999999</v>
      </c>
    </row>
    <row r="96" spans="1:6" ht="14.4" customHeight="1" x14ac:dyDescent="0.3">
      <c r="A96" s="676" t="s">
        <v>3607</v>
      </c>
      <c r="B96" s="653"/>
      <c r="C96" s="666">
        <v>0</v>
      </c>
      <c r="D96" s="653">
        <v>75.28</v>
      </c>
      <c r="E96" s="666">
        <v>1</v>
      </c>
      <c r="F96" s="654">
        <v>75.28</v>
      </c>
    </row>
    <row r="97" spans="1:6" ht="14.4" customHeight="1" x14ac:dyDescent="0.3">
      <c r="A97" s="676" t="s">
        <v>3649</v>
      </c>
      <c r="B97" s="653"/>
      <c r="C97" s="666">
        <v>0</v>
      </c>
      <c r="D97" s="653">
        <v>12464.350000000002</v>
      </c>
      <c r="E97" s="666">
        <v>1</v>
      </c>
      <c r="F97" s="654">
        <v>12464.350000000002</v>
      </c>
    </row>
    <row r="98" spans="1:6" ht="14.4" customHeight="1" x14ac:dyDescent="0.3">
      <c r="A98" s="676" t="s">
        <v>5968</v>
      </c>
      <c r="B98" s="653"/>
      <c r="C98" s="666">
        <v>0</v>
      </c>
      <c r="D98" s="653">
        <v>262573.30999999994</v>
      </c>
      <c r="E98" s="666">
        <v>1</v>
      </c>
      <c r="F98" s="654">
        <v>262573.30999999994</v>
      </c>
    </row>
    <row r="99" spans="1:6" ht="14.4" customHeight="1" x14ac:dyDescent="0.3">
      <c r="A99" s="676" t="s">
        <v>3651</v>
      </c>
      <c r="B99" s="653"/>
      <c r="C99" s="666">
        <v>0</v>
      </c>
      <c r="D99" s="653">
        <v>140222.56000000006</v>
      </c>
      <c r="E99" s="666">
        <v>1</v>
      </c>
      <c r="F99" s="654">
        <v>140222.56000000006</v>
      </c>
    </row>
    <row r="100" spans="1:6" ht="14.4" customHeight="1" x14ac:dyDescent="0.3">
      <c r="A100" s="676" t="s">
        <v>3669</v>
      </c>
      <c r="B100" s="653"/>
      <c r="C100" s="666">
        <v>0</v>
      </c>
      <c r="D100" s="653">
        <v>210966.9099999998</v>
      </c>
      <c r="E100" s="666">
        <v>1</v>
      </c>
      <c r="F100" s="654">
        <v>210966.9099999998</v>
      </c>
    </row>
    <row r="101" spans="1:6" ht="14.4" customHeight="1" x14ac:dyDescent="0.3">
      <c r="A101" s="676" t="s">
        <v>3593</v>
      </c>
      <c r="B101" s="653"/>
      <c r="C101" s="666"/>
      <c r="D101" s="653">
        <v>0</v>
      </c>
      <c r="E101" s="666"/>
      <c r="F101" s="654">
        <v>0</v>
      </c>
    </row>
    <row r="102" spans="1:6" ht="14.4" customHeight="1" x14ac:dyDescent="0.3">
      <c r="A102" s="676" t="s">
        <v>3641</v>
      </c>
      <c r="B102" s="653"/>
      <c r="C102" s="666">
        <v>0</v>
      </c>
      <c r="D102" s="653">
        <v>17993.490000000009</v>
      </c>
      <c r="E102" s="666">
        <v>1</v>
      </c>
      <c r="F102" s="654">
        <v>17993.490000000009</v>
      </c>
    </row>
    <row r="103" spans="1:6" ht="14.4" customHeight="1" x14ac:dyDescent="0.3">
      <c r="A103" s="676" t="s">
        <v>3642</v>
      </c>
      <c r="B103" s="653"/>
      <c r="C103" s="666">
        <v>0</v>
      </c>
      <c r="D103" s="653">
        <v>898.65</v>
      </c>
      <c r="E103" s="666">
        <v>1</v>
      </c>
      <c r="F103" s="654">
        <v>898.65</v>
      </c>
    </row>
    <row r="104" spans="1:6" ht="14.4" customHeight="1" x14ac:dyDescent="0.3">
      <c r="A104" s="676" t="s">
        <v>5969</v>
      </c>
      <c r="B104" s="653">
        <v>0</v>
      </c>
      <c r="C104" s="666">
        <v>0</v>
      </c>
      <c r="D104" s="653">
        <v>846.35000000000014</v>
      </c>
      <c r="E104" s="666">
        <v>1</v>
      </c>
      <c r="F104" s="654">
        <v>846.35000000000014</v>
      </c>
    </row>
    <row r="105" spans="1:6" ht="14.4" customHeight="1" x14ac:dyDescent="0.3">
      <c r="A105" s="676" t="s">
        <v>3608</v>
      </c>
      <c r="B105" s="653"/>
      <c r="C105" s="666">
        <v>0</v>
      </c>
      <c r="D105" s="653">
        <v>1746.7500000000002</v>
      </c>
      <c r="E105" s="666">
        <v>1</v>
      </c>
      <c r="F105" s="654">
        <v>1746.7500000000002</v>
      </c>
    </row>
    <row r="106" spans="1:6" ht="14.4" customHeight="1" x14ac:dyDescent="0.3">
      <c r="A106" s="676" t="s">
        <v>3603</v>
      </c>
      <c r="B106" s="653">
        <v>0</v>
      </c>
      <c r="C106" s="666">
        <v>0</v>
      </c>
      <c r="D106" s="653">
        <v>2261674.3800000022</v>
      </c>
      <c r="E106" s="666">
        <v>1</v>
      </c>
      <c r="F106" s="654">
        <v>2261674.3800000022</v>
      </c>
    </row>
    <row r="107" spans="1:6" ht="14.4" customHeight="1" x14ac:dyDescent="0.3">
      <c r="A107" s="676" t="s">
        <v>3660</v>
      </c>
      <c r="B107" s="653"/>
      <c r="C107" s="666"/>
      <c r="D107" s="653">
        <v>0</v>
      </c>
      <c r="E107" s="666"/>
      <c r="F107" s="654">
        <v>0</v>
      </c>
    </row>
    <row r="108" spans="1:6" ht="14.4" customHeight="1" x14ac:dyDescent="0.3">
      <c r="A108" s="676" t="s">
        <v>5970</v>
      </c>
      <c r="B108" s="653"/>
      <c r="C108" s="666">
        <v>0</v>
      </c>
      <c r="D108" s="653">
        <v>58734.580000000009</v>
      </c>
      <c r="E108" s="666">
        <v>1</v>
      </c>
      <c r="F108" s="654">
        <v>58734.580000000009</v>
      </c>
    </row>
    <row r="109" spans="1:6" ht="14.4" customHeight="1" x14ac:dyDescent="0.3">
      <c r="A109" s="676" t="s">
        <v>3659</v>
      </c>
      <c r="B109" s="653"/>
      <c r="C109" s="666">
        <v>0</v>
      </c>
      <c r="D109" s="653">
        <v>284.39999999999998</v>
      </c>
      <c r="E109" s="666">
        <v>1</v>
      </c>
      <c r="F109" s="654">
        <v>284.39999999999998</v>
      </c>
    </row>
    <row r="110" spans="1:6" ht="14.4" customHeight="1" x14ac:dyDescent="0.3">
      <c r="A110" s="676" t="s">
        <v>5971</v>
      </c>
      <c r="B110" s="653"/>
      <c r="C110" s="666">
        <v>0</v>
      </c>
      <c r="D110" s="653">
        <v>248923.53000000006</v>
      </c>
      <c r="E110" s="666">
        <v>1</v>
      </c>
      <c r="F110" s="654">
        <v>248923.53000000006</v>
      </c>
    </row>
    <row r="111" spans="1:6" ht="14.4" customHeight="1" x14ac:dyDescent="0.3">
      <c r="A111" s="676" t="s">
        <v>3628</v>
      </c>
      <c r="B111" s="653">
        <v>0</v>
      </c>
      <c r="C111" s="666">
        <v>0</v>
      </c>
      <c r="D111" s="653">
        <v>3808.8800000000006</v>
      </c>
      <c r="E111" s="666">
        <v>1</v>
      </c>
      <c r="F111" s="654">
        <v>3808.8800000000006</v>
      </c>
    </row>
    <row r="112" spans="1:6" ht="14.4" customHeight="1" x14ac:dyDescent="0.3">
      <c r="A112" s="676" t="s">
        <v>5972</v>
      </c>
      <c r="B112" s="653"/>
      <c r="C112" s="666">
        <v>0</v>
      </c>
      <c r="D112" s="653">
        <v>193.26</v>
      </c>
      <c r="E112" s="666">
        <v>1</v>
      </c>
      <c r="F112" s="654">
        <v>193.26</v>
      </c>
    </row>
    <row r="113" spans="1:6" ht="14.4" customHeight="1" x14ac:dyDescent="0.3">
      <c r="A113" s="676" t="s">
        <v>3630</v>
      </c>
      <c r="B113" s="653"/>
      <c r="C113" s="666">
        <v>0</v>
      </c>
      <c r="D113" s="653">
        <v>2208.21</v>
      </c>
      <c r="E113" s="666">
        <v>1</v>
      </c>
      <c r="F113" s="654">
        <v>2208.21</v>
      </c>
    </row>
    <row r="114" spans="1:6" ht="14.4" customHeight="1" x14ac:dyDescent="0.3">
      <c r="A114" s="676" t="s">
        <v>3635</v>
      </c>
      <c r="B114" s="653"/>
      <c r="C114" s="666"/>
      <c r="D114" s="653">
        <v>0</v>
      </c>
      <c r="E114" s="666"/>
      <c r="F114" s="654">
        <v>0</v>
      </c>
    </row>
    <row r="115" spans="1:6" ht="14.4" customHeight="1" x14ac:dyDescent="0.3">
      <c r="A115" s="676" t="s">
        <v>3632</v>
      </c>
      <c r="B115" s="653"/>
      <c r="C115" s="666">
        <v>0</v>
      </c>
      <c r="D115" s="653">
        <v>2712.7799999999997</v>
      </c>
      <c r="E115" s="666">
        <v>1</v>
      </c>
      <c r="F115" s="654">
        <v>2712.7799999999997</v>
      </c>
    </row>
    <row r="116" spans="1:6" ht="14.4" customHeight="1" x14ac:dyDescent="0.3">
      <c r="A116" s="676" t="s">
        <v>3616</v>
      </c>
      <c r="B116" s="653"/>
      <c r="C116" s="666">
        <v>0</v>
      </c>
      <c r="D116" s="653">
        <v>219.05</v>
      </c>
      <c r="E116" s="666">
        <v>1</v>
      </c>
      <c r="F116" s="654">
        <v>219.05</v>
      </c>
    </row>
    <row r="117" spans="1:6" ht="14.4" customHeight="1" x14ac:dyDescent="0.3">
      <c r="A117" s="676" t="s">
        <v>5973</v>
      </c>
      <c r="B117" s="653">
        <v>0</v>
      </c>
      <c r="C117" s="666">
        <v>0</v>
      </c>
      <c r="D117" s="653">
        <v>825.69999999999993</v>
      </c>
      <c r="E117" s="666">
        <v>1</v>
      </c>
      <c r="F117" s="654">
        <v>825.69999999999993</v>
      </c>
    </row>
    <row r="118" spans="1:6" ht="14.4" customHeight="1" thickBot="1" x14ac:dyDescent="0.35">
      <c r="A118" s="677" t="s">
        <v>3668</v>
      </c>
      <c r="B118" s="668"/>
      <c r="C118" s="669">
        <v>0</v>
      </c>
      <c r="D118" s="668">
        <v>934.39999999999986</v>
      </c>
      <c r="E118" s="669">
        <v>1</v>
      </c>
      <c r="F118" s="670">
        <v>934.39999999999986</v>
      </c>
    </row>
    <row r="119" spans="1:6" ht="14.4" customHeight="1" thickBot="1" x14ac:dyDescent="0.35">
      <c r="A119" s="671" t="s">
        <v>3</v>
      </c>
      <c r="B119" s="672">
        <v>248837.55</v>
      </c>
      <c r="C119" s="673">
        <v>3.0242552520676421E-2</v>
      </c>
      <c r="D119" s="672">
        <v>7979222.8899999978</v>
      </c>
      <c r="E119" s="673">
        <v>0.96975744747932313</v>
      </c>
      <c r="F119" s="674">
        <v>8228060.4400000013</v>
      </c>
    </row>
  </sheetData>
  <mergeCells count="3">
    <mergeCell ref="A1:F1"/>
    <mergeCell ref="B3:C3"/>
    <mergeCell ref="D3:E3"/>
  </mergeCells>
  <conditionalFormatting sqref="C5:C1048576">
    <cfRule type="cellIs" dxfId="37" priority="12" stopIfTrue="1" operator="greaterThan">
      <formula>0.2</formula>
    </cfRule>
  </conditionalFormatting>
  <conditionalFormatting sqref="F5:F32">
    <cfRule type="dataBar" priority="2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{EFBA23E7-BE16-4A2C-BBBD-36FE65884A76}</x14:id>
        </ext>
      </extLst>
    </cfRule>
  </conditionalFormatting>
  <conditionalFormatting sqref="F35:F118">
    <cfRule type="dataBar" priority="1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{B27C5AEB-4E90-4FFF-AD3A-E5E5C8D3F4AA}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FBA23E7-BE16-4A2C-BBBD-36FE65884A7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F5:F32</xm:sqref>
        </x14:conditionalFormatting>
        <x14:conditionalFormatting xmlns:xm="http://schemas.microsoft.com/office/excel/2006/main">
          <x14:cfRule type="dataBar" id="{B27C5AEB-4E90-4FFF-AD3A-E5E5C8D3F4AA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F35:F118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1">
    <tabColor theme="0" tint="-0.249977111117893"/>
    <pageSetUpPr fitToPage="1"/>
  </sheetPr>
  <dimension ref="A1:M860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22.21875" style="254" customWidth="1"/>
    <col min="2" max="2" width="8.88671875" style="254" bestFit="1" customWidth="1"/>
    <col min="3" max="3" width="7" style="254" bestFit="1" customWidth="1"/>
    <col min="4" max="5" width="22.21875" style="254" customWidth="1"/>
    <col min="6" max="6" width="6.6640625" style="337" customWidth="1"/>
    <col min="7" max="7" width="10" style="337" customWidth="1"/>
    <col min="8" max="8" width="6.77734375" style="340" customWidth="1"/>
    <col min="9" max="9" width="6.6640625" style="337" customWidth="1"/>
    <col min="10" max="10" width="10" style="337" customWidth="1"/>
    <col min="11" max="11" width="6.77734375" style="340" customWidth="1"/>
    <col min="12" max="12" width="6.6640625" style="337" customWidth="1"/>
    <col min="13" max="13" width="10" style="337" customWidth="1"/>
    <col min="14" max="16384" width="8.88671875" style="254"/>
  </cols>
  <sheetData>
    <row r="1" spans="1:13" ht="18.600000000000001" customHeight="1" thickBot="1" x14ac:dyDescent="0.4">
      <c r="A1" s="509" t="s">
        <v>5995</v>
      </c>
      <c r="B1" s="509"/>
      <c r="C1" s="509"/>
      <c r="D1" s="509"/>
      <c r="E1" s="509"/>
      <c r="F1" s="509"/>
      <c r="G1" s="509"/>
      <c r="H1" s="509"/>
      <c r="I1" s="509"/>
      <c r="J1" s="509"/>
      <c r="K1" s="509"/>
      <c r="L1" s="471"/>
      <c r="M1" s="471"/>
    </row>
    <row r="2" spans="1:13" ht="14.4" customHeight="1" thickBot="1" x14ac:dyDescent="0.35">
      <c r="A2" s="383" t="s">
        <v>332</v>
      </c>
      <c r="B2" s="336"/>
      <c r="C2" s="336"/>
      <c r="D2" s="336"/>
      <c r="E2" s="336"/>
      <c r="F2" s="344"/>
      <c r="G2" s="344"/>
      <c r="H2" s="345"/>
      <c r="I2" s="344"/>
      <c r="J2" s="344"/>
      <c r="K2" s="345"/>
      <c r="L2" s="344"/>
    </row>
    <row r="3" spans="1:13" ht="14.4" customHeight="1" thickBot="1" x14ac:dyDescent="0.35">
      <c r="E3" s="104" t="s">
        <v>160</v>
      </c>
      <c r="F3" s="47">
        <f>SUBTOTAL(9,F6:F1048576)</f>
        <v>420</v>
      </c>
      <c r="G3" s="47">
        <f>SUBTOTAL(9,G6:G1048576)</f>
        <v>248837.55</v>
      </c>
      <c r="H3" s="48">
        <f>IF(M3=0,0,G3/M3)</f>
        <v>3.024255252067639E-2</v>
      </c>
      <c r="I3" s="47">
        <f>SUBTOTAL(9,I6:I1048576)</f>
        <v>10920</v>
      </c>
      <c r="J3" s="47">
        <f>SUBTOTAL(9,J6:J1048576)</f>
        <v>7979222.890000008</v>
      </c>
      <c r="K3" s="48">
        <f>IF(M3=0,0,J3/M3)</f>
        <v>0.96975744747932335</v>
      </c>
      <c r="L3" s="47">
        <f>SUBTOTAL(9,L6:L1048576)</f>
        <v>11340</v>
      </c>
      <c r="M3" s="49">
        <f>SUBTOTAL(9,M6:M1048576)</f>
        <v>8228060.4400000097</v>
      </c>
    </row>
    <row r="4" spans="1:13" ht="14.4" customHeight="1" thickBot="1" x14ac:dyDescent="0.35">
      <c r="A4" s="45"/>
      <c r="B4" s="45"/>
      <c r="C4" s="45"/>
      <c r="D4" s="45"/>
      <c r="E4" s="46"/>
      <c r="F4" s="513" t="s">
        <v>162</v>
      </c>
      <c r="G4" s="514"/>
      <c r="H4" s="515"/>
      <c r="I4" s="516" t="s">
        <v>161</v>
      </c>
      <c r="J4" s="514"/>
      <c r="K4" s="515"/>
      <c r="L4" s="517" t="s">
        <v>3</v>
      </c>
      <c r="M4" s="518"/>
    </row>
    <row r="5" spans="1:13" ht="14.4" customHeight="1" thickBot="1" x14ac:dyDescent="0.35">
      <c r="A5" s="735" t="s">
        <v>168</v>
      </c>
      <c r="B5" s="738" t="s">
        <v>164</v>
      </c>
      <c r="C5" s="738" t="s">
        <v>90</v>
      </c>
      <c r="D5" s="738" t="s">
        <v>165</v>
      </c>
      <c r="E5" s="738" t="s">
        <v>166</v>
      </c>
      <c r="F5" s="680" t="s">
        <v>28</v>
      </c>
      <c r="G5" s="680" t="s">
        <v>14</v>
      </c>
      <c r="H5" s="663" t="s">
        <v>167</v>
      </c>
      <c r="I5" s="662" t="s">
        <v>28</v>
      </c>
      <c r="J5" s="680" t="s">
        <v>14</v>
      </c>
      <c r="K5" s="663" t="s">
        <v>167</v>
      </c>
      <c r="L5" s="662" t="s">
        <v>28</v>
      </c>
      <c r="M5" s="681" t="s">
        <v>14</v>
      </c>
    </row>
    <row r="6" spans="1:13" ht="14.4" customHeight="1" x14ac:dyDescent="0.3">
      <c r="A6" s="722" t="s">
        <v>3940</v>
      </c>
      <c r="B6" s="723" t="s">
        <v>3685</v>
      </c>
      <c r="C6" s="723" t="s">
        <v>2200</v>
      </c>
      <c r="D6" s="723" t="s">
        <v>2201</v>
      </c>
      <c r="E6" s="723" t="s">
        <v>3686</v>
      </c>
      <c r="F6" s="229"/>
      <c r="G6" s="229"/>
      <c r="H6" s="728">
        <v>0</v>
      </c>
      <c r="I6" s="229">
        <v>14</v>
      </c>
      <c r="J6" s="229">
        <v>19034.54</v>
      </c>
      <c r="K6" s="728">
        <v>1</v>
      </c>
      <c r="L6" s="229">
        <v>14</v>
      </c>
      <c r="M6" s="736">
        <v>19034.54</v>
      </c>
    </row>
    <row r="7" spans="1:13" ht="14.4" customHeight="1" x14ac:dyDescent="0.3">
      <c r="A7" s="649" t="s">
        <v>3940</v>
      </c>
      <c r="B7" s="650" t="s">
        <v>3696</v>
      </c>
      <c r="C7" s="650" t="s">
        <v>2179</v>
      </c>
      <c r="D7" s="650" t="s">
        <v>1999</v>
      </c>
      <c r="E7" s="650" t="s">
        <v>2180</v>
      </c>
      <c r="F7" s="653"/>
      <c r="G7" s="653"/>
      <c r="H7" s="666">
        <v>0</v>
      </c>
      <c r="I7" s="653">
        <v>2</v>
      </c>
      <c r="J7" s="653">
        <v>1250.58</v>
      </c>
      <c r="K7" s="666">
        <v>1</v>
      </c>
      <c r="L7" s="653">
        <v>2</v>
      </c>
      <c r="M7" s="654">
        <v>1250.58</v>
      </c>
    </row>
    <row r="8" spans="1:13" ht="14.4" customHeight="1" x14ac:dyDescent="0.3">
      <c r="A8" s="649" t="s">
        <v>3940</v>
      </c>
      <c r="B8" s="650" t="s">
        <v>3696</v>
      </c>
      <c r="C8" s="650" t="s">
        <v>1998</v>
      </c>
      <c r="D8" s="650" t="s">
        <v>1999</v>
      </c>
      <c r="E8" s="650" t="s">
        <v>2000</v>
      </c>
      <c r="F8" s="653"/>
      <c r="G8" s="653"/>
      <c r="H8" s="666">
        <v>0</v>
      </c>
      <c r="I8" s="653">
        <v>2</v>
      </c>
      <c r="J8" s="653">
        <v>1875.86</v>
      </c>
      <c r="K8" s="666">
        <v>1</v>
      </c>
      <c r="L8" s="653">
        <v>2</v>
      </c>
      <c r="M8" s="654">
        <v>1875.86</v>
      </c>
    </row>
    <row r="9" spans="1:13" ht="14.4" customHeight="1" x14ac:dyDescent="0.3">
      <c r="A9" s="649" t="s">
        <v>3940</v>
      </c>
      <c r="B9" s="650" t="s">
        <v>3696</v>
      </c>
      <c r="C9" s="650" t="s">
        <v>2065</v>
      </c>
      <c r="D9" s="650" t="s">
        <v>2062</v>
      </c>
      <c r="E9" s="650" t="s">
        <v>2003</v>
      </c>
      <c r="F9" s="653"/>
      <c r="G9" s="653"/>
      <c r="H9" s="666">
        <v>0</v>
      </c>
      <c r="I9" s="653">
        <v>6</v>
      </c>
      <c r="J9" s="653">
        <v>13997.52</v>
      </c>
      <c r="K9" s="666">
        <v>1</v>
      </c>
      <c r="L9" s="653">
        <v>6</v>
      </c>
      <c r="M9" s="654">
        <v>13997.52</v>
      </c>
    </row>
    <row r="10" spans="1:13" ht="14.4" customHeight="1" x14ac:dyDescent="0.3">
      <c r="A10" s="649" t="s">
        <v>3940</v>
      </c>
      <c r="B10" s="650" t="s">
        <v>3696</v>
      </c>
      <c r="C10" s="650" t="s">
        <v>2068</v>
      </c>
      <c r="D10" s="650" t="s">
        <v>2062</v>
      </c>
      <c r="E10" s="650" t="s">
        <v>3115</v>
      </c>
      <c r="F10" s="653"/>
      <c r="G10" s="653"/>
      <c r="H10" s="666">
        <v>0</v>
      </c>
      <c r="I10" s="653">
        <v>2</v>
      </c>
      <c r="J10" s="653">
        <v>5832.32</v>
      </c>
      <c r="K10" s="666">
        <v>1</v>
      </c>
      <c r="L10" s="653">
        <v>2</v>
      </c>
      <c r="M10" s="654">
        <v>5832.32</v>
      </c>
    </row>
    <row r="11" spans="1:13" ht="14.4" customHeight="1" x14ac:dyDescent="0.3">
      <c r="A11" s="649" t="s">
        <v>3940</v>
      </c>
      <c r="B11" s="650" t="s">
        <v>3827</v>
      </c>
      <c r="C11" s="650" t="s">
        <v>3099</v>
      </c>
      <c r="D11" s="650" t="s">
        <v>3100</v>
      </c>
      <c r="E11" s="650" t="s">
        <v>3828</v>
      </c>
      <c r="F11" s="653"/>
      <c r="G11" s="653"/>
      <c r="H11" s="666">
        <v>0</v>
      </c>
      <c r="I11" s="653">
        <v>1</v>
      </c>
      <c r="J11" s="653">
        <v>75.28</v>
      </c>
      <c r="K11" s="666">
        <v>1</v>
      </c>
      <c r="L11" s="653">
        <v>1</v>
      </c>
      <c r="M11" s="654">
        <v>75.28</v>
      </c>
    </row>
    <row r="12" spans="1:13" ht="14.4" customHeight="1" x14ac:dyDescent="0.3">
      <c r="A12" s="649" t="s">
        <v>3940</v>
      </c>
      <c r="B12" s="650" t="s">
        <v>3727</v>
      </c>
      <c r="C12" s="650" t="s">
        <v>2335</v>
      </c>
      <c r="D12" s="650" t="s">
        <v>3728</v>
      </c>
      <c r="E12" s="650" t="s">
        <v>3729</v>
      </c>
      <c r="F12" s="653"/>
      <c r="G12" s="653"/>
      <c r="H12" s="666">
        <v>0</v>
      </c>
      <c r="I12" s="653">
        <v>1</v>
      </c>
      <c r="J12" s="653">
        <v>156.86000000000001</v>
      </c>
      <c r="K12" s="666">
        <v>1</v>
      </c>
      <c r="L12" s="653">
        <v>1</v>
      </c>
      <c r="M12" s="654">
        <v>156.86000000000001</v>
      </c>
    </row>
    <row r="13" spans="1:13" ht="14.4" customHeight="1" x14ac:dyDescent="0.3">
      <c r="A13" s="649" t="s">
        <v>3940</v>
      </c>
      <c r="B13" s="650" t="s">
        <v>3746</v>
      </c>
      <c r="C13" s="650" t="s">
        <v>5741</v>
      </c>
      <c r="D13" s="650" t="s">
        <v>3321</v>
      </c>
      <c r="E13" s="650" t="s">
        <v>5742</v>
      </c>
      <c r="F13" s="653"/>
      <c r="G13" s="653"/>
      <c r="H13" s="666">
        <v>0</v>
      </c>
      <c r="I13" s="653">
        <v>1</v>
      </c>
      <c r="J13" s="653">
        <v>782.22</v>
      </c>
      <c r="K13" s="666">
        <v>1</v>
      </c>
      <c r="L13" s="653">
        <v>1</v>
      </c>
      <c r="M13" s="654">
        <v>782.22</v>
      </c>
    </row>
    <row r="14" spans="1:13" ht="14.4" customHeight="1" x14ac:dyDescent="0.3">
      <c r="A14" s="649" t="s">
        <v>3940</v>
      </c>
      <c r="B14" s="650" t="s">
        <v>3777</v>
      </c>
      <c r="C14" s="650" t="s">
        <v>4460</v>
      </c>
      <c r="D14" s="650" t="s">
        <v>2026</v>
      </c>
      <c r="E14" s="650" t="s">
        <v>4461</v>
      </c>
      <c r="F14" s="653"/>
      <c r="G14" s="653"/>
      <c r="H14" s="666">
        <v>0</v>
      </c>
      <c r="I14" s="653">
        <v>1</v>
      </c>
      <c r="J14" s="653">
        <v>49.12</v>
      </c>
      <c r="K14" s="666">
        <v>1</v>
      </c>
      <c r="L14" s="653">
        <v>1</v>
      </c>
      <c r="M14" s="654">
        <v>49.12</v>
      </c>
    </row>
    <row r="15" spans="1:13" ht="14.4" customHeight="1" x14ac:dyDescent="0.3">
      <c r="A15" s="649" t="s">
        <v>3940</v>
      </c>
      <c r="B15" s="650" t="s">
        <v>3777</v>
      </c>
      <c r="C15" s="650" t="s">
        <v>2025</v>
      </c>
      <c r="D15" s="650" t="s">
        <v>2026</v>
      </c>
      <c r="E15" s="650" t="s">
        <v>3779</v>
      </c>
      <c r="F15" s="653"/>
      <c r="G15" s="653"/>
      <c r="H15" s="666">
        <v>0</v>
      </c>
      <c r="I15" s="653">
        <v>1</v>
      </c>
      <c r="J15" s="653">
        <v>147.36000000000001</v>
      </c>
      <c r="K15" s="666">
        <v>1</v>
      </c>
      <c r="L15" s="653">
        <v>1</v>
      </c>
      <c r="M15" s="654">
        <v>147.36000000000001</v>
      </c>
    </row>
    <row r="16" spans="1:13" ht="14.4" customHeight="1" x14ac:dyDescent="0.3">
      <c r="A16" s="649" t="s">
        <v>3940</v>
      </c>
      <c r="B16" s="650" t="s">
        <v>3777</v>
      </c>
      <c r="C16" s="650" t="s">
        <v>2054</v>
      </c>
      <c r="D16" s="650" t="s">
        <v>2055</v>
      </c>
      <c r="E16" s="650" t="s">
        <v>3780</v>
      </c>
      <c r="F16" s="653"/>
      <c r="G16" s="653"/>
      <c r="H16" s="666">
        <v>0</v>
      </c>
      <c r="I16" s="653">
        <v>3</v>
      </c>
      <c r="J16" s="653">
        <v>98.22</v>
      </c>
      <c r="K16" s="666">
        <v>1</v>
      </c>
      <c r="L16" s="653">
        <v>3</v>
      </c>
      <c r="M16" s="654">
        <v>98.22</v>
      </c>
    </row>
    <row r="17" spans="1:13" ht="14.4" customHeight="1" x14ac:dyDescent="0.3">
      <c r="A17" s="649" t="s">
        <v>3940</v>
      </c>
      <c r="B17" s="650" t="s">
        <v>3777</v>
      </c>
      <c r="C17" s="650" t="s">
        <v>4334</v>
      </c>
      <c r="D17" s="650" t="s">
        <v>2055</v>
      </c>
      <c r="E17" s="650" t="s">
        <v>4335</v>
      </c>
      <c r="F17" s="653"/>
      <c r="G17" s="653"/>
      <c r="H17" s="666">
        <v>0</v>
      </c>
      <c r="I17" s="653">
        <v>2</v>
      </c>
      <c r="J17" s="653">
        <v>327.45999999999998</v>
      </c>
      <c r="K17" s="666">
        <v>1</v>
      </c>
      <c r="L17" s="653">
        <v>2</v>
      </c>
      <c r="M17" s="654">
        <v>327.45999999999998</v>
      </c>
    </row>
    <row r="18" spans="1:13" ht="14.4" customHeight="1" x14ac:dyDescent="0.3">
      <c r="A18" s="649" t="s">
        <v>3940</v>
      </c>
      <c r="B18" s="650" t="s">
        <v>3781</v>
      </c>
      <c r="C18" s="650" t="s">
        <v>2152</v>
      </c>
      <c r="D18" s="650" t="s">
        <v>3782</v>
      </c>
      <c r="E18" s="650" t="s">
        <v>3783</v>
      </c>
      <c r="F18" s="653"/>
      <c r="G18" s="653"/>
      <c r="H18" s="666">
        <v>0</v>
      </c>
      <c r="I18" s="653">
        <v>2</v>
      </c>
      <c r="J18" s="653">
        <v>279.42</v>
      </c>
      <c r="K18" s="666">
        <v>1</v>
      </c>
      <c r="L18" s="653">
        <v>2</v>
      </c>
      <c r="M18" s="654">
        <v>279.42</v>
      </c>
    </row>
    <row r="19" spans="1:13" ht="14.4" customHeight="1" x14ac:dyDescent="0.3">
      <c r="A19" s="649" t="s">
        <v>3913</v>
      </c>
      <c r="B19" s="650" t="s">
        <v>3681</v>
      </c>
      <c r="C19" s="650" t="s">
        <v>4534</v>
      </c>
      <c r="D19" s="650" t="s">
        <v>3682</v>
      </c>
      <c r="E19" s="650" t="s">
        <v>4535</v>
      </c>
      <c r="F19" s="653"/>
      <c r="G19" s="653"/>
      <c r="H19" s="666">
        <v>0</v>
      </c>
      <c r="I19" s="653">
        <v>2</v>
      </c>
      <c r="J19" s="653">
        <v>391.84</v>
      </c>
      <c r="K19" s="666">
        <v>1</v>
      </c>
      <c r="L19" s="653">
        <v>2</v>
      </c>
      <c r="M19" s="654">
        <v>391.84</v>
      </c>
    </row>
    <row r="20" spans="1:13" ht="14.4" customHeight="1" x14ac:dyDescent="0.3">
      <c r="A20" s="649" t="s">
        <v>3913</v>
      </c>
      <c r="B20" s="650" t="s">
        <v>3685</v>
      </c>
      <c r="C20" s="650" t="s">
        <v>2182</v>
      </c>
      <c r="D20" s="650" t="s">
        <v>2183</v>
      </c>
      <c r="E20" s="650" t="s">
        <v>2184</v>
      </c>
      <c r="F20" s="653"/>
      <c r="G20" s="653"/>
      <c r="H20" s="666">
        <v>0</v>
      </c>
      <c r="I20" s="653">
        <v>45</v>
      </c>
      <c r="J20" s="653">
        <v>22383</v>
      </c>
      <c r="K20" s="666">
        <v>1</v>
      </c>
      <c r="L20" s="653">
        <v>45</v>
      </c>
      <c r="M20" s="654">
        <v>22383</v>
      </c>
    </row>
    <row r="21" spans="1:13" ht="14.4" customHeight="1" x14ac:dyDescent="0.3">
      <c r="A21" s="649" t="s">
        <v>3913</v>
      </c>
      <c r="B21" s="650" t="s">
        <v>3685</v>
      </c>
      <c r="C21" s="650" t="s">
        <v>2200</v>
      </c>
      <c r="D21" s="650" t="s">
        <v>2201</v>
      </c>
      <c r="E21" s="650" t="s">
        <v>3686</v>
      </c>
      <c r="F21" s="653"/>
      <c r="G21" s="653"/>
      <c r="H21" s="666">
        <v>0</v>
      </c>
      <c r="I21" s="653">
        <v>39</v>
      </c>
      <c r="J21" s="653">
        <v>53024.789999999994</v>
      </c>
      <c r="K21" s="666">
        <v>1</v>
      </c>
      <c r="L21" s="653">
        <v>39</v>
      </c>
      <c r="M21" s="654">
        <v>53024.789999999994</v>
      </c>
    </row>
    <row r="22" spans="1:13" ht="14.4" customHeight="1" x14ac:dyDescent="0.3">
      <c r="A22" s="649" t="s">
        <v>3913</v>
      </c>
      <c r="B22" s="650" t="s">
        <v>3685</v>
      </c>
      <c r="C22" s="650" t="s">
        <v>3964</v>
      </c>
      <c r="D22" s="650" t="s">
        <v>3965</v>
      </c>
      <c r="E22" s="650" t="s">
        <v>3966</v>
      </c>
      <c r="F22" s="653"/>
      <c r="G22" s="653"/>
      <c r="H22" s="666">
        <v>0</v>
      </c>
      <c r="I22" s="653">
        <v>4</v>
      </c>
      <c r="J22" s="653">
        <v>5438.44</v>
      </c>
      <c r="K22" s="666">
        <v>1</v>
      </c>
      <c r="L22" s="653">
        <v>4</v>
      </c>
      <c r="M22" s="654">
        <v>5438.44</v>
      </c>
    </row>
    <row r="23" spans="1:13" ht="14.4" customHeight="1" x14ac:dyDescent="0.3">
      <c r="A23" s="649" t="s">
        <v>3913</v>
      </c>
      <c r="B23" s="650" t="s">
        <v>3689</v>
      </c>
      <c r="C23" s="650" t="s">
        <v>2021</v>
      </c>
      <c r="D23" s="650" t="s">
        <v>2022</v>
      </c>
      <c r="E23" s="650" t="s">
        <v>2023</v>
      </c>
      <c r="F23" s="653"/>
      <c r="G23" s="653"/>
      <c r="H23" s="666"/>
      <c r="I23" s="653">
        <v>1</v>
      </c>
      <c r="J23" s="653">
        <v>0</v>
      </c>
      <c r="K23" s="666"/>
      <c r="L23" s="653">
        <v>1</v>
      </c>
      <c r="M23" s="654">
        <v>0</v>
      </c>
    </row>
    <row r="24" spans="1:13" ht="14.4" customHeight="1" x14ac:dyDescent="0.3">
      <c r="A24" s="649" t="s">
        <v>3913</v>
      </c>
      <c r="B24" s="650" t="s">
        <v>3690</v>
      </c>
      <c r="C24" s="650" t="s">
        <v>2217</v>
      </c>
      <c r="D24" s="650" t="s">
        <v>2218</v>
      </c>
      <c r="E24" s="650" t="s">
        <v>1962</v>
      </c>
      <c r="F24" s="653"/>
      <c r="G24" s="653"/>
      <c r="H24" s="666"/>
      <c r="I24" s="653">
        <v>7</v>
      </c>
      <c r="J24" s="653">
        <v>0</v>
      </c>
      <c r="K24" s="666"/>
      <c r="L24" s="653">
        <v>7</v>
      </c>
      <c r="M24" s="654">
        <v>0</v>
      </c>
    </row>
    <row r="25" spans="1:13" ht="14.4" customHeight="1" x14ac:dyDescent="0.3">
      <c r="A25" s="649" t="s">
        <v>3913</v>
      </c>
      <c r="B25" s="650" t="s">
        <v>3695</v>
      </c>
      <c r="C25" s="650" t="s">
        <v>4501</v>
      </c>
      <c r="D25" s="650" t="s">
        <v>4502</v>
      </c>
      <c r="E25" s="650" t="s">
        <v>4503</v>
      </c>
      <c r="F25" s="653">
        <v>1</v>
      </c>
      <c r="G25" s="653">
        <v>262.98</v>
      </c>
      <c r="H25" s="666">
        <v>1</v>
      </c>
      <c r="I25" s="653"/>
      <c r="J25" s="653"/>
      <c r="K25" s="666">
        <v>0</v>
      </c>
      <c r="L25" s="653">
        <v>1</v>
      </c>
      <c r="M25" s="654">
        <v>262.98</v>
      </c>
    </row>
    <row r="26" spans="1:13" ht="14.4" customHeight="1" x14ac:dyDescent="0.3">
      <c r="A26" s="649" t="s">
        <v>3913</v>
      </c>
      <c r="B26" s="650" t="s">
        <v>3696</v>
      </c>
      <c r="C26" s="650" t="s">
        <v>1998</v>
      </c>
      <c r="D26" s="650" t="s">
        <v>1999</v>
      </c>
      <c r="E26" s="650" t="s">
        <v>2000</v>
      </c>
      <c r="F26" s="653"/>
      <c r="G26" s="653"/>
      <c r="H26" s="666">
        <v>0</v>
      </c>
      <c r="I26" s="653">
        <v>2</v>
      </c>
      <c r="J26" s="653">
        <v>1875.86</v>
      </c>
      <c r="K26" s="666">
        <v>1</v>
      </c>
      <c r="L26" s="653">
        <v>2</v>
      </c>
      <c r="M26" s="654">
        <v>1875.86</v>
      </c>
    </row>
    <row r="27" spans="1:13" ht="14.4" customHeight="1" x14ac:dyDescent="0.3">
      <c r="A27" s="649" t="s">
        <v>3913</v>
      </c>
      <c r="B27" s="650" t="s">
        <v>3696</v>
      </c>
      <c r="C27" s="650" t="s">
        <v>3114</v>
      </c>
      <c r="D27" s="650" t="s">
        <v>1999</v>
      </c>
      <c r="E27" s="650" t="s">
        <v>3115</v>
      </c>
      <c r="F27" s="653"/>
      <c r="G27" s="653"/>
      <c r="H27" s="666">
        <v>0</v>
      </c>
      <c r="I27" s="653">
        <v>2</v>
      </c>
      <c r="J27" s="653">
        <v>2916.14</v>
      </c>
      <c r="K27" s="666">
        <v>1</v>
      </c>
      <c r="L27" s="653">
        <v>2</v>
      </c>
      <c r="M27" s="654">
        <v>2916.14</v>
      </c>
    </row>
    <row r="28" spans="1:13" ht="14.4" customHeight="1" x14ac:dyDescent="0.3">
      <c r="A28" s="649" t="s">
        <v>3913</v>
      </c>
      <c r="B28" s="650" t="s">
        <v>3696</v>
      </c>
      <c r="C28" s="650" t="s">
        <v>2068</v>
      </c>
      <c r="D28" s="650" t="s">
        <v>2062</v>
      </c>
      <c r="E28" s="650" t="s">
        <v>3115</v>
      </c>
      <c r="F28" s="653"/>
      <c r="G28" s="653"/>
      <c r="H28" s="666">
        <v>0</v>
      </c>
      <c r="I28" s="653">
        <v>11</v>
      </c>
      <c r="J28" s="653">
        <v>32077.759999999998</v>
      </c>
      <c r="K28" s="666">
        <v>1</v>
      </c>
      <c r="L28" s="653">
        <v>11</v>
      </c>
      <c r="M28" s="654">
        <v>32077.759999999998</v>
      </c>
    </row>
    <row r="29" spans="1:13" ht="14.4" customHeight="1" x14ac:dyDescent="0.3">
      <c r="A29" s="649" t="s">
        <v>3913</v>
      </c>
      <c r="B29" s="650" t="s">
        <v>5974</v>
      </c>
      <c r="C29" s="650" t="s">
        <v>4549</v>
      </c>
      <c r="D29" s="650" t="s">
        <v>1114</v>
      </c>
      <c r="E29" s="650" t="s">
        <v>1115</v>
      </c>
      <c r="F29" s="653">
        <v>1</v>
      </c>
      <c r="G29" s="653">
        <v>49.92</v>
      </c>
      <c r="H29" s="666">
        <v>1</v>
      </c>
      <c r="I29" s="653"/>
      <c r="J29" s="653"/>
      <c r="K29" s="666">
        <v>0</v>
      </c>
      <c r="L29" s="653">
        <v>1</v>
      </c>
      <c r="M29" s="654">
        <v>49.92</v>
      </c>
    </row>
    <row r="30" spans="1:13" ht="14.4" customHeight="1" x14ac:dyDescent="0.3">
      <c r="A30" s="649" t="s">
        <v>3913</v>
      </c>
      <c r="B30" s="650" t="s">
        <v>3834</v>
      </c>
      <c r="C30" s="650" t="s">
        <v>4485</v>
      </c>
      <c r="D30" s="650" t="s">
        <v>4486</v>
      </c>
      <c r="E30" s="650" t="s">
        <v>3717</v>
      </c>
      <c r="F30" s="653">
        <v>1</v>
      </c>
      <c r="G30" s="653">
        <v>124.32</v>
      </c>
      <c r="H30" s="666">
        <v>1</v>
      </c>
      <c r="I30" s="653"/>
      <c r="J30" s="653"/>
      <c r="K30" s="666">
        <v>0</v>
      </c>
      <c r="L30" s="653">
        <v>1</v>
      </c>
      <c r="M30" s="654">
        <v>124.32</v>
      </c>
    </row>
    <row r="31" spans="1:13" ht="14.4" customHeight="1" x14ac:dyDescent="0.3">
      <c r="A31" s="649" t="s">
        <v>3913</v>
      </c>
      <c r="B31" s="650" t="s">
        <v>3834</v>
      </c>
      <c r="C31" s="650" t="s">
        <v>4487</v>
      </c>
      <c r="D31" s="650" t="s">
        <v>3125</v>
      </c>
      <c r="E31" s="650" t="s">
        <v>4488</v>
      </c>
      <c r="F31" s="653"/>
      <c r="G31" s="653"/>
      <c r="H31" s="666">
        <v>0</v>
      </c>
      <c r="I31" s="653">
        <v>1</v>
      </c>
      <c r="J31" s="653">
        <v>146.63</v>
      </c>
      <c r="K31" s="666">
        <v>1</v>
      </c>
      <c r="L31" s="653">
        <v>1</v>
      </c>
      <c r="M31" s="654">
        <v>146.63</v>
      </c>
    </row>
    <row r="32" spans="1:13" ht="14.4" customHeight="1" x14ac:dyDescent="0.3">
      <c r="A32" s="649" t="s">
        <v>3913</v>
      </c>
      <c r="B32" s="650" t="s">
        <v>3699</v>
      </c>
      <c r="C32" s="650" t="s">
        <v>1127</v>
      </c>
      <c r="D32" s="650" t="s">
        <v>1128</v>
      </c>
      <c r="E32" s="650" t="s">
        <v>1129</v>
      </c>
      <c r="F32" s="653"/>
      <c r="G32" s="653"/>
      <c r="H32" s="666">
        <v>0</v>
      </c>
      <c r="I32" s="653">
        <v>2</v>
      </c>
      <c r="J32" s="653">
        <v>121.84</v>
      </c>
      <c r="K32" s="666">
        <v>1</v>
      </c>
      <c r="L32" s="653">
        <v>2</v>
      </c>
      <c r="M32" s="654">
        <v>121.84</v>
      </c>
    </row>
    <row r="33" spans="1:13" ht="14.4" customHeight="1" x14ac:dyDescent="0.3">
      <c r="A33" s="649" t="s">
        <v>3913</v>
      </c>
      <c r="B33" s="650" t="s">
        <v>3711</v>
      </c>
      <c r="C33" s="650" t="s">
        <v>4543</v>
      </c>
      <c r="D33" s="650" t="s">
        <v>2103</v>
      </c>
      <c r="E33" s="650" t="s">
        <v>1854</v>
      </c>
      <c r="F33" s="653"/>
      <c r="G33" s="653"/>
      <c r="H33" s="666">
        <v>0</v>
      </c>
      <c r="I33" s="653">
        <v>1</v>
      </c>
      <c r="J33" s="653">
        <v>71.86</v>
      </c>
      <c r="K33" s="666">
        <v>1</v>
      </c>
      <c r="L33" s="653">
        <v>1</v>
      </c>
      <c r="M33" s="654">
        <v>71.86</v>
      </c>
    </row>
    <row r="34" spans="1:13" ht="14.4" customHeight="1" x14ac:dyDescent="0.3">
      <c r="A34" s="649" t="s">
        <v>3913</v>
      </c>
      <c r="B34" s="650" t="s">
        <v>3711</v>
      </c>
      <c r="C34" s="650" t="s">
        <v>4544</v>
      </c>
      <c r="D34" s="650" t="s">
        <v>2103</v>
      </c>
      <c r="E34" s="650" t="s">
        <v>4545</v>
      </c>
      <c r="F34" s="653"/>
      <c r="G34" s="653"/>
      <c r="H34" s="666"/>
      <c r="I34" s="653">
        <v>1</v>
      </c>
      <c r="J34" s="653">
        <v>0</v>
      </c>
      <c r="K34" s="666"/>
      <c r="L34" s="653">
        <v>1</v>
      </c>
      <c r="M34" s="654">
        <v>0</v>
      </c>
    </row>
    <row r="35" spans="1:13" ht="14.4" customHeight="1" x14ac:dyDescent="0.3">
      <c r="A35" s="649" t="s">
        <v>3913</v>
      </c>
      <c r="B35" s="650" t="s">
        <v>3725</v>
      </c>
      <c r="C35" s="650" t="s">
        <v>4420</v>
      </c>
      <c r="D35" s="650" t="s">
        <v>2506</v>
      </c>
      <c r="E35" s="650" t="s">
        <v>4421</v>
      </c>
      <c r="F35" s="653"/>
      <c r="G35" s="653"/>
      <c r="H35" s="666">
        <v>0</v>
      </c>
      <c r="I35" s="653">
        <v>1</v>
      </c>
      <c r="J35" s="653">
        <v>50.57</v>
      </c>
      <c r="K35" s="666">
        <v>1</v>
      </c>
      <c r="L35" s="653">
        <v>1</v>
      </c>
      <c r="M35" s="654">
        <v>50.57</v>
      </c>
    </row>
    <row r="36" spans="1:13" ht="14.4" customHeight="1" x14ac:dyDescent="0.3">
      <c r="A36" s="649" t="s">
        <v>3913</v>
      </c>
      <c r="B36" s="650" t="s">
        <v>3727</v>
      </c>
      <c r="C36" s="650" t="s">
        <v>2335</v>
      </c>
      <c r="D36" s="650" t="s">
        <v>3728</v>
      </c>
      <c r="E36" s="650" t="s">
        <v>3729</v>
      </c>
      <c r="F36" s="653"/>
      <c r="G36" s="653"/>
      <c r="H36" s="666">
        <v>0</v>
      </c>
      <c r="I36" s="653">
        <v>2</v>
      </c>
      <c r="J36" s="653">
        <v>666.62</v>
      </c>
      <c r="K36" s="666">
        <v>1</v>
      </c>
      <c r="L36" s="653">
        <v>2</v>
      </c>
      <c r="M36" s="654">
        <v>666.62</v>
      </c>
    </row>
    <row r="37" spans="1:13" ht="14.4" customHeight="1" x14ac:dyDescent="0.3">
      <c r="A37" s="649" t="s">
        <v>3913</v>
      </c>
      <c r="B37" s="650" t="s">
        <v>3727</v>
      </c>
      <c r="C37" s="650" t="s">
        <v>3284</v>
      </c>
      <c r="D37" s="650" t="s">
        <v>3846</v>
      </c>
      <c r="E37" s="650" t="s">
        <v>3847</v>
      </c>
      <c r="F37" s="653"/>
      <c r="G37" s="653"/>
      <c r="H37" s="666">
        <v>0</v>
      </c>
      <c r="I37" s="653">
        <v>1</v>
      </c>
      <c r="J37" s="653">
        <v>333.31</v>
      </c>
      <c r="K37" s="666">
        <v>1</v>
      </c>
      <c r="L37" s="653">
        <v>1</v>
      </c>
      <c r="M37" s="654">
        <v>333.31</v>
      </c>
    </row>
    <row r="38" spans="1:13" ht="14.4" customHeight="1" x14ac:dyDescent="0.3">
      <c r="A38" s="649" t="s">
        <v>3913</v>
      </c>
      <c r="B38" s="650" t="s">
        <v>3732</v>
      </c>
      <c r="C38" s="650" t="s">
        <v>4490</v>
      </c>
      <c r="D38" s="650" t="s">
        <v>4491</v>
      </c>
      <c r="E38" s="650" t="s">
        <v>4492</v>
      </c>
      <c r="F38" s="653">
        <v>2</v>
      </c>
      <c r="G38" s="653">
        <v>368.44</v>
      </c>
      <c r="H38" s="666">
        <v>1</v>
      </c>
      <c r="I38" s="653"/>
      <c r="J38" s="653"/>
      <c r="K38" s="666">
        <v>0</v>
      </c>
      <c r="L38" s="653">
        <v>2</v>
      </c>
      <c r="M38" s="654">
        <v>368.44</v>
      </c>
    </row>
    <row r="39" spans="1:13" ht="14.4" customHeight="1" x14ac:dyDescent="0.3">
      <c r="A39" s="649" t="s">
        <v>3913</v>
      </c>
      <c r="B39" s="650" t="s">
        <v>3734</v>
      </c>
      <c r="C39" s="650" t="s">
        <v>4528</v>
      </c>
      <c r="D39" s="650" t="s">
        <v>4529</v>
      </c>
      <c r="E39" s="650" t="s">
        <v>4530</v>
      </c>
      <c r="F39" s="653"/>
      <c r="G39" s="653"/>
      <c r="H39" s="666">
        <v>0</v>
      </c>
      <c r="I39" s="653">
        <v>1</v>
      </c>
      <c r="J39" s="653">
        <v>87.6</v>
      </c>
      <c r="K39" s="666">
        <v>1</v>
      </c>
      <c r="L39" s="653">
        <v>1</v>
      </c>
      <c r="M39" s="654">
        <v>87.6</v>
      </c>
    </row>
    <row r="40" spans="1:13" ht="14.4" customHeight="1" x14ac:dyDescent="0.3">
      <c r="A40" s="649" t="s">
        <v>3913</v>
      </c>
      <c r="B40" s="650" t="s">
        <v>3736</v>
      </c>
      <c r="C40" s="650" t="s">
        <v>4482</v>
      </c>
      <c r="D40" s="650" t="s">
        <v>4483</v>
      </c>
      <c r="E40" s="650" t="s">
        <v>2443</v>
      </c>
      <c r="F40" s="653">
        <v>3</v>
      </c>
      <c r="G40" s="653">
        <v>666.75</v>
      </c>
      <c r="H40" s="666">
        <v>1</v>
      </c>
      <c r="I40" s="653"/>
      <c r="J40" s="653"/>
      <c r="K40" s="666">
        <v>0</v>
      </c>
      <c r="L40" s="653">
        <v>3</v>
      </c>
      <c r="M40" s="654">
        <v>666.75</v>
      </c>
    </row>
    <row r="41" spans="1:13" ht="14.4" customHeight="1" x14ac:dyDescent="0.3">
      <c r="A41" s="649" t="s">
        <v>3913</v>
      </c>
      <c r="B41" s="650" t="s">
        <v>5975</v>
      </c>
      <c r="C41" s="650" t="s">
        <v>4521</v>
      </c>
      <c r="D41" s="650" t="s">
        <v>4522</v>
      </c>
      <c r="E41" s="650" t="s">
        <v>3077</v>
      </c>
      <c r="F41" s="653"/>
      <c r="G41" s="653"/>
      <c r="H41" s="666">
        <v>0</v>
      </c>
      <c r="I41" s="653">
        <v>4</v>
      </c>
      <c r="J41" s="653">
        <v>41027.08</v>
      </c>
      <c r="K41" s="666">
        <v>1</v>
      </c>
      <c r="L41" s="653">
        <v>4</v>
      </c>
      <c r="M41" s="654">
        <v>41027.08</v>
      </c>
    </row>
    <row r="42" spans="1:13" ht="14.4" customHeight="1" x14ac:dyDescent="0.3">
      <c r="A42" s="649" t="s">
        <v>3913</v>
      </c>
      <c r="B42" s="650" t="s">
        <v>5975</v>
      </c>
      <c r="C42" s="650" t="s">
        <v>4523</v>
      </c>
      <c r="D42" s="650" t="s">
        <v>4522</v>
      </c>
      <c r="E42" s="650" t="s">
        <v>3077</v>
      </c>
      <c r="F42" s="653"/>
      <c r="G42" s="653"/>
      <c r="H42" s="666">
        <v>0</v>
      </c>
      <c r="I42" s="653">
        <v>3</v>
      </c>
      <c r="J42" s="653">
        <v>30770.31</v>
      </c>
      <c r="K42" s="666">
        <v>1</v>
      </c>
      <c r="L42" s="653">
        <v>3</v>
      </c>
      <c r="M42" s="654">
        <v>30770.31</v>
      </c>
    </row>
    <row r="43" spans="1:13" ht="14.4" customHeight="1" x14ac:dyDescent="0.3">
      <c r="A43" s="649" t="s">
        <v>3913</v>
      </c>
      <c r="B43" s="650" t="s">
        <v>3849</v>
      </c>
      <c r="C43" s="650" t="s">
        <v>3236</v>
      </c>
      <c r="D43" s="650" t="s">
        <v>3851</v>
      </c>
      <c r="E43" s="650" t="s">
        <v>3852</v>
      </c>
      <c r="F43" s="653"/>
      <c r="G43" s="653"/>
      <c r="H43" s="666">
        <v>0</v>
      </c>
      <c r="I43" s="653">
        <v>17</v>
      </c>
      <c r="J43" s="653">
        <v>8749.5599999999977</v>
      </c>
      <c r="K43" s="666">
        <v>1</v>
      </c>
      <c r="L43" s="653">
        <v>17</v>
      </c>
      <c r="M43" s="654">
        <v>8749.5599999999977</v>
      </c>
    </row>
    <row r="44" spans="1:13" ht="14.4" customHeight="1" x14ac:dyDescent="0.3">
      <c r="A44" s="649" t="s">
        <v>3913</v>
      </c>
      <c r="B44" s="650" t="s">
        <v>3768</v>
      </c>
      <c r="C44" s="650" t="s">
        <v>2270</v>
      </c>
      <c r="D44" s="650" t="s">
        <v>2271</v>
      </c>
      <c r="E44" s="650" t="s">
        <v>1586</v>
      </c>
      <c r="F44" s="653"/>
      <c r="G44" s="653"/>
      <c r="H44" s="666">
        <v>0</v>
      </c>
      <c r="I44" s="653">
        <v>6</v>
      </c>
      <c r="J44" s="653">
        <v>6844.2000000000007</v>
      </c>
      <c r="K44" s="666">
        <v>1</v>
      </c>
      <c r="L44" s="653">
        <v>6</v>
      </c>
      <c r="M44" s="654">
        <v>6844.2000000000007</v>
      </c>
    </row>
    <row r="45" spans="1:13" ht="14.4" customHeight="1" x14ac:dyDescent="0.3">
      <c r="A45" s="649" t="s">
        <v>3913</v>
      </c>
      <c r="B45" s="650" t="s">
        <v>5976</v>
      </c>
      <c r="C45" s="650" t="s">
        <v>4475</v>
      </c>
      <c r="D45" s="650" t="s">
        <v>4476</v>
      </c>
      <c r="E45" s="650" t="s">
        <v>4477</v>
      </c>
      <c r="F45" s="653"/>
      <c r="G45" s="653"/>
      <c r="H45" s="666">
        <v>0</v>
      </c>
      <c r="I45" s="653">
        <v>40</v>
      </c>
      <c r="J45" s="653">
        <v>32183.200000000004</v>
      </c>
      <c r="K45" s="666">
        <v>1</v>
      </c>
      <c r="L45" s="653">
        <v>40</v>
      </c>
      <c r="M45" s="654">
        <v>32183.200000000004</v>
      </c>
    </row>
    <row r="46" spans="1:13" ht="14.4" customHeight="1" x14ac:dyDescent="0.3">
      <c r="A46" s="649" t="s">
        <v>3913</v>
      </c>
      <c r="B46" s="650" t="s">
        <v>5976</v>
      </c>
      <c r="C46" s="650" t="s">
        <v>4478</v>
      </c>
      <c r="D46" s="650" t="s">
        <v>4479</v>
      </c>
      <c r="E46" s="650" t="s">
        <v>4480</v>
      </c>
      <c r="F46" s="653">
        <v>6</v>
      </c>
      <c r="G46" s="653">
        <v>4505.7000000000007</v>
      </c>
      <c r="H46" s="666">
        <v>1</v>
      </c>
      <c r="I46" s="653"/>
      <c r="J46" s="653"/>
      <c r="K46" s="666">
        <v>0</v>
      </c>
      <c r="L46" s="653">
        <v>6</v>
      </c>
      <c r="M46" s="654">
        <v>4505.7000000000007</v>
      </c>
    </row>
    <row r="47" spans="1:13" ht="14.4" customHeight="1" x14ac:dyDescent="0.3">
      <c r="A47" s="649" t="s">
        <v>3913</v>
      </c>
      <c r="B47" s="650" t="s">
        <v>3769</v>
      </c>
      <c r="C47" s="650" t="s">
        <v>4536</v>
      </c>
      <c r="D47" s="650" t="s">
        <v>4537</v>
      </c>
      <c r="E47" s="650" t="s">
        <v>4538</v>
      </c>
      <c r="F47" s="653">
        <v>2</v>
      </c>
      <c r="G47" s="653">
        <v>0</v>
      </c>
      <c r="H47" s="666"/>
      <c r="I47" s="653"/>
      <c r="J47" s="653"/>
      <c r="K47" s="666"/>
      <c r="L47" s="653">
        <v>2</v>
      </c>
      <c r="M47" s="654">
        <v>0</v>
      </c>
    </row>
    <row r="48" spans="1:13" ht="14.4" customHeight="1" x14ac:dyDescent="0.3">
      <c r="A48" s="649" t="s">
        <v>3913</v>
      </c>
      <c r="B48" s="650" t="s">
        <v>3769</v>
      </c>
      <c r="C48" s="650" t="s">
        <v>2273</v>
      </c>
      <c r="D48" s="650" t="s">
        <v>2274</v>
      </c>
      <c r="E48" s="650" t="s">
        <v>3770</v>
      </c>
      <c r="F48" s="653"/>
      <c r="G48" s="653"/>
      <c r="H48" s="666">
        <v>0</v>
      </c>
      <c r="I48" s="653">
        <v>123</v>
      </c>
      <c r="J48" s="653">
        <v>98963.340000000026</v>
      </c>
      <c r="K48" s="666">
        <v>1</v>
      </c>
      <c r="L48" s="653">
        <v>123</v>
      </c>
      <c r="M48" s="654">
        <v>98963.340000000026</v>
      </c>
    </row>
    <row r="49" spans="1:13" ht="14.4" customHeight="1" x14ac:dyDescent="0.3">
      <c r="A49" s="649" t="s">
        <v>3913</v>
      </c>
      <c r="B49" s="650" t="s">
        <v>5977</v>
      </c>
      <c r="C49" s="650" t="s">
        <v>4510</v>
      </c>
      <c r="D49" s="650" t="s">
        <v>4511</v>
      </c>
      <c r="E49" s="650" t="s">
        <v>4512</v>
      </c>
      <c r="F49" s="653"/>
      <c r="G49" s="653"/>
      <c r="H49" s="666">
        <v>0</v>
      </c>
      <c r="I49" s="653">
        <v>50</v>
      </c>
      <c r="J49" s="653">
        <v>117026.65999999999</v>
      </c>
      <c r="K49" s="666">
        <v>1</v>
      </c>
      <c r="L49" s="653">
        <v>50</v>
      </c>
      <c r="M49" s="654">
        <v>117026.65999999999</v>
      </c>
    </row>
    <row r="50" spans="1:13" ht="14.4" customHeight="1" x14ac:dyDescent="0.3">
      <c r="A50" s="649" t="s">
        <v>3913</v>
      </c>
      <c r="B50" s="650" t="s">
        <v>3772</v>
      </c>
      <c r="C50" s="650" t="s">
        <v>1968</v>
      </c>
      <c r="D50" s="650" t="s">
        <v>1969</v>
      </c>
      <c r="E50" s="650" t="s">
        <v>1872</v>
      </c>
      <c r="F50" s="653"/>
      <c r="G50" s="653"/>
      <c r="H50" s="666">
        <v>0</v>
      </c>
      <c r="I50" s="653">
        <v>22</v>
      </c>
      <c r="J50" s="653">
        <v>1977.54</v>
      </c>
      <c r="K50" s="666">
        <v>1</v>
      </c>
      <c r="L50" s="653">
        <v>22</v>
      </c>
      <c r="M50" s="654">
        <v>1977.54</v>
      </c>
    </row>
    <row r="51" spans="1:13" ht="14.4" customHeight="1" x14ac:dyDescent="0.3">
      <c r="A51" s="649" t="s">
        <v>3913</v>
      </c>
      <c r="B51" s="650" t="s">
        <v>3772</v>
      </c>
      <c r="C51" s="650" t="s">
        <v>4554</v>
      </c>
      <c r="D51" s="650" t="s">
        <v>4555</v>
      </c>
      <c r="E51" s="650" t="s">
        <v>4556</v>
      </c>
      <c r="F51" s="653">
        <v>4</v>
      </c>
      <c r="G51" s="653">
        <v>349.44</v>
      </c>
      <c r="H51" s="666">
        <v>1</v>
      </c>
      <c r="I51" s="653"/>
      <c r="J51" s="653"/>
      <c r="K51" s="666">
        <v>0</v>
      </c>
      <c r="L51" s="653">
        <v>4</v>
      </c>
      <c r="M51" s="654">
        <v>349.44</v>
      </c>
    </row>
    <row r="52" spans="1:13" ht="14.4" customHeight="1" x14ac:dyDescent="0.3">
      <c r="A52" s="649" t="s">
        <v>3913</v>
      </c>
      <c r="B52" s="650" t="s">
        <v>3777</v>
      </c>
      <c r="C52" s="650" t="s">
        <v>2025</v>
      </c>
      <c r="D52" s="650" t="s">
        <v>2026</v>
      </c>
      <c r="E52" s="650" t="s">
        <v>3779</v>
      </c>
      <c r="F52" s="653"/>
      <c r="G52" s="653"/>
      <c r="H52" s="666">
        <v>0</v>
      </c>
      <c r="I52" s="653">
        <v>7</v>
      </c>
      <c r="J52" s="653">
        <v>1031.52</v>
      </c>
      <c r="K52" s="666">
        <v>1</v>
      </c>
      <c r="L52" s="653">
        <v>7</v>
      </c>
      <c r="M52" s="654">
        <v>1031.52</v>
      </c>
    </row>
    <row r="53" spans="1:13" ht="14.4" customHeight="1" x14ac:dyDescent="0.3">
      <c r="A53" s="649" t="s">
        <v>3913</v>
      </c>
      <c r="B53" s="650" t="s">
        <v>3777</v>
      </c>
      <c r="C53" s="650" t="s">
        <v>2233</v>
      </c>
      <c r="D53" s="650" t="s">
        <v>2234</v>
      </c>
      <c r="E53" s="650" t="s">
        <v>1532</v>
      </c>
      <c r="F53" s="653"/>
      <c r="G53" s="653"/>
      <c r="H53" s="666">
        <v>0</v>
      </c>
      <c r="I53" s="653">
        <v>5</v>
      </c>
      <c r="J53" s="653">
        <v>982.3</v>
      </c>
      <c r="K53" s="666">
        <v>1</v>
      </c>
      <c r="L53" s="653">
        <v>5</v>
      </c>
      <c r="M53" s="654">
        <v>982.3</v>
      </c>
    </row>
    <row r="54" spans="1:13" ht="14.4" customHeight="1" x14ac:dyDescent="0.3">
      <c r="A54" s="649" t="s">
        <v>3913</v>
      </c>
      <c r="B54" s="650" t="s">
        <v>3777</v>
      </c>
      <c r="C54" s="650" t="s">
        <v>4334</v>
      </c>
      <c r="D54" s="650" t="s">
        <v>2055</v>
      </c>
      <c r="E54" s="650" t="s">
        <v>4335</v>
      </c>
      <c r="F54" s="653"/>
      <c r="G54" s="653"/>
      <c r="H54" s="666">
        <v>0</v>
      </c>
      <c r="I54" s="653">
        <v>4</v>
      </c>
      <c r="J54" s="653">
        <v>654.91999999999996</v>
      </c>
      <c r="K54" s="666">
        <v>1</v>
      </c>
      <c r="L54" s="653">
        <v>4</v>
      </c>
      <c r="M54" s="654">
        <v>654.91999999999996</v>
      </c>
    </row>
    <row r="55" spans="1:13" ht="14.4" customHeight="1" x14ac:dyDescent="0.3">
      <c r="A55" s="649" t="s">
        <v>3913</v>
      </c>
      <c r="B55" s="650" t="s">
        <v>3777</v>
      </c>
      <c r="C55" s="650" t="s">
        <v>4386</v>
      </c>
      <c r="D55" s="650" t="s">
        <v>2194</v>
      </c>
      <c r="E55" s="650" t="s">
        <v>4387</v>
      </c>
      <c r="F55" s="653"/>
      <c r="G55" s="653"/>
      <c r="H55" s="666">
        <v>0</v>
      </c>
      <c r="I55" s="653">
        <v>1</v>
      </c>
      <c r="J55" s="653">
        <v>314.33999999999997</v>
      </c>
      <c r="K55" s="666">
        <v>1</v>
      </c>
      <c r="L55" s="653">
        <v>1</v>
      </c>
      <c r="M55" s="654">
        <v>314.33999999999997</v>
      </c>
    </row>
    <row r="56" spans="1:13" ht="14.4" customHeight="1" x14ac:dyDescent="0.3">
      <c r="A56" s="649" t="s">
        <v>3913</v>
      </c>
      <c r="B56" s="650" t="s">
        <v>3788</v>
      </c>
      <c r="C56" s="650" t="s">
        <v>4621</v>
      </c>
      <c r="D56" s="650" t="s">
        <v>3111</v>
      </c>
      <c r="E56" s="650" t="s">
        <v>4622</v>
      </c>
      <c r="F56" s="653"/>
      <c r="G56" s="653"/>
      <c r="H56" s="666">
        <v>0</v>
      </c>
      <c r="I56" s="653">
        <v>8</v>
      </c>
      <c r="J56" s="653">
        <v>14347.68</v>
      </c>
      <c r="K56" s="666">
        <v>1</v>
      </c>
      <c r="L56" s="653">
        <v>8</v>
      </c>
      <c r="M56" s="654">
        <v>14347.68</v>
      </c>
    </row>
    <row r="57" spans="1:13" ht="14.4" customHeight="1" x14ac:dyDescent="0.3">
      <c r="A57" s="649" t="s">
        <v>3913</v>
      </c>
      <c r="B57" s="650" t="s">
        <v>3791</v>
      </c>
      <c r="C57" s="650" t="s">
        <v>2148</v>
      </c>
      <c r="D57" s="650" t="s">
        <v>3792</v>
      </c>
      <c r="E57" s="650" t="s">
        <v>3793</v>
      </c>
      <c r="F57" s="653"/>
      <c r="G57" s="653"/>
      <c r="H57" s="666">
        <v>0</v>
      </c>
      <c r="I57" s="653">
        <v>1</v>
      </c>
      <c r="J57" s="653">
        <v>16.27</v>
      </c>
      <c r="K57" s="666">
        <v>1</v>
      </c>
      <c r="L57" s="653">
        <v>1</v>
      </c>
      <c r="M57" s="654">
        <v>16.27</v>
      </c>
    </row>
    <row r="58" spans="1:13" ht="14.4" customHeight="1" x14ac:dyDescent="0.3">
      <c r="A58" s="649" t="s">
        <v>3913</v>
      </c>
      <c r="B58" s="650" t="s">
        <v>3791</v>
      </c>
      <c r="C58" s="650" t="s">
        <v>3229</v>
      </c>
      <c r="D58" s="650" t="s">
        <v>3857</v>
      </c>
      <c r="E58" s="650" t="s">
        <v>3858</v>
      </c>
      <c r="F58" s="653"/>
      <c r="G58" s="653"/>
      <c r="H58" s="666">
        <v>0</v>
      </c>
      <c r="I58" s="653">
        <v>1</v>
      </c>
      <c r="J58" s="653">
        <v>25.03</v>
      </c>
      <c r="K58" s="666">
        <v>1</v>
      </c>
      <c r="L58" s="653">
        <v>1</v>
      </c>
      <c r="M58" s="654">
        <v>25.03</v>
      </c>
    </row>
    <row r="59" spans="1:13" ht="14.4" customHeight="1" x14ac:dyDescent="0.3">
      <c r="A59" s="649" t="s">
        <v>3913</v>
      </c>
      <c r="B59" s="650" t="s">
        <v>3804</v>
      </c>
      <c r="C59" s="650" t="s">
        <v>3193</v>
      </c>
      <c r="D59" s="650" t="s">
        <v>3862</v>
      </c>
      <c r="E59" s="650" t="s">
        <v>3863</v>
      </c>
      <c r="F59" s="653"/>
      <c r="G59" s="653"/>
      <c r="H59" s="666">
        <v>0</v>
      </c>
      <c r="I59" s="653">
        <v>9</v>
      </c>
      <c r="J59" s="653">
        <v>2421</v>
      </c>
      <c r="K59" s="666">
        <v>1</v>
      </c>
      <c r="L59" s="653">
        <v>9</v>
      </c>
      <c r="M59" s="654">
        <v>2421</v>
      </c>
    </row>
    <row r="60" spans="1:13" ht="14.4" customHeight="1" x14ac:dyDescent="0.3">
      <c r="A60" s="649" t="s">
        <v>3913</v>
      </c>
      <c r="B60" s="650" t="s">
        <v>3807</v>
      </c>
      <c r="C60" s="650" t="s">
        <v>4497</v>
      </c>
      <c r="D60" s="650" t="s">
        <v>4498</v>
      </c>
      <c r="E60" s="650" t="s">
        <v>4499</v>
      </c>
      <c r="F60" s="653">
        <v>1</v>
      </c>
      <c r="G60" s="653">
        <v>0</v>
      </c>
      <c r="H60" s="666"/>
      <c r="I60" s="653"/>
      <c r="J60" s="653"/>
      <c r="K60" s="666"/>
      <c r="L60" s="653">
        <v>1</v>
      </c>
      <c r="M60" s="654">
        <v>0</v>
      </c>
    </row>
    <row r="61" spans="1:13" ht="14.4" customHeight="1" x14ac:dyDescent="0.3">
      <c r="A61" s="649" t="s">
        <v>3913</v>
      </c>
      <c r="B61" s="650" t="s">
        <v>3812</v>
      </c>
      <c r="C61" s="650" t="s">
        <v>4567</v>
      </c>
      <c r="D61" s="650" t="s">
        <v>4568</v>
      </c>
      <c r="E61" s="650" t="s">
        <v>2305</v>
      </c>
      <c r="F61" s="653"/>
      <c r="G61" s="653"/>
      <c r="H61" s="666">
        <v>0</v>
      </c>
      <c r="I61" s="653">
        <v>177</v>
      </c>
      <c r="J61" s="653">
        <v>5674.25</v>
      </c>
      <c r="K61" s="666">
        <v>1</v>
      </c>
      <c r="L61" s="653">
        <v>177</v>
      </c>
      <c r="M61" s="654">
        <v>5674.25</v>
      </c>
    </row>
    <row r="62" spans="1:13" ht="14.4" customHeight="1" x14ac:dyDescent="0.3">
      <c r="A62" s="649" t="s">
        <v>3913</v>
      </c>
      <c r="B62" s="650" t="s">
        <v>3812</v>
      </c>
      <c r="C62" s="650" t="s">
        <v>4569</v>
      </c>
      <c r="D62" s="650" t="s">
        <v>4570</v>
      </c>
      <c r="E62" s="650" t="s">
        <v>2305</v>
      </c>
      <c r="F62" s="653"/>
      <c r="G62" s="653"/>
      <c r="H62" s="666">
        <v>0</v>
      </c>
      <c r="I62" s="653">
        <v>12</v>
      </c>
      <c r="J62" s="653">
        <v>388.56000000000006</v>
      </c>
      <c r="K62" s="666">
        <v>1</v>
      </c>
      <c r="L62" s="653">
        <v>12</v>
      </c>
      <c r="M62" s="654">
        <v>388.56000000000006</v>
      </c>
    </row>
    <row r="63" spans="1:13" ht="14.4" customHeight="1" x14ac:dyDescent="0.3">
      <c r="A63" s="649" t="s">
        <v>3913</v>
      </c>
      <c r="B63" s="650" t="s">
        <v>3812</v>
      </c>
      <c r="C63" s="650" t="s">
        <v>4571</v>
      </c>
      <c r="D63" s="650" t="s">
        <v>4572</v>
      </c>
      <c r="E63" s="650" t="s">
        <v>2305</v>
      </c>
      <c r="F63" s="653"/>
      <c r="G63" s="653"/>
      <c r="H63" s="666">
        <v>0</v>
      </c>
      <c r="I63" s="653">
        <v>12</v>
      </c>
      <c r="J63" s="653">
        <v>379.08</v>
      </c>
      <c r="K63" s="666">
        <v>1</v>
      </c>
      <c r="L63" s="653">
        <v>12</v>
      </c>
      <c r="M63" s="654">
        <v>379.08</v>
      </c>
    </row>
    <row r="64" spans="1:13" ht="14.4" customHeight="1" x14ac:dyDescent="0.3">
      <c r="A64" s="649" t="s">
        <v>3913</v>
      </c>
      <c r="B64" s="650" t="s">
        <v>3812</v>
      </c>
      <c r="C64" s="650" t="s">
        <v>4573</v>
      </c>
      <c r="D64" s="650" t="s">
        <v>4574</v>
      </c>
      <c r="E64" s="650" t="s">
        <v>2305</v>
      </c>
      <c r="F64" s="653"/>
      <c r="G64" s="653"/>
      <c r="H64" s="666">
        <v>0</v>
      </c>
      <c r="I64" s="653">
        <v>32</v>
      </c>
      <c r="J64" s="653">
        <v>1010.8799999999999</v>
      </c>
      <c r="K64" s="666">
        <v>1</v>
      </c>
      <c r="L64" s="653">
        <v>32</v>
      </c>
      <c r="M64" s="654">
        <v>1010.8799999999999</v>
      </c>
    </row>
    <row r="65" spans="1:13" ht="14.4" customHeight="1" x14ac:dyDescent="0.3">
      <c r="A65" s="649" t="s">
        <v>3913</v>
      </c>
      <c r="B65" s="650" t="s">
        <v>3812</v>
      </c>
      <c r="C65" s="650" t="s">
        <v>4575</v>
      </c>
      <c r="D65" s="650" t="s">
        <v>4576</v>
      </c>
      <c r="E65" s="650" t="s">
        <v>2305</v>
      </c>
      <c r="F65" s="653"/>
      <c r="G65" s="653"/>
      <c r="H65" s="666">
        <v>0</v>
      </c>
      <c r="I65" s="653">
        <v>12</v>
      </c>
      <c r="J65" s="653">
        <v>379.08</v>
      </c>
      <c r="K65" s="666">
        <v>1</v>
      </c>
      <c r="L65" s="653">
        <v>12</v>
      </c>
      <c r="M65" s="654">
        <v>379.08</v>
      </c>
    </row>
    <row r="66" spans="1:13" ht="14.4" customHeight="1" x14ac:dyDescent="0.3">
      <c r="A66" s="649" t="s">
        <v>3913</v>
      </c>
      <c r="B66" s="650" t="s">
        <v>3812</v>
      </c>
      <c r="C66" s="650" t="s">
        <v>4577</v>
      </c>
      <c r="D66" s="650" t="s">
        <v>4578</v>
      </c>
      <c r="E66" s="650" t="s">
        <v>2305</v>
      </c>
      <c r="F66" s="653"/>
      <c r="G66" s="653"/>
      <c r="H66" s="666">
        <v>0</v>
      </c>
      <c r="I66" s="653">
        <v>51</v>
      </c>
      <c r="J66" s="653">
        <v>1634.79</v>
      </c>
      <c r="K66" s="666">
        <v>1</v>
      </c>
      <c r="L66" s="653">
        <v>51</v>
      </c>
      <c r="M66" s="654">
        <v>1634.79</v>
      </c>
    </row>
    <row r="67" spans="1:13" ht="14.4" customHeight="1" x14ac:dyDescent="0.3">
      <c r="A67" s="649" t="s">
        <v>3913</v>
      </c>
      <c r="B67" s="650" t="s">
        <v>3812</v>
      </c>
      <c r="C67" s="650" t="s">
        <v>4579</v>
      </c>
      <c r="D67" s="650" t="s">
        <v>4580</v>
      </c>
      <c r="E67" s="650" t="s">
        <v>2305</v>
      </c>
      <c r="F67" s="653"/>
      <c r="G67" s="653"/>
      <c r="H67" s="666">
        <v>0</v>
      </c>
      <c r="I67" s="653">
        <v>27</v>
      </c>
      <c r="J67" s="653">
        <v>862.41000000000008</v>
      </c>
      <c r="K67" s="666">
        <v>1</v>
      </c>
      <c r="L67" s="653">
        <v>27</v>
      </c>
      <c r="M67" s="654">
        <v>862.41000000000008</v>
      </c>
    </row>
    <row r="68" spans="1:13" ht="14.4" customHeight="1" x14ac:dyDescent="0.3">
      <c r="A68" s="649" t="s">
        <v>3913</v>
      </c>
      <c r="B68" s="650" t="s">
        <v>3812</v>
      </c>
      <c r="C68" s="650" t="s">
        <v>3256</v>
      </c>
      <c r="D68" s="650" t="s">
        <v>3257</v>
      </c>
      <c r="E68" s="650" t="s">
        <v>3258</v>
      </c>
      <c r="F68" s="653"/>
      <c r="G68" s="653"/>
      <c r="H68" s="666">
        <v>0</v>
      </c>
      <c r="I68" s="653">
        <v>1012</v>
      </c>
      <c r="J68" s="653">
        <v>195834.42000000004</v>
      </c>
      <c r="K68" s="666">
        <v>1</v>
      </c>
      <c r="L68" s="653">
        <v>1012</v>
      </c>
      <c r="M68" s="654">
        <v>195834.42000000004</v>
      </c>
    </row>
    <row r="69" spans="1:13" ht="14.4" customHeight="1" x14ac:dyDescent="0.3">
      <c r="A69" s="649" t="s">
        <v>3913</v>
      </c>
      <c r="B69" s="650" t="s">
        <v>3812</v>
      </c>
      <c r="C69" s="650" t="s">
        <v>2303</v>
      </c>
      <c r="D69" s="650" t="s">
        <v>3814</v>
      </c>
      <c r="E69" s="650" t="s">
        <v>2305</v>
      </c>
      <c r="F69" s="653"/>
      <c r="G69" s="653"/>
      <c r="H69" s="666">
        <v>0</v>
      </c>
      <c r="I69" s="653">
        <v>23</v>
      </c>
      <c r="J69" s="653">
        <v>484.38</v>
      </c>
      <c r="K69" s="666">
        <v>1</v>
      </c>
      <c r="L69" s="653">
        <v>23</v>
      </c>
      <c r="M69" s="654">
        <v>484.38</v>
      </c>
    </row>
    <row r="70" spans="1:13" ht="14.4" customHeight="1" x14ac:dyDescent="0.3">
      <c r="A70" s="649" t="s">
        <v>3913</v>
      </c>
      <c r="B70" s="650" t="s">
        <v>3812</v>
      </c>
      <c r="C70" s="650" t="s">
        <v>2307</v>
      </c>
      <c r="D70" s="650" t="s">
        <v>3815</v>
      </c>
      <c r="E70" s="650" t="s">
        <v>2305</v>
      </c>
      <c r="F70" s="653"/>
      <c r="G70" s="653"/>
      <c r="H70" s="666">
        <v>0</v>
      </c>
      <c r="I70" s="653">
        <v>13</v>
      </c>
      <c r="J70" s="653">
        <v>273.77999999999997</v>
      </c>
      <c r="K70" s="666">
        <v>1</v>
      </c>
      <c r="L70" s="653">
        <v>13</v>
      </c>
      <c r="M70" s="654">
        <v>273.77999999999997</v>
      </c>
    </row>
    <row r="71" spans="1:13" ht="14.4" customHeight="1" x14ac:dyDescent="0.3">
      <c r="A71" s="649" t="s">
        <v>3913</v>
      </c>
      <c r="B71" s="650" t="s">
        <v>3812</v>
      </c>
      <c r="C71" s="650" t="s">
        <v>4609</v>
      </c>
      <c r="D71" s="650" t="s">
        <v>4610</v>
      </c>
      <c r="E71" s="650" t="s">
        <v>4324</v>
      </c>
      <c r="F71" s="653"/>
      <c r="G71" s="653"/>
      <c r="H71" s="666">
        <v>0</v>
      </c>
      <c r="I71" s="653">
        <v>2</v>
      </c>
      <c r="J71" s="653">
        <v>259.02</v>
      </c>
      <c r="K71" s="666">
        <v>1</v>
      </c>
      <c r="L71" s="653">
        <v>2</v>
      </c>
      <c r="M71" s="654">
        <v>259.02</v>
      </c>
    </row>
    <row r="72" spans="1:13" ht="14.4" customHeight="1" x14ac:dyDescent="0.3">
      <c r="A72" s="649" t="s">
        <v>3913</v>
      </c>
      <c r="B72" s="650" t="s">
        <v>3812</v>
      </c>
      <c r="C72" s="650" t="s">
        <v>4583</v>
      </c>
      <c r="D72" s="650" t="s">
        <v>4584</v>
      </c>
      <c r="E72" s="650" t="s">
        <v>4324</v>
      </c>
      <c r="F72" s="653"/>
      <c r="G72" s="653"/>
      <c r="H72" s="666">
        <v>0</v>
      </c>
      <c r="I72" s="653">
        <v>1</v>
      </c>
      <c r="J72" s="653">
        <v>129.51</v>
      </c>
      <c r="K72" s="666">
        <v>1</v>
      </c>
      <c r="L72" s="653">
        <v>1</v>
      </c>
      <c r="M72" s="654">
        <v>129.51</v>
      </c>
    </row>
    <row r="73" spans="1:13" ht="14.4" customHeight="1" x14ac:dyDescent="0.3">
      <c r="A73" s="649" t="s">
        <v>3913</v>
      </c>
      <c r="B73" s="650" t="s">
        <v>3812</v>
      </c>
      <c r="C73" s="650" t="s">
        <v>4587</v>
      </c>
      <c r="D73" s="650" t="s">
        <v>4588</v>
      </c>
      <c r="E73" s="650" t="s">
        <v>2305</v>
      </c>
      <c r="F73" s="653"/>
      <c r="G73" s="653"/>
      <c r="H73" s="666">
        <v>0</v>
      </c>
      <c r="I73" s="653">
        <v>76</v>
      </c>
      <c r="J73" s="653">
        <v>2400.84</v>
      </c>
      <c r="K73" s="666">
        <v>1</v>
      </c>
      <c r="L73" s="653">
        <v>76</v>
      </c>
      <c r="M73" s="654">
        <v>2400.84</v>
      </c>
    </row>
    <row r="74" spans="1:13" ht="14.4" customHeight="1" x14ac:dyDescent="0.3">
      <c r="A74" s="649" t="s">
        <v>3913</v>
      </c>
      <c r="B74" s="650" t="s">
        <v>3812</v>
      </c>
      <c r="C74" s="650" t="s">
        <v>4589</v>
      </c>
      <c r="D74" s="650" t="s">
        <v>4590</v>
      </c>
      <c r="E74" s="650" t="s">
        <v>2305</v>
      </c>
      <c r="F74" s="653"/>
      <c r="G74" s="653"/>
      <c r="H74" s="666">
        <v>0</v>
      </c>
      <c r="I74" s="653">
        <v>67</v>
      </c>
      <c r="J74" s="653">
        <v>2116.5299999999997</v>
      </c>
      <c r="K74" s="666">
        <v>1</v>
      </c>
      <c r="L74" s="653">
        <v>67</v>
      </c>
      <c r="M74" s="654">
        <v>2116.5299999999997</v>
      </c>
    </row>
    <row r="75" spans="1:13" ht="14.4" customHeight="1" x14ac:dyDescent="0.3">
      <c r="A75" s="649" t="s">
        <v>3913</v>
      </c>
      <c r="B75" s="650" t="s">
        <v>3812</v>
      </c>
      <c r="C75" s="650" t="s">
        <v>4591</v>
      </c>
      <c r="D75" s="650" t="s">
        <v>4592</v>
      </c>
      <c r="E75" s="650" t="s">
        <v>2305</v>
      </c>
      <c r="F75" s="653"/>
      <c r="G75" s="653"/>
      <c r="H75" s="666">
        <v>0</v>
      </c>
      <c r="I75" s="653">
        <v>10</v>
      </c>
      <c r="J75" s="653">
        <v>315.89999999999998</v>
      </c>
      <c r="K75" s="666">
        <v>1</v>
      </c>
      <c r="L75" s="653">
        <v>10</v>
      </c>
      <c r="M75" s="654">
        <v>315.89999999999998</v>
      </c>
    </row>
    <row r="76" spans="1:13" ht="14.4" customHeight="1" x14ac:dyDescent="0.3">
      <c r="A76" s="649" t="s">
        <v>3913</v>
      </c>
      <c r="B76" s="650" t="s">
        <v>3812</v>
      </c>
      <c r="C76" s="650" t="s">
        <v>4593</v>
      </c>
      <c r="D76" s="650" t="s">
        <v>4594</v>
      </c>
      <c r="E76" s="650" t="s">
        <v>2305</v>
      </c>
      <c r="F76" s="653"/>
      <c r="G76" s="653"/>
      <c r="H76" s="666">
        <v>0</v>
      </c>
      <c r="I76" s="653">
        <v>10</v>
      </c>
      <c r="J76" s="653">
        <v>315.89999999999998</v>
      </c>
      <c r="K76" s="666">
        <v>1</v>
      </c>
      <c r="L76" s="653">
        <v>10</v>
      </c>
      <c r="M76" s="654">
        <v>315.89999999999998</v>
      </c>
    </row>
    <row r="77" spans="1:13" ht="14.4" customHeight="1" x14ac:dyDescent="0.3">
      <c r="A77" s="649" t="s">
        <v>3913</v>
      </c>
      <c r="B77" s="650" t="s">
        <v>3812</v>
      </c>
      <c r="C77" s="650" t="s">
        <v>4595</v>
      </c>
      <c r="D77" s="650" t="s">
        <v>4596</v>
      </c>
      <c r="E77" s="650" t="s">
        <v>2305</v>
      </c>
      <c r="F77" s="653"/>
      <c r="G77" s="653"/>
      <c r="H77" s="666">
        <v>0</v>
      </c>
      <c r="I77" s="653">
        <v>20</v>
      </c>
      <c r="J77" s="653">
        <v>631.79999999999995</v>
      </c>
      <c r="K77" s="666">
        <v>1</v>
      </c>
      <c r="L77" s="653">
        <v>20</v>
      </c>
      <c r="M77" s="654">
        <v>631.79999999999995</v>
      </c>
    </row>
    <row r="78" spans="1:13" ht="14.4" customHeight="1" x14ac:dyDescent="0.3">
      <c r="A78" s="649" t="s">
        <v>3913</v>
      </c>
      <c r="B78" s="650" t="s">
        <v>3812</v>
      </c>
      <c r="C78" s="650" t="s">
        <v>2319</v>
      </c>
      <c r="D78" s="650" t="s">
        <v>2320</v>
      </c>
      <c r="E78" s="650" t="s">
        <v>2321</v>
      </c>
      <c r="F78" s="653"/>
      <c r="G78" s="653"/>
      <c r="H78" s="666">
        <v>0</v>
      </c>
      <c r="I78" s="653">
        <v>208</v>
      </c>
      <c r="J78" s="653">
        <v>21904.48</v>
      </c>
      <c r="K78" s="666">
        <v>1</v>
      </c>
      <c r="L78" s="653">
        <v>208</v>
      </c>
      <c r="M78" s="654">
        <v>21904.48</v>
      </c>
    </row>
    <row r="79" spans="1:13" ht="14.4" customHeight="1" x14ac:dyDescent="0.3">
      <c r="A79" s="649" t="s">
        <v>3913</v>
      </c>
      <c r="B79" s="650" t="s">
        <v>3812</v>
      </c>
      <c r="C79" s="650" t="s">
        <v>4597</v>
      </c>
      <c r="D79" s="650" t="s">
        <v>4598</v>
      </c>
      <c r="E79" s="650" t="s">
        <v>2321</v>
      </c>
      <c r="F79" s="653"/>
      <c r="G79" s="653"/>
      <c r="H79" s="666">
        <v>0</v>
      </c>
      <c r="I79" s="653">
        <v>215</v>
      </c>
      <c r="J79" s="653">
        <v>23321.05</v>
      </c>
      <c r="K79" s="666">
        <v>1</v>
      </c>
      <c r="L79" s="653">
        <v>215</v>
      </c>
      <c r="M79" s="654">
        <v>23321.05</v>
      </c>
    </row>
    <row r="80" spans="1:13" ht="14.4" customHeight="1" x14ac:dyDescent="0.3">
      <c r="A80" s="649" t="s">
        <v>3913</v>
      </c>
      <c r="B80" s="650" t="s">
        <v>3812</v>
      </c>
      <c r="C80" s="650" t="s">
        <v>2313</v>
      </c>
      <c r="D80" s="650" t="s">
        <v>3817</v>
      </c>
      <c r="E80" s="650" t="s">
        <v>2305</v>
      </c>
      <c r="F80" s="653"/>
      <c r="G80" s="653"/>
      <c r="H80" s="666">
        <v>0</v>
      </c>
      <c r="I80" s="653">
        <v>13</v>
      </c>
      <c r="J80" s="653">
        <v>284.83</v>
      </c>
      <c r="K80" s="666">
        <v>1</v>
      </c>
      <c r="L80" s="653">
        <v>13</v>
      </c>
      <c r="M80" s="654">
        <v>284.83</v>
      </c>
    </row>
    <row r="81" spans="1:13" ht="14.4" customHeight="1" x14ac:dyDescent="0.3">
      <c r="A81" s="649" t="s">
        <v>3913</v>
      </c>
      <c r="B81" s="650" t="s">
        <v>3812</v>
      </c>
      <c r="C81" s="650" t="s">
        <v>4599</v>
      </c>
      <c r="D81" s="650" t="s">
        <v>4600</v>
      </c>
      <c r="E81" s="650" t="s">
        <v>2305</v>
      </c>
      <c r="F81" s="653"/>
      <c r="G81" s="653"/>
      <c r="H81" s="666">
        <v>0</v>
      </c>
      <c r="I81" s="653">
        <v>12</v>
      </c>
      <c r="J81" s="653">
        <v>388.56000000000006</v>
      </c>
      <c r="K81" s="666">
        <v>1</v>
      </c>
      <c r="L81" s="653">
        <v>12</v>
      </c>
      <c r="M81" s="654">
        <v>388.56000000000006</v>
      </c>
    </row>
    <row r="82" spans="1:13" ht="14.4" customHeight="1" x14ac:dyDescent="0.3">
      <c r="A82" s="649" t="s">
        <v>3913</v>
      </c>
      <c r="B82" s="650" t="s">
        <v>3812</v>
      </c>
      <c r="C82" s="650" t="s">
        <v>4601</v>
      </c>
      <c r="D82" s="650" t="s">
        <v>4602</v>
      </c>
      <c r="E82" s="650" t="s">
        <v>4324</v>
      </c>
      <c r="F82" s="653"/>
      <c r="G82" s="653"/>
      <c r="H82" s="666">
        <v>0</v>
      </c>
      <c r="I82" s="653">
        <v>2</v>
      </c>
      <c r="J82" s="653">
        <v>252.56</v>
      </c>
      <c r="K82" s="666">
        <v>1</v>
      </c>
      <c r="L82" s="653">
        <v>2</v>
      </c>
      <c r="M82" s="654">
        <v>252.56</v>
      </c>
    </row>
    <row r="83" spans="1:13" ht="14.4" customHeight="1" x14ac:dyDescent="0.3">
      <c r="A83" s="649" t="s">
        <v>3913</v>
      </c>
      <c r="B83" s="650" t="s">
        <v>3812</v>
      </c>
      <c r="C83" s="650" t="s">
        <v>4603</v>
      </c>
      <c r="D83" s="650" t="s">
        <v>4604</v>
      </c>
      <c r="E83" s="650" t="s">
        <v>4324</v>
      </c>
      <c r="F83" s="653"/>
      <c r="G83" s="653"/>
      <c r="H83" s="666">
        <v>0</v>
      </c>
      <c r="I83" s="653">
        <v>2</v>
      </c>
      <c r="J83" s="653">
        <v>252.56</v>
      </c>
      <c r="K83" s="666">
        <v>1</v>
      </c>
      <c r="L83" s="653">
        <v>2</v>
      </c>
      <c r="M83" s="654">
        <v>252.56</v>
      </c>
    </row>
    <row r="84" spans="1:13" ht="14.4" customHeight="1" x14ac:dyDescent="0.3">
      <c r="A84" s="649" t="s">
        <v>3913</v>
      </c>
      <c r="B84" s="650" t="s">
        <v>3812</v>
      </c>
      <c r="C84" s="650" t="s">
        <v>4611</v>
      </c>
      <c r="D84" s="650" t="s">
        <v>4612</v>
      </c>
      <c r="E84" s="650" t="s">
        <v>4324</v>
      </c>
      <c r="F84" s="653"/>
      <c r="G84" s="653"/>
      <c r="H84" s="666">
        <v>0</v>
      </c>
      <c r="I84" s="653">
        <v>4</v>
      </c>
      <c r="J84" s="653">
        <v>505.12</v>
      </c>
      <c r="K84" s="666">
        <v>1</v>
      </c>
      <c r="L84" s="653">
        <v>4</v>
      </c>
      <c r="M84" s="654">
        <v>505.12</v>
      </c>
    </row>
    <row r="85" spans="1:13" ht="14.4" customHeight="1" x14ac:dyDescent="0.3">
      <c r="A85" s="649" t="s">
        <v>3913</v>
      </c>
      <c r="B85" s="650" t="s">
        <v>3812</v>
      </c>
      <c r="C85" s="650" t="s">
        <v>4581</v>
      </c>
      <c r="D85" s="650" t="s">
        <v>4582</v>
      </c>
      <c r="E85" s="650" t="s">
        <v>2305</v>
      </c>
      <c r="F85" s="653"/>
      <c r="G85" s="653"/>
      <c r="H85" s="666">
        <v>0</v>
      </c>
      <c r="I85" s="653">
        <v>12</v>
      </c>
      <c r="J85" s="653">
        <v>379.08</v>
      </c>
      <c r="K85" s="666">
        <v>1</v>
      </c>
      <c r="L85" s="653">
        <v>12</v>
      </c>
      <c r="M85" s="654">
        <v>379.08</v>
      </c>
    </row>
    <row r="86" spans="1:13" ht="14.4" customHeight="1" x14ac:dyDescent="0.3">
      <c r="A86" s="649" t="s">
        <v>3913</v>
      </c>
      <c r="B86" s="650" t="s">
        <v>3812</v>
      </c>
      <c r="C86" s="650" t="s">
        <v>4585</v>
      </c>
      <c r="D86" s="650" t="s">
        <v>4586</v>
      </c>
      <c r="E86" s="650" t="s">
        <v>4324</v>
      </c>
      <c r="F86" s="653"/>
      <c r="G86" s="653"/>
      <c r="H86" s="666">
        <v>0</v>
      </c>
      <c r="I86" s="653">
        <v>3</v>
      </c>
      <c r="J86" s="653">
        <v>382.25</v>
      </c>
      <c r="K86" s="666">
        <v>1</v>
      </c>
      <c r="L86" s="653">
        <v>3</v>
      </c>
      <c r="M86" s="654">
        <v>382.25</v>
      </c>
    </row>
    <row r="87" spans="1:13" ht="14.4" customHeight="1" x14ac:dyDescent="0.3">
      <c r="A87" s="649" t="s">
        <v>3913</v>
      </c>
      <c r="B87" s="650" t="s">
        <v>3812</v>
      </c>
      <c r="C87" s="650" t="s">
        <v>4605</v>
      </c>
      <c r="D87" s="650" t="s">
        <v>4606</v>
      </c>
      <c r="E87" s="650" t="s">
        <v>4324</v>
      </c>
      <c r="F87" s="653"/>
      <c r="G87" s="653"/>
      <c r="H87" s="666">
        <v>0</v>
      </c>
      <c r="I87" s="653">
        <v>4</v>
      </c>
      <c r="J87" s="653">
        <v>518.04</v>
      </c>
      <c r="K87" s="666">
        <v>1</v>
      </c>
      <c r="L87" s="653">
        <v>4</v>
      </c>
      <c r="M87" s="654">
        <v>518.04</v>
      </c>
    </row>
    <row r="88" spans="1:13" ht="14.4" customHeight="1" x14ac:dyDescent="0.3">
      <c r="A88" s="649" t="s">
        <v>3913</v>
      </c>
      <c r="B88" s="650" t="s">
        <v>3812</v>
      </c>
      <c r="C88" s="650" t="s">
        <v>4607</v>
      </c>
      <c r="D88" s="650" t="s">
        <v>4608</v>
      </c>
      <c r="E88" s="650" t="s">
        <v>4324</v>
      </c>
      <c r="F88" s="653"/>
      <c r="G88" s="653"/>
      <c r="H88" s="666">
        <v>0</v>
      </c>
      <c r="I88" s="653">
        <v>3</v>
      </c>
      <c r="J88" s="653">
        <v>378.84000000000003</v>
      </c>
      <c r="K88" s="666">
        <v>1</v>
      </c>
      <c r="L88" s="653">
        <v>3</v>
      </c>
      <c r="M88" s="654">
        <v>378.84000000000003</v>
      </c>
    </row>
    <row r="89" spans="1:13" ht="14.4" customHeight="1" x14ac:dyDescent="0.3">
      <c r="A89" s="649" t="s">
        <v>3913</v>
      </c>
      <c r="B89" s="650" t="s">
        <v>3812</v>
      </c>
      <c r="C89" s="650" t="s">
        <v>4325</v>
      </c>
      <c r="D89" s="650" t="s">
        <v>4326</v>
      </c>
      <c r="E89" s="650" t="s">
        <v>4324</v>
      </c>
      <c r="F89" s="653"/>
      <c r="G89" s="653"/>
      <c r="H89" s="666">
        <v>0</v>
      </c>
      <c r="I89" s="653">
        <v>19</v>
      </c>
      <c r="J89" s="653">
        <v>1558.7600000000002</v>
      </c>
      <c r="K89" s="666">
        <v>1</v>
      </c>
      <c r="L89" s="653">
        <v>19</v>
      </c>
      <c r="M89" s="654">
        <v>1558.7600000000002</v>
      </c>
    </row>
    <row r="90" spans="1:13" ht="14.4" customHeight="1" x14ac:dyDescent="0.3">
      <c r="A90" s="649" t="s">
        <v>3913</v>
      </c>
      <c r="B90" s="650" t="s">
        <v>3812</v>
      </c>
      <c r="C90" s="650" t="s">
        <v>3264</v>
      </c>
      <c r="D90" s="650" t="s">
        <v>3265</v>
      </c>
      <c r="E90" s="650" t="s">
        <v>3266</v>
      </c>
      <c r="F90" s="653"/>
      <c r="G90" s="653"/>
      <c r="H90" s="666">
        <v>0</v>
      </c>
      <c r="I90" s="653">
        <v>3</v>
      </c>
      <c r="J90" s="653">
        <v>252.57</v>
      </c>
      <c r="K90" s="666">
        <v>1</v>
      </c>
      <c r="L90" s="653">
        <v>3</v>
      </c>
      <c r="M90" s="654">
        <v>252.57</v>
      </c>
    </row>
    <row r="91" spans="1:13" ht="14.4" customHeight="1" x14ac:dyDescent="0.3">
      <c r="A91" s="649" t="s">
        <v>3913</v>
      </c>
      <c r="B91" s="650" t="s">
        <v>3812</v>
      </c>
      <c r="C91" s="650" t="s">
        <v>4322</v>
      </c>
      <c r="D91" s="650" t="s">
        <v>4323</v>
      </c>
      <c r="E91" s="650" t="s">
        <v>4324</v>
      </c>
      <c r="F91" s="653"/>
      <c r="G91" s="653"/>
      <c r="H91" s="666">
        <v>0</v>
      </c>
      <c r="I91" s="653">
        <v>6</v>
      </c>
      <c r="J91" s="653">
        <v>492.24</v>
      </c>
      <c r="K91" s="666">
        <v>1</v>
      </c>
      <c r="L91" s="653">
        <v>6</v>
      </c>
      <c r="M91" s="654">
        <v>492.24</v>
      </c>
    </row>
    <row r="92" spans="1:13" ht="14.4" customHeight="1" x14ac:dyDescent="0.3">
      <c r="A92" s="649" t="s">
        <v>3913</v>
      </c>
      <c r="B92" s="650" t="s">
        <v>3812</v>
      </c>
      <c r="C92" s="650" t="s">
        <v>4613</v>
      </c>
      <c r="D92" s="650" t="s">
        <v>3263</v>
      </c>
      <c r="E92" s="650" t="s">
        <v>4614</v>
      </c>
      <c r="F92" s="653"/>
      <c r="G92" s="653"/>
      <c r="H92" s="666">
        <v>0</v>
      </c>
      <c r="I92" s="653">
        <v>30</v>
      </c>
      <c r="J92" s="653">
        <v>7278.9</v>
      </c>
      <c r="K92" s="666">
        <v>1</v>
      </c>
      <c r="L92" s="653">
        <v>30</v>
      </c>
      <c r="M92" s="654">
        <v>7278.9</v>
      </c>
    </row>
    <row r="93" spans="1:13" ht="14.4" customHeight="1" x14ac:dyDescent="0.3">
      <c r="A93" s="649" t="s">
        <v>3913</v>
      </c>
      <c r="B93" s="650" t="s">
        <v>3812</v>
      </c>
      <c r="C93" s="650" t="s">
        <v>4615</v>
      </c>
      <c r="D93" s="650" t="s">
        <v>4616</v>
      </c>
      <c r="E93" s="650" t="s">
        <v>4324</v>
      </c>
      <c r="F93" s="653"/>
      <c r="G93" s="653"/>
      <c r="H93" s="666">
        <v>0</v>
      </c>
      <c r="I93" s="653">
        <v>4</v>
      </c>
      <c r="J93" s="653">
        <v>328.16</v>
      </c>
      <c r="K93" s="666">
        <v>1</v>
      </c>
      <c r="L93" s="653">
        <v>4</v>
      </c>
      <c r="M93" s="654">
        <v>328.16</v>
      </c>
    </row>
    <row r="94" spans="1:13" ht="14.4" customHeight="1" x14ac:dyDescent="0.3">
      <c r="A94" s="649" t="s">
        <v>3913</v>
      </c>
      <c r="B94" s="650" t="s">
        <v>3812</v>
      </c>
      <c r="C94" s="650" t="s">
        <v>4617</v>
      </c>
      <c r="D94" s="650" t="s">
        <v>3263</v>
      </c>
      <c r="E94" s="650" t="s">
        <v>4618</v>
      </c>
      <c r="F94" s="653"/>
      <c r="G94" s="653"/>
      <c r="H94" s="666">
        <v>0</v>
      </c>
      <c r="I94" s="653">
        <v>5</v>
      </c>
      <c r="J94" s="653">
        <v>7255.2</v>
      </c>
      <c r="K94" s="666">
        <v>1</v>
      </c>
      <c r="L94" s="653">
        <v>5</v>
      </c>
      <c r="M94" s="654">
        <v>7255.2</v>
      </c>
    </row>
    <row r="95" spans="1:13" ht="14.4" customHeight="1" x14ac:dyDescent="0.3">
      <c r="A95" s="649" t="s">
        <v>3913</v>
      </c>
      <c r="B95" s="650" t="s">
        <v>3812</v>
      </c>
      <c r="C95" s="650" t="s">
        <v>4619</v>
      </c>
      <c r="D95" s="650" t="s">
        <v>4620</v>
      </c>
      <c r="E95" s="650" t="s">
        <v>3258</v>
      </c>
      <c r="F95" s="653">
        <v>12</v>
      </c>
      <c r="G95" s="653">
        <v>2331.12</v>
      </c>
      <c r="H95" s="666">
        <v>1</v>
      </c>
      <c r="I95" s="653"/>
      <c r="J95" s="653"/>
      <c r="K95" s="666">
        <v>0</v>
      </c>
      <c r="L95" s="653">
        <v>12</v>
      </c>
      <c r="M95" s="654">
        <v>2331.12</v>
      </c>
    </row>
    <row r="96" spans="1:13" ht="14.4" customHeight="1" x14ac:dyDescent="0.3">
      <c r="A96" s="649" t="s">
        <v>3914</v>
      </c>
      <c r="B96" s="650" t="s">
        <v>3679</v>
      </c>
      <c r="C96" s="650" t="s">
        <v>5484</v>
      </c>
      <c r="D96" s="650" t="s">
        <v>5485</v>
      </c>
      <c r="E96" s="650" t="s">
        <v>5486</v>
      </c>
      <c r="F96" s="653"/>
      <c r="G96" s="653"/>
      <c r="H96" s="666">
        <v>0</v>
      </c>
      <c r="I96" s="653">
        <v>1</v>
      </c>
      <c r="J96" s="653">
        <v>48.98</v>
      </c>
      <c r="K96" s="666">
        <v>1</v>
      </c>
      <c r="L96" s="653">
        <v>1</v>
      </c>
      <c r="M96" s="654">
        <v>48.98</v>
      </c>
    </row>
    <row r="97" spans="1:13" ht="14.4" customHeight="1" x14ac:dyDescent="0.3">
      <c r="A97" s="649" t="s">
        <v>3914</v>
      </c>
      <c r="B97" s="650" t="s">
        <v>3685</v>
      </c>
      <c r="C97" s="650" t="s">
        <v>2200</v>
      </c>
      <c r="D97" s="650" t="s">
        <v>2201</v>
      </c>
      <c r="E97" s="650" t="s">
        <v>3686</v>
      </c>
      <c r="F97" s="653"/>
      <c r="G97" s="653"/>
      <c r="H97" s="666">
        <v>0</v>
      </c>
      <c r="I97" s="653">
        <v>2</v>
      </c>
      <c r="J97" s="653">
        <v>2719.22</v>
      </c>
      <c r="K97" s="666">
        <v>1</v>
      </c>
      <c r="L97" s="653">
        <v>2</v>
      </c>
      <c r="M97" s="654">
        <v>2719.22</v>
      </c>
    </row>
    <row r="98" spans="1:13" ht="14.4" customHeight="1" x14ac:dyDescent="0.3">
      <c r="A98" s="649" t="s">
        <v>3914</v>
      </c>
      <c r="B98" s="650" t="s">
        <v>3685</v>
      </c>
      <c r="C98" s="650" t="s">
        <v>3964</v>
      </c>
      <c r="D98" s="650" t="s">
        <v>3965</v>
      </c>
      <c r="E98" s="650" t="s">
        <v>3966</v>
      </c>
      <c r="F98" s="653"/>
      <c r="G98" s="653"/>
      <c r="H98" s="666">
        <v>0</v>
      </c>
      <c r="I98" s="653">
        <v>5</v>
      </c>
      <c r="J98" s="653">
        <v>6798.0499999999993</v>
      </c>
      <c r="K98" s="666">
        <v>1</v>
      </c>
      <c r="L98" s="653">
        <v>5</v>
      </c>
      <c r="M98" s="654">
        <v>6798.0499999999993</v>
      </c>
    </row>
    <row r="99" spans="1:13" ht="14.4" customHeight="1" x14ac:dyDescent="0.3">
      <c r="A99" s="649" t="s">
        <v>3914</v>
      </c>
      <c r="B99" s="650" t="s">
        <v>3746</v>
      </c>
      <c r="C99" s="650" t="s">
        <v>5741</v>
      </c>
      <c r="D99" s="650" t="s">
        <v>3321</v>
      </c>
      <c r="E99" s="650" t="s">
        <v>5742</v>
      </c>
      <c r="F99" s="653"/>
      <c r="G99" s="653"/>
      <c r="H99" s="666">
        <v>0</v>
      </c>
      <c r="I99" s="653">
        <v>1</v>
      </c>
      <c r="J99" s="653">
        <v>782.22</v>
      </c>
      <c r="K99" s="666">
        <v>1</v>
      </c>
      <c r="L99" s="653">
        <v>1</v>
      </c>
      <c r="M99" s="654">
        <v>782.22</v>
      </c>
    </row>
    <row r="100" spans="1:13" ht="14.4" customHeight="1" x14ac:dyDescent="0.3">
      <c r="A100" s="649" t="s">
        <v>3914</v>
      </c>
      <c r="B100" s="650" t="s">
        <v>5978</v>
      </c>
      <c r="C100" s="650" t="s">
        <v>5800</v>
      </c>
      <c r="D100" s="650" t="s">
        <v>5801</v>
      </c>
      <c r="E100" s="650" t="s">
        <v>5802</v>
      </c>
      <c r="F100" s="653"/>
      <c r="G100" s="653"/>
      <c r="H100" s="666">
        <v>0</v>
      </c>
      <c r="I100" s="653">
        <v>11</v>
      </c>
      <c r="J100" s="653">
        <v>163460.76999999999</v>
      </c>
      <c r="K100" s="666">
        <v>1</v>
      </c>
      <c r="L100" s="653">
        <v>11</v>
      </c>
      <c r="M100" s="654">
        <v>163460.76999999999</v>
      </c>
    </row>
    <row r="101" spans="1:13" ht="14.4" customHeight="1" x14ac:dyDescent="0.3">
      <c r="A101" s="649" t="s">
        <v>3914</v>
      </c>
      <c r="B101" s="650" t="s">
        <v>5978</v>
      </c>
      <c r="C101" s="650" t="s">
        <v>5838</v>
      </c>
      <c r="D101" s="650" t="s">
        <v>5832</v>
      </c>
      <c r="E101" s="650" t="s">
        <v>5224</v>
      </c>
      <c r="F101" s="653"/>
      <c r="G101" s="653"/>
      <c r="H101" s="666">
        <v>0</v>
      </c>
      <c r="I101" s="653">
        <v>4</v>
      </c>
      <c r="J101" s="653">
        <v>42457.32</v>
      </c>
      <c r="K101" s="666">
        <v>1</v>
      </c>
      <c r="L101" s="653">
        <v>4</v>
      </c>
      <c r="M101" s="654">
        <v>42457.32</v>
      </c>
    </row>
    <row r="102" spans="1:13" ht="14.4" customHeight="1" x14ac:dyDescent="0.3">
      <c r="A102" s="649" t="s">
        <v>3914</v>
      </c>
      <c r="B102" s="650" t="s">
        <v>5978</v>
      </c>
      <c r="C102" s="650" t="s">
        <v>5851</v>
      </c>
      <c r="D102" s="650" t="s">
        <v>5852</v>
      </c>
      <c r="E102" s="650" t="s">
        <v>5853</v>
      </c>
      <c r="F102" s="653"/>
      <c r="G102" s="653"/>
      <c r="H102" s="666">
        <v>0</v>
      </c>
      <c r="I102" s="653">
        <v>4</v>
      </c>
      <c r="J102" s="653">
        <v>8491.44</v>
      </c>
      <c r="K102" s="666">
        <v>1</v>
      </c>
      <c r="L102" s="653">
        <v>4</v>
      </c>
      <c r="M102" s="654">
        <v>8491.44</v>
      </c>
    </row>
    <row r="103" spans="1:13" ht="14.4" customHeight="1" x14ac:dyDescent="0.3">
      <c r="A103" s="649" t="s">
        <v>3914</v>
      </c>
      <c r="B103" s="650" t="s">
        <v>3849</v>
      </c>
      <c r="C103" s="650" t="s">
        <v>4385</v>
      </c>
      <c r="D103" s="650" t="s">
        <v>3851</v>
      </c>
      <c r="E103" s="650" t="s">
        <v>2164</v>
      </c>
      <c r="F103" s="653"/>
      <c r="G103" s="653"/>
      <c r="H103" s="666">
        <v>0</v>
      </c>
      <c r="I103" s="653">
        <v>2</v>
      </c>
      <c r="J103" s="653">
        <v>154.4</v>
      </c>
      <c r="K103" s="666">
        <v>1</v>
      </c>
      <c r="L103" s="653">
        <v>2</v>
      </c>
      <c r="M103" s="654">
        <v>154.4</v>
      </c>
    </row>
    <row r="104" spans="1:13" ht="14.4" customHeight="1" x14ac:dyDescent="0.3">
      <c r="A104" s="649" t="s">
        <v>3914</v>
      </c>
      <c r="B104" s="650" t="s">
        <v>3849</v>
      </c>
      <c r="C104" s="650" t="s">
        <v>3236</v>
      </c>
      <c r="D104" s="650" t="s">
        <v>3851</v>
      </c>
      <c r="E104" s="650" t="s">
        <v>3852</v>
      </c>
      <c r="F104" s="653"/>
      <c r="G104" s="653"/>
      <c r="H104" s="666">
        <v>0</v>
      </c>
      <c r="I104" s="653">
        <v>2</v>
      </c>
      <c r="J104" s="653">
        <v>1029.3599999999999</v>
      </c>
      <c r="K104" s="666">
        <v>1</v>
      </c>
      <c r="L104" s="653">
        <v>2</v>
      </c>
      <c r="M104" s="654">
        <v>1029.3599999999999</v>
      </c>
    </row>
    <row r="105" spans="1:13" ht="14.4" customHeight="1" x14ac:dyDescent="0.3">
      <c r="A105" s="649" t="s">
        <v>3914</v>
      </c>
      <c r="B105" s="650" t="s">
        <v>3769</v>
      </c>
      <c r="C105" s="650" t="s">
        <v>2273</v>
      </c>
      <c r="D105" s="650" t="s">
        <v>2274</v>
      </c>
      <c r="E105" s="650" t="s">
        <v>3770</v>
      </c>
      <c r="F105" s="653"/>
      <c r="G105" s="653"/>
      <c r="H105" s="666">
        <v>0</v>
      </c>
      <c r="I105" s="653">
        <v>8</v>
      </c>
      <c r="J105" s="653">
        <v>6436.64</v>
      </c>
      <c r="K105" s="666">
        <v>1</v>
      </c>
      <c r="L105" s="653">
        <v>8</v>
      </c>
      <c r="M105" s="654">
        <v>6436.64</v>
      </c>
    </row>
    <row r="106" spans="1:13" ht="14.4" customHeight="1" x14ac:dyDescent="0.3">
      <c r="A106" s="649" t="s">
        <v>3915</v>
      </c>
      <c r="B106" s="650" t="s">
        <v>3685</v>
      </c>
      <c r="C106" s="650" t="s">
        <v>2182</v>
      </c>
      <c r="D106" s="650" t="s">
        <v>2183</v>
      </c>
      <c r="E106" s="650" t="s">
        <v>2184</v>
      </c>
      <c r="F106" s="653"/>
      <c r="G106" s="653"/>
      <c r="H106" s="666">
        <v>0</v>
      </c>
      <c r="I106" s="653">
        <v>3</v>
      </c>
      <c r="J106" s="653">
        <v>1492.1999999999998</v>
      </c>
      <c r="K106" s="666">
        <v>1</v>
      </c>
      <c r="L106" s="653">
        <v>3</v>
      </c>
      <c r="M106" s="654">
        <v>1492.1999999999998</v>
      </c>
    </row>
    <row r="107" spans="1:13" ht="14.4" customHeight="1" x14ac:dyDescent="0.3">
      <c r="A107" s="649" t="s">
        <v>3915</v>
      </c>
      <c r="B107" s="650" t="s">
        <v>3685</v>
      </c>
      <c r="C107" s="650" t="s">
        <v>2200</v>
      </c>
      <c r="D107" s="650" t="s">
        <v>2201</v>
      </c>
      <c r="E107" s="650" t="s">
        <v>3686</v>
      </c>
      <c r="F107" s="653"/>
      <c r="G107" s="653"/>
      <c r="H107" s="666">
        <v>0</v>
      </c>
      <c r="I107" s="653">
        <v>5</v>
      </c>
      <c r="J107" s="653">
        <v>6798.0499999999993</v>
      </c>
      <c r="K107" s="666">
        <v>1</v>
      </c>
      <c r="L107" s="653">
        <v>5</v>
      </c>
      <c r="M107" s="654">
        <v>6798.0499999999993</v>
      </c>
    </row>
    <row r="108" spans="1:13" ht="14.4" customHeight="1" x14ac:dyDescent="0.3">
      <c r="A108" s="649" t="s">
        <v>3915</v>
      </c>
      <c r="B108" s="650" t="s">
        <v>3685</v>
      </c>
      <c r="C108" s="650" t="s">
        <v>3964</v>
      </c>
      <c r="D108" s="650" t="s">
        <v>3965</v>
      </c>
      <c r="E108" s="650" t="s">
        <v>3966</v>
      </c>
      <c r="F108" s="653"/>
      <c r="G108" s="653"/>
      <c r="H108" s="666">
        <v>0</v>
      </c>
      <c r="I108" s="653">
        <v>1</v>
      </c>
      <c r="J108" s="653">
        <v>1359.61</v>
      </c>
      <c r="K108" s="666">
        <v>1</v>
      </c>
      <c r="L108" s="653">
        <v>1</v>
      </c>
      <c r="M108" s="654">
        <v>1359.61</v>
      </c>
    </row>
    <row r="109" spans="1:13" ht="14.4" customHeight="1" x14ac:dyDescent="0.3">
      <c r="A109" s="649" t="s">
        <v>3915</v>
      </c>
      <c r="B109" s="650" t="s">
        <v>3687</v>
      </c>
      <c r="C109" s="650" t="s">
        <v>4682</v>
      </c>
      <c r="D109" s="650" t="s">
        <v>4683</v>
      </c>
      <c r="E109" s="650" t="s">
        <v>4684</v>
      </c>
      <c r="F109" s="653"/>
      <c r="G109" s="653"/>
      <c r="H109" s="666">
        <v>0</v>
      </c>
      <c r="I109" s="653">
        <v>3</v>
      </c>
      <c r="J109" s="653">
        <v>4078.83</v>
      </c>
      <c r="K109" s="666">
        <v>1</v>
      </c>
      <c r="L109" s="653">
        <v>3</v>
      </c>
      <c r="M109" s="654">
        <v>4078.83</v>
      </c>
    </row>
    <row r="110" spans="1:13" ht="14.4" customHeight="1" x14ac:dyDescent="0.3">
      <c r="A110" s="649" t="s">
        <v>3915</v>
      </c>
      <c r="B110" s="650" t="s">
        <v>3690</v>
      </c>
      <c r="C110" s="650" t="s">
        <v>2217</v>
      </c>
      <c r="D110" s="650" t="s">
        <v>2218</v>
      </c>
      <c r="E110" s="650" t="s">
        <v>1962</v>
      </c>
      <c r="F110" s="653"/>
      <c r="G110" s="653"/>
      <c r="H110" s="666"/>
      <c r="I110" s="653">
        <v>2</v>
      </c>
      <c r="J110" s="653">
        <v>0</v>
      </c>
      <c r="K110" s="666"/>
      <c r="L110" s="653">
        <v>2</v>
      </c>
      <c r="M110" s="654">
        <v>0</v>
      </c>
    </row>
    <row r="111" spans="1:13" ht="14.4" customHeight="1" x14ac:dyDescent="0.3">
      <c r="A111" s="649" t="s">
        <v>3915</v>
      </c>
      <c r="B111" s="650" t="s">
        <v>3696</v>
      </c>
      <c r="C111" s="650" t="s">
        <v>2061</v>
      </c>
      <c r="D111" s="650" t="s">
        <v>2062</v>
      </c>
      <c r="E111" s="650" t="s">
        <v>2000</v>
      </c>
      <c r="F111" s="653"/>
      <c r="G111" s="653"/>
      <c r="H111" s="666">
        <v>0</v>
      </c>
      <c r="I111" s="653">
        <v>3</v>
      </c>
      <c r="J111" s="653">
        <v>5249.07</v>
      </c>
      <c r="K111" s="666">
        <v>1</v>
      </c>
      <c r="L111" s="653">
        <v>3</v>
      </c>
      <c r="M111" s="654">
        <v>5249.07</v>
      </c>
    </row>
    <row r="112" spans="1:13" ht="14.4" customHeight="1" x14ac:dyDescent="0.3">
      <c r="A112" s="649" t="s">
        <v>3915</v>
      </c>
      <c r="B112" s="650" t="s">
        <v>3824</v>
      </c>
      <c r="C112" s="650" t="s">
        <v>4688</v>
      </c>
      <c r="D112" s="650" t="s">
        <v>4689</v>
      </c>
      <c r="E112" s="650" t="s">
        <v>4690</v>
      </c>
      <c r="F112" s="653"/>
      <c r="G112" s="653"/>
      <c r="H112" s="666">
        <v>0</v>
      </c>
      <c r="I112" s="653">
        <v>3</v>
      </c>
      <c r="J112" s="653">
        <v>293.04000000000002</v>
      </c>
      <c r="K112" s="666">
        <v>1</v>
      </c>
      <c r="L112" s="653">
        <v>3</v>
      </c>
      <c r="M112" s="654">
        <v>293.04000000000002</v>
      </c>
    </row>
    <row r="113" spans="1:13" ht="14.4" customHeight="1" x14ac:dyDescent="0.3">
      <c r="A113" s="649" t="s">
        <v>3915</v>
      </c>
      <c r="B113" s="650" t="s">
        <v>3824</v>
      </c>
      <c r="C113" s="650" t="s">
        <v>4691</v>
      </c>
      <c r="D113" s="650" t="s">
        <v>4692</v>
      </c>
      <c r="E113" s="650" t="s">
        <v>4693</v>
      </c>
      <c r="F113" s="653">
        <v>1</v>
      </c>
      <c r="G113" s="653">
        <v>313.98</v>
      </c>
      <c r="H113" s="666">
        <v>1</v>
      </c>
      <c r="I113" s="653"/>
      <c r="J113" s="653"/>
      <c r="K113" s="666">
        <v>0</v>
      </c>
      <c r="L113" s="653">
        <v>1</v>
      </c>
      <c r="M113" s="654">
        <v>313.98</v>
      </c>
    </row>
    <row r="114" spans="1:13" ht="14.4" customHeight="1" x14ac:dyDescent="0.3">
      <c r="A114" s="649" t="s">
        <v>3915</v>
      </c>
      <c r="B114" s="650" t="s">
        <v>3824</v>
      </c>
      <c r="C114" s="650" t="s">
        <v>5860</v>
      </c>
      <c r="D114" s="650" t="s">
        <v>4692</v>
      </c>
      <c r="E114" s="650" t="s">
        <v>2492</v>
      </c>
      <c r="F114" s="653">
        <v>1</v>
      </c>
      <c r="G114" s="653">
        <v>104.66</v>
      </c>
      <c r="H114" s="666">
        <v>1</v>
      </c>
      <c r="I114" s="653"/>
      <c r="J114" s="653"/>
      <c r="K114" s="666">
        <v>0</v>
      </c>
      <c r="L114" s="653">
        <v>1</v>
      </c>
      <c r="M114" s="654">
        <v>104.66</v>
      </c>
    </row>
    <row r="115" spans="1:13" ht="14.4" customHeight="1" x14ac:dyDescent="0.3">
      <c r="A115" s="649" t="s">
        <v>3915</v>
      </c>
      <c r="B115" s="650" t="s">
        <v>3718</v>
      </c>
      <c r="C115" s="650" t="s">
        <v>4707</v>
      </c>
      <c r="D115" s="650" t="s">
        <v>4708</v>
      </c>
      <c r="E115" s="650" t="s">
        <v>4709</v>
      </c>
      <c r="F115" s="653"/>
      <c r="G115" s="653"/>
      <c r="H115" s="666">
        <v>0</v>
      </c>
      <c r="I115" s="653">
        <v>1</v>
      </c>
      <c r="J115" s="653">
        <v>937.62</v>
      </c>
      <c r="K115" s="666">
        <v>1</v>
      </c>
      <c r="L115" s="653">
        <v>1</v>
      </c>
      <c r="M115" s="654">
        <v>937.62</v>
      </c>
    </row>
    <row r="116" spans="1:13" ht="14.4" customHeight="1" x14ac:dyDescent="0.3">
      <c r="A116" s="649" t="s">
        <v>3915</v>
      </c>
      <c r="B116" s="650" t="s">
        <v>3720</v>
      </c>
      <c r="C116" s="650" t="s">
        <v>4710</v>
      </c>
      <c r="D116" s="650" t="s">
        <v>4711</v>
      </c>
      <c r="E116" s="650" t="s">
        <v>4712</v>
      </c>
      <c r="F116" s="653">
        <v>2</v>
      </c>
      <c r="G116" s="653">
        <v>1094.3399999999999</v>
      </c>
      <c r="H116" s="666">
        <v>1</v>
      </c>
      <c r="I116" s="653"/>
      <c r="J116" s="653"/>
      <c r="K116" s="666">
        <v>0</v>
      </c>
      <c r="L116" s="653">
        <v>2</v>
      </c>
      <c r="M116" s="654">
        <v>1094.3399999999999</v>
      </c>
    </row>
    <row r="117" spans="1:13" ht="14.4" customHeight="1" x14ac:dyDescent="0.3">
      <c r="A117" s="649" t="s">
        <v>3915</v>
      </c>
      <c r="B117" s="650" t="s">
        <v>3720</v>
      </c>
      <c r="C117" s="650" t="s">
        <v>4713</v>
      </c>
      <c r="D117" s="650" t="s">
        <v>1973</v>
      </c>
      <c r="E117" s="650" t="s">
        <v>4714</v>
      </c>
      <c r="F117" s="653"/>
      <c r="G117" s="653"/>
      <c r="H117" s="666">
        <v>0</v>
      </c>
      <c r="I117" s="653">
        <v>1</v>
      </c>
      <c r="J117" s="653">
        <v>547.16999999999996</v>
      </c>
      <c r="K117" s="666">
        <v>1</v>
      </c>
      <c r="L117" s="653">
        <v>1</v>
      </c>
      <c r="M117" s="654">
        <v>547.16999999999996</v>
      </c>
    </row>
    <row r="118" spans="1:13" ht="14.4" customHeight="1" x14ac:dyDescent="0.3">
      <c r="A118" s="649" t="s">
        <v>3915</v>
      </c>
      <c r="B118" s="650" t="s">
        <v>3725</v>
      </c>
      <c r="C118" s="650" t="s">
        <v>4699</v>
      </c>
      <c r="D118" s="650" t="s">
        <v>619</v>
      </c>
      <c r="E118" s="650" t="s">
        <v>4700</v>
      </c>
      <c r="F118" s="653"/>
      <c r="G118" s="653"/>
      <c r="H118" s="666">
        <v>0</v>
      </c>
      <c r="I118" s="653">
        <v>1</v>
      </c>
      <c r="J118" s="653">
        <v>65.069999999999993</v>
      </c>
      <c r="K118" s="666">
        <v>1</v>
      </c>
      <c r="L118" s="653">
        <v>1</v>
      </c>
      <c r="M118" s="654">
        <v>65.069999999999993</v>
      </c>
    </row>
    <row r="119" spans="1:13" ht="14.4" customHeight="1" x14ac:dyDescent="0.3">
      <c r="A119" s="649" t="s">
        <v>3915</v>
      </c>
      <c r="B119" s="650" t="s">
        <v>3727</v>
      </c>
      <c r="C119" s="650" t="s">
        <v>3284</v>
      </c>
      <c r="D119" s="650" t="s">
        <v>3846</v>
      </c>
      <c r="E119" s="650" t="s">
        <v>3847</v>
      </c>
      <c r="F119" s="653"/>
      <c r="G119" s="653"/>
      <c r="H119" s="666">
        <v>0</v>
      </c>
      <c r="I119" s="653">
        <v>1</v>
      </c>
      <c r="J119" s="653">
        <v>151.61000000000001</v>
      </c>
      <c r="K119" s="666">
        <v>1</v>
      </c>
      <c r="L119" s="653">
        <v>1</v>
      </c>
      <c r="M119" s="654">
        <v>151.61000000000001</v>
      </c>
    </row>
    <row r="120" spans="1:13" ht="14.4" customHeight="1" x14ac:dyDescent="0.3">
      <c r="A120" s="649" t="s">
        <v>3915</v>
      </c>
      <c r="B120" s="650" t="s">
        <v>3746</v>
      </c>
      <c r="C120" s="650" t="s">
        <v>5437</v>
      </c>
      <c r="D120" s="650" t="s">
        <v>5438</v>
      </c>
      <c r="E120" s="650" t="s">
        <v>5439</v>
      </c>
      <c r="F120" s="653"/>
      <c r="G120" s="653"/>
      <c r="H120" s="666">
        <v>0</v>
      </c>
      <c r="I120" s="653">
        <v>1</v>
      </c>
      <c r="J120" s="653">
        <v>4283.43</v>
      </c>
      <c r="K120" s="666">
        <v>1</v>
      </c>
      <c r="L120" s="653">
        <v>1</v>
      </c>
      <c r="M120" s="654">
        <v>4283.43</v>
      </c>
    </row>
    <row r="121" spans="1:13" ht="14.4" customHeight="1" x14ac:dyDescent="0.3">
      <c r="A121" s="649" t="s">
        <v>3915</v>
      </c>
      <c r="B121" s="650" t="s">
        <v>5978</v>
      </c>
      <c r="C121" s="650" t="s">
        <v>5800</v>
      </c>
      <c r="D121" s="650" t="s">
        <v>5801</v>
      </c>
      <c r="E121" s="650" t="s">
        <v>5802</v>
      </c>
      <c r="F121" s="653"/>
      <c r="G121" s="653"/>
      <c r="H121" s="666">
        <v>0</v>
      </c>
      <c r="I121" s="653">
        <v>1</v>
      </c>
      <c r="J121" s="653">
        <v>14860.07</v>
      </c>
      <c r="K121" s="666">
        <v>1</v>
      </c>
      <c r="L121" s="653">
        <v>1</v>
      </c>
      <c r="M121" s="654">
        <v>14860.07</v>
      </c>
    </row>
    <row r="122" spans="1:13" ht="14.4" customHeight="1" x14ac:dyDescent="0.3">
      <c r="A122" s="649" t="s">
        <v>3915</v>
      </c>
      <c r="B122" s="650" t="s">
        <v>3849</v>
      </c>
      <c r="C122" s="650" t="s">
        <v>4385</v>
      </c>
      <c r="D122" s="650" t="s">
        <v>3851</v>
      </c>
      <c r="E122" s="650" t="s">
        <v>2164</v>
      </c>
      <c r="F122" s="653"/>
      <c r="G122" s="653"/>
      <c r="H122" s="666">
        <v>0</v>
      </c>
      <c r="I122" s="653">
        <v>3</v>
      </c>
      <c r="J122" s="653">
        <v>463.20000000000005</v>
      </c>
      <c r="K122" s="666">
        <v>1</v>
      </c>
      <c r="L122" s="653">
        <v>3</v>
      </c>
      <c r="M122" s="654">
        <v>463.20000000000005</v>
      </c>
    </row>
    <row r="123" spans="1:13" ht="14.4" customHeight="1" x14ac:dyDescent="0.3">
      <c r="A123" s="649" t="s">
        <v>3915</v>
      </c>
      <c r="B123" s="650" t="s">
        <v>3849</v>
      </c>
      <c r="C123" s="650" t="s">
        <v>3236</v>
      </c>
      <c r="D123" s="650" t="s">
        <v>3851</v>
      </c>
      <c r="E123" s="650" t="s">
        <v>3852</v>
      </c>
      <c r="F123" s="653"/>
      <c r="G123" s="653"/>
      <c r="H123" s="666">
        <v>0</v>
      </c>
      <c r="I123" s="653">
        <v>8</v>
      </c>
      <c r="J123" s="653">
        <v>4117.4399999999996</v>
      </c>
      <c r="K123" s="666">
        <v>1</v>
      </c>
      <c r="L123" s="653">
        <v>8</v>
      </c>
      <c r="M123" s="654">
        <v>4117.4399999999996</v>
      </c>
    </row>
    <row r="124" spans="1:13" ht="14.4" customHeight="1" x14ac:dyDescent="0.3">
      <c r="A124" s="649" t="s">
        <v>3915</v>
      </c>
      <c r="B124" s="650" t="s">
        <v>3768</v>
      </c>
      <c r="C124" s="650" t="s">
        <v>4216</v>
      </c>
      <c r="D124" s="650" t="s">
        <v>4217</v>
      </c>
      <c r="E124" s="650" t="s">
        <v>3806</v>
      </c>
      <c r="F124" s="653"/>
      <c r="G124" s="653"/>
      <c r="H124" s="666">
        <v>0</v>
      </c>
      <c r="I124" s="653">
        <v>1</v>
      </c>
      <c r="J124" s="653">
        <v>216.29</v>
      </c>
      <c r="K124" s="666">
        <v>1</v>
      </c>
      <c r="L124" s="653">
        <v>1</v>
      </c>
      <c r="M124" s="654">
        <v>216.29</v>
      </c>
    </row>
    <row r="125" spans="1:13" ht="14.4" customHeight="1" x14ac:dyDescent="0.3">
      <c r="A125" s="649" t="s">
        <v>3915</v>
      </c>
      <c r="B125" s="650" t="s">
        <v>3768</v>
      </c>
      <c r="C125" s="650" t="s">
        <v>2270</v>
      </c>
      <c r="D125" s="650" t="s">
        <v>2271</v>
      </c>
      <c r="E125" s="650" t="s">
        <v>1586</v>
      </c>
      <c r="F125" s="653"/>
      <c r="G125" s="653"/>
      <c r="H125" s="666">
        <v>0</v>
      </c>
      <c r="I125" s="653">
        <v>2</v>
      </c>
      <c r="J125" s="653">
        <v>2281.4</v>
      </c>
      <c r="K125" s="666">
        <v>1</v>
      </c>
      <c r="L125" s="653">
        <v>2</v>
      </c>
      <c r="M125" s="654">
        <v>2281.4</v>
      </c>
    </row>
    <row r="126" spans="1:13" ht="14.4" customHeight="1" x14ac:dyDescent="0.3">
      <c r="A126" s="649" t="s">
        <v>3915</v>
      </c>
      <c r="B126" s="650" t="s">
        <v>5976</v>
      </c>
      <c r="C126" s="650" t="s">
        <v>4475</v>
      </c>
      <c r="D126" s="650" t="s">
        <v>4476</v>
      </c>
      <c r="E126" s="650" t="s">
        <v>4477</v>
      </c>
      <c r="F126" s="653"/>
      <c r="G126" s="653"/>
      <c r="H126" s="666">
        <v>0</v>
      </c>
      <c r="I126" s="653">
        <v>3</v>
      </c>
      <c r="J126" s="653">
        <v>2413.7400000000002</v>
      </c>
      <c r="K126" s="666">
        <v>1</v>
      </c>
      <c r="L126" s="653">
        <v>3</v>
      </c>
      <c r="M126" s="654">
        <v>2413.7400000000002</v>
      </c>
    </row>
    <row r="127" spans="1:13" ht="14.4" customHeight="1" x14ac:dyDescent="0.3">
      <c r="A127" s="649" t="s">
        <v>3915</v>
      </c>
      <c r="B127" s="650" t="s">
        <v>5976</v>
      </c>
      <c r="C127" s="650" t="s">
        <v>4661</v>
      </c>
      <c r="D127" s="650" t="s">
        <v>4476</v>
      </c>
      <c r="E127" s="650" t="s">
        <v>4662</v>
      </c>
      <c r="F127" s="653"/>
      <c r="G127" s="653"/>
      <c r="H127" s="666">
        <v>0</v>
      </c>
      <c r="I127" s="653">
        <v>1</v>
      </c>
      <c r="J127" s="653">
        <v>2681.96</v>
      </c>
      <c r="K127" s="666">
        <v>1</v>
      </c>
      <c r="L127" s="653">
        <v>1</v>
      </c>
      <c r="M127" s="654">
        <v>2681.96</v>
      </c>
    </row>
    <row r="128" spans="1:13" ht="14.4" customHeight="1" x14ac:dyDescent="0.3">
      <c r="A128" s="649" t="s">
        <v>3915</v>
      </c>
      <c r="B128" s="650" t="s">
        <v>3769</v>
      </c>
      <c r="C128" s="650" t="s">
        <v>2273</v>
      </c>
      <c r="D128" s="650" t="s">
        <v>2274</v>
      </c>
      <c r="E128" s="650" t="s">
        <v>3770</v>
      </c>
      <c r="F128" s="653"/>
      <c r="G128" s="653"/>
      <c r="H128" s="666">
        <v>0</v>
      </c>
      <c r="I128" s="653">
        <v>34</v>
      </c>
      <c r="J128" s="653">
        <v>27355.72</v>
      </c>
      <c r="K128" s="666">
        <v>1</v>
      </c>
      <c r="L128" s="653">
        <v>34</v>
      </c>
      <c r="M128" s="654">
        <v>27355.72</v>
      </c>
    </row>
    <row r="129" spans="1:13" ht="14.4" customHeight="1" x14ac:dyDescent="0.3">
      <c r="A129" s="649" t="s">
        <v>3915</v>
      </c>
      <c r="B129" s="650" t="s">
        <v>3777</v>
      </c>
      <c r="C129" s="650" t="s">
        <v>2005</v>
      </c>
      <c r="D129" s="650" t="s">
        <v>2006</v>
      </c>
      <c r="E129" s="650" t="s">
        <v>2007</v>
      </c>
      <c r="F129" s="653"/>
      <c r="G129" s="653"/>
      <c r="H129" s="666">
        <v>0</v>
      </c>
      <c r="I129" s="653">
        <v>1</v>
      </c>
      <c r="J129" s="653">
        <v>32.74</v>
      </c>
      <c r="K129" s="666">
        <v>1</v>
      </c>
      <c r="L129" s="653">
        <v>1</v>
      </c>
      <c r="M129" s="654">
        <v>32.74</v>
      </c>
    </row>
    <row r="130" spans="1:13" ht="14.4" customHeight="1" x14ac:dyDescent="0.3">
      <c r="A130" s="649" t="s">
        <v>3915</v>
      </c>
      <c r="B130" s="650" t="s">
        <v>3777</v>
      </c>
      <c r="C130" s="650" t="s">
        <v>2013</v>
      </c>
      <c r="D130" s="650" t="s">
        <v>2014</v>
      </c>
      <c r="E130" s="650" t="s">
        <v>2015</v>
      </c>
      <c r="F130" s="653"/>
      <c r="G130" s="653"/>
      <c r="H130" s="666">
        <v>0</v>
      </c>
      <c r="I130" s="653">
        <v>1</v>
      </c>
      <c r="J130" s="653">
        <v>26.89</v>
      </c>
      <c r="K130" s="666">
        <v>1</v>
      </c>
      <c r="L130" s="653">
        <v>1</v>
      </c>
      <c r="M130" s="654">
        <v>26.89</v>
      </c>
    </row>
    <row r="131" spans="1:13" ht="14.4" customHeight="1" x14ac:dyDescent="0.3">
      <c r="A131" s="649" t="s">
        <v>3915</v>
      </c>
      <c r="B131" s="650" t="s">
        <v>3777</v>
      </c>
      <c r="C131" s="650" t="s">
        <v>4719</v>
      </c>
      <c r="D131" s="650" t="s">
        <v>4720</v>
      </c>
      <c r="E131" s="650" t="s">
        <v>4387</v>
      </c>
      <c r="F131" s="653">
        <v>1</v>
      </c>
      <c r="G131" s="653">
        <v>314.33999999999997</v>
      </c>
      <c r="H131" s="666">
        <v>1</v>
      </c>
      <c r="I131" s="653"/>
      <c r="J131" s="653"/>
      <c r="K131" s="666">
        <v>0</v>
      </c>
      <c r="L131" s="653">
        <v>1</v>
      </c>
      <c r="M131" s="654">
        <v>314.33999999999997</v>
      </c>
    </row>
    <row r="132" spans="1:13" ht="14.4" customHeight="1" x14ac:dyDescent="0.3">
      <c r="A132" s="649" t="s">
        <v>3915</v>
      </c>
      <c r="B132" s="650" t="s">
        <v>3777</v>
      </c>
      <c r="C132" s="650" t="s">
        <v>4334</v>
      </c>
      <c r="D132" s="650" t="s">
        <v>2055</v>
      </c>
      <c r="E132" s="650" t="s">
        <v>4335</v>
      </c>
      <c r="F132" s="653"/>
      <c r="G132" s="653"/>
      <c r="H132" s="666">
        <v>0</v>
      </c>
      <c r="I132" s="653">
        <v>1</v>
      </c>
      <c r="J132" s="653">
        <v>163.72999999999999</v>
      </c>
      <c r="K132" s="666">
        <v>1</v>
      </c>
      <c r="L132" s="653">
        <v>1</v>
      </c>
      <c r="M132" s="654">
        <v>163.72999999999999</v>
      </c>
    </row>
    <row r="133" spans="1:13" ht="14.4" customHeight="1" x14ac:dyDescent="0.3">
      <c r="A133" s="649" t="s">
        <v>3915</v>
      </c>
      <c r="B133" s="650" t="s">
        <v>3777</v>
      </c>
      <c r="C133" s="650" t="s">
        <v>4386</v>
      </c>
      <c r="D133" s="650" t="s">
        <v>2194</v>
      </c>
      <c r="E133" s="650" t="s">
        <v>4387</v>
      </c>
      <c r="F133" s="653"/>
      <c r="G133" s="653"/>
      <c r="H133" s="666">
        <v>0</v>
      </c>
      <c r="I133" s="653">
        <v>1</v>
      </c>
      <c r="J133" s="653">
        <v>314.33999999999997</v>
      </c>
      <c r="K133" s="666">
        <v>1</v>
      </c>
      <c r="L133" s="653">
        <v>1</v>
      </c>
      <c r="M133" s="654">
        <v>314.33999999999997</v>
      </c>
    </row>
    <row r="134" spans="1:13" ht="14.4" customHeight="1" x14ac:dyDescent="0.3">
      <c r="A134" s="649" t="s">
        <v>3916</v>
      </c>
      <c r="B134" s="650" t="s">
        <v>3685</v>
      </c>
      <c r="C134" s="650" t="s">
        <v>2200</v>
      </c>
      <c r="D134" s="650" t="s">
        <v>2201</v>
      </c>
      <c r="E134" s="650" t="s">
        <v>3686</v>
      </c>
      <c r="F134" s="653"/>
      <c r="G134" s="653"/>
      <c r="H134" s="666">
        <v>0</v>
      </c>
      <c r="I134" s="653">
        <v>2</v>
      </c>
      <c r="J134" s="653">
        <v>2719.22</v>
      </c>
      <c r="K134" s="666">
        <v>1</v>
      </c>
      <c r="L134" s="653">
        <v>2</v>
      </c>
      <c r="M134" s="654">
        <v>2719.22</v>
      </c>
    </row>
    <row r="135" spans="1:13" ht="14.4" customHeight="1" x14ac:dyDescent="0.3">
      <c r="A135" s="649" t="s">
        <v>3916</v>
      </c>
      <c r="B135" s="650" t="s">
        <v>3791</v>
      </c>
      <c r="C135" s="650" t="s">
        <v>3229</v>
      </c>
      <c r="D135" s="650" t="s">
        <v>3857</v>
      </c>
      <c r="E135" s="650" t="s">
        <v>3858</v>
      </c>
      <c r="F135" s="653"/>
      <c r="G135" s="653"/>
      <c r="H135" s="666">
        <v>0</v>
      </c>
      <c r="I135" s="653">
        <v>1</v>
      </c>
      <c r="J135" s="653">
        <v>25.03</v>
      </c>
      <c r="K135" s="666">
        <v>1</v>
      </c>
      <c r="L135" s="653">
        <v>1</v>
      </c>
      <c r="M135" s="654">
        <v>25.03</v>
      </c>
    </row>
    <row r="136" spans="1:13" ht="14.4" customHeight="1" x14ac:dyDescent="0.3">
      <c r="A136" s="649" t="s">
        <v>3916</v>
      </c>
      <c r="B136" s="650" t="s">
        <v>3791</v>
      </c>
      <c r="C136" s="650" t="s">
        <v>2084</v>
      </c>
      <c r="D136" s="650" t="s">
        <v>3794</v>
      </c>
      <c r="E136" s="650" t="s">
        <v>3795</v>
      </c>
      <c r="F136" s="653"/>
      <c r="G136" s="653"/>
      <c r="H136" s="666">
        <v>0</v>
      </c>
      <c r="I136" s="653">
        <v>2</v>
      </c>
      <c r="J136" s="653">
        <v>13.96</v>
      </c>
      <c r="K136" s="666">
        <v>1</v>
      </c>
      <c r="L136" s="653">
        <v>2</v>
      </c>
      <c r="M136" s="654">
        <v>13.96</v>
      </c>
    </row>
    <row r="137" spans="1:13" ht="14.4" customHeight="1" x14ac:dyDescent="0.3">
      <c r="A137" s="649" t="s">
        <v>3916</v>
      </c>
      <c r="B137" s="650" t="s">
        <v>3791</v>
      </c>
      <c r="C137" s="650" t="s">
        <v>2186</v>
      </c>
      <c r="D137" s="650" t="s">
        <v>3796</v>
      </c>
      <c r="E137" s="650" t="s">
        <v>3797</v>
      </c>
      <c r="F137" s="653"/>
      <c r="G137" s="653"/>
      <c r="H137" s="666">
        <v>0</v>
      </c>
      <c r="I137" s="653">
        <v>2</v>
      </c>
      <c r="J137" s="653">
        <v>21.46</v>
      </c>
      <c r="K137" s="666">
        <v>1</v>
      </c>
      <c r="L137" s="653">
        <v>2</v>
      </c>
      <c r="M137" s="654">
        <v>21.46</v>
      </c>
    </row>
    <row r="138" spans="1:13" ht="14.4" customHeight="1" x14ac:dyDescent="0.3">
      <c r="A138" s="649" t="s">
        <v>3916</v>
      </c>
      <c r="B138" s="650" t="s">
        <v>3791</v>
      </c>
      <c r="C138" s="650" t="s">
        <v>3155</v>
      </c>
      <c r="D138" s="650" t="s">
        <v>3859</v>
      </c>
      <c r="E138" s="650" t="s">
        <v>1840</v>
      </c>
      <c r="F138" s="653"/>
      <c r="G138" s="653"/>
      <c r="H138" s="666">
        <v>0</v>
      </c>
      <c r="I138" s="653">
        <v>9</v>
      </c>
      <c r="J138" s="653">
        <v>159.21000000000004</v>
      </c>
      <c r="K138" s="666">
        <v>1</v>
      </c>
      <c r="L138" s="653">
        <v>9</v>
      </c>
      <c r="M138" s="654">
        <v>159.21000000000004</v>
      </c>
    </row>
    <row r="139" spans="1:13" ht="14.4" customHeight="1" x14ac:dyDescent="0.3">
      <c r="A139" s="649" t="s">
        <v>3916</v>
      </c>
      <c r="B139" s="650" t="s">
        <v>5979</v>
      </c>
      <c r="C139" s="650" t="s">
        <v>4754</v>
      </c>
      <c r="D139" s="650" t="s">
        <v>4755</v>
      </c>
      <c r="E139" s="650" t="s">
        <v>4756</v>
      </c>
      <c r="F139" s="653"/>
      <c r="G139" s="653"/>
      <c r="H139" s="666">
        <v>0</v>
      </c>
      <c r="I139" s="653">
        <v>2</v>
      </c>
      <c r="J139" s="653">
        <v>1922.42</v>
      </c>
      <c r="K139" s="666">
        <v>1</v>
      </c>
      <c r="L139" s="653">
        <v>2</v>
      </c>
      <c r="M139" s="654">
        <v>1922.42</v>
      </c>
    </row>
    <row r="140" spans="1:13" ht="14.4" customHeight="1" x14ac:dyDescent="0.3">
      <c r="A140" s="649" t="s">
        <v>3916</v>
      </c>
      <c r="B140" s="650" t="s">
        <v>5979</v>
      </c>
      <c r="C140" s="650" t="s">
        <v>4757</v>
      </c>
      <c r="D140" s="650" t="s">
        <v>4758</v>
      </c>
      <c r="E140" s="650" t="s">
        <v>4759</v>
      </c>
      <c r="F140" s="653"/>
      <c r="G140" s="653"/>
      <c r="H140" s="666">
        <v>0</v>
      </c>
      <c r="I140" s="653">
        <v>1</v>
      </c>
      <c r="J140" s="653">
        <v>1309.48</v>
      </c>
      <c r="K140" s="666">
        <v>1</v>
      </c>
      <c r="L140" s="653">
        <v>1</v>
      </c>
      <c r="M140" s="654">
        <v>1309.48</v>
      </c>
    </row>
    <row r="141" spans="1:13" ht="14.4" customHeight="1" x14ac:dyDescent="0.3">
      <c r="A141" s="649" t="s">
        <v>3916</v>
      </c>
      <c r="B141" s="650" t="s">
        <v>3870</v>
      </c>
      <c r="C141" s="650" t="s">
        <v>3157</v>
      </c>
      <c r="D141" s="650" t="s">
        <v>3158</v>
      </c>
      <c r="E141" s="650" t="s">
        <v>1068</v>
      </c>
      <c r="F141" s="653"/>
      <c r="G141" s="653"/>
      <c r="H141" s="666">
        <v>0</v>
      </c>
      <c r="I141" s="653">
        <v>1</v>
      </c>
      <c r="J141" s="653">
        <v>118.82</v>
      </c>
      <c r="K141" s="666">
        <v>1</v>
      </c>
      <c r="L141" s="653">
        <v>1</v>
      </c>
      <c r="M141" s="654">
        <v>118.82</v>
      </c>
    </row>
    <row r="142" spans="1:13" ht="14.4" customHeight="1" x14ac:dyDescent="0.3">
      <c r="A142" s="649" t="s">
        <v>3916</v>
      </c>
      <c r="B142" s="650" t="s">
        <v>3870</v>
      </c>
      <c r="C142" s="650" t="s">
        <v>4745</v>
      </c>
      <c r="D142" s="650" t="s">
        <v>3158</v>
      </c>
      <c r="E142" s="650" t="s">
        <v>1068</v>
      </c>
      <c r="F142" s="653"/>
      <c r="G142" s="653"/>
      <c r="H142" s="666"/>
      <c r="I142" s="653">
        <v>2</v>
      </c>
      <c r="J142" s="653">
        <v>0</v>
      </c>
      <c r="K142" s="666"/>
      <c r="L142" s="653">
        <v>2</v>
      </c>
      <c r="M142" s="654">
        <v>0</v>
      </c>
    </row>
    <row r="143" spans="1:13" ht="14.4" customHeight="1" x14ac:dyDescent="0.3">
      <c r="A143" s="649" t="s">
        <v>3917</v>
      </c>
      <c r="B143" s="650" t="s">
        <v>3681</v>
      </c>
      <c r="C143" s="650" t="s">
        <v>4534</v>
      </c>
      <c r="D143" s="650" t="s">
        <v>3682</v>
      </c>
      <c r="E143" s="650" t="s">
        <v>4535</v>
      </c>
      <c r="F143" s="653"/>
      <c r="G143" s="653"/>
      <c r="H143" s="666">
        <v>0</v>
      </c>
      <c r="I143" s="653">
        <v>1</v>
      </c>
      <c r="J143" s="653">
        <v>195.92</v>
      </c>
      <c r="K143" s="666">
        <v>1</v>
      </c>
      <c r="L143" s="653">
        <v>1</v>
      </c>
      <c r="M143" s="654">
        <v>195.92</v>
      </c>
    </row>
    <row r="144" spans="1:13" ht="14.4" customHeight="1" x14ac:dyDescent="0.3">
      <c r="A144" s="649" t="s">
        <v>3917</v>
      </c>
      <c r="B144" s="650" t="s">
        <v>3685</v>
      </c>
      <c r="C144" s="650" t="s">
        <v>2182</v>
      </c>
      <c r="D144" s="650" t="s">
        <v>2183</v>
      </c>
      <c r="E144" s="650" t="s">
        <v>2184</v>
      </c>
      <c r="F144" s="653"/>
      <c r="G144" s="653"/>
      <c r="H144" s="666">
        <v>0</v>
      </c>
      <c r="I144" s="653">
        <v>8</v>
      </c>
      <c r="J144" s="653">
        <v>3979.2</v>
      </c>
      <c r="K144" s="666">
        <v>1</v>
      </c>
      <c r="L144" s="653">
        <v>8</v>
      </c>
      <c r="M144" s="654">
        <v>3979.2</v>
      </c>
    </row>
    <row r="145" spans="1:13" ht="14.4" customHeight="1" x14ac:dyDescent="0.3">
      <c r="A145" s="649" t="s">
        <v>3917</v>
      </c>
      <c r="B145" s="650" t="s">
        <v>3687</v>
      </c>
      <c r="C145" s="650" t="s">
        <v>2225</v>
      </c>
      <c r="D145" s="650" t="s">
        <v>2226</v>
      </c>
      <c r="E145" s="650" t="s">
        <v>3688</v>
      </c>
      <c r="F145" s="653"/>
      <c r="G145" s="653"/>
      <c r="H145" s="666">
        <v>0</v>
      </c>
      <c r="I145" s="653">
        <v>1</v>
      </c>
      <c r="J145" s="653">
        <v>664.23</v>
      </c>
      <c r="K145" s="666">
        <v>1</v>
      </c>
      <c r="L145" s="653">
        <v>1</v>
      </c>
      <c r="M145" s="654">
        <v>664.23</v>
      </c>
    </row>
    <row r="146" spans="1:13" ht="14.4" customHeight="1" x14ac:dyDescent="0.3">
      <c r="A146" s="649" t="s">
        <v>3917</v>
      </c>
      <c r="B146" s="650" t="s">
        <v>3696</v>
      </c>
      <c r="C146" s="650" t="s">
        <v>2002</v>
      </c>
      <c r="D146" s="650" t="s">
        <v>1999</v>
      </c>
      <c r="E146" s="650" t="s">
        <v>2003</v>
      </c>
      <c r="F146" s="653"/>
      <c r="G146" s="653"/>
      <c r="H146" s="666">
        <v>0</v>
      </c>
      <c r="I146" s="653">
        <v>1</v>
      </c>
      <c r="J146" s="653">
        <v>1166.47</v>
      </c>
      <c r="K146" s="666">
        <v>1</v>
      </c>
      <c r="L146" s="653">
        <v>1</v>
      </c>
      <c r="M146" s="654">
        <v>1166.47</v>
      </c>
    </row>
    <row r="147" spans="1:13" ht="14.4" customHeight="1" x14ac:dyDescent="0.3">
      <c r="A147" s="649" t="s">
        <v>3917</v>
      </c>
      <c r="B147" s="650" t="s">
        <v>3696</v>
      </c>
      <c r="C147" s="650" t="s">
        <v>2061</v>
      </c>
      <c r="D147" s="650" t="s">
        <v>2062</v>
      </c>
      <c r="E147" s="650" t="s">
        <v>2000</v>
      </c>
      <c r="F147" s="653"/>
      <c r="G147" s="653"/>
      <c r="H147" s="666">
        <v>0</v>
      </c>
      <c r="I147" s="653">
        <v>3</v>
      </c>
      <c r="J147" s="653">
        <v>5249.07</v>
      </c>
      <c r="K147" s="666">
        <v>1</v>
      </c>
      <c r="L147" s="653">
        <v>3</v>
      </c>
      <c r="M147" s="654">
        <v>5249.07</v>
      </c>
    </row>
    <row r="148" spans="1:13" ht="14.4" customHeight="1" x14ac:dyDescent="0.3">
      <c r="A148" s="649" t="s">
        <v>3917</v>
      </c>
      <c r="B148" s="650" t="s">
        <v>3696</v>
      </c>
      <c r="C148" s="650" t="s">
        <v>2065</v>
      </c>
      <c r="D148" s="650" t="s">
        <v>2062</v>
      </c>
      <c r="E148" s="650" t="s">
        <v>2003</v>
      </c>
      <c r="F148" s="653"/>
      <c r="G148" s="653"/>
      <c r="H148" s="666">
        <v>0</v>
      </c>
      <c r="I148" s="653">
        <v>16</v>
      </c>
      <c r="J148" s="653">
        <v>37326.720000000001</v>
      </c>
      <c r="K148" s="666">
        <v>1</v>
      </c>
      <c r="L148" s="653">
        <v>16</v>
      </c>
      <c r="M148" s="654">
        <v>37326.720000000001</v>
      </c>
    </row>
    <row r="149" spans="1:13" ht="14.4" customHeight="1" x14ac:dyDescent="0.3">
      <c r="A149" s="649" t="s">
        <v>3917</v>
      </c>
      <c r="B149" s="650" t="s">
        <v>3716</v>
      </c>
      <c r="C149" s="650" t="s">
        <v>2091</v>
      </c>
      <c r="D149" s="650" t="s">
        <v>2096</v>
      </c>
      <c r="E149" s="650" t="s">
        <v>613</v>
      </c>
      <c r="F149" s="653"/>
      <c r="G149" s="653"/>
      <c r="H149" s="666">
        <v>0</v>
      </c>
      <c r="I149" s="653">
        <v>1</v>
      </c>
      <c r="J149" s="653">
        <v>130.59</v>
      </c>
      <c r="K149" s="666">
        <v>1</v>
      </c>
      <c r="L149" s="653">
        <v>1</v>
      </c>
      <c r="M149" s="654">
        <v>130.59</v>
      </c>
    </row>
    <row r="150" spans="1:13" ht="14.4" customHeight="1" x14ac:dyDescent="0.3">
      <c r="A150" s="649" t="s">
        <v>3917</v>
      </c>
      <c r="B150" s="650" t="s">
        <v>3727</v>
      </c>
      <c r="C150" s="650" t="s">
        <v>2335</v>
      </c>
      <c r="D150" s="650" t="s">
        <v>3728</v>
      </c>
      <c r="E150" s="650" t="s">
        <v>3729</v>
      </c>
      <c r="F150" s="653"/>
      <c r="G150" s="653"/>
      <c r="H150" s="666">
        <v>0</v>
      </c>
      <c r="I150" s="653">
        <v>1</v>
      </c>
      <c r="J150" s="653">
        <v>333.31</v>
      </c>
      <c r="K150" s="666">
        <v>1</v>
      </c>
      <c r="L150" s="653">
        <v>1</v>
      </c>
      <c r="M150" s="654">
        <v>333.31</v>
      </c>
    </row>
    <row r="151" spans="1:13" ht="14.4" customHeight="1" x14ac:dyDescent="0.3">
      <c r="A151" s="649" t="s">
        <v>3917</v>
      </c>
      <c r="B151" s="650" t="s">
        <v>3737</v>
      </c>
      <c r="C151" s="650" t="s">
        <v>2429</v>
      </c>
      <c r="D151" s="650" t="s">
        <v>2430</v>
      </c>
      <c r="E151" s="650" t="s">
        <v>3738</v>
      </c>
      <c r="F151" s="653"/>
      <c r="G151" s="653"/>
      <c r="H151" s="666">
        <v>0</v>
      </c>
      <c r="I151" s="653">
        <v>1</v>
      </c>
      <c r="J151" s="653">
        <v>69.86</v>
      </c>
      <c r="K151" s="666">
        <v>1</v>
      </c>
      <c r="L151" s="653">
        <v>1</v>
      </c>
      <c r="M151" s="654">
        <v>69.86</v>
      </c>
    </row>
    <row r="152" spans="1:13" ht="14.4" customHeight="1" x14ac:dyDescent="0.3">
      <c r="A152" s="649" t="s">
        <v>3917</v>
      </c>
      <c r="B152" s="650" t="s">
        <v>3769</v>
      </c>
      <c r="C152" s="650" t="s">
        <v>2273</v>
      </c>
      <c r="D152" s="650" t="s">
        <v>2274</v>
      </c>
      <c r="E152" s="650" t="s">
        <v>3770</v>
      </c>
      <c r="F152" s="653"/>
      <c r="G152" s="653"/>
      <c r="H152" s="666">
        <v>0</v>
      </c>
      <c r="I152" s="653">
        <v>27</v>
      </c>
      <c r="J152" s="653">
        <v>21723.660000000003</v>
      </c>
      <c r="K152" s="666">
        <v>1</v>
      </c>
      <c r="L152" s="653">
        <v>27</v>
      </c>
      <c r="M152" s="654">
        <v>21723.660000000003</v>
      </c>
    </row>
    <row r="153" spans="1:13" ht="14.4" customHeight="1" x14ac:dyDescent="0.3">
      <c r="A153" s="649" t="s">
        <v>3917</v>
      </c>
      <c r="B153" s="650" t="s">
        <v>5980</v>
      </c>
      <c r="C153" s="650" t="s">
        <v>4142</v>
      </c>
      <c r="D153" s="650" t="s">
        <v>4143</v>
      </c>
      <c r="E153" s="650" t="s">
        <v>4144</v>
      </c>
      <c r="F153" s="653"/>
      <c r="G153" s="653"/>
      <c r="H153" s="666">
        <v>0</v>
      </c>
      <c r="I153" s="653">
        <v>4</v>
      </c>
      <c r="J153" s="653">
        <v>4807.3599999999997</v>
      </c>
      <c r="K153" s="666">
        <v>1</v>
      </c>
      <c r="L153" s="653">
        <v>4</v>
      </c>
      <c r="M153" s="654">
        <v>4807.3599999999997</v>
      </c>
    </row>
    <row r="154" spans="1:13" ht="14.4" customHeight="1" x14ac:dyDescent="0.3">
      <c r="A154" s="649" t="s">
        <v>3917</v>
      </c>
      <c r="B154" s="650" t="s">
        <v>3777</v>
      </c>
      <c r="C154" s="650" t="s">
        <v>2025</v>
      </c>
      <c r="D154" s="650" t="s">
        <v>2026</v>
      </c>
      <c r="E154" s="650" t="s">
        <v>3779</v>
      </c>
      <c r="F154" s="653"/>
      <c r="G154" s="653"/>
      <c r="H154" s="666">
        <v>0</v>
      </c>
      <c r="I154" s="653">
        <v>2</v>
      </c>
      <c r="J154" s="653">
        <v>294.72000000000003</v>
      </c>
      <c r="K154" s="666">
        <v>1</v>
      </c>
      <c r="L154" s="653">
        <v>2</v>
      </c>
      <c r="M154" s="654">
        <v>294.72000000000003</v>
      </c>
    </row>
    <row r="155" spans="1:13" ht="14.4" customHeight="1" x14ac:dyDescent="0.3">
      <c r="A155" s="649" t="s">
        <v>3917</v>
      </c>
      <c r="B155" s="650" t="s">
        <v>3777</v>
      </c>
      <c r="C155" s="650" t="s">
        <v>2058</v>
      </c>
      <c r="D155" s="650" t="s">
        <v>2055</v>
      </c>
      <c r="E155" s="650" t="s">
        <v>3072</v>
      </c>
      <c r="F155" s="653"/>
      <c r="G155" s="653"/>
      <c r="H155" s="666">
        <v>0</v>
      </c>
      <c r="I155" s="653">
        <v>1</v>
      </c>
      <c r="J155" s="653">
        <v>98.23</v>
      </c>
      <c r="K155" s="666">
        <v>1</v>
      </c>
      <c r="L155" s="653">
        <v>1</v>
      </c>
      <c r="M155" s="654">
        <v>98.23</v>
      </c>
    </row>
    <row r="156" spans="1:13" ht="14.4" customHeight="1" x14ac:dyDescent="0.3">
      <c r="A156" s="649" t="s">
        <v>3917</v>
      </c>
      <c r="B156" s="650" t="s">
        <v>3777</v>
      </c>
      <c r="C156" s="650" t="s">
        <v>4334</v>
      </c>
      <c r="D156" s="650" t="s">
        <v>2055</v>
      </c>
      <c r="E156" s="650" t="s">
        <v>4335</v>
      </c>
      <c r="F156" s="653"/>
      <c r="G156" s="653"/>
      <c r="H156" s="666">
        <v>0</v>
      </c>
      <c r="I156" s="653">
        <v>2</v>
      </c>
      <c r="J156" s="653">
        <v>327.45999999999998</v>
      </c>
      <c r="K156" s="666">
        <v>1</v>
      </c>
      <c r="L156" s="653">
        <v>2</v>
      </c>
      <c r="M156" s="654">
        <v>327.45999999999998</v>
      </c>
    </row>
    <row r="157" spans="1:13" ht="14.4" customHeight="1" x14ac:dyDescent="0.3">
      <c r="A157" s="649" t="s">
        <v>3917</v>
      </c>
      <c r="B157" s="650" t="s">
        <v>3788</v>
      </c>
      <c r="C157" s="650" t="s">
        <v>4621</v>
      </c>
      <c r="D157" s="650" t="s">
        <v>3111</v>
      </c>
      <c r="E157" s="650" t="s">
        <v>4622</v>
      </c>
      <c r="F157" s="653"/>
      <c r="G157" s="653"/>
      <c r="H157" s="666">
        <v>0</v>
      </c>
      <c r="I157" s="653">
        <v>4</v>
      </c>
      <c r="J157" s="653">
        <v>7173.84</v>
      </c>
      <c r="K157" s="666">
        <v>1</v>
      </c>
      <c r="L157" s="653">
        <v>4</v>
      </c>
      <c r="M157" s="654">
        <v>7173.84</v>
      </c>
    </row>
    <row r="158" spans="1:13" ht="14.4" customHeight="1" x14ac:dyDescent="0.3">
      <c r="A158" s="649" t="s">
        <v>3917</v>
      </c>
      <c r="B158" s="650" t="s">
        <v>3801</v>
      </c>
      <c r="C158" s="650" t="s">
        <v>2123</v>
      </c>
      <c r="D158" s="650" t="s">
        <v>2124</v>
      </c>
      <c r="E158" s="650" t="s">
        <v>3802</v>
      </c>
      <c r="F158" s="653"/>
      <c r="G158" s="653"/>
      <c r="H158" s="666">
        <v>0</v>
      </c>
      <c r="I158" s="653">
        <v>2</v>
      </c>
      <c r="J158" s="653">
        <v>324.26</v>
      </c>
      <c r="K158" s="666">
        <v>1</v>
      </c>
      <c r="L158" s="653">
        <v>2</v>
      </c>
      <c r="M158" s="654">
        <v>324.26</v>
      </c>
    </row>
    <row r="159" spans="1:13" ht="14.4" customHeight="1" x14ac:dyDescent="0.3">
      <c r="A159" s="649" t="s">
        <v>3917</v>
      </c>
      <c r="B159" s="650" t="s">
        <v>3807</v>
      </c>
      <c r="C159" s="650" t="s">
        <v>2159</v>
      </c>
      <c r="D159" s="650" t="s">
        <v>2160</v>
      </c>
      <c r="E159" s="650" t="s">
        <v>922</v>
      </c>
      <c r="F159" s="653"/>
      <c r="G159" s="653"/>
      <c r="H159" s="666">
        <v>0</v>
      </c>
      <c r="I159" s="653">
        <v>2</v>
      </c>
      <c r="J159" s="653">
        <v>464.88</v>
      </c>
      <c r="K159" s="666">
        <v>1</v>
      </c>
      <c r="L159" s="653">
        <v>2</v>
      </c>
      <c r="M159" s="654">
        <v>464.88</v>
      </c>
    </row>
    <row r="160" spans="1:13" ht="14.4" customHeight="1" x14ac:dyDescent="0.3">
      <c r="A160" s="649" t="s">
        <v>3917</v>
      </c>
      <c r="B160" s="650" t="s">
        <v>3810</v>
      </c>
      <c r="C160" s="650" t="s">
        <v>2075</v>
      </c>
      <c r="D160" s="650" t="s">
        <v>2072</v>
      </c>
      <c r="E160" s="650" t="s">
        <v>922</v>
      </c>
      <c r="F160" s="653"/>
      <c r="G160" s="653"/>
      <c r="H160" s="666">
        <v>0</v>
      </c>
      <c r="I160" s="653">
        <v>1</v>
      </c>
      <c r="J160" s="653">
        <v>118.82</v>
      </c>
      <c r="K160" s="666">
        <v>1</v>
      </c>
      <c r="L160" s="653">
        <v>1</v>
      </c>
      <c r="M160" s="654">
        <v>118.82</v>
      </c>
    </row>
    <row r="161" spans="1:13" ht="14.4" customHeight="1" x14ac:dyDescent="0.3">
      <c r="A161" s="649" t="s">
        <v>3917</v>
      </c>
      <c r="B161" s="650" t="s">
        <v>3810</v>
      </c>
      <c r="C161" s="650" t="s">
        <v>4767</v>
      </c>
      <c r="D161" s="650" t="s">
        <v>2072</v>
      </c>
      <c r="E161" s="650" t="s">
        <v>4768</v>
      </c>
      <c r="F161" s="653"/>
      <c r="G161" s="653"/>
      <c r="H161" s="666">
        <v>0</v>
      </c>
      <c r="I161" s="653">
        <v>3</v>
      </c>
      <c r="J161" s="653">
        <v>1239.6600000000001</v>
      </c>
      <c r="K161" s="666">
        <v>1</v>
      </c>
      <c r="L161" s="653">
        <v>3</v>
      </c>
      <c r="M161" s="654">
        <v>1239.6600000000001</v>
      </c>
    </row>
    <row r="162" spans="1:13" ht="14.4" customHeight="1" x14ac:dyDescent="0.3">
      <c r="A162" s="649" t="s">
        <v>3939</v>
      </c>
      <c r="B162" s="650" t="s">
        <v>3818</v>
      </c>
      <c r="C162" s="650" t="s">
        <v>3141</v>
      </c>
      <c r="D162" s="650" t="s">
        <v>3142</v>
      </c>
      <c r="E162" s="650" t="s">
        <v>3143</v>
      </c>
      <c r="F162" s="653"/>
      <c r="G162" s="653"/>
      <c r="H162" s="666">
        <v>0</v>
      </c>
      <c r="I162" s="653">
        <v>1</v>
      </c>
      <c r="J162" s="653">
        <v>56.01</v>
      </c>
      <c r="K162" s="666">
        <v>1</v>
      </c>
      <c r="L162" s="653">
        <v>1</v>
      </c>
      <c r="M162" s="654">
        <v>56.01</v>
      </c>
    </row>
    <row r="163" spans="1:13" ht="14.4" customHeight="1" x14ac:dyDescent="0.3">
      <c r="A163" s="649" t="s">
        <v>3939</v>
      </c>
      <c r="B163" s="650" t="s">
        <v>3818</v>
      </c>
      <c r="C163" s="650" t="s">
        <v>5845</v>
      </c>
      <c r="D163" s="650" t="s">
        <v>5497</v>
      </c>
      <c r="E163" s="650" t="s">
        <v>5846</v>
      </c>
      <c r="F163" s="653">
        <v>1</v>
      </c>
      <c r="G163" s="653">
        <v>56.01</v>
      </c>
      <c r="H163" s="666">
        <v>1</v>
      </c>
      <c r="I163" s="653"/>
      <c r="J163" s="653"/>
      <c r="K163" s="666">
        <v>0</v>
      </c>
      <c r="L163" s="653">
        <v>1</v>
      </c>
      <c r="M163" s="654">
        <v>56.01</v>
      </c>
    </row>
    <row r="164" spans="1:13" ht="14.4" customHeight="1" x14ac:dyDescent="0.3">
      <c r="A164" s="649" t="s">
        <v>3939</v>
      </c>
      <c r="B164" s="650" t="s">
        <v>3685</v>
      </c>
      <c r="C164" s="650" t="s">
        <v>2182</v>
      </c>
      <c r="D164" s="650" t="s">
        <v>2183</v>
      </c>
      <c r="E164" s="650" t="s">
        <v>2184</v>
      </c>
      <c r="F164" s="653"/>
      <c r="G164" s="653"/>
      <c r="H164" s="666">
        <v>0</v>
      </c>
      <c r="I164" s="653">
        <v>3</v>
      </c>
      <c r="J164" s="653">
        <v>1492.1999999999998</v>
      </c>
      <c r="K164" s="666">
        <v>1</v>
      </c>
      <c r="L164" s="653">
        <v>3</v>
      </c>
      <c r="M164" s="654">
        <v>1492.1999999999998</v>
      </c>
    </row>
    <row r="165" spans="1:13" ht="14.4" customHeight="1" x14ac:dyDescent="0.3">
      <c r="A165" s="649" t="s">
        <v>3939</v>
      </c>
      <c r="B165" s="650" t="s">
        <v>3685</v>
      </c>
      <c r="C165" s="650" t="s">
        <v>2200</v>
      </c>
      <c r="D165" s="650" t="s">
        <v>2201</v>
      </c>
      <c r="E165" s="650" t="s">
        <v>3686</v>
      </c>
      <c r="F165" s="653"/>
      <c r="G165" s="653"/>
      <c r="H165" s="666">
        <v>0</v>
      </c>
      <c r="I165" s="653">
        <v>5</v>
      </c>
      <c r="J165" s="653">
        <v>6798.0499999999993</v>
      </c>
      <c r="K165" s="666">
        <v>1</v>
      </c>
      <c r="L165" s="653">
        <v>5</v>
      </c>
      <c r="M165" s="654">
        <v>6798.0499999999993</v>
      </c>
    </row>
    <row r="166" spans="1:13" ht="14.4" customHeight="1" x14ac:dyDescent="0.3">
      <c r="A166" s="649" t="s">
        <v>3939</v>
      </c>
      <c r="B166" s="650" t="s">
        <v>3696</v>
      </c>
      <c r="C166" s="650" t="s">
        <v>1998</v>
      </c>
      <c r="D166" s="650" t="s">
        <v>1999</v>
      </c>
      <c r="E166" s="650" t="s">
        <v>2000</v>
      </c>
      <c r="F166" s="653"/>
      <c r="G166" s="653"/>
      <c r="H166" s="666">
        <v>0</v>
      </c>
      <c r="I166" s="653">
        <v>3</v>
      </c>
      <c r="J166" s="653">
        <v>2813.79</v>
      </c>
      <c r="K166" s="666">
        <v>1</v>
      </c>
      <c r="L166" s="653">
        <v>3</v>
      </c>
      <c r="M166" s="654">
        <v>2813.79</v>
      </c>
    </row>
    <row r="167" spans="1:13" ht="14.4" customHeight="1" x14ac:dyDescent="0.3">
      <c r="A167" s="649" t="s">
        <v>3939</v>
      </c>
      <c r="B167" s="650" t="s">
        <v>3696</v>
      </c>
      <c r="C167" s="650" t="s">
        <v>2061</v>
      </c>
      <c r="D167" s="650" t="s">
        <v>2062</v>
      </c>
      <c r="E167" s="650" t="s">
        <v>2000</v>
      </c>
      <c r="F167" s="653"/>
      <c r="G167" s="653"/>
      <c r="H167" s="666">
        <v>0</v>
      </c>
      <c r="I167" s="653">
        <v>8</v>
      </c>
      <c r="J167" s="653">
        <v>13997.52</v>
      </c>
      <c r="K167" s="666">
        <v>1</v>
      </c>
      <c r="L167" s="653">
        <v>8</v>
      </c>
      <c r="M167" s="654">
        <v>13997.52</v>
      </c>
    </row>
    <row r="168" spans="1:13" ht="14.4" customHeight="1" x14ac:dyDescent="0.3">
      <c r="A168" s="649" t="s">
        <v>3939</v>
      </c>
      <c r="B168" s="650" t="s">
        <v>3727</v>
      </c>
      <c r="C168" s="650" t="s">
        <v>2335</v>
      </c>
      <c r="D168" s="650" t="s">
        <v>3728</v>
      </c>
      <c r="E168" s="650" t="s">
        <v>3729</v>
      </c>
      <c r="F168" s="653"/>
      <c r="G168" s="653"/>
      <c r="H168" s="666">
        <v>0</v>
      </c>
      <c r="I168" s="653">
        <v>1</v>
      </c>
      <c r="J168" s="653">
        <v>333.31</v>
      </c>
      <c r="K168" s="666">
        <v>1</v>
      </c>
      <c r="L168" s="653">
        <v>1</v>
      </c>
      <c r="M168" s="654">
        <v>333.31</v>
      </c>
    </row>
    <row r="169" spans="1:13" ht="14.4" customHeight="1" x14ac:dyDescent="0.3">
      <c r="A169" s="649" t="s">
        <v>3939</v>
      </c>
      <c r="B169" s="650" t="s">
        <v>3769</v>
      </c>
      <c r="C169" s="650" t="s">
        <v>2273</v>
      </c>
      <c r="D169" s="650" t="s">
        <v>2274</v>
      </c>
      <c r="E169" s="650" t="s">
        <v>3770</v>
      </c>
      <c r="F169" s="653"/>
      <c r="G169" s="653"/>
      <c r="H169" s="666">
        <v>0</v>
      </c>
      <c r="I169" s="653">
        <v>4</v>
      </c>
      <c r="J169" s="653">
        <v>3218.32</v>
      </c>
      <c r="K169" s="666">
        <v>1</v>
      </c>
      <c r="L169" s="653">
        <v>4</v>
      </c>
      <c r="M169" s="654">
        <v>3218.32</v>
      </c>
    </row>
    <row r="170" spans="1:13" ht="14.4" customHeight="1" x14ac:dyDescent="0.3">
      <c r="A170" s="649" t="s">
        <v>3939</v>
      </c>
      <c r="B170" s="650" t="s">
        <v>3772</v>
      </c>
      <c r="C170" s="650" t="s">
        <v>1968</v>
      </c>
      <c r="D170" s="650" t="s">
        <v>1969</v>
      </c>
      <c r="E170" s="650" t="s">
        <v>1872</v>
      </c>
      <c r="F170" s="653"/>
      <c r="G170" s="653"/>
      <c r="H170" s="666">
        <v>0</v>
      </c>
      <c r="I170" s="653">
        <v>1</v>
      </c>
      <c r="J170" s="653">
        <v>96.63</v>
      </c>
      <c r="K170" s="666">
        <v>1</v>
      </c>
      <c r="L170" s="653">
        <v>1</v>
      </c>
      <c r="M170" s="654">
        <v>96.63</v>
      </c>
    </row>
    <row r="171" spans="1:13" ht="14.4" customHeight="1" x14ac:dyDescent="0.3">
      <c r="A171" s="649" t="s">
        <v>3939</v>
      </c>
      <c r="B171" s="650" t="s">
        <v>3774</v>
      </c>
      <c r="C171" s="650" t="s">
        <v>1097</v>
      </c>
      <c r="D171" s="650" t="s">
        <v>1098</v>
      </c>
      <c r="E171" s="650" t="s">
        <v>1099</v>
      </c>
      <c r="F171" s="653"/>
      <c r="G171" s="653"/>
      <c r="H171" s="666">
        <v>0</v>
      </c>
      <c r="I171" s="653">
        <v>2</v>
      </c>
      <c r="J171" s="653">
        <v>190.5</v>
      </c>
      <c r="K171" s="666">
        <v>1</v>
      </c>
      <c r="L171" s="653">
        <v>2</v>
      </c>
      <c r="M171" s="654">
        <v>190.5</v>
      </c>
    </row>
    <row r="172" spans="1:13" ht="14.4" customHeight="1" x14ac:dyDescent="0.3">
      <c r="A172" s="649" t="s">
        <v>3939</v>
      </c>
      <c r="B172" s="650" t="s">
        <v>3777</v>
      </c>
      <c r="C172" s="650" t="s">
        <v>4334</v>
      </c>
      <c r="D172" s="650" t="s">
        <v>2055</v>
      </c>
      <c r="E172" s="650" t="s">
        <v>4335</v>
      </c>
      <c r="F172" s="653"/>
      <c r="G172" s="653"/>
      <c r="H172" s="666">
        <v>0</v>
      </c>
      <c r="I172" s="653">
        <v>1</v>
      </c>
      <c r="J172" s="653">
        <v>163.72999999999999</v>
      </c>
      <c r="K172" s="666">
        <v>1</v>
      </c>
      <c r="L172" s="653">
        <v>1</v>
      </c>
      <c r="M172" s="654">
        <v>163.72999999999999</v>
      </c>
    </row>
    <row r="173" spans="1:13" ht="14.4" customHeight="1" x14ac:dyDescent="0.3">
      <c r="A173" s="649" t="s">
        <v>3939</v>
      </c>
      <c r="B173" s="650" t="s">
        <v>3788</v>
      </c>
      <c r="C173" s="650" t="s">
        <v>2130</v>
      </c>
      <c r="D173" s="650" t="s">
        <v>2131</v>
      </c>
      <c r="E173" s="650" t="s">
        <v>3789</v>
      </c>
      <c r="F173" s="653"/>
      <c r="G173" s="653"/>
      <c r="H173" s="666">
        <v>0</v>
      </c>
      <c r="I173" s="653">
        <v>1</v>
      </c>
      <c r="J173" s="653">
        <v>336.16</v>
      </c>
      <c r="K173" s="666">
        <v>1</v>
      </c>
      <c r="L173" s="653">
        <v>1</v>
      </c>
      <c r="M173" s="654">
        <v>336.16</v>
      </c>
    </row>
    <row r="174" spans="1:13" ht="14.4" customHeight="1" x14ac:dyDescent="0.3">
      <c r="A174" s="649" t="s">
        <v>3939</v>
      </c>
      <c r="B174" s="650" t="s">
        <v>3788</v>
      </c>
      <c r="C174" s="650" t="s">
        <v>3187</v>
      </c>
      <c r="D174" s="650" t="s">
        <v>2131</v>
      </c>
      <c r="E174" s="650" t="s">
        <v>3855</v>
      </c>
      <c r="F174" s="653"/>
      <c r="G174" s="653"/>
      <c r="H174" s="666">
        <v>0</v>
      </c>
      <c r="I174" s="653">
        <v>1</v>
      </c>
      <c r="J174" s="653">
        <v>1344.66</v>
      </c>
      <c r="K174" s="666">
        <v>1</v>
      </c>
      <c r="L174" s="653">
        <v>1</v>
      </c>
      <c r="M174" s="654">
        <v>1344.66</v>
      </c>
    </row>
    <row r="175" spans="1:13" ht="14.4" customHeight="1" x14ac:dyDescent="0.3">
      <c r="A175" s="649" t="s">
        <v>3939</v>
      </c>
      <c r="B175" s="650" t="s">
        <v>3801</v>
      </c>
      <c r="C175" s="650" t="s">
        <v>3107</v>
      </c>
      <c r="D175" s="650" t="s">
        <v>2190</v>
      </c>
      <c r="E175" s="650" t="s">
        <v>3861</v>
      </c>
      <c r="F175" s="653"/>
      <c r="G175" s="653"/>
      <c r="H175" s="666">
        <v>0</v>
      </c>
      <c r="I175" s="653">
        <v>1</v>
      </c>
      <c r="J175" s="653">
        <v>432.32</v>
      </c>
      <c r="K175" s="666">
        <v>1</v>
      </c>
      <c r="L175" s="653">
        <v>1</v>
      </c>
      <c r="M175" s="654">
        <v>432.32</v>
      </c>
    </row>
    <row r="176" spans="1:13" ht="14.4" customHeight="1" x14ac:dyDescent="0.3">
      <c r="A176" s="649" t="s">
        <v>3918</v>
      </c>
      <c r="B176" s="650" t="s">
        <v>3672</v>
      </c>
      <c r="C176" s="650" t="s">
        <v>2087</v>
      </c>
      <c r="D176" s="650" t="s">
        <v>3673</v>
      </c>
      <c r="E176" s="650" t="s">
        <v>3674</v>
      </c>
      <c r="F176" s="653"/>
      <c r="G176" s="653"/>
      <c r="H176" s="666">
        <v>0</v>
      </c>
      <c r="I176" s="653">
        <v>1</v>
      </c>
      <c r="J176" s="653">
        <v>32.630000000000003</v>
      </c>
      <c r="K176" s="666">
        <v>1</v>
      </c>
      <c r="L176" s="653">
        <v>1</v>
      </c>
      <c r="M176" s="654">
        <v>32.630000000000003</v>
      </c>
    </row>
    <row r="177" spans="1:13" ht="14.4" customHeight="1" x14ac:dyDescent="0.3">
      <c r="A177" s="649" t="s">
        <v>3918</v>
      </c>
      <c r="B177" s="650" t="s">
        <v>3685</v>
      </c>
      <c r="C177" s="650" t="s">
        <v>2200</v>
      </c>
      <c r="D177" s="650" t="s">
        <v>2201</v>
      </c>
      <c r="E177" s="650" t="s">
        <v>3686</v>
      </c>
      <c r="F177" s="653"/>
      <c r="G177" s="653"/>
      <c r="H177" s="666">
        <v>0</v>
      </c>
      <c r="I177" s="653">
        <v>2</v>
      </c>
      <c r="J177" s="653">
        <v>2719.22</v>
      </c>
      <c r="K177" s="666">
        <v>1</v>
      </c>
      <c r="L177" s="653">
        <v>2</v>
      </c>
      <c r="M177" s="654">
        <v>2719.22</v>
      </c>
    </row>
    <row r="178" spans="1:13" ht="14.4" customHeight="1" x14ac:dyDescent="0.3">
      <c r="A178" s="649" t="s">
        <v>3918</v>
      </c>
      <c r="B178" s="650" t="s">
        <v>3685</v>
      </c>
      <c r="C178" s="650" t="s">
        <v>3964</v>
      </c>
      <c r="D178" s="650" t="s">
        <v>3965</v>
      </c>
      <c r="E178" s="650" t="s">
        <v>3966</v>
      </c>
      <c r="F178" s="653"/>
      <c r="G178" s="653"/>
      <c r="H178" s="666">
        <v>0</v>
      </c>
      <c r="I178" s="653">
        <v>3</v>
      </c>
      <c r="J178" s="653">
        <v>4078.83</v>
      </c>
      <c r="K178" s="666">
        <v>1</v>
      </c>
      <c r="L178" s="653">
        <v>3</v>
      </c>
      <c r="M178" s="654">
        <v>4078.83</v>
      </c>
    </row>
    <row r="179" spans="1:13" ht="14.4" customHeight="1" x14ac:dyDescent="0.3">
      <c r="A179" s="649" t="s">
        <v>3918</v>
      </c>
      <c r="B179" s="650" t="s">
        <v>3725</v>
      </c>
      <c r="C179" s="650" t="s">
        <v>5874</v>
      </c>
      <c r="D179" s="650" t="s">
        <v>5875</v>
      </c>
      <c r="E179" s="650" t="s">
        <v>5876</v>
      </c>
      <c r="F179" s="653"/>
      <c r="G179" s="653"/>
      <c r="H179" s="666">
        <v>0</v>
      </c>
      <c r="I179" s="653">
        <v>1</v>
      </c>
      <c r="J179" s="653">
        <v>108.46</v>
      </c>
      <c r="K179" s="666">
        <v>1</v>
      </c>
      <c r="L179" s="653">
        <v>1</v>
      </c>
      <c r="M179" s="654">
        <v>108.46</v>
      </c>
    </row>
    <row r="180" spans="1:13" ht="14.4" customHeight="1" x14ac:dyDescent="0.3">
      <c r="A180" s="649" t="s">
        <v>3918</v>
      </c>
      <c r="B180" s="650" t="s">
        <v>3725</v>
      </c>
      <c r="C180" s="650" t="s">
        <v>4420</v>
      </c>
      <c r="D180" s="650" t="s">
        <v>2506</v>
      </c>
      <c r="E180" s="650" t="s">
        <v>4421</v>
      </c>
      <c r="F180" s="653"/>
      <c r="G180" s="653"/>
      <c r="H180" s="666">
        <v>0</v>
      </c>
      <c r="I180" s="653">
        <v>1</v>
      </c>
      <c r="J180" s="653">
        <v>50.57</v>
      </c>
      <c r="K180" s="666">
        <v>1</v>
      </c>
      <c r="L180" s="653">
        <v>1</v>
      </c>
      <c r="M180" s="654">
        <v>50.57</v>
      </c>
    </row>
    <row r="181" spans="1:13" ht="14.4" customHeight="1" x14ac:dyDescent="0.3">
      <c r="A181" s="649" t="s">
        <v>3918</v>
      </c>
      <c r="B181" s="650" t="s">
        <v>5978</v>
      </c>
      <c r="C181" s="650" t="s">
        <v>5800</v>
      </c>
      <c r="D181" s="650" t="s">
        <v>5801</v>
      </c>
      <c r="E181" s="650" t="s">
        <v>5802</v>
      </c>
      <c r="F181" s="653"/>
      <c r="G181" s="653"/>
      <c r="H181" s="666">
        <v>0</v>
      </c>
      <c r="I181" s="653">
        <v>7</v>
      </c>
      <c r="J181" s="653">
        <v>104020.48999999999</v>
      </c>
      <c r="K181" s="666">
        <v>1</v>
      </c>
      <c r="L181" s="653">
        <v>7</v>
      </c>
      <c r="M181" s="654">
        <v>104020.48999999999</v>
      </c>
    </row>
    <row r="182" spans="1:13" ht="14.4" customHeight="1" x14ac:dyDescent="0.3">
      <c r="A182" s="649" t="s">
        <v>3918</v>
      </c>
      <c r="B182" s="650" t="s">
        <v>5978</v>
      </c>
      <c r="C182" s="650" t="s">
        <v>5838</v>
      </c>
      <c r="D182" s="650" t="s">
        <v>5832</v>
      </c>
      <c r="E182" s="650" t="s">
        <v>5224</v>
      </c>
      <c r="F182" s="653"/>
      <c r="G182" s="653"/>
      <c r="H182" s="666">
        <v>0</v>
      </c>
      <c r="I182" s="653">
        <v>3</v>
      </c>
      <c r="J182" s="653">
        <v>31842.989999999998</v>
      </c>
      <c r="K182" s="666">
        <v>1</v>
      </c>
      <c r="L182" s="653">
        <v>3</v>
      </c>
      <c r="M182" s="654">
        <v>31842.989999999998</v>
      </c>
    </row>
    <row r="183" spans="1:13" ht="14.4" customHeight="1" x14ac:dyDescent="0.3">
      <c r="A183" s="649" t="s">
        <v>3918</v>
      </c>
      <c r="B183" s="650" t="s">
        <v>5978</v>
      </c>
      <c r="C183" s="650" t="s">
        <v>5851</v>
      </c>
      <c r="D183" s="650" t="s">
        <v>5852</v>
      </c>
      <c r="E183" s="650" t="s">
        <v>5853</v>
      </c>
      <c r="F183" s="653"/>
      <c r="G183" s="653"/>
      <c r="H183" s="666">
        <v>0</v>
      </c>
      <c r="I183" s="653">
        <v>3</v>
      </c>
      <c r="J183" s="653">
        <v>6368.58</v>
      </c>
      <c r="K183" s="666">
        <v>1</v>
      </c>
      <c r="L183" s="653">
        <v>3</v>
      </c>
      <c r="M183" s="654">
        <v>6368.58</v>
      </c>
    </row>
    <row r="184" spans="1:13" ht="14.4" customHeight="1" x14ac:dyDescent="0.3">
      <c r="A184" s="649" t="s">
        <v>3918</v>
      </c>
      <c r="B184" s="650" t="s">
        <v>3849</v>
      </c>
      <c r="C184" s="650" t="s">
        <v>4385</v>
      </c>
      <c r="D184" s="650" t="s">
        <v>3851</v>
      </c>
      <c r="E184" s="650" t="s">
        <v>2164</v>
      </c>
      <c r="F184" s="653"/>
      <c r="G184" s="653"/>
      <c r="H184" s="666">
        <v>0</v>
      </c>
      <c r="I184" s="653">
        <v>4</v>
      </c>
      <c r="J184" s="653">
        <v>617.6</v>
      </c>
      <c r="K184" s="666">
        <v>1</v>
      </c>
      <c r="L184" s="653">
        <v>4</v>
      </c>
      <c r="M184" s="654">
        <v>617.6</v>
      </c>
    </row>
    <row r="185" spans="1:13" ht="14.4" customHeight="1" x14ac:dyDescent="0.3">
      <c r="A185" s="649" t="s">
        <v>3918</v>
      </c>
      <c r="B185" s="650" t="s">
        <v>3849</v>
      </c>
      <c r="C185" s="650" t="s">
        <v>3236</v>
      </c>
      <c r="D185" s="650" t="s">
        <v>3851</v>
      </c>
      <c r="E185" s="650" t="s">
        <v>3852</v>
      </c>
      <c r="F185" s="653"/>
      <c r="G185" s="653"/>
      <c r="H185" s="666">
        <v>0</v>
      </c>
      <c r="I185" s="653">
        <v>12</v>
      </c>
      <c r="J185" s="653">
        <v>6176.1599999999989</v>
      </c>
      <c r="K185" s="666">
        <v>1</v>
      </c>
      <c r="L185" s="653">
        <v>12</v>
      </c>
      <c r="M185" s="654">
        <v>6176.1599999999989</v>
      </c>
    </row>
    <row r="186" spans="1:13" ht="14.4" customHeight="1" x14ac:dyDescent="0.3">
      <c r="A186" s="649" t="s">
        <v>3918</v>
      </c>
      <c r="B186" s="650" t="s">
        <v>5976</v>
      </c>
      <c r="C186" s="650" t="s">
        <v>4475</v>
      </c>
      <c r="D186" s="650" t="s">
        <v>4476</v>
      </c>
      <c r="E186" s="650" t="s">
        <v>4477</v>
      </c>
      <c r="F186" s="653"/>
      <c r="G186" s="653"/>
      <c r="H186" s="666">
        <v>0</v>
      </c>
      <c r="I186" s="653">
        <v>2</v>
      </c>
      <c r="J186" s="653">
        <v>1609.16</v>
      </c>
      <c r="K186" s="666">
        <v>1</v>
      </c>
      <c r="L186" s="653">
        <v>2</v>
      </c>
      <c r="M186" s="654">
        <v>1609.16</v>
      </c>
    </row>
    <row r="187" spans="1:13" ht="14.4" customHeight="1" x14ac:dyDescent="0.3">
      <c r="A187" s="649" t="s">
        <v>3918</v>
      </c>
      <c r="B187" s="650" t="s">
        <v>3769</v>
      </c>
      <c r="C187" s="650" t="s">
        <v>2273</v>
      </c>
      <c r="D187" s="650" t="s">
        <v>2274</v>
      </c>
      <c r="E187" s="650" t="s">
        <v>3770</v>
      </c>
      <c r="F187" s="653"/>
      <c r="G187" s="653"/>
      <c r="H187" s="666">
        <v>0</v>
      </c>
      <c r="I187" s="653">
        <v>6</v>
      </c>
      <c r="J187" s="653">
        <v>4827.4800000000005</v>
      </c>
      <c r="K187" s="666">
        <v>1</v>
      </c>
      <c r="L187" s="653">
        <v>6</v>
      </c>
      <c r="M187" s="654">
        <v>4827.4800000000005</v>
      </c>
    </row>
    <row r="188" spans="1:13" ht="14.4" customHeight="1" x14ac:dyDescent="0.3">
      <c r="A188" s="649" t="s">
        <v>3918</v>
      </c>
      <c r="B188" s="650" t="s">
        <v>3772</v>
      </c>
      <c r="C188" s="650" t="s">
        <v>1968</v>
      </c>
      <c r="D188" s="650" t="s">
        <v>1969</v>
      </c>
      <c r="E188" s="650" t="s">
        <v>1872</v>
      </c>
      <c r="F188" s="653"/>
      <c r="G188" s="653"/>
      <c r="H188" s="666">
        <v>0</v>
      </c>
      <c r="I188" s="653">
        <v>1</v>
      </c>
      <c r="J188" s="653">
        <v>96.63</v>
      </c>
      <c r="K188" s="666">
        <v>1</v>
      </c>
      <c r="L188" s="653">
        <v>1</v>
      </c>
      <c r="M188" s="654">
        <v>96.63</v>
      </c>
    </row>
    <row r="189" spans="1:13" ht="14.4" customHeight="1" x14ac:dyDescent="0.3">
      <c r="A189" s="649" t="s">
        <v>3919</v>
      </c>
      <c r="B189" s="650" t="s">
        <v>3696</v>
      </c>
      <c r="C189" s="650" t="s">
        <v>2002</v>
      </c>
      <c r="D189" s="650" t="s">
        <v>1999</v>
      </c>
      <c r="E189" s="650" t="s">
        <v>2003</v>
      </c>
      <c r="F189" s="653"/>
      <c r="G189" s="653"/>
      <c r="H189" s="666">
        <v>0</v>
      </c>
      <c r="I189" s="653">
        <v>1</v>
      </c>
      <c r="J189" s="653">
        <v>1166.47</v>
      </c>
      <c r="K189" s="666">
        <v>1</v>
      </c>
      <c r="L189" s="653">
        <v>1</v>
      </c>
      <c r="M189" s="654">
        <v>1166.47</v>
      </c>
    </row>
    <row r="190" spans="1:13" ht="14.4" customHeight="1" x14ac:dyDescent="0.3">
      <c r="A190" s="649" t="s">
        <v>3920</v>
      </c>
      <c r="B190" s="650" t="s">
        <v>3679</v>
      </c>
      <c r="C190" s="650" t="s">
        <v>5001</v>
      </c>
      <c r="D190" s="650" t="s">
        <v>5002</v>
      </c>
      <c r="E190" s="650" t="s">
        <v>5003</v>
      </c>
      <c r="F190" s="653">
        <v>3</v>
      </c>
      <c r="G190" s="653">
        <v>0</v>
      </c>
      <c r="H190" s="666"/>
      <c r="I190" s="653"/>
      <c r="J190" s="653"/>
      <c r="K190" s="666"/>
      <c r="L190" s="653">
        <v>3</v>
      </c>
      <c r="M190" s="654">
        <v>0</v>
      </c>
    </row>
    <row r="191" spans="1:13" ht="14.4" customHeight="1" x14ac:dyDescent="0.3">
      <c r="A191" s="649" t="s">
        <v>3920</v>
      </c>
      <c r="B191" s="650" t="s">
        <v>3679</v>
      </c>
      <c r="C191" s="650" t="s">
        <v>5004</v>
      </c>
      <c r="D191" s="650" t="s">
        <v>5002</v>
      </c>
      <c r="E191" s="650" t="s">
        <v>5005</v>
      </c>
      <c r="F191" s="653">
        <v>1</v>
      </c>
      <c r="G191" s="653">
        <v>293.89</v>
      </c>
      <c r="H191" s="666">
        <v>1</v>
      </c>
      <c r="I191" s="653"/>
      <c r="J191" s="653"/>
      <c r="K191" s="666">
        <v>0</v>
      </c>
      <c r="L191" s="653">
        <v>1</v>
      </c>
      <c r="M191" s="654">
        <v>293.89</v>
      </c>
    </row>
    <row r="192" spans="1:13" ht="14.4" customHeight="1" x14ac:dyDescent="0.3">
      <c r="A192" s="649" t="s">
        <v>3920</v>
      </c>
      <c r="B192" s="650" t="s">
        <v>3681</v>
      </c>
      <c r="C192" s="650" t="s">
        <v>1986</v>
      </c>
      <c r="D192" s="650" t="s">
        <v>3682</v>
      </c>
      <c r="E192" s="650" t="s">
        <v>3683</v>
      </c>
      <c r="F192" s="653"/>
      <c r="G192" s="653"/>
      <c r="H192" s="666">
        <v>0</v>
      </c>
      <c r="I192" s="653">
        <v>3</v>
      </c>
      <c r="J192" s="653">
        <v>293.90999999999997</v>
      </c>
      <c r="K192" s="666">
        <v>1</v>
      </c>
      <c r="L192" s="653">
        <v>3</v>
      </c>
      <c r="M192" s="654">
        <v>293.90999999999997</v>
      </c>
    </row>
    <row r="193" spans="1:13" ht="14.4" customHeight="1" x14ac:dyDescent="0.3">
      <c r="A193" s="649" t="s">
        <v>3920</v>
      </c>
      <c r="B193" s="650" t="s">
        <v>3818</v>
      </c>
      <c r="C193" s="650" t="s">
        <v>3141</v>
      </c>
      <c r="D193" s="650" t="s">
        <v>3142</v>
      </c>
      <c r="E193" s="650" t="s">
        <v>3143</v>
      </c>
      <c r="F193" s="653"/>
      <c r="G193" s="653"/>
      <c r="H193" s="666">
        <v>0</v>
      </c>
      <c r="I193" s="653">
        <v>3</v>
      </c>
      <c r="J193" s="653">
        <v>168.03</v>
      </c>
      <c r="K193" s="666">
        <v>1</v>
      </c>
      <c r="L193" s="653">
        <v>3</v>
      </c>
      <c r="M193" s="654">
        <v>168.03</v>
      </c>
    </row>
    <row r="194" spans="1:13" ht="14.4" customHeight="1" x14ac:dyDescent="0.3">
      <c r="A194" s="649" t="s">
        <v>3920</v>
      </c>
      <c r="B194" s="650" t="s">
        <v>3818</v>
      </c>
      <c r="C194" s="650" t="s">
        <v>5010</v>
      </c>
      <c r="D194" s="650" t="s">
        <v>3142</v>
      </c>
      <c r="E194" s="650" t="s">
        <v>4807</v>
      </c>
      <c r="F194" s="653"/>
      <c r="G194" s="653"/>
      <c r="H194" s="666">
        <v>0</v>
      </c>
      <c r="I194" s="653">
        <v>3</v>
      </c>
      <c r="J194" s="653">
        <v>420.09000000000003</v>
      </c>
      <c r="K194" s="666">
        <v>1</v>
      </c>
      <c r="L194" s="653">
        <v>3</v>
      </c>
      <c r="M194" s="654">
        <v>420.09000000000003</v>
      </c>
    </row>
    <row r="195" spans="1:13" ht="14.4" customHeight="1" x14ac:dyDescent="0.3">
      <c r="A195" s="649" t="s">
        <v>3920</v>
      </c>
      <c r="B195" s="650" t="s">
        <v>3685</v>
      </c>
      <c r="C195" s="650" t="s">
        <v>4081</v>
      </c>
      <c r="D195" s="650" t="s">
        <v>2183</v>
      </c>
      <c r="E195" s="650" t="s">
        <v>4082</v>
      </c>
      <c r="F195" s="653"/>
      <c r="G195" s="653"/>
      <c r="H195" s="666">
        <v>0</v>
      </c>
      <c r="I195" s="653">
        <v>1</v>
      </c>
      <c r="J195" s="653">
        <v>248.7</v>
      </c>
      <c r="K195" s="666">
        <v>1</v>
      </c>
      <c r="L195" s="653">
        <v>1</v>
      </c>
      <c r="M195" s="654">
        <v>248.7</v>
      </c>
    </row>
    <row r="196" spans="1:13" ht="14.4" customHeight="1" x14ac:dyDescent="0.3">
      <c r="A196" s="649" t="s">
        <v>3920</v>
      </c>
      <c r="B196" s="650" t="s">
        <v>3685</v>
      </c>
      <c r="C196" s="650" t="s">
        <v>2182</v>
      </c>
      <c r="D196" s="650" t="s">
        <v>2183</v>
      </c>
      <c r="E196" s="650" t="s">
        <v>2184</v>
      </c>
      <c r="F196" s="653"/>
      <c r="G196" s="653"/>
      <c r="H196" s="666">
        <v>0</v>
      </c>
      <c r="I196" s="653">
        <v>49</v>
      </c>
      <c r="J196" s="653">
        <v>24372.599999999995</v>
      </c>
      <c r="K196" s="666">
        <v>1</v>
      </c>
      <c r="L196" s="653">
        <v>49</v>
      </c>
      <c r="M196" s="654">
        <v>24372.599999999995</v>
      </c>
    </row>
    <row r="197" spans="1:13" ht="14.4" customHeight="1" x14ac:dyDescent="0.3">
      <c r="A197" s="649" t="s">
        <v>3920</v>
      </c>
      <c r="B197" s="650" t="s">
        <v>3685</v>
      </c>
      <c r="C197" s="650" t="s">
        <v>2200</v>
      </c>
      <c r="D197" s="650" t="s">
        <v>2201</v>
      </c>
      <c r="E197" s="650" t="s">
        <v>3686</v>
      </c>
      <c r="F197" s="653"/>
      <c r="G197" s="653"/>
      <c r="H197" s="666">
        <v>0</v>
      </c>
      <c r="I197" s="653">
        <v>42</v>
      </c>
      <c r="J197" s="653">
        <v>57103.619999999995</v>
      </c>
      <c r="K197" s="666">
        <v>1</v>
      </c>
      <c r="L197" s="653">
        <v>42</v>
      </c>
      <c r="M197" s="654">
        <v>57103.619999999995</v>
      </c>
    </row>
    <row r="198" spans="1:13" ht="14.4" customHeight="1" x14ac:dyDescent="0.3">
      <c r="A198" s="649" t="s">
        <v>3920</v>
      </c>
      <c r="B198" s="650" t="s">
        <v>3685</v>
      </c>
      <c r="C198" s="650" t="s">
        <v>3964</v>
      </c>
      <c r="D198" s="650" t="s">
        <v>3965</v>
      </c>
      <c r="E198" s="650" t="s">
        <v>3966</v>
      </c>
      <c r="F198" s="653"/>
      <c r="G198" s="653"/>
      <c r="H198" s="666">
        <v>0</v>
      </c>
      <c r="I198" s="653">
        <v>2</v>
      </c>
      <c r="J198" s="653">
        <v>2719.22</v>
      </c>
      <c r="K198" s="666">
        <v>1</v>
      </c>
      <c r="L198" s="653">
        <v>2</v>
      </c>
      <c r="M198" s="654">
        <v>2719.22</v>
      </c>
    </row>
    <row r="199" spans="1:13" ht="14.4" customHeight="1" x14ac:dyDescent="0.3">
      <c r="A199" s="649" t="s">
        <v>3920</v>
      </c>
      <c r="B199" s="650" t="s">
        <v>3687</v>
      </c>
      <c r="C199" s="650" t="s">
        <v>2225</v>
      </c>
      <c r="D199" s="650" t="s">
        <v>2226</v>
      </c>
      <c r="E199" s="650" t="s">
        <v>3688</v>
      </c>
      <c r="F199" s="653"/>
      <c r="G199" s="653"/>
      <c r="H199" s="666">
        <v>0</v>
      </c>
      <c r="I199" s="653">
        <v>2</v>
      </c>
      <c r="J199" s="653">
        <v>1328.46</v>
      </c>
      <c r="K199" s="666">
        <v>1</v>
      </c>
      <c r="L199" s="653">
        <v>2</v>
      </c>
      <c r="M199" s="654">
        <v>1328.46</v>
      </c>
    </row>
    <row r="200" spans="1:13" ht="14.4" customHeight="1" x14ac:dyDescent="0.3">
      <c r="A200" s="649" t="s">
        <v>3920</v>
      </c>
      <c r="B200" s="650" t="s">
        <v>3687</v>
      </c>
      <c r="C200" s="650" t="s">
        <v>4902</v>
      </c>
      <c r="D200" s="650" t="s">
        <v>4903</v>
      </c>
      <c r="E200" s="650" t="s">
        <v>4904</v>
      </c>
      <c r="F200" s="653">
        <v>1</v>
      </c>
      <c r="G200" s="653">
        <v>1603.31</v>
      </c>
      <c r="H200" s="666">
        <v>1</v>
      </c>
      <c r="I200" s="653"/>
      <c r="J200" s="653"/>
      <c r="K200" s="666">
        <v>0</v>
      </c>
      <c r="L200" s="653">
        <v>1</v>
      </c>
      <c r="M200" s="654">
        <v>1603.31</v>
      </c>
    </row>
    <row r="201" spans="1:13" ht="14.4" customHeight="1" x14ac:dyDescent="0.3">
      <c r="A201" s="649" t="s">
        <v>3920</v>
      </c>
      <c r="B201" s="650" t="s">
        <v>3687</v>
      </c>
      <c r="C201" s="650" t="s">
        <v>4908</v>
      </c>
      <c r="D201" s="650" t="s">
        <v>4909</v>
      </c>
      <c r="E201" s="650" t="s">
        <v>4684</v>
      </c>
      <c r="F201" s="653">
        <v>2</v>
      </c>
      <c r="G201" s="653">
        <v>2719.22</v>
      </c>
      <c r="H201" s="666">
        <v>1</v>
      </c>
      <c r="I201" s="653"/>
      <c r="J201" s="653"/>
      <c r="K201" s="666">
        <v>0</v>
      </c>
      <c r="L201" s="653">
        <v>2</v>
      </c>
      <c r="M201" s="654">
        <v>2719.22</v>
      </c>
    </row>
    <row r="202" spans="1:13" ht="14.4" customHeight="1" x14ac:dyDescent="0.3">
      <c r="A202" s="649" t="s">
        <v>3920</v>
      </c>
      <c r="B202" s="650" t="s">
        <v>3687</v>
      </c>
      <c r="C202" s="650" t="s">
        <v>4905</v>
      </c>
      <c r="D202" s="650" t="s">
        <v>4906</v>
      </c>
      <c r="E202" s="650" t="s">
        <v>4907</v>
      </c>
      <c r="F202" s="653">
        <v>1</v>
      </c>
      <c r="G202" s="653">
        <v>994.79</v>
      </c>
      <c r="H202" s="666">
        <v>1</v>
      </c>
      <c r="I202" s="653"/>
      <c r="J202" s="653"/>
      <c r="K202" s="666">
        <v>0</v>
      </c>
      <c r="L202" s="653">
        <v>1</v>
      </c>
      <c r="M202" s="654">
        <v>994.79</v>
      </c>
    </row>
    <row r="203" spans="1:13" ht="14.4" customHeight="1" x14ac:dyDescent="0.3">
      <c r="A203" s="649" t="s">
        <v>3920</v>
      </c>
      <c r="B203" s="650" t="s">
        <v>3693</v>
      </c>
      <c r="C203" s="650" t="s">
        <v>2046</v>
      </c>
      <c r="D203" s="650" t="s">
        <v>2047</v>
      </c>
      <c r="E203" s="650" t="s">
        <v>3694</v>
      </c>
      <c r="F203" s="653"/>
      <c r="G203" s="653"/>
      <c r="H203" s="666">
        <v>0</v>
      </c>
      <c r="I203" s="653">
        <v>1</v>
      </c>
      <c r="J203" s="653">
        <v>53.16</v>
      </c>
      <c r="K203" s="666">
        <v>1</v>
      </c>
      <c r="L203" s="653">
        <v>1</v>
      </c>
      <c r="M203" s="654">
        <v>53.16</v>
      </c>
    </row>
    <row r="204" spans="1:13" ht="14.4" customHeight="1" x14ac:dyDescent="0.3">
      <c r="A204" s="649" t="s">
        <v>3920</v>
      </c>
      <c r="B204" s="650" t="s">
        <v>3696</v>
      </c>
      <c r="C204" s="650" t="s">
        <v>2179</v>
      </c>
      <c r="D204" s="650" t="s">
        <v>1999</v>
      </c>
      <c r="E204" s="650" t="s">
        <v>2180</v>
      </c>
      <c r="F204" s="653"/>
      <c r="G204" s="653"/>
      <c r="H204" s="666">
        <v>0</v>
      </c>
      <c r="I204" s="653">
        <v>3</v>
      </c>
      <c r="J204" s="653">
        <v>1875.87</v>
      </c>
      <c r="K204" s="666">
        <v>1</v>
      </c>
      <c r="L204" s="653">
        <v>3</v>
      </c>
      <c r="M204" s="654">
        <v>1875.87</v>
      </c>
    </row>
    <row r="205" spans="1:13" ht="14.4" customHeight="1" x14ac:dyDescent="0.3">
      <c r="A205" s="649" t="s">
        <v>3920</v>
      </c>
      <c r="B205" s="650" t="s">
        <v>3696</v>
      </c>
      <c r="C205" s="650" t="s">
        <v>1998</v>
      </c>
      <c r="D205" s="650" t="s">
        <v>1999</v>
      </c>
      <c r="E205" s="650" t="s">
        <v>2000</v>
      </c>
      <c r="F205" s="653"/>
      <c r="G205" s="653"/>
      <c r="H205" s="666">
        <v>0</v>
      </c>
      <c r="I205" s="653">
        <v>2</v>
      </c>
      <c r="J205" s="653">
        <v>1875.86</v>
      </c>
      <c r="K205" s="666">
        <v>1</v>
      </c>
      <c r="L205" s="653">
        <v>2</v>
      </c>
      <c r="M205" s="654">
        <v>1875.86</v>
      </c>
    </row>
    <row r="206" spans="1:13" ht="14.4" customHeight="1" x14ac:dyDescent="0.3">
      <c r="A206" s="649" t="s">
        <v>3920</v>
      </c>
      <c r="B206" s="650" t="s">
        <v>3696</v>
      </c>
      <c r="C206" s="650" t="s">
        <v>2002</v>
      </c>
      <c r="D206" s="650" t="s">
        <v>1999</v>
      </c>
      <c r="E206" s="650" t="s">
        <v>2003</v>
      </c>
      <c r="F206" s="653"/>
      <c r="G206" s="653"/>
      <c r="H206" s="666">
        <v>0</v>
      </c>
      <c r="I206" s="653">
        <v>6</v>
      </c>
      <c r="J206" s="653">
        <v>6998.82</v>
      </c>
      <c r="K206" s="666">
        <v>1</v>
      </c>
      <c r="L206" s="653">
        <v>6</v>
      </c>
      <c r="M206" s="654">
        <v>6998.82</v>
      </c>
    </row>
    <row r="207" spans="1:13" ht="14.4" customHeight="1" x14ac:dyDescent="0.3">
      <c r="A207" s="649" t="s">
        <v>3920</v>
      </c>
      <c r="B207" s="650" t="s">
        <v>3696</v>
      </c>
      <c r="C207" s="650" t="s">
        <v>2061</v>
      </c>
      <c r="D207" s="650" t="s">
        <v>2062</v>
      </c>
      <c r="E207" s="650" t="s">
        <v>2000</v>
      </c>
      <c r="F207" s="653"/>
      <c r="G207" s="653"/>
      <c r="H207" s="666">
        <v>0</v>
      </c>
      <c r="I207" s="653">
        <v>47</v>
      </c>
      <c r="J207" s="653">
        <v>82235.430000000008</v>
      </c>
      <c r="K207" s="666">
        <v>1</v>
      </c>
      <c r="L207" s="653">
        <v>47</v>
      </c>
      <c r="M207" s="654">
        <v>82235.430000000008</v>
      </c>
    </row>
    <row r="208" spans="1:13" ht="14.4" customHeight="1" x14ac:dyDescent="0.3">
      <c r="A208" s="649" t="s">
        <v>3920</v>
      </c>
      <c r="B208" s="650" t="s">
        <v>3696</v>
      </c>
      <c r="C208" s="650" t="s">
        <v>2065</v>
      </c>
      <c r="D208" s="650" t="s">
        <v>2062</v>
      </c>
      <c r="E208" s="650" t="s">
        <v>2003</v>
      </c>
      <c r="F208" s="653"/>
      <c r="G208" s="653"/>
      <c r="H208" s="666">
        <v>0</v>
      </c>
      <c r="I208" s="653">
        <v>127</v>
      </c>
      <c r="J208" s="653">
        <v>296280.84000000008</v>
      </c>
      <c r="K208" s="666">
        <v>1</v>
      </c>
      <c r="L208" s="653">
        <v>127</v>
      </c>
      <c r="M208" s="654">
        <v>296280.84000000008</v>
      </c>
    </row>
    <row r="209" spans="1:13" ht="14.4" customHeight="1" x14ac:dyDescent="0.3">
      <c r="A209" s="649" t="s">
        <v>3920</v>
      </c>
      <c r="B209" s="650" t="s">
        <v>3696</v>
      </c>
      <c r="C209" s="650" t="s">
        <v>2068</v>
      </c>
      <c r="D209" s="650" t="s">
        <v>2062</v>
      </c>
      <c r="E209" s="650" t="s">
        <v>3115</v>
      </c>
      <c r="F209" s="653"/>
      <c r="G209" s="653"/>
      <c r="H209" s="666">
        <v>0</v>
      </c>
      <c r="I209" s="653">
        <v>6</v>
      </c>
      <c r="J209" s="653">
        <v>17496.96</v>
      </c>
      <c r="K209" s="666">
        <v>1</v>
      </c>
      <c r="L209" s="653">
        <v>6</v>
      </c>
      <c r="M209" s="654">
        <v>17496.96</v>
      </c>
    </row>
    <row r="210" spans="1:13" ht="14.4" customHeight="1" x14ac:dyDescent="0.3">
      <c r="A210" s="649" t="s">
        <v>3920</v>
      </c>
      <c r="B210" s="650" t="s">
        <v>5981</v>
      </c>
      <c r="C210" s="650" t="s">
        <v>4859</v>
      </c>
      <c r="D210" s="650" t="s">
        <v>4860</v>
      </c>
      <c r="E210" s="650" t="s">
        <v>4861</v>
      </c>
      <c r="F210" s="653"/>
      <c r="G210" s="653"/>
      <c r="H210" s="666">
        <v>0</v>
      </c>
      <c r="I210" s="653">
        <v>1</v>
      </c>
      <c r="J210" s="653">
        <v>2118.42</v>
      </c>
      <c r="K210" s="666">
        <v>1</v>
      </c>
      <c r="L210" s="653">
        <v>1</v>
      </c>
      <c r="M210" s="654">
        <v>2118.42</v>
      </c>
    </row>
    <row r="211" spans="1:13" ht="14.4" customHeight="1" x14ac:dyDescent="0.3">
      <c r="A211" s="649" t="s">
        <v>3920</v>
      </c>
      <c r="B211" s="650" t="s">
        <v>3829</v>
      </c>
      <c r="C211" s="650" t="s">
        <v>3103</v>
      </c>
      <c r="D211" s="650" t="s">
        <v>3832</v>
      </c>
      <c r="E211" s="650" t="s">
        <v>3833</v>
      </c>
      <c r="F211" s="653"/>
      <c r="G211" s="653"/>
      <c r="H211" s="666">
        <v>0</v>
      </c>
      <c r="I211" s="653">
        <v>1</v>
      </c>
      <c r="J211" s="653">
        <v>146.99</v>
      </c>
      <c r="K211" s="666">
        <v>1</v>
      </c>
      <c r="L211" s="653">
        <v>1</v>
      </c>
      <c r="M211" s="654">
        <v>146.99</v>
      </c>
    </row>
    <row r="212" spans="1:13" ht="14.4" customHeight="1" x14ac:dyDescent="0.3">
      <c r="A212" s="649" t="s">
        <v>3920</v>
      </c>
      <c r="B212" s="650" t="s">
        <v>3698</v>
      </c>
      <c r="C212" s="650" t="s">
        <v>4845</v>
      </c>
      <c r="D212" s="650" t="s">
        <v>4846</v>
      </c>
      <c r="E212" s="650" t="s">
        <v>4847</v>
      </c>
      <c r="F212" s="653">
        <v>1</v>
      </c>
      <c r="G212" s="653">
        <v>31.43</v>
      </c>
      <c r="H212" s="666">
        <v>1</v>
      </c>
      <c r="I212" s="653"/>
      <c r="J212" s="653"/>
      <c r="K212" s="666">
        <v>0</v>
      </c>
      <c r="L212" s="653">
        <v>1</v>
      </c>
      <c r="M212" s="654">
        <v>31.43</v>
      </c>
    </row>
    <row r="213" spans="1:13" ht="14.4" customHeight="1" x14ac:dyDescent="0.3">
      <c r="A213" s="649" t="s">
        <v>3920</v>
      </c>
      <c r="B213" s="650" t="s">
        <v>3699</v>
      </c>
      <c r="C213" s="650" t="s">
        <v>3973</v>
      </c>
      <c r="D213" s="650" t="s">
        <v>1128</v>
      </c>
      <c r="E213" s="650" t="s">
        <v>1129</v>
      </c>
      <c r="F213" s="653"/>
      <c r="G213" s="653"/>
      <c r="H213" s="666"/>
      <c r="I213" s="653">
        <v>1</v>
      </c>
      <c r="J213" s="653">
        <v>0</v>
      </c>
      <c r="K213" s="666"/>
      <c r="L213" s="653">
        <v>1</v>
      </c>
      <c r="M213" s="654">
        <v>0</v>
      </c>
    </row>
    <row r="214" spans="1:13" ht="14.4" customHeight="1" x14ac:dyDescent="0.3">
      <c r="A214" s="649" t="s">
        <v>3920</v>
      </c>
      <c r="B214" s="650" t="s">
        <v>3699</v>
      </c>
      <c r="C214" s="650" t="s">
        <v>4829</v>
      </c>
      <c r="D214" s="650" t="s">
        <v>4830</v>
      </c>
      <c r="E214" s="650" t="s">
        <v>1133</v>
      </c>
      <c r="F214" s="653">
        <v>2</v>
      </c>
      <c r="G214" s="653">
        <v>162.41999999999999</v>
      </c>
      <c r="H214" s="666">
        <v>1</v>
      </c>
      <c r="I214" s="653"/>
      <c r="J214" s="653"/>
      <c r="K214" s="666">
        <v>0</v>
      </c>
      <c r="L214" s="653">
        <v>2</v>
      </c>
      <c r="M214" s="654">
        <v>162.41999999999999</v>
      </c>
    </row>
    <row r="215" spans="1:13" ht="14.4" customHeight="1" x14ac:dyDescent="0.3">
      <c r="A215" s="649" t="s">
        <v>3920</v>
      </c>
      <c r="B215" s="650" t="s">
        <v>3699</v>
      </c>
      <c r="C215" s="650" t="s">
        <v>4833</v>
      </c>
      <c r="D215" s="650" t="s">
        <v>4834</v>
      </c>
      <c r="E215" s="650" t="s">
        <v>1129</v>
      </c>
      <c r="F215" s="653">
        <v>2</v>
      </c>
      <c r="G215" s="653">
        <v>121.84</v>
      </c>
      <c r="H215" s="666">
        <v>1</v>
      </c>
      <c r="I215" s="653"/>
      <c r="J215" s="653"/>
      <c r="K215" s="666">
        <v>0</v>
      </c>
      <c r="L215" s="653">
        <v>2</v>
      </c>
      <c r="M215" s="654">
        <v>121.84</v>
      </c>
    </row>
    <row r="216" spans="1:13" ht="14.4" customHeight="1" x14ac:dyDescent="0.3">
      <c r="A216" s="649" t="s">
        <v>3920</v>
      </c>
      <c r="B216" s="650" t="s">
        <v>3705</v>
      </c>
      <c r="C216" s="650" t="s">
        <v>5011</v>
      </c>
      <c r="D216" s="650" t="s">
        <v>5012</v>
      </c>
      <c r="E216" s="650" t="s">
        <v>1129</v>
      </c>
      <c r="F216" s="653">
        <v>1</v>
      </c>
      <c r="G216" s="653">
        <v>50.47</v>
      </c>
      <c r="H216" s="666">
        <v>1</v>
      </c>
      <c r="I216" s="653"/>
      <c r="J216" s="653"/>
      <c r="K216" s="666">
        <v>0</v>
      </c>
      <c r="L216" s="653">
        <v>1</v>
      </c>
      <c r="M216" s="654">
        <v>50.47</v>
      </c>
    </row>
    <row r="217" spans="1:13" ht="14.4" customHeight="1" x14ac:dyDescent="0.3">
      <c r="A217" s="649" t="s">
        <v>3920</v>
      </c>
      <c r="B217" s="650" t="s">
        <v>3705</v>
      </c>
      <c r="C217" s="650" t="s">
        <v>2050</v>
      </c>
      <c r="D217" s="650" t="s">
        <v>3707</v>
      </c>
      <c r="E217" s="650" t="s">
        <v>1129</v>
      </c>
      <c r="F217" s="653"/>
      <c r="G217" s="653"/>
      <c r="H217" s="666">
        <v>0</v>
      </c>
      <c r="I217" s="653">
        <v>1</v>
      </c>
      <c r="J217" s="653">
        <v>67.42</v>
      </c>
      <c r="K217" s="666">
        <v>1</v>
      </c>
      <c r="L217" s="653">
        <v>1</v>
      </c>
      <c r="M217" s="654">
        <v>67.42</v>
      </c>
    </row>
    <row r="218" spans="1:13" ht="14.4" customHeight="1" x14ac:dyDescent="0.3">
      <c r="A218" s="649" t="s">
        <v>3920</v>
      </c>
      <c r="B218" s="650" t="s">
        <v>3705</v>
      </c>
      <c r="C218" s="650" t="s">
        <v>5013</v>
      </c>
      <c r="D218" s="650" t="s">
        <v>3707</v>
      </c>
      <c r="E218" s="650" t="s">
        <v>3809</v>
      </c>
      <c r="F218" s="653"/>
      <c r="G218" s="653"/>
      <c r="H218" s="666">
        <v>0</v>
      </c>
      <c r="I218" s="653">
        <v>1</v>
      </c>
      <c r="J218" s="653">
        <v>84.1</v>
      </c>
      <c r="K218" s="666">
        <v>1</v>
      </c>
      <c r="L218" s="653">
        <v>1</v>
      </c>
      <c r="M218" s="654">
        <v>84.1</v>
      </c>
    </row>
    <row r="219" spans="1:13" ht="14.4" customHeight="1" x14ac:dyDescent="0.3">
      <c r="A219" s="649" t="s">
        <v>3920</v>
      </c>
      <c r="B219" s="650" t="s">
        <v>5982</v>
      </c>
      <c r="C219" s="650" t="s">
        <v>5006</v>
      </c>
      <c r="D219" s="650" t="s">
        <v>5007</v>
      </c>
      <c r="E219" s="650" t="s">
        <v>945</v>
      </c>
      <c r="F219" s="653"/>
      <c r="G219" s="653"/>
      <c r="H219" s="666">
        <v>0</v>
      </c>
      <c r="I219" s="653">
        <v>3</v>
      </c>
      <c r="J219" s="653">
        <v>507.81000000000006</v>
      </c>
      <c r="K219" s="666">
        <v>1</v>
      </c>
      <c r="L219" s="653">
        <v>3</v>
      </c>
      <c r="M219" s="654">
        <v>507.81000000000006</v>
      </c>
    </row>
    <row r="220" spans="1:13" ht="14.4" customHeight="1" x14ac:dyDescent="0.3">
      <c r="A220" s="649" t="s">
        <v>3920</v>
      </c>
      <c r="B220" s="650" t="s">
        <v>3711</v>
      </c>
      <c r="C220" s="650" t="s">
        <v>4543</v>
      </c>
      <c r="D220" s="650" t="s">
        <v>2103</v>
      </c>
      <c r="E220" s="650" t="s">
        <v>1854</v>
      </c>
      <c r="F220" s="653"/>
      <c r="G220" s="653"/>
      <c r="H220" s="666">
        <v>0</v>
      </c>
      <c r="I220" s="653">
        <v>1</v>
      </c>
      <c r="J220" s="653">
        <v>71.86</v>
      </c>
      <c r="K220" s="666">
        <v>1</v>
      </c>
      <c r="L220" s="653">
        <v>1</v>
      </c>
      <c r="M220" s="654">
        <v>71.86</v>
      </c>
    </row>
    <row r="221" spans="1:13" ht="14.4" customHeight="1" x14ac:dyDescent="0.3">
      <c r="A221" s="649" t="s">
        <v>3920</v>
      </c>
      <c r="B221" s="650" t="s">
        <v>3711</v>
      </c>
      <c r="C221" s="650" t="s">
        <v>4951</v>
      </c>
      <c r="D221" s="650" t="s">
        <v>4952</v>
      </c>
      <c r="E221" s="650" t="s">
        <v>1854</v>
      </c>
      <c r="F221" s="653">
        <v>1</v>
      </c>
      <c r="G221" s="653">
        <v>0</v>
      </c>
      <c r="H221" s="666"/>
      <c r="I221" s="653"/>
      <c r="J221" s="653"/>
      <c r="K221" s="666"/>
      <c r="L221" s="653">
        <v>1</v>
      </c>
      <c r="M221" s="654">
        <v>0</v>
      </c>
    </row>
    <row r="222" spans="1:13" ht="14.4" customHeight="1" x14ac:dyDescent="0.3">
      <c r="A222" s="649" t="s">
        <v>3920</v>
      </c>
      <c r="B222" s="650" t="s">
        <v>3711</v>
      </c>
      <c r="C222" s="650" t="s">
        <v>4948</v>
      </c>
      <c r="D222" s="650" t="s">
        <v>4949</v>
      </c>
      <c r="E222" s="650" t="s">
        <v>4950</v>
      </c>
      <c r="F222" s="653"/>
      <c r="G222" s="653"/>
      <c r="H222" s="666"/>
      <c r="I222" s="653">
        <v>1</v>
      </c>
      <c r="J222" s="653">
        <v>0</v>
      </c>
      <c r="K222" s="666"/>
      <c r="L222" s="653">
        <v>1</v>
      </c>
      <c r="M222" s="654">
        <v>0</v>
      </c>
    </row>
    <row r="223" spans="1:13" ht="14.4" customHeight="1" x14ac:dyDescent="0.3">
      <c r="A223" s="649" t="s">
        <v>3920</v>
      </c>
      <c r="B223" s="650" t="s">
        <v>3713</v>
      </c>
      <c r="C223" s="650" t="s">
        <v>5035</v>
      </c>
      <c r="D223" s="650" t="s">
        <v>5036</v>
      </c>
      <c r="E223" s="650" t="s">
        <v>2146</v>
      </c>
      <c r="F223" s="653">
        <v>1</v>
      </c>
      <c r="G223" s="653">
        <v>143.71</v>
      </c>
      <c r="H223" s="666">
        <v>1</v>
      </c>
      <c r="I223" s="653"/>
      <c r="J223" s="653"/>
      <c r="K223" s="666">
        <v>0</v>
      </c>
      <c r="L223" s="653">
        <v>1</v>
      </c>
      <c r="M223" s="654">
        <v>143.71</v>
      </c>
    </row>
    <row r="224" spans="1:13" ht="14.4" customHeight="1" x14ac:dyDescent="0.3">
      <c r="A224" s="649" t="s">
        <v>3920</v>
      </c>
      <c r="B224" s="650" t="s">
        <v>3714</v>
      </c>
      <c r="C224" s="650" t="s">
        <v>4956</v>
      </c>
      <c r="D224" s="650" t="s">
        <v>4955</v>
      </c>
      <c r="E224" s="650" t="s">
        <v>2635</v>
      </c>
      <c r="F224" s="653">
        <v>2</v>
      </c>
      <c r="G224" s="653">
        <v>102.12</v>
      </c>
      <c r="H224" s="666">
        <v>1</v>
      </c>
      <c r="I224" s="653"/>
      <c r="J224" s="653"/>
      <c r="K224" s="666">
        <v>0</v>
      </c>
      <c r="L224" s="653">
        <v>2</v>
      </c>
      <c r="M224" s="654">
        <v>102.12</v>
      </c>
    </row>
    <row r="225" spans="1:13" ht="14.4" customHeight="1" x14ac:dyDescent="0.3">
      <c r="A225" s="649" t="s">
        <v>3920</v>
      </c>
      <c r="B225" s="650" t="s">
        <v>3714</v>
      </c>
      <c r="C225" s="650" t="s">
        <v>4954</v>
      </c>
      <c r="D225" s="650" t="s">
        <v>4955</v>
      </c>
      <c r="E225" s="650" t="s">
        <v>1276</v>
      </c>
      <c r="F225" s="653">
        <v>1</v>
      </c>
      <c r="G225" s="653">
        <v>0</v>
      </c>
      <c r="H225" s="666"/>
      <c r="I225" s="653"/>
      <c r="J225" s="653"/>
      <c r="K225" s="666"/>
      <c r="L225" s="653">
        <v>1</v>
      </c>
      <c r="M225" s="654">
        <v>0</v>
      </c>
    </row>
    <row r="226" spans="1:13" ht="14.4" customHeight="1" x14ac:dyDescent="0.3">
      <c r="A226" s="649" t="s">
        <v>3920</v>
      </c>
      <c r="B226" s="650" t="s">
        <v>3715</v>
      </c>
      <c r="C226" s="650" t="s">
        <v>2126</v>
      </c>
      <c r="D226" s="650" t="s">
        <v>2127</v>
      </c>
      <c r="E226" s="650" t="s">
        <v>2128</v>
      </c>
      <c r="F226" s="653"/>
      <c r="G226" s="653"/>
      <c r="H226" s="666">
        <v>0</v>
      </c>
      <c r="I226" s="653">
        <v>2</v>
      </c>
      <c r="J226" s="653">
        <v>261.18</v>
      </c>
      <c r="K226" s="666">
        <v>1</v>
      </c>
      <c r="L226" s="653">
        <v>2</v>
      </c>
      <c r="M226" s="654">
        <v>261.18</v>
      </c>
    </row>
    <row r="227" spans="1:13" ht="14.4" customHeight="1" x14ac:dyDescent="0.3">
      <c r="A227" s="649" t="s">
        <v>3920</v>
      </c>
      <c r="B227" s="650" t="s">
        <v>3719</v>
      </c>
      <c r="C227" s="650" t="s">
        <v>3131</v>
      </c>
      <c r="D227" s="650" t="s">
        <v>3132</v>
      </c>
      <c r="E227" s="650" t="s">
        <v>3843</v>
      </c>
      <c r="F227" s="653"/>
      <c r="G227" s="653"/>
      <c r="H227" s="666">
        <v>0</v>
      </c>
      <c r="I227" s="653">
        <v>1</v>
      </c>
      <c r="J227" s="653">
        <v>193.77</v>
      </c>
      <c r="K227" s="666">
        <v>1</v>
      </c>
      <c r="L227" s="653">
        <v>1</v>
      </c>
      <c r="M227" s="654">
        <v>193.77</v>
      </c>
    </row>
    <row r="228" spans="1:13" ht="14.4" customHeight="1" x14ac:dyDescent="0.3">
      <c r="A228" s="649" t="s">
        <v>3920</v>
      </c>
      <c r="B228" s="650" t="s">
        <v>3720</v>
      </c>
      <c r="C228" s="650" t="s">
        <v>4710</v>
      </c>
      <c r="D228" s="650" t="s">
        <v>4711</v>
      </c>
      <c r="E228" s="650" t="s">
        <v>4712</v>
      </c>
      <c r="F228" s="653">
        <v>1</v>
      </c>
      <c r="G228" s="653">
        <v>547.16999999999996</v>
      </c>
      <c r="H228" s="666">
        <v>1</v>
      </c>
      <c r="I228" s="653"/>
      <c r="J228" s="653"/>
      <c r="K228" s="666">
        <v>0</v>
      </c>
      <c r="L228" s="653">
        <v>1</v>
      </c>
      <c r="M228" s="654">
        <v>547.16999999999996</v>
      </c>
    </row>
    <row r="229" spans="1:13" ht="14.4" customHeight="1" x14ac:dyDescent="0.3">
      <c r="A229" s="649" t="s">
        <v>3920</v>
      </c>
      <c r="B229" s="650" t="s">
        <v>3725</v>
      </c>
      <c r="C229" s="650" t="s">
        <v>4699</v>
      </c>
      <c r="D229" s="650" t="s">
        <v>619</v>
      </c>
      <c r="E229" s="650" t="s">
        <v>4700</v>
      </c>
      <c r="F229" s="653"/>
      <c r="G229" s="653"/>
      <c r="H229" s="666">
        <v>0</v>
      </c>
      <c r="I229" s="653">
        <v>1</v>
      </c>
      <c r="J229" s="653">
        <v>65.069999999999993</v>
      </c>
      <c r="K229" s="666">
        <v>1</v>
      </c>
      <c r="L229" s="653">
        <v>1</v>
      </c>
      <c r="M229" s="654">
        <v>65.069999999999993</v>
      </c>
    </row>
    <row r="230" spans="1:13" ht="14.4" customHeight="1" x14ac:dyDescent="0.3">
      <c r="A230" s="649" t="s">
        <v>3920</v>
      </c>
      <c r="B230" s="650" t="s">
        <v>3725</v>
      </c>
      <c r="C230" s="650" t="s">
        <v>3190</v>
      </c>
      <c r="D230" s="650" t="s">
        <v>3191</v>
      </c>
      <c r="E230" s="650" t="s">
        <v>3845</v>
      </c>
      <c r="F230" s="653"/>
      <c r="G230" s="653"/>
      <c r="H230" s="666">
        <v>0</v>
      </c>
      <c r="I230" s="653">
        <v>1</v>
      </c>
      <c r="J230" s="653">
        <v>130.15</v>
      </c>
      <c r="K230" s="666">
        <v>1</v>
      </c>
      <c r="L230" s="653">
        <v>1</v>
      </c>
      <c r="M230" s="654">
        <v>130.15</v>
      </c>
    </row>
    <row r="231" spans="1:13" ht="14.4" customHeight="1" x14ac:dyDescent="0.3">
      <c r="A231" s="649" t="s">
        <v>3920</v>
      </c>
      <c r="B231" s="650" t="s">
        <v>3727</v>
      </c>
      <c r="C231" s="650" t="s">
        <v>2335</v>
      </c>
      <c r="D231" s="650" t="s">
        <v>3728</v>
      </c>
      <c r="E231" s="650" t="s">
        <v>3729</v>
      </c>
      <c r="F231" s="653"/>
      <c r="G231" s="653"/>
      <c r="H231" s="666">
        <v>0</v>
      </c>
      <c r="I231" s="653">
        <v>1</v>
      </c>
      <c r="J231" s="653">
        <v>156.86000000000001</v>
      </c>
      <c r="K231" s="666">
        <v>1</v>
      </c>
      <c r="L231" s="653">
        <v>1</v>
      </c>
      <c r="M231" s="654">
        <v>156.86000000000001</v>
      </c>
    </row>
    <row r="232" spans="1:13" ht="14.4" customHeight="1" x14ac:dyDescent="0.3">
      <c r="A232" s="649" t="s">
        <v>3920</v>
      </c>
      <c r="B232" s="650" t="s">
        <v>3727</v>
      </c>
      <c r="C232" s="650" t="s">
        <v>4835</v>
      </c>
      <c r="D232" s="650" t="s">
        <v>4836</v>
      </c>
      <c r="E232" s="650" t="s">
        <v>4837</v>
      </c>
      <c r="F232" s="653">
        <v>1</v>
      </c>
      <c r="G232" s="653">
        <v>0</v>
      </c>
      <c r="H232" s="666"/>
      <c r="I232" s="653"/>
      <c r="J232" s="653"/>
      <c r="K232" s="666"/>
      <c r="L232" s="653">
        <v>1</v>
      </c>
      <c r="M232" s="654">
        <v>0</v>
      </c>
    </row>
    <row r="233" spans="1:13" ht="14.4" customHeight="1" x14ac:dyDescent="0.3">
      <c r="A233" s="649" t="s">
        <v>3920</v>
      </c>
      <c r="B233" s="650" t="s">
        <v>3734</v>
      </c>
      <c r="C233" s="650" t="s">
        <v>2421</v>
      </c>
      <c r="D233" s="650" t="s">
        <v>2422</v>
      </c>
      <c r="E233" s="650" t="s">
        <v>3735</v>
      </c>
      <c r="F233" s="653"/>
      <c r="G233" s="653"/>
      <c r="H233" s="666">
        <v>0</v>
      </c>
      <c r="I233" s="653">
        <v>1</v>
      </c>
      <c r="J233" s="653">
        <v>116.8</v>
      </c>
      <c r="K233" s="666">
        <v>1</v>
      </c>
      <c r="L233" s="653">
        <v>1</v>
      </c>
      <c r="M233" s="654">
        <v>116.8</v>
      </c>
    </row>
    <row r="234" spans="1:13" ht="14.4" customHeight="1" x14ac:dyDescent="0.3">
      <c r="A234" s="649" t="s">
        <v>3920</v>
      </c>
      <c r="B234" s="650" t="s">
        <v>3734</v>
      </c>
      <c r="C234" s="650" t="s">
        <v>4528</v>
      </c>
      <c r="D234" s="650" t="s">
        <v>4529</v>
      </c>
      <c r="E234" s="650" t="s">
        <v>4530</v>
      </c>
      <c r="F234" s="653"/>
      <c r="G234" s="653"/>
      <c r="H234" s="666">
        <v>0</v>
      </c>
      <c r="I234" s="653">
        <v>3</v>
      </c>
      <c r="J234" s="653">
        <v>262.79999999999995</v>
      </c>
      <c r="K234" s="666">
        <v>1</v>
      </c>
      <c r="L234" s="653">
        <v>3</v>
      </c>
      <c r="M234" s="654">
        <v>262.79999999999995</v>
      </c>
    </row>
    <row r="235" spans="1:13" ht="14.4" customHeight="1" x14ac:dyDescent="0.3">
      <c r="A235" s="649" t="s">
        <v>3920</v>
      </c>
      <c r="B235" s="650" t="s">
        <v>3739</v>
      </c>
      <c r="C235" s="650" t="s">
        <v>3317</v>
      </c>
      <c r="D235" s="650" t="s">
        <v>3318</v>
      </c>
      <c r="E235" s="650" t="s">
        <v>3733</v>
      </c>
      <c r="F235" s="653"/>
      <c r="G235" s="653"/>
      <c r="H235" s="666">
        <v>0</v>
      </c>
      <c r="I235" s="653">
        <v>5</v>
      </c>
      <c r="J235" s="653">
        <v>349.3</v>
      </c>
      <c r="K235" s="666">
        <v>1</v>
      </c>
      <c r="L235" s="653">
        <v>5</v>
      </c>
      <c r="M235" s="654">
        <v>349.3</v>
      </c>
    </row>
    <row r="236" spans="1:13" ht="14.4" customHeight="1" x14ac:dyDescent="0.3">
      <c r="A236" s="649" t="s">
        <v>3920</v>
      </c>
      <c r="B236" s="650" t="s">
        <v>5975</v>
      </c>
      <c r="C236" s="650" t="s">
        <v>4523</v>
      </c>
      <c r="D236" s="650" t="s">
        <v>4522</v>
      </c>
      <c r="E236" s="650" t="s">
        <v>3077</v>
      </c>
      <c r="F236" s="653"/>
      <c r="G236" s="653"/>
      <c r="H236" s="666">
        <v>0</v>
      </c>
      <c r="I236" s="653">
        <v>2</v>
      </c>
      <c r="J236" s="653">
        <v>20513.54</v>
      </c>
      <c r="K236" s="666">
        <v>1</v>
      </c>
      <c r="L236" s="653">
        <v>2</v>
      </c>
      <c r="M236" s="654">
        <v>20513.54</v>
      </c>
    </row>
    <row r="237" spans="1:13" ht="14.4" customHeight="1" x14ac:dyDescent="0.3">
      <c r="A237" s="649" t="s">
        <v>3920</v>
      </c>
      <c r="B237" s="650" t="s">
        <v>3849</v>
      </c>
      <c r="C237" s="650" t="s">
        <v>4385</v>
      </c>
      <c r="D237" s="650" t="s">
        <v>3851</v>
      </c>
      <c r="E237" s="650" t="s">
        <v>2164</v>
      </c>
      <c r="F237" s="653"/>
      <c r="G237" s="653"/>
      <c r="H237" s="666">
        <v>0</v>
      </c>
      <c r="I237" s="653">
        <v>26</v>
      </c>
      <c r="J237" s="653">
        <v>3242.4000000000005</v>
      </c>
      <c r="K237" s="666">
        <v>1</v>
      </c>
      <c r="L237" s="653">
        <v>26</v>
      </c>
      <c r="M237" s="654">
        <v>3242.4000000000005</v>
      </c>
    </row>
    <row r="238" spans="1:13" ht="14.4" customHeight="1" x14ac:dyDescent="0.3">
      <c r="A238" s="649" t="s">
        <v>3920</v>
      </c>
      <c r="B238" s="650" t="s">
        <v>3849</v>
      </c>
      <c r="C238" s="650" t="s">
        <v>3236</v>
      </c>
      <c r="D238" s="650" t="s">
        <v>3851</v>
      </c>
      <c r="E238" s="650" t="s">
        <v>3852</v>
      </c>
      <c r="F238" s="653"/>
      <c r="G238" s="653"/>
      <c r="H238" s="666">
        <v>0</v>
      </c>
      <c r="I238" s="653">
        <v>2</v>
      </c>
      <c r="J238" s="653">
        <v>1029.3599999999999</v>
      </c>
      <c r="K238" s="666">
        <v>1</v>
      </c>
      <c r="L238" s="653">
        <v>2</v>
      </c>
      <c r="M238" s="654">
        <v>1029.3599999999999</v>
      </c>
    </row>
    <row r="239" spans="1:13" ht="14.4" customHeight="1" x14ac:dyDescent="0.3">
      <c r="A239" s="649" t="s">
        <v>3920</v>
      </c>
      <c r="B239" s="650" t="s">
        <v>3768</v>
      </c>
      <c r="C239" s="650" t="s">
        <v>4216</v>
      </c>
      <c r="D239" s="650" t="s">
        <v>4217</v>
      </c>
      <c r="E239" s="650" t="s">
        <v>3806</v>
      </c>
      <c r="F239" s="653"/>
      <c r="G239" s="653"/>
      <c r="H239" s="666">
        <v>0</v>
      </c>
      <c r="I239" s="653">
        <v>9</v>
      </c>
      <c r="J239" s="653">
        <v>1946.61</v>
      </c>
      <c r="K239" s="666">
        <v>1</v>
      </c>
      <c r="L239" s="653">
        <v>9</v>
      </c>
      <c r="M239" s="654">
        <v>1946.61</v>
      </c>
    </row>
    <row r="240" spans="1:13" ht="14.4" customHeight="1" x14ac:dyDescent="0.3">
      <c r="A240" s="649" t="s">
        <v>3920</v>
      </c>
      <c r="B240" s="650" t="s">
        <v>5976</v>
      </c>
      <c r="C240" s="650" t="s">
        <v>4475</v>
      </c>
      <c r="D240" s="650" t="s">
        <v>4476</v>
      </c>
      <c r="E240" s="650" t="s">
        <v>4477</v>
      </c>
      <c r="F240" s="653"/>
      <c r="G240" s="653"/>
      <c r="H240" s="666">
        <v>0</v>
      </c>
      <c r="I240" s="653">
        <v>2</v>
      </c>
      <c r="J240" s="653">
        <v>1609.16</v>
      </c>
      <c r="K240" s="666">
        <v>1</v>
      </c>
      <c r="L240" s="653">
        <v>2</v>
      </c>
      <c r="M240" s="654">
        <v>1609.16</v>
      </c>
    </row>
    <row r="241" spans="1:13" ht="14.4" customHeight="1" x14ac:dyDescent="0.3">
      <c r="A241" s="649" t="s">
        <v>3920</v>
      </c>
      <c r="B241" s="650" t="s">
        <v>3769</v>
      </c>
      <c r="C241" s="650" t="s">
        <v>2273</v>
      </c>
      <c r="D241" s="650" t="s">
        <v>2274</v>
      </c>
      <c r="E241" s="650" t="s">
        <v>3770</v>
      </c>
      <c r="F241" s="653"/>
      <c r="G241" s="653"/>
      <c r="H241" s="666">
        <v>0</v>
      </c>
      <c r="I241" s="653">
        <v>181</v>
      </c>
      <c r="J241" s="653">
        <v>145628.98000000001</v>
      </c>
      <c r="K241" s="666">
        <v>1</v>
      </c>
      <c r="L241" s="653">
        <v>181</v>
      </c>
      <c r="M241" s="654">
        <v>145628.98000000001</v>
      </c>
    </row>
    <row r="242" spans="1:13" ht="14.4" customHeight="1" x14ac:dyDescent="0.3">
      <c r="A242" s="649" t="s">
        <v>3920</v>
      </c>
      <c r="B242" s="650" t="s">
        <v>5983</v>
      </c>
      <c r="C242" s="650" t="s">
        <v>4875</v>
      </c>
      <c r="D242" s="650" t="s">
        <v>4876</v>
      </c>
      <c r="E242" s="650" t="s">
        <v>2170</v>
      </c>
      <c r="F242" s="653"/>
      <c r="G242" s="653"/>
      <c r="H242" s="666">
        <v>0</v>
      </c>
      <c r="I242" s="653">
        <v>15</v>
      </c>
      <c r="J242" s="653">
        <v>12068.7</v>
      </c>
      <c r="K242" s="666">
        <v>1</v>
      </c>
      <c r="L242" s="653">
        <v>15</v>
      </c>
      <c r="M242" s="654">
        <v>12068.7</v>
      </c>
    </row>
    <row r="243" spans="1:13" ht="14.4" customHeight="1" x14ac:dyDescent="0.3">
      <c r="A243" s="649" t="s">
        <v>3920</v>
      </c>
      <c r="B243" s="650" t="s">
        <v>3772</v>
      </c>
      <c r="C243" s="650" t="s">
        <v>1968</v>
      </c>
      <c r="D243" s="650" t="s">
        <v>1969</v>
      </c>
      <c r="E243" s="650" t="s">
        <v>1872</v>
      </c>
      <c r="F243" s="653"/>
      <c r="G243" s="653"/>
      <c r="H243" s="666">
        <v>0</v>
      </c>
      <c r="I243" s="653">
        <v>6</v>
      </c>
      <c r="J243" s="653">
        <v>579.78</v>
      </c>
      <c r="K243" s="666">
        <v>1</v>
      </c>
      <c r="L243" s="653">
        <v>6</v>
      </c>
      <c r="M243" s="654">
        <v>579.78</v>
      </c>
    </row>
    <row r="244" spans="1:13" ht="14.4" customHeight="1" x14ac:dyDescent="0.3">
      <c r="A244" s="649" t="s">
        <v>3920</v>
      </c>
      <c r="B244" s="650" t="s">
        <v>3772</v>
      </c>
      <c r="C244" s="650" t="s">
        <v>4978</v>
      </c>
      <c r="D244" s="650" t="s">
        <v>4555</v>
      </c>
      <c r="E244" s="650" t="s">
        <v>4979</v>
      </c>
      <c r="F244" s="653">
        <v>1</v>
      </c>
      <c r="G244" s="653">
        <v>0</v>
      </c>
      <c r="H244" s="666"/>
      <c r="I244" s="653"/>
      <c r="J244" s="653"/>
      <c r="K244" s="666"/>
      <c r="L244" s="653">
        <v>1</v>
      </c>
      <c r="M244" s="654">
        <v>0</v>
      </c>
    </row>
    <row r="245" spans="1:13" ht="14.4" customHeight="1" x14ac:dyDescent="0.3">
      <c r="A245" s="649" t="s">
        <v>3920</v>
      </c>
      <c r="B245" s="650" t="s">
        <v>3772</v>
      </c>
      <c r="C245" s="650" t="s">
        <v>4554</v>
      </c>
      <c r="D245" s="650" t="s">
        <v>4555</v>
      </c>
      <c r="E245" s="650" t="s">
        <v>4556</v>
      </c>
      <c r="F245" s="653">
        <v>9</v>
      </c>
      <c r="G245" s="653">
        <v>832.59</v>
      </c>
      <c r="H245" s="666">
        <v>1</v>
      </c>
      <c r="I245" s="653"/>
      <c r="J245" s="653"/>
      <c r="K245" s="666">
        <v>0</v>
      </c>
      <c r="L245" s="653">
        <v>9</v>
      </c>
      <c r="M245" s="654">
        <v>832.59</v>
      </c>
    </row>
    <row r="246" spans="1:13" ht="14.4" customHeight="1" x14ac:dyDescent="0.3">
      <c r="A246" s="649" t="s">
        <v>3920</v>
      </c>
      <c r="B246" s="650" t="s">
        <v>3772</v>
      </c>
      <c r="C246" s="650" t="s">
        <v>4980</v>
      </c>
      <c r="D246" s="650" t="s">
        <v>1969</v>
      </c>
      <c r="E246" s="650" t="s">
        <v>4981</v>
      </c>
      <c r="F246" s="653">
        <v>3</v>
      </c>
      <c r="G246" s="653">
        <v>0</v>
      </c>
      <c r="H246" s="666"/>
      <c r="I246" s="653"/>
      <c r="J246" s="653"/>
      <c r="K246" s="666"/>
      <c r="L246" s="653">
        <v>3</v>
      </c>
      <c r="M246" s="654">
        <v>0</v>
      </c>
    </row>
    <row r="247" spans="1:13" ht="14.4" customHeight="1" x14ac:dyDescent="0.3">
      <c r="A247" s="649" t="s">
        <v>3920</v>
      </c>
      <c r="B247" s="650" t="s">
        <v>3774</v>
      </c>
      <c r="C247" s="650" t="s">
        <v>4824</v>
      </c>
      <c r="D247" s="650" t="s">
        <v>1098</v>
      </c>
      <c r="E247" s="650" t="s">
        <v>2709</v>
      </c>
      <c r="F247" s="653">
        <v>1</v>
      </c>
      <c r="G247" s="653">
        <v>0</v>
      </c>
      <c r="H247" s="666"/>
      <c r="I247" s="653"/>
      <c r="J247" s="653"/>
      <c r="K247" s="666"/>
      <c r="L247" s="653">
        <v>1</v>
      </c>
      <c r="M247" s="654">
        <v>0</v>
      </c>
    </row>
    <row r="248" spans="1:13" ht="14.4" customHeight="1" x14ac:dyDescent="0.3">
      <c r="A248" s="649" t="s">
        <v>3920</v>
      </c>
      <c r="B248" s="650" t="s">
        <v>5984</v>
      </c>
      <c r="C248" s="650" t="s">
        <v>4934</v>
      </c>
      <c r="D248" s="650" t="s">
        <v>4935</v>
      </c>
      <c r="E248" s="650" t="s">
        <v>4936</v>
      </c>
      <c r="F248" s="653">
        <v>1</v>
      </c>
      <c r="G248" s="653">
        <v>694.04</v>
      </c>
      <c r="H248" s="666">
        <v>1</v>
      </c>
      <c r="I248" s="653"/>
      <c r="J248" s="653"/>
      <c r="K248" s="666">
        <v>0</v>
      </c>
      <c r="L248" s="653">
        <v>1</v>
      </c>
      <c r="M248" s="654">
        <v>694.04</v>
      </c>
    </row>
    <row r="249" spans="1:13" ht="14.4" customHeight="1" x14ac:dyDescent="0.3">
      <c r="A249" s="649" t="s">
        <v>3920</v>
      </c>
      <c r="B249" s="650" t="s">
        <v>5980</v>
      </c>
      <c r="C249" s="650" t="s">
        <v>4221</v>
      </c>
      <c r="D249" s="650" t="s">
        <v>4222</v>
      </c>
      <c r="E249" s="650" t="s">
        <v>4223</v>
      </c>
      <c r="F249" s="653"/>
      <c r="G249" s="653"/>
      <c r="H249" s="666">
        <v>0</v>
      </c>
      <c r="I249" s="653">
        <v>17</v>
      </c>
      <c r="J249" s="653">
        <v>15632.419999999998</v>
      </c>
      <c r="K249" s="666">
        <v>1</v>
      </c>
      <c r="L249" s="653">
        <v>17</v>
      </c>
      <c r="M249" s="654">
        <v>15632.419999999998</v>
      </c>
    </row>
    <row r="250" spans="1:13" ht="14.4" customHeight="1" x14ac:dyDescent="0.3">
      <c r="A250" s="649" t="s">
        <v>3920</v>
      </c>
      <c r="B250" s="650" t="s">
        <v>5980</v>
      </c>
      <c r="C250" s="650" t="s">
        <v>4142</v>
      </c>
      <c r="D250" s="650" t="s">
        <v>4143</v>
      </c>
      <c r="E250" s="650" t="s">
        <v>4144</v>
      </c>
      <c r="F250" s="653"/>
      <c r="G250" s="653"/>
      <c r="H250" s="666">
        <v>0</v>
      </c>
      <c r="I250" s="653">
        <v>14</v>
      </c>
      <c r="J250" s="653">
        <v>18266.710000000003</v>
      </c>
      <c r="K250" s="666">
        <v>1</v>
      </c>
      <c r="L250" s="653">
        <v>14</v>
      </c>
      <c r="M250" s="654">
        <v>18266.710000000003</v>
      </c>
    </row>
    <row r="251" spans="1:13" ht="14.4" customHeight="1" x14ac:dyDescent="0.3">
      <c r="A251" s="649" t="s">
        <v>3920</v>
      </c>
      <c r="B251" s="650" t="s">
        <v>5980</v>
      </c>
      <c r="C251" s="650" t="s">
        <v>4849</v>
      </c>
      <c r="D251" s="650" t="s">
        <v>4850</v>
      </c>
      <c r="E251" s="650" t="s">
        <v>4851</v>
      </c>
      <c r="F251" s="653"/>
      <c r="G251" s="653"/>
      <c r="H251" s="666">
        <v>0</v>
      </c>
      <c r="I251" s="653">
        <v>5</v>
      </c>
      <c r="J251" s="653">
        <v>7986.43</v>
      </c>
      <c r="K251" s="666">
        <v>1</v>
      </c>
      <c r="L251" s="653">
        <v>5</v>
      </c>
      <c r="M251" s="654">
        <v>7986.43</v>
      </c>
    </row>
    <row r="252" spans="1:13" ht="14.4" customHeight="1" x14ac:dyDescent="0.3">
      <c r="A252" s="649" t="s">
        <v>3920</v>
      </c>
      <c r="B252" s="650" t="s">
        <v>3777</v>
      </c>
      <c r="C252" s="650" t="s">
        <v>5040</v>
      </c>
      <c r="D252" s="650" t="s">
        <v>5041</v>
      </c>
      <c r="E252" s="650" t="s">
        <v>5042</v>
      </c>
      <c r="F252" s="653">
        <v>2</v>
      </c>
      <c r="G252" s="653">
        <v>392.92</v>
      </c>
      <c r="H252" s="666">
        <v>1</v>
      </c>
      <c r="I252" s="653"/>
      <c r="J252" s="653"/>
      <c r="K252" s="666">
        <v>0</v>
      </c>
      <c r="L252" s="653">
        <v>2</v>
      </c>
      <c r="M252" s="654">
        <v>392.92</v>
      </c>
    </row>
    <row r="253" spans="1:13" ht="14.4" customHeight="1" x14ac:dyDescent="0.3">
      <c r="A253" s="649" t="s">
        <v>3920</v>
      </c>
      <c r="B253" s="650" t="s">
        <v>3777</v>
      </c>
      <c r="C253" s="650" t="s">
        <v>2025</v>
      </c>
      <c r="D253" s="650" t="s">
        <v>2026</v>
      </c>
      <c r="E253" s="650" t="s">
        <v>3779</v>
      </c>
      <c r="F253" s="653"/>
      <c r="G253" s="653"/>
      <c r="H253" s="666">
        <v>0</v>
      </c>
      <c r="I253" s="653">
        <v>8</v>
      </c>
      <c r="J253" s="653">
        <v>1178.8800000000001</v>
      </c>
      <c r="K253" s="666">
        <v>1</v>
      </c>
      <c r="L253" s="653">
        <v>8</v>
      </c>
      <c r="M253" s="654">
        <v>1178.8800000000001</v>
      </c>
    </row>
    <row r="254" spans="1:13" ht="14.4" customHeight="1" x14ac:dyDescent="0.3">
      <c r="A254" s="649" t="s">
        <v>3920</v>
      </c>
      <c r="B254" s="650" t="s">
        <v>3777</v>
      </c>
      <c r="C254" s="650" t="s">
        <v>2233</v>
      </c>
      <c r="D254" s="650" t="s">
        <v>2234</v>
      </c>
      <c r="E254" s="650" t="s">
        <v>1532</v>
      </c>
      <c r="F254" s="653"/>
      <c r="G254" s="653"/>
      <c r="H254" s="666">
        <v>0</v>
      </c>
      <c r="I254" s="653">
        <v>2</v>
      </c>
      <c r="J254" s="653">
        <v>392.92</v>
      </c>
      <c r="K254" s="666">
        <v>1</v>
      </c>
      <c r="L254" s="653">
        <v>2</v>
      </c>
      <c r="M254" s="654">
        <v>392.92</v>
      </c>
    </row>
    <row r="255" spans="1:13" ht="14.4" customHeight="1" x14ac:dyDescent="0.3">
      <c r="A255" s="649" t="s">
        <v>3920</v>
      </c>
      <c r="B255" s="650" t="s">
        <v>3777</v>
      </c>
      <c r="C255" s="650" t="s">
        <v>2058</v>
      </c>
      <c r="D255" s="650" t="s">
        <v>2055</v>
      </c>
      <c r="E255" s="650" t="s">
        <v>3072</v>
      </c>
      <c r="F255" s="653"/>
      <c r="G255" s="653"/>
      <c r="H255" s="666">
        <v>0</v>
      </c>
      <c r="I255" s="653">
        <v>4</v>
      </c>
      <c r="J255" s="653">
        <v>392.92</v>
      </c>
      <c r="K255" s="666">
        <v>1</v>
      </c>
      <c r="L255" s="653">
        <v>4</v>
      </c>
      <c r="M255" s="654">
        <v>392.92</v>
      </c>
    </row>
    <row r="256" spans="1:13" ht="14.4" customHeight="1" x14ac:dyDescent="0.3">
      <c r="A256" s="649" t="s">
        <v>3920</v>
      </c>
      <c r="B256" s="650" t="s">
        <v>3777</v>
      </c>
      <c r="C256" s="650" t="s">
        <v>4386</v>
      </c>
      <c r="D256" s="650" t="s">
        <v>2194</v>
      </c>
      <c r="E256" s="650" t="s">
        <v>4387</v>
      </c>
      <c r="F256" s="653"/>
      <c r="G256" s="653"/>
      <c r="H256" s="666">
        <v>0</v>
      </c>
      <c r="I256" s="653">
        <v>1</v>
      </c>
      <c r="J256" s="653">
        <v>314.33999999999997</v>
      </c>
      <c r="K256" s="666">
        <v>1</v>
      </c>
      <c r="L256" s="653">
        <v>1</v>
      </c>
      <c r="M256" s="654">
        <v>314.33999999999997</v>
      </c>
    </row>
    <row r="257" spans="1:13" ht="14.4" customHeight="1" x14ac:dyDescent="0.3">
      <c r="A257" s="649" t="s">
        <v>3920</v>
      </c>
      <c r="B257" s="650" t="s">
        <v>3784</v>
      </c>
      <c r="C257" s="650" t="s">
        <v>3201</v>
      </c>
      <c r="D257" s="650" t="s">
        <v>3853</v>
      </c>
      <c r="E257" s="650" t="s">
        <v>3854</v>
      </c>
      <c r="F257" s="653"/>
      <c r="G257" s="653"/>
      <c r="H257" s="666">
        <v>0</v>
      </c>
      <c r="I257" s="653">
        <v>2</v>
      </c>
      <c r="J257" s="653">
        <v>224.62</v>
      </c>
      <c r="K257" s="666">
        <v>1</v>
      </c>
      <c r="L257" s="653">
        <v>2</v>
      </c>
      <c r="M257" s="654">
        <v>224.62</v>
      </c>
    </row>
    <row r="258" spans="1:13" ht="14.4" customHeight="1" x14ac:dyDescent="0.3">
      <c r="A258" s="649" t="s">
        <v>3920</v>
      </c>
      <c r="B258" s="650" t="s">
        <v>3784</v>
      </c>
      <c r="C258" s="650" t="s">
        <v>4151</v>
      </c>
      <c r="D258" s="650" t="s">
        <v>3853</v>
      </c>
      <c r="E258" s="650" t="s">
        <v>4152</v>
      </c>
      <c r="F258" s="653"/>
      <c r="G258" s="653"/>
      <c r="H258" s="666">
        <v>0</v>
      </c>
      <c r="I258" s="653">
        <v>1</v>
      </c>
      <c r="J258" s="653">
        <v>561.54</v>
      </c>
      <c r="K258" s="666">
        <v>1</v>
      </c>
      <c r="L258" s="653">
        <v>1</v>
      </c>
      <c r="M258" s="654">
        <v>561.54</v>
      </c>
    </row>
    <row r="259" spans="1:13" ht="14.4" customHeight="1" x14ac:dyDescent="0.3">
      <c r="A259" s="649" t="s">
        <v>3920</v>
      </c>
      <c r="B259" s="650" t="s">
        <v>3784</v>
      </c>
      <c r="C259" s="650" t="s">
        <v>4250</v>
      </c>
      <c r="D259" s="650" t="s">
        <v>3785</v>
      </c>
      <c r="E259" s="650" t="s">
        <v>4251</v>
      </c>
      <c r="F259" s="653"/>
      <c r="G259" s="653"/>
      <c r="H259" s="666">
        <v>0</v>
      </c>
      <c r="I259" s="653">
        <v>1</v>
      </c>
      <c r="J259" s="653">
        <v>887.05</v>
      </c>
      <c r="K259" s="666">
        <v>1</v>
      </c>
      <c r="L259" s="653">
        <v>1</v>
      </c>
      <c r="M259" s="654">
        <v>887.05</v>
      </c>
    </row>
    <row r="260" spans="1:13" ht="14.4" customHeight="1" x14ac:dyDescent="0.3">
      <c r="A260" s="649" t="s">
        <v>3920</v>
      </c>
      <c r="B260" s="650" t="s">
        <v>3788</v>
      </c>
      <c r="C260" s="650" t="s">
        <v>4621</v>
      </c>
      <c r="D260" s="650" t="s">
        <v>3111</v>
      </c>
      <c r="E260" s="650" t="s">
        <v>4622</v>
      </c>
      <c r="F260" s="653"/>
      <c r="G260" s="653"/>
      <c r="H260" s="666">
        <v>0</v>
      </c>
      <c r="I260" s="653">
        <v>11</v>
      </c>
      <c r="J260" s="653">
        <v>19728.060000000001</v>
      </c>
      <c r="K260" s="666">
        <v>1</v>
      </c>
      <c r="L260" s="653">
        <v>11</v>
      </c>
      <c r="M260" s="654">
        <v>19728.060000000001</v>
      </c>
    </row>
    <row r="261" spans="1:13" ht="14.4" customHeight="1" x14ac:dyDescent="0.3">
      <c r="A261" s="649" t="s">
        <v>3920</v>
      </c>
      <c r="B261" s="650" t="s">
        <v>3791</v>
      </c>
      <c r="C261" s="650" t="s">
        <v>4825</v>
      </c>
      <c r="D261" s="650" t="s">
        <v>4826</v>
      </c>
      <c r="E261" s="650" t="s">
        <v>3797</v>
      </c>
      <c r="F261" s="653">
        <v>3</v>
      </c>
      <c r="G261" s="653">
        <v>32.19</v>
      </c>
      <c r="H261" s="666">
        <v>1</v>
      </c>
      <c r="I261" s="653"/>
      <c r="J261" s="653"/>
      <c r="K261" s="666">
        <v>0</v>
      </c>
      <c r="L261" s="653">
        <v>3</v>
      </c>
      <c r="M261" s="654">
        <v>32.19</v>
      </c>
    </row>
    <row r="262" spans="1:13" ht="14.4" customHeight="1" x14ac:dyDescent="0.3">
      <c r="A262" s="649" t="s">
        <v>3920</v>
      </c>
      <c r="B262" s="650" t="s">
        <v>3791</v>
      </c>
      <c r="C262" s="650" t="s">
        <v>2148</v>
      </c>
      <c r="D262" s="650" t="s">
        <v>3792</v>
      </c>
      <c r="E262" s="650" t="s">
        <v>3793</v>
      </c>
      <c r="F262" s="653"/>
      <c r="G262" s="653"/>
      <c r="H262" s="666">
        <v>0</v>
      </c>
      <c r="I262" s="653">
        <v>2</v>
      </c>
      <c r="J262" s="653">
        <v>32.54</v>
      </c>
      <c r="K262" s="666">
        <v>1</v>
      </c>
      <c r="L262" s="653">
        <v>2</v>
      </c>
      <c r="M262" s="654">
        <v>32.54</v>
      </c>
    </row>
    <row r="263" spans="1:13" ht="14.4" customHeight="1" x14ac:dyDescent="0.3">
      <c r="A263" s="649" t="s">
        <v>3920</v>
      </c>
      <c r="B263" s="650" t="s">
        <v>3791</v>
      </c>
      <c r="C263" s="650" t="s">
        <v>2084</v>
      </c>
      <c r="D263" s="650" t="s">
        <v>3794</v>
      </c>
      <c r="E263" s="650" t="s">
        <v>3795</v>
      </c>
      <c r="F263" s="653"/>
      <c r="G263" s="653"/>
      <c r="H263" s="666">
        <v>0</v>
      </c>
      <c r="I263" s="653">
        <v>3</v>
      </c>
      <c r="J263" s="653">
        <v>20.94</v>
      </c>
      <c r="K263" s="666">
        <v>1</v>
      </c>
      <c r="L263" s="653">
        <v>3</v>
      </c>
      <c r="M263" s="654">
        <v>20.94</v>
      </c>
    </row>
    <row r="264" spans="1:13" ht="14.4" customHeight="1" x14ac:dyDescent="0.3">
      <c r="A264" s="649" t="s">
        <v>3920</v>
      </c>
      <c r="B264" s="650" t="s">
        <v>3791</v>
      </c>
      <c r="C264" s="650" t="s">
        <v>2186</v>
      </c>
      <c r="D264" s="650" t="s">
        <v>3796</v>
      </c>
      <c r="E264" s="650" t="s">
        <v>3797</v>
      </c>
      <c r="F264" s="653"/>
      <c r="G264" s="653"/>
      <c r="H264" s="666">
        <v>0</v>
      </c>
      <c r="I264" s="653">
        <v>1</v>
      </c>
      <c r="J264" s="653">
        <v>10.73</v>
      </c>
      <c r="K264" s="666">
        <v>1</v>
      </c>
      <c r="L264" s="653">
        <v>1</v>
      </c>
      <c r="M264" s="654">
        <v>10.73</v>
      </c>
    </row>
    <row r="265" spans="1:13" ht="14.4" customHeight="1" x14ac:dyDescent="0.3">
      <c r="A265" s="649" t="s">
        <v>3920</v>
      </c>
      <c r="B265" s="650" t="s">
        <v>3791</v>
      </c>
      <c r="C265" s="650" t="s">
        <v>4827</v>
      </c>
      <c r="D265" s="650" t="s">
        <v>4828</v>
      </c>
      <c r="E265" s="650" t="s">
        <v>3795</v>
      </c>
      <c r="F265" s="653">
        <v>5</v>
      </c>
      <c r="G265" s="653">
        <v>26.85</v>
      </c>
      <c r="H265" s="666">
        <v>1</v>
      </c>
      <c r="I265" s="653"/>
      <c r="J265" s="653"/>
      <c r="K265" s="666">
        <v>0</v>
      </c>
      <c r="L265" s="653">
        <v>5</v>
      </c>
      <c r="M265" s="654">
        <v>26.85</v>
      </c>
    </row>
    <row r="266" spans="1:13" ht="14.4" customHeight="1" x14ac:dyDescent="0.3">
      <c r="A266" s="649" t="s">
        <v>3920</v>
      </c>
      <c r="B266" s="650" t="s">
        <v>3801</v>
      </c>
      <c r="C266" s="650" t="s">
        <v>4353</v>
      </c>
      <c r="D266" s="650" t="s">
        <v>2190</v>
      </c>
      <c r="E266" s="650" t="s">
        <v>613</v>
      </c>
      <c r="F266" s="653"/>
      <c r="G266" s="653"/>
      <c r="H266" s="666">
        <v>0</v>
      </c>
      <c r="I266" s="653">
        <v>2</v>
      </c>
      <c r="J266" s="653">
        <v>432.32</v>
      </c>
      <c r="K266" s="666">
        <v>1</v>
      </c>
      <c r="L266" s="653">
        <v>2</v>
      </c>
      <c r="M266" s="654">
        <v>432.32</v>
      </c>
    </row>
    <row r="267" spans="1:13" ht="14.4" customHeight="1" x14ac:dyDescent="0.3">
      <c r="A267" s="649" t="s">
        <v>3920</v>
      </c>
      <c r="B267" s="650" t="s">
        <v>3801</v>
      </c>
      <c r="C267" s="650" t="s">
        <v>2189</v>
      </c>
      <c r="D267" s="650" t="s">
        <v>2190</v>
      </c>
      <c r="E267" s="650" t="s">
        <v>3803</v>
      </c>
      <c r="F267" s="653"/>
      <c r="G267" s="653"/>
      <c r="H267" s="666">
        <v>0</v>
      </c>
      <c r="I267" s="653">
        <v>7</v>
      </c>
      <c r="J267" s="653">
        <v>1513.12</v>
      </c>
      <c r="K267" s="666">
        <v>1</v>
      </c>
      <c r="L267" s="653">
        <v>7</v>
      </c>
      <c r="M267" s="654">
        <v>1513.12</v>
      </c>
    </row>
    <row r="268" spans="1:13" ht="14.4" customHeight="1" x14ac:dyDescent="0.3">
      <c r="A268" s="649" t="s">
        <v>3920</v>
      </c>
      <c r="B268" s="650" t="s">
        <v>3804</v>
      </c>
      <c r="C268" s="650" t="s">
        <v>2196</v>
      </c>
      <c r="D268" s="650" t="s">
        <v>3805</v>
      </c>
      <c r="E268" s="650" t="s">
        <v>3806</v>
      </c>
      <c r="F268" s="653"/>
      <c r="G268" s="653"/>
      <c r="H268" s="666">
        <v>0</v>
      </c>
      <c r="I268" s="653">
        <v>4</v>
      </c>
      <c r="J268" s="653">
        <v>807</v>
      </c>
      <c r="K268" s="666">
        <v>1</v>
      </c>
      <c r="L268" s="653">
        <v>4</v>
      </c>
      <c r="M268" s="654">
        <v>807</v>
      </c>
    </row>
    <row r="269" spans="1:13" ht="14.4" customHeight="1" x14ac:dyDescent="0.3">
      <c r="A269" s="649" t="s">
        <v>3920</v>
      </c>
      <c r="B269" s="650" t="s">
        <v>3807</v>
      </c>
      <c r="C269" s="650" t="s">
        <v>4866</v>
      </c>
      <c r="D269" s="650" t="s">
        <v>4867</v>
      </c>
      <c r="E269" s="650" t="s">
        <v>4132</v>
      </c>
      <c r="F269" s="653">
        <v>4</v>
      </c>
      <c r="G269" s="653">
        <v>867.76</v>
      </c>
      <c r="H269" s="666">
        <v>1</v>
      </c>
      <c r="I269" s="653"/>
      <c r="J269" s="653"/>
      <c r="K269" s="666">
        <v>0</v>
      </c>
      <c r="L269" s="653">
        <v>4</v>
      </c>
      <c r="M269" s="654">
        <v>867.76</v>
      </c>
    </row>
    <row r="270" spans="1:13" ht="14.4" customHeight="1" x14ac:dyDescent="0.3">
      <c r="A270" s="649" t="s">
        <v>3920</v>
      </c>
      <c r="B270" s="650" t="s">
        <v>3807</v>
      </c>
      <c r="C270" s="650" t="s">
        <v>4868</v>
      </c>
      <c r="D270" s="650" t="s">
        <v>4869</v>
      </c>
      <c r="E270" s="650" t="s">
        <v>4132</v>
      </c>
      <c r="F270" s="653">
        <v>2</v>
      </c>
      <c r="G270" s="653">
        <v>403.5</v>
      </c>
      <c r="H270" s="666">
        <v>1</v>
      </c>
      <c r="I270" s="653"/>
      <c r="J270" s="653"/>
      <c r="K270" s="666">
        <v>0</v>
      </c>
      <c r="L270" s="653">
        <v>2</v>
      </c>
      <c r="M270" s="654">
        <v>403.5</v>
      </c>
    </row>
    <row r="271" spans="1:13" ht="14.4" customHeight="1" x14ac:dyDescent="0.3">
      <c r="A271" s="649" t="s">
        <v>3920</v>
      </c>
      <c r="B271" s="650" t="s">
        <v>3807</v>
      </c>
      <c r="C271" s="650" t="s">
        <v>4870</v>
      </c>
      <c r="D271" s="650" t="s">
        <v>4869</v>
      </c>
      <c r="E271" s="650" t="s">
        <v>922</v>
      </c>
      <c r="F271" s="653">
        <v>4</v>
      </c>
      <c r="G271" s="653">
        <v>0</v>
      </c>
      <c r="H271" s="666"/>
      <c r="I271" s="653"/>
      <c r="J271" s="653"/>
      <c r="K271" s="666"/>
      <c r="L271" s="653">
        <v>4</v>
      </c>
      <c r="M271" s="654">
        <v>0</v>
      </c>
    </row>
    <row r="272" spans="1:13" ht="14.4" customHeight="1" x14ac:dyDescent="0.3">
      <c r="A272" s="649" t="s">
        <v>3920</v>
      </c>
      <c r="B272" s="650" t="s">
        <v>3807</v>
      </c>
      <c r="C272" s="650" t="s">
        <v>4871</v>
      </c>
      <c r="D272" s="650" t="s">
        <v>4872</v>
      </c>
      <c r="E272" s="650" t="s">
        <v>4873</v>
      </c>
      <c r="F272" s="653">
        <v>1</v>
      </c>
      <c r="G272" s="653">
        <v>201.75</v>
      </c>
      <c r="H272" s="666">
        <v>1</v>
      </c>
      <c r="I272" s="653"/>
      <c r="J272" s="653"/>
      <c r="K272" s="666">
        <v>0</v>
      </c>
      <c r="L272" s="653">
        <v>1</v>
      </c>
      <c r="M272" s="654">
        <v>201.75</v>
      </c>
    </row>
    <row r="273" spans="1:13" ht="14.4" customHeight="1" x14ac:dyDescent="0.3">
      <c r="A273" s="649" t="s">
        <v>3920</v>
      </c>
      <c r="B273" s="650" t="s">
        <v>3868</v>
      </c>
      <c r="C273" s="650" t="s">
        <v>5015</v>
      </c>
      <c r="D273" s="650" t="s">
        <v>5016</v>
      </c>
      <c r="E273" s="650" t="s">
        <v>5017</v>
      </c>
      <c r="F273" s="653"/>
      <c r="G273" s="653"/>
      <c r="H273" s="666">
        <v>0</v>
      </c>
      <c r="I273" s="653">
        <v>2</v>
      </c>
      <c r="J273" s="653">
        <v>189.6</v>
      </c>
      <c r="K273" s="666">
        <v>1</v>
      </c>
      <c r="L273" s="653">
        <v>2</v>
      </c>
      <c r="M273" s="654">
        <v>189.6</v>
      </c>
    </row>
    <row r="274" spans="1:13" ht="14.4" customHeight="1" x14ac:dyDescent="0.3">
      <c r="A274" s="649" t="s">
        <v>3920</v>
      </c>
      <c r="B274" s="650" t="s">
        <v>5985</v>
      </c>
      <c r="C274" s="650" t="s">
        <v>4892</v>
      </c>
      <c r="D274" s="650" t="s">
        <v>4893</v>
      </c>
      <c r="E274" s="650" t="s">
        <v>4894</v>
      </c>
      <c r="F274" s="653">
        <v>2</v>
      </c>
      <c r="G274" s="653">
        <v>1050.3399999999999</v>
      </c>
      <c r="H274" s="666">
        <v>1</v>
      </c>
      <c r="I274" s="653"/>
      <c r="J274" s="653"/>
      <c r="K274" s="666">
        <v>0</v>
      </c>
      <c r="L274" s="653">
        <v>2</v>
      </c>
      <c r="M274" s="654">
        <v>1050.3399999999999</v>
      </c>
    </row>
    <row r="275" spans="1:13" ht="14.4" customHeight="1" x14ac:dyDescent="0.3">
      <c r="A275" s="649" t="s">
        <v>3920</v>
      </c>
      <c r="B275" s="650" t="s">
        <v>3810</v>
      </c>
      <c r="C275" s="650" t="s">
        <v>2075</v>
      </c>
      <c r="D275" s="650" t="s">
        <v>2072</v>
      </c>
      <c r="E275" s="650" t="s">
        <v>922</v>
      </c>
      <c r="F275" s="653"/>
      <c r="G275" s="653"/>
      <c r="H275" s="666">
        <v>0</v>
      </c>
      <c r="I275" s="653">
        <v>2</v>
      </c>
      <c r="J275" s="653">
        <v>275.48</v>
      </c>
      <c r="K275" s="666">
        <v>1</v>
      </c>
      <c r="L275" s="653">
        <v>2</v>
      </c>
      <c r="M275" s="654">
        <v>275.48</v>
      </c>
    </row>
    <row r="276" spans="1:13" ht="14.4" customHeight="1" x14ac:dyDescent="0.3">
      <c r="A276" s="649" t="s">
        <v>3920</v>
      </c>
      <c r="B276" s="650" t="s">
        <v>3870</v>
      </c>
      <c r="C276" s="650" t="s">
        <v>4940</v>
      </c>
      <c r="D276" s="650" t="s">
        <v>4941</v>
      </c>
      <c r="E276" s="650" t="s">
        <v>4942</v>
      </c>
      <c r="F276" s="653">
        <v>1</v>
      </c>
      <c r="G276" s="653">
        <v>0</v>
      </c>
      <c r="H276" s="666"/>
      <c r="I276" s="653"/>
      <c r="J276" s="653"/>
      <c r="K276" s="666"/>
      <c r="L276" s="653">
        <v>1</v>
      </c>
      <c r="M276" s="654">
        <v>0</v>
      </c>
    </row>
    <row r="277" spans="1:13" ht="14.4" customHeight="1" x14ac:dyDescent="0.3">
      <c r="A277" s="649" t="s">
        <v>3920</v>
      </c>
      <c r="B277" s="650" t="s">
        <v>3870</v>
      </c>
      <c r="C277" s="650" t="s">
        <v>4943</v>
      </c>
      <c r="D277" s="650" t="s">
        <v>4941</v>
      </c>
      <c r="E277" s="650" t="s">
        <v>1068</v>
      </c>
      <c r="F277" s="653">
        <v>1</v>
      </c>
      <c r="G277" s="653">
        <v>0</v>
      </c>
      <c r="H277" s="666"/>
      <c r="I277" s="653"/>
      <c r="J277" s="653"/>
      <c r="K277" s="666"/>
      <c r="L277" s="653">
        <v>1</v>
      </c>
      <c r="M277" s="654">
        <v>0</v>
      </c>
    </row>
    <row r="278" spans="1:13" ht="14.4" customHeight="1" x14ac:dyDescent="0.3">
      <c r="A278" s="649" t="s">
        <v>3920</v>
      </c>
      <c r="B278" s="650" t="s">
        <v>3870</v>
      </c>
      <c r="C278" s="650" t="s">
        <v>4944</v>
      </c>
      <c r="D278" s="650" t="s">
        <v>4941</v>
      </c>
      <c r="E278" s="650" t="s">
        <v>4945</v>
      </c>
      <c r="F278" s="653">
        <v>1</v>
      </c>
      <c r="G278" s="653">
        <v>0</v>
      </c>
      <c r="H278" s="666"/>
      <c r="I278" s="653"/>
      <c r="J278" s="653"/>
      <c r="K278" s="666"/>
      <c r="L278" s="653">
        <v>1</v>
      </c>
      <c r="M278" s="654">
        <v>0</v>
      </c>
    </row>
    <row r="279" spans="1:13" ht="14.4" customHeight="1" x14ac:dyDescent="0.3">
      <c r="A279" s="649" t="s">
        <v>3921</v>
      </c>
      <c r="B279" s="650" t="s">
        <v>3685</v>
      </c>
      <c r="C279" s="650" t="s">
        <v>2200</v>
      </c>
      <c r="D279" s="650" t="s">
        <v>2201</v>
      </c>
      <c r="E279" s="650" t="s">
        <v>3686</v>
      </c>
      <c r="F279" s="653"/>
      <c r="G279" s="653"/>
      <c r="H279" s="666">
        <v>0</v>
      </c>
      <c r="I279" s="653">
        <v>2</v>
      </c>
      <c r="J279" s="653">
        <v>2719.22</v>
      </c>
      <c r="K279" s="666">
        <v>1</v>
      </c>
      <c r="L279" s="653">
        <v>2</v>
      </c>
      <c r="M279" s="654">
        <v>2719.22</v>
      </c>
    </row>
    <row r="280" spans="1:13" ht="14.4" customHeight="1" x14ac:dyDescent="0.3">
      <c r="A280" s="649" t="s">
        <v>3921</v>
      </c>
      <c r="B280" s="650" t="s">
        <v>3685</v>
      </c>
      <c r="C280" s="650" t="s">
        <v>3964</v>
      </c>
      <c r="D280" s="650" t="s">
        <v>3965</v>
      </c>
      <c r="E280" s="650" t="s">
        <v>3966</v>
      </c>
      <c r="F280" s="653"/>
      <c r="G280" s="653"/>
      <c r="H280" s="666">
        <v>0</v>
      </c>
      <c r="I280" s="653">
        <v>3</v>
      </c>
      <c r="J280" s="653">
        <v>4078.83</v>
      </c>
      <c r="K280" s="666">
        <v>1</v>
      </c>
      <c r="L280" s="653">
        <v>3</v>
      </c>
      <c r="M280" s="654">
        <v>4078.83</v>
      </c>
    </row>
    <row r="281" spans="1:13" ht="14.4" customHeight="1" x14ac:dyDescent="0.3">
      <c r="A281" s="649" t="s">
        <v>3921</v>
      </c>
      <c r="B281" s="650" t="s">
        <v>3690</v>
      </c>
      <c r="C281" s="650" t="s">
        <v>2217</v>
      </c>
      <c r="D281" s="650" t="s">
        <v>2218</v>
      </c>
      <c r="E281" s="650" t="s">
        <v>1962</v>
      </c>
      <c r="F281" s="653"/>
      <c r="G281" s="653"/>
      <c r="H281" s="666"/>
      <c r="I281" s="653">
        <v>2</v>
      </c>
      <c r="J281" s="653">
        <v>0</v>
      </c>
      <c r="K281" s="666"/>
      <c r="L281" s="653">
        <v>2</v>
      </c>
      <c r="M281" s="654">
        <v>0</v>
      </c>
    </row>
    <row r="282" spans="1:13" ht="14.4" customHeight="1" x14ac:dyDescent="0.3">
      <c r="A282" s="649" t="s">
        <v>3921</v>
      </c>
      <c r="B282" s="650" t="s">
        <v>3696</v>
      </c>
      <c r="C282" s="650" t="s">
        <v>2002</v>
      </c>
      <c r="D282" s="650" t="s">
        <v>1999</v>
      </c>
      <c r="E282" s="650" t="s">
        <v>2003</v>
      </c>
      <c r="F282" s="653"/>
      <c r="G282" s="653"/>
      <c r="H282" s="666">
        <v>0</v>
      </c>
      <c r="I282" s="653">
        <v>2</v>
      </c>
      <c r="J282" s="653">
        <v>2332.94</v>
      </c>
      <c r="K282" s="666">
        <v>1</v>
      </c>
      <c r="L282" s="653">
        <v>2</v>
      </c>
      <c r="M282" s="654">
        <v>2332.94</v>
      </c>
    </row>
    <row r="283" spans="1:13" ht="14.4" customHeight="1" x14ac:dyDescent="0.3">
      <c r="A283" s="649" t="s">
        <v>3921</v>
      </c>
      <c r="B283" s="650" t="s">
        <v>5986</v>
      </c>
      <c r="C283" s="650" t="s">
        <v>2599</v>
      </c>
      <c r="D283" s="650" t="s">
        <v>2600</v>
      </c>
      <c r="E283" s="650" t="s">
        <v>945</v>
      </c>
      <c r="F283" s="653">
        <v>2</v>
      </c>
      <c r="G283" s="653">
        <v>67.459999999999994</v>
      </c>
      <c r="H283" s="666">
        <v>1</v>
      </c>
      <c r="I283" s="653"/>
      <c r="J283" s="653"/>
      <c r="K283" s="666">
        <v>0</v>
      </c>
      <c r="L283" s="653">
        <v>2</v>
      </c>
      <c r="M283" s="654">
        <v>67.459999999999994</v>
      </c>
    </row>
    <row r="284" spans="1:13" ht="14.4" customHeight="1" x14ac:dyDescent="0.3">
      <c r="A284" s="649" t="s">
        <v>3921</v>
      </c>
      <c r="B284" s="650" t="s">
        <v>3705</v>
      </c>
      <c r="C284" s="650" t="s">
        <v>5013</v>
      </c>
      <c r="D284" s="650" t="s">
        <v>3707</v>
      </c>
      <c r="E284" s="650" t="s">
        <v>3809</v>
      </c>
      <c r="F284" s="653"/>
      <c r="G284" s="653"/>
      <c r="H284" s="666">
        <v>0</v>
      </c>
      <c r="I284" s="653">
        <v>2</v>
      </c>
      <c r="J284" s="653">
        <v>224.72</v>
      </c>
      <c r="K284" s="666">
        <v>1</v>
      </c>
      <c r="L284" s="653">
        <v>2</v>
      </c>
      <c r="M284" s="654">
        <v>224.72</v>
      </c>
    </row>
    <row r="285" spans="1:13" ht="14.4" customHeight="1" x14ac:dyDescent="0.3">
      <c r="A285" s="649" t="s">
        <v>3921</v>
      </c>
      <c r="B285" s="650" t="s">
        <v>3705</v>
      </c>
      <c r="C285" s="650" t="s">
        <v>5924</v>
      </c>
      <c r="D285" s="650" t="s">
        <v>3707</v>
      </c>
      <c r="E285" s="650" t="s">
        <v>2631</v>
      </c>
      <c r="F285" s="653">
        <v>1</v>
      </c>
      <c r="G285" s="653">
        <v>224.71</v>
      </c>
      <c r="H285" s="666">
        <v>1</v>
      </c>
      <c r="I285" s="653"/>
      <c r="J285" s="653"/>
      <c r="K285" s="666">
        <v>0</v>
      </c>
      <c r="L285" s="653">
        <v>1</v>
      </c>
      <c r="M285" s="654">
        <v>224.71</v>
      </c>
    </row>
    <row r="286" spans="1:13" ht="14.4" customHeight="1" x14ac:dyDescent="0.3">
      <c r="A286" s="649" t="s">
        <v>3921</v>
      </c>
      <c r="B286" s="650" t="s">
        <v>3705</v>
      </c>
      <c r="C286" s="650" t="s">
        <v>5925</v>
      </c>
      <c r="D286" s="650" t="s">
        <v>5926</v>
      </c>
      <c r="E286" s="650" t="s">
        <v>5927</v>
      </c>
      <c r="F286" s="653">
        <v>2</v>
      </c>
      <c r="G286" s="653">
        <v>0</v>
      </c>
      <c r="H286" s="666"/>
      <c r="I286" s="653"/>
      <c r="J286" s="653"/>
      <c r="K286" s="666"/>
      <c r="L286" s="653">
        <v>2</v>
      </c>
      <c r="M286" s="654">
        <v>0</v>
      </c>
    </row>
    <row r="287" spans="1:13" ht="14.4" customHeight="1" x14ac:dyDescent="0.3">
      <c r="A287" s="649" t="s">
        <v>3921</v>
      </c>
      <c r="B287" s="650" t="s">
        <v>3736</v>
      </c>
      <c r="C287" s="650" t="s">
        <v>2441</v>
      </c>
      <c r="D287" s="650" t="s">
        <v>2442</v>
      </c>
      <c r="E287" s="650" t="s">
        <v>2443</v>
      </c>
      <c r="F287" s="653"/>
      <c r="G287" s="653"/>
      <c r="H287" s="666">
        <v>0</v>
      </c>
      <c r="I287" s="653">
        <v>2</v>
      </c>
      <c r="J287" s="653">
        <v>444.5</v>
      </c>
      <c r="K287" s="666">
        <v>1</v>
      </c>
      <c r="L287" s="653">
        <v>2</v>
      </c>
      <c r="M287" s="654">
        <v>444.5</v>
      </c>
    </row>
    <row r="288" spans="1:13" ht="14.4" customHeight="1" x14ac:dyDescent="0.3">
      <c r="A288" s="649" t="s">
        <v>3921</v>
      </c>
      <c r="B288" s="650" t="s">
        <v>5978</v>
      </c>
      <c r="C288" s="650" t="s">
        <v>5929</v>
      </c>
      <c r="D288" s="650" t="s">
        <v>5930</v>
      </c>
      <c r="E288" s="650" t="s">
        <v>5802</v>
      </c>
      <c r="F288" s="653"/>
      <c r="G288" s="653"/>
      <c r="H288" s="666">
        <v>0</v>
      </c>
      <c r="I288" s="653">
        <v>3</v>
      </c>
      <c r="J288" s="653">
        <v>44580.21</v>
      </c>
      <c r="K288" s="666">
        <v>1</v>
      </c>
      <c r="L288" s="653">
        <v>3</v>
      </c>
      <c r="M288" s="654">
        <v>44580.21</v>
      </c>
    </row>
    <row r="289" spans="1:13" ht="14.4" customHeight="1" x14ac:dyDescent="0.3">
      <c r="A289" s="649" t="s">
        <v>3921</v>
      </c>
      <c r="B289" s="650" t="s">
        <v>5978</v>
      </c>
      <c r="C289" s="650" t="s">
        <v>5830</v>
      </c>
      <c r="D289" s="650" t="s">
        <v>5829</v>
      </c>
      <c r="E289" s="650" t="s">
        <v>5224</v>
      </c>
      <c r="F289" s="653">
        <v>1</v>
      </c>
      <c r="G289" s="653">
        <v>10614.34</v>
      </c>
      <c r="H289" s="666">
        <v>1</v>
      </c>
      <c r="I289" s="653"/>
      <c r="J289" s="653"/>
      <c r="K289" s="666">
        <v>0</v>
      </c>
      <c r="L289" s="653">
        <v>1</v>
      </c>
      <c r="M289" s="654">
        <v>10614.34</v>
      </c>
    </row>
    <row r="290" spans="1:13" ht="14.4" customHeight="1" x14ac:dyDescent="0.3">
      <c r="A290" s="649" t="s">
        <v>3921</v>
      </c>
      <c r="B290" s="650" t="s">
        <v>5978</v>
      </c>
      <c r="C290" s="650" t="s">
        <v>5838</v>
      </c>
      <c r="D290" s="650" t="s">
        <v>5832</v>
      </c>
      <c r="E290" s="650" t="s">
        <v>5224</v>
      </c>
      <c r="F290" s="653"/>
      <c r="G290" s="653"/>
      <c r="H290" s="666">
        <v>0</v>
      </c>
      <c r="I290" s="653">
        <v>3</v>
      </c>
      <c r="J290" s="653">
        <v>31842.989999999998</v>
      </c>
      <c r="K290" s="666">
        <v>1</v>
      </c>
      <c r="L290" s="653">
        <v>3</v>
      </c>
      <c r="M290" s="654">
        <v>31842.989999999998</v>
      </c>
    </row>
    <row r="291" spans="1:13" ht="14.4" customHeight="1" x14ac:dyDescent="0.3">
      <c r="A291" s="649" t="s">
        <v>3921</v>
      </c>
      <c r="B291" s="650" t="s">
        <v>5978</v>
      </c>
      <c r="C291" s="650" t="s">
        <v>5851</v>
      </c>
      <c r="D291" s="650" t="s">
        <v>5852</v>
      </c>
      <c r="E291" s="650" t="s">
        <v>5853</v>
      </c>
      <c r="F291" s="653"/>
      <c r="G291" s="653"/>
      <c r="H291" s="666">
        <v>0</v>
      </c>
      <c r="I291" s="653">
        <v>3</v>
      </c>
      <c r="J291" s="653">
        <v>6368.58</v>
      </c>
      <c r="K291" s="666">
        <v>1</v>
      </c>
      <c r="L291" s="653">
        <v>3</v>
      </c>
      <c r="M291" s="654">
        <v>6368.58</v>
      </c>
    </row>
    <row r="292" spans="1:13" ht="14.4" customHeight="1" x14ac:dyDescent="0.3">
      <c r="A292" s="649" t="s">
        <v>3921</v>
      </c>
      <c r="B292" s="650" t="s">
        <v>3849</v>
      </c>
      <c r="C292" s="650" t="s">
        <v>5928</v>
      </c>
      <c r="D292" s="650" t="s">
        <v>3850</v>
      </c>
      <c r="E292" s="650" t="s">
        <v>1133</v>
      </c>
      <c r="F292" s="653"/>
      <c r="G292" s="653"/>
      <c r="H292" s="666"/>
      <c r="I292" s="653">
        <v>1</v>
      </c>
      <c r="J292" s="653">
        <v>0</v>
      </c>
      <c r="K292" s="666"/>
      <c r="L292" s="653">
        <v>1</v>
      </c>
      <c r="M292" s="654">
        <v>0</v>
      </c>
    </row>
    <row r="293" spans="1:13" ht="14.4" customHeight="1" x14ac:dyDescent="0.3">
      <c r="A293" s="649" t="s">
        <v>3921</v>
      </c>
      <c r="B293" s="650" t="s">
        <v>3849</v>
      </c>
      <c r="C293" s="650" t="s">
        <v>4385</v>
      </c>
      <c r="D293" s="650" t="s">
        <v>3851</v>
      </c>
      <c r="E293" s="650" t="s">
        <v>2164</v>
      </c>
      <c r="F293" s="653"/>
      <c r="G293" s="653"/>
      <c r="H293" s="666">
        <v>0</v>
      </c>
      <c r="I293" s="653">
        <v>3</v>
      </c>
      <c r="J293" s="653">
        <v>463.20000000000005</v>
      </c>
      <c r="K293" s="666">
        <v>1</v>
      </c>
      <c r="L293" s="653">
        <v>3</v>
      </c>
      <c r="M293" s="654">
        <v>463.20000000000005</v>
      </c>
    </row>
    <row r="294" spans="1:13" ht="14.4" customHeight="1" x14ac:dyDescent="0.3">
      <c r="A294" s="649" t="s">
        <v>3921</v>
      </c>
      <c r="B294" s="650" t="s">
        <v>3849</v>
      </c>
      <c r="C294" s="650" t="s">
        <v>3236</v>
      </c>
      <c r="D294" s="650" t="s">
        <v>3851</v>
      </c>
      <c r="E294" s="650" t="s">
        <v>3852</v>
      </c>
      <c r="F294" s="653"/>
      <c r="G294" s="653"/>
      <c r="H294" s="666">
        <v>0</v>
      </c>
      <c r="I294" s="653">
        <v>7</v>
      </c>
      <c r="J294" s="653">
        <v>3602.7599999999998</v>
      </c>
      <c r="K294" s="666">
        <v>1</v>
      </c>
      <c r="L294" s="653">
        <v>7</v>
      </c>
      <c r="M294" s="654">
        <v>3602.7599999999998</v>
      </c>
    </row>
    <row r="295" spans="1:13" ht="14.4" customHeight="1" x14ac:dyDescent="0.3">
      <c r="A295" s="649" t="s">
        <v>3921</v>
      </c>
      <c r="B295" s="650" t="s">
        <v>3769</v>
      </c>
      <c r="C295" s="650" t="s">
        <v>2273</v>
      </c>
      <c r="D295" s="650" t="s">
        <v>2274</v>
      </c>
      <c r="E295" s="650" t="s">
        <v>3770</v>
      </c>
      <c r="F295" s="653"/>
      <c r="G295" s="653"/>
      <c r="H295" s="666">
        <v>0</v>
      </c>
      <c r="I295" s="653">
        <v>6</v>
      </c>
      <c r="J295" s="653">
        <v>4827.4800000000005</v>
      </c>
      <c r="K295" s="666">
        <v>1</v>
      </c>
      <c r="L295" s="653">
        <v>6</v>
      </c>
      <c r="M295" s="654">
        <v>4827.4800000000005</v>
      </c>
    </row>
    <row r="296" spans="1:13" ht="14.4" customHeight="1" x14ac:dyDescent="0.3">
      <c r="A296" s="649" t="s">
        <v>3921</v>
      </c>
      <c r="B296" s="650" t="s">
        <v>3801</v>
      </c>
      <c r="C296" s="650" t="s">
        <v>2189</v>
      </c>
      <c r="D296" s="650" t="s">
        <v>2190</v>
      </c>
      <c r="E296" s="650" t="s">
        <v>3803</v>
      </c>
      <c r="F296" s="653"/>
      <c r="G296" s="653"/>
      <c r="H296" s="666">
        <v>0</v>
      </c>
      <c r="I296" s="653">
        <v>3</v>
      </c>
      <c r="J296" s="653">
        <v>648.48</v>
      </c>
      <c r="K296" s="666">
        <v>1</v>
      </c>
      <c r="L296" s="653">
        <v>3</v>
      </c>
      <c r="M296" s="654">
        <v>648.48</v>
      </c>
    </row>
    <row r="297" spans="1:13" ht="14.4" customHeight="1" x14ac:dyDescent="0.3">
      <c r="A297" s="649" t="s">
        <v>3921</v>
      </c>
      <c r="B297" s="650" t="s">
        <v>5987</v>
      </c>
      <c r="C297" s="650" t="s">
        <v>5922</v>
      </c>
      <c r="D297" s="650" t="s">
        <v>5923</v>
      </c>
      <c r="E297" s="650" t="s">
        <v>613</v>
      </c>
      <c r="F297" s="653">
        <v>3</v>
      </c>
      <c r="G297" s="653">
        <v>648.48</v>
      </c>
      <c r="H297" s="666">
        <v>1</v>
      </c>
      <c r="I297" s="653"/>
      <c r="J297" s="653"/>
      <c r="K297" s="666">
        <v>0</v>
      </c>
      <c r="L297" s="653">
        <v>3</v>
      </c>
      <c r="M297" s="654">
        <v>648.48</v>
      </c>
    </row>
    <row r="298" spans="1:13" ht="14.4" customHeight="1" x14ac:dyDescent="0.3">
      <c r="A298" s="649" t="s">
        <v>3921</v>
      </c>
      <c r="B298" s="650" t="s">
        <v>3810</v>
      </c>
      <c r="C298" s="650" t="s">
        <v>5895</v>
      </c>
      <c r="D298" s="650" t="s">
        <v>5562</v>
      </c>
      <c r="E298" s="650" t="s">
        <v>4768</v>
      </c>
      <c r="F298" s="653">
        <v>1</v>
      </c>
      <c r="G298" s="653">
        <v>356.47</v>
      </c>
      <c r="H298" s="666">
        <v>1</v>
      </c>
      <c r="I298" s="653"/>
      <c r="J298" s="653"/>
      <c r="K298" s="666">
        <v>0</v>
      </c>
      <c r="L298" s="653">
        <v>1</v>
      </c>
      <c r="M298" s="654">
        <v>356.47</v>
      </c>
    </row>
    <row r="299" spans="1:13" ht="14.4" customHeight="1" x14ac:dyDescent="0.3">
      <c r="A299" s="649" t="s">
        <v>3922</v>
      </c>
      <c r="B299" s="650" t="s">
        <v>3672</v>
      </c>
      <c r="C299" s="650" t="s">
        <v>2087</v>
      </c>
      <c r="D299" s="650" t="s">
        <v>3673</v>
      </c>
      <c r="E299" s="650" t="s">
        <v>3674</v>
      </c>
      <c r="F299" s="653"/>
      <c r="G299" s="653"/>
      <c r="H299" s="666">
        <v>0</v>
      </c>
      <c r="I299" s="653">
        <v>2</v>
      </c>
      <c r="J299" s="653">
        <v>65.260000000000005</v>
      </c>
      <c r="K299" s="666">
        <v>1</v>
      </c>
      <c r="L299" s="653">
        <v>2</v>
      </c>
      <c r="M299" s="654">
        <v>65.260000000000005</v>
      </c>
    </row>
    <row r="300" spans="1:13" ht="14.4" customHeight="1" x14ac:dyDescent="0.3">
      <c r="A300" s="649" t="s">
        <v>3922</v>
      </c>
      <c r="B300" s="650" t="s">
        <v>3685</v>
      </c>
      <c r="C300" s="650" t="s">
        <v>2182</v>
      </c>
      <c r="D300" s="650" t="s">
        <v>2183</v>
      </c>
      <c r="E300" s="650" t="s">
        <v>2184</v>
      </c>
      <c r="F300" s="653"/>
      <c r="G300" s="653"/>
      <c r="H300" s="666">
        <v>0</v>
      </c>
      <c r="I300" s="653">
        <v>101</v>
      </c>
      <c r="J300" s="653">
        <v>50237.399999999994</v>
      </c>
      <c r="K300" s="666">
        <v>1</v>
      </c>
      <c r="L300" s="653">
        <v>101</v>
      </c>
      <c r="M300" s="654">
        <v>50237.399999999994</v>
      </c>
    </row>
    <row r="301" spans="1:13" ht="14.4" customHeight="1" x14ac:dyDescent="0.3">
      <c r="A301" s="649" t="s">
        <v>3922</v>
      </c>
      <c r="B301" s="650" t="s">
        <v>3685</v>
      </c>
      <c r="C301" s="650" t="s">
        <v>2200</v>
      </c>
      <c r="D301" s="650" t="s">
        <v>2201</v>
      </c>
      <c r="E301" s="650" t="s">
        <v>3686</v>
      </c>
      <c r="F301" s="653"/>
      <c r="G301" s="653"/>
      <c r="H301" s="666">
        <v>0</v>
      </c>
      <c r="I301" s="653">
        <v>81</v>
      </c>
      <c r="J301" s="653">
        <v>110128.41</v>
      </c>
      <c r="K301" s="666">
        <v>1</v>
      </c>
      <c r="L301" s="653">
        <v>81</v>
      </c>
      <c r="M301" s="654">
        <v>110128.41</v>
      </c>
    </row>
    <row r="302" spans="1:13" ht="14.4" customHeight="1" x14ac:dyDescent="0.3">
      <c r="A302" s="649" t="s">
        <v>3922</v>
      </c>
      <c r="B302" s="650" t="s">
        <v>3685</v>
      </c>
      <c r="C302" s="650" t="s">
        <v>3964</v>
      </c>
      <c r="D302" s="650" t="s">
        <v>3965</v>
      </c>
      <c r="E302" s="650" t="s">
        <v>3966</v>
      </c>
      <c r="F302" s="653"/>
      <c r="G302" s="653"/>
      <c r="H302" s="666">
        <v>0</v>
      </c>
      <c r="I302" s="653">
        <v>9</v>
      </c>
      <c r="J302" s="653">
        <v>12236.489999999998</v>
      </c>
      <c r="K302" s="666">
        <v>1</v>
      </c>
      <c r="L302" s="653">
        <v>9</v>
      </c>
      <c r="M302" s="654">
        <v>12236.489999999998</v>
      </c>
    </row>
    <row r="303" spans="1:13" ht="14.4" customHeight="1" x14ac:dyDescent="0.3">
      <c r="A303" s="649" t="s">
        <v>3922</v>
      </c>
      <c r="B303" s="650" t="s">
        <v>3687</v>
      </c>
      <c r="C303" s="650" t="s">
        <v>4682</v>
      </c>
      <c r="D303" s="650" t="s">
        <v>4683</v>
      </c>
      <c r="E303" s="650" t="s">
        <v>4684</v>
      </c>
      <c r="F303" s="653"/>
      <c r="G303" s="653"/>
      <c r="H303" s="666">
        <v>0</v>
      </c>
      <c r="I303" s="653">
        <v>13</v>
      </c>
      <c r="J303" s="653">
        <v>17674.93</v>
      </c>
      <c r="K303" s="666">
        <v>1</v>
      </c>
      <c r="L303" s="653">
        <v>13</v>
      </c>
      <c r="M303" s="654">
        <v>17674.93</v>
      </c>
    </row>
    <row r="304" spans="1:13" ht="14.4" customHeight="1" x14ac:dyDescent="0.3">
      <c r="A304" s="649" t="s">
        <v>3922</v>
      </c>
      <c r="B304" s="650" t="s">
        <v>3689</v>
      </c>
      <c r="C304" s="650" t="s">
        <v>2021</v>
      </c>
      <c r="D304" s="650" t="s">
        <v>2022</v>
      </c>
      <c r="E304" s="650" t="s">
        <v>2023</v>
      </c>
      <c r="F304" s="653"/>
      <c r="G304" s="653"/>
      <c r="H304" s="666"/>
      <c r="I304" s="653">
        <v>2</v>
      </c>
      <c r="J304" s="653">
        <v>0</v>
      </c>
      <c r="K304" s="666"/>
      <c r="L304" s="653">
        <v>2</v>
      </c>
      <c r="M304" s="654">
        <v>0</v>
      </c>
    </row>
    <row r="305" spans="1:13" ht="14.4" customHeight="1" x14ac:dyDescent="0.3">
      <c r="A305" s="649" t="s">
        <v>3922</v>
      </c>
      <c r="B305" s="650" t="s">
        <v>3705</v>
      </c>
      <c r="C305" s="650" t="s">
        <v>2050</v>
      </c>
      <c r="D305" s="650" t="s">
        <v>3707</v>
      </c>
      <c r="E305" s="650" t="s">
        <v>1129</v>
      </c>
      <c r="F305" s="653"/>
      <c r="G305" s="653"/>
      <c r="H305" s="666">
        <v>0</v>
      </c>
      <c r="I305" s="653">
        <v>1</v>
      </c>
      <c r="J305" s="653">
        <v>67.42</v>
      </c>
      <c r="K305" s="666">
        <v>1</v>
      </c>
      <c r="L305" s="653">
        <v>1</v>
      </c>
      <c r="M305" s="654">
        <v>67.42</v>
      </c>
    </row>
    <row r="306" spans="1:13" ht="14.4" customHeight="1" x14ac:dyDescent="0.3">
      <c r="A306" s="649" t="s">
        <v>3922</v>
      </c>
      <c r="B306" s="650" t="s">
        <v>3716</v>
      </c>
      <c r="C306" s="650" t="s">
        <v>5080</v>
      </c>
      <c r="D306" s="650" t="s">
        <v>3841</v>
      </c>
      <c r="E306" s="650" t="s">
        <v>4650</v>
      </c>
      <c r="F306" s="653"/>
      <c r="G306" s="653"/>
      <c r="H306" s="666">
        <v>0</v>
      </c>
      <c r="I306" s="653">
        <v>3</v>
      </c>
      <c r="J306" s="653">
        <v>652.95000000000005</v>
      </c>
      <c r="K306" s="666">
        <v>1</v>
      </c>
      <c r="L306" s="653">
        <v>3</v>
      </c>
      <c r="M306" s="654">
        <v>652.95000000000005</v>
      </c>
    </row>
    <row r="307" spans="1:13" ht="14.4" customHeight="1" x14ac:dyDescent="0.3">
      <c r="A307" s="649" t="s">
        <v>3922</v>
      </c>
      <c r="B307" s="650" t="s">
        <v>3725</v>
      </c>
      <c r="C307" s="650" t="s">
        <v>5130</v>
      </c>
      <c r="D307" s="650" t="s">
        <v>5131</v>
      </c>
      <c r="E307" s="650" t="s">
        <v>5132</v>
      </c>
      <c r="F307" s="653"/>
      <c r="G307" s="653"/>
      <c r="H307" s="666">
        <v>0</v>
      </c>
      <c r="I307" s="653">
        <v>1</v>
      </c>
      <c r="J307" s="653">
        <v>86.76</v>
      </c>
      <c r="K307" s="666">
        <v>1</v>
      </c>
      <c r="L307" s="653">
        <v>1</v>
      </c>
      <c r="M307" s="654">
        <v>86.76</v>
      </c>
    </row>
    <row r="308" spans="1:13" ht="14.4" customHeight="1" x14ac:dyDescent="0.3">
      <c r="A308" s="649" t="s">
        <v>3922</v>
      </c>
      <c r="B308" s="650" t="s">
        <v>3727</v>
      </c>
      <c r="C308" s="650" t="s">
        <v>2335</v>
      </c>
      <c r="D308" s="650" t="s">
        <v>3728</v>
      </c>
      <c r="E308" s="650" t="s">
        <v>3729</v>
      </c>
      <c r="F308" s="653"/>
      <c r="G308" s="653"/>
      <c r="H308" s="666">
        <v>0</v>
      </c>
      <c r="I308" s="653">
        <v>4</v>
      </c>
      <c r="J308" s="653">
        <v>1156.79</v>
      </c>
      <c r="K308" s="666">
        <v>1</v>
      </c>
      <c r="L308" s="653">
        <v>4</v>
      </c>
      <c r="M308" s="654">
        <v>1156.79</v>
      </c>
    </row>
    <row r="309" spans="1:13" ht="14.4" customHeight="1" x14ac:dyDescent="0.3">
      <c r="A309" s="649" t="s">
        <v>3922</v>
      </c>
      <c r="B309" s="650" t="s">
        <v>3734</v>
      </c>
      <c r="C309" s="650" t="s">
        <v>2421</v>
      </c>
      <c r="D309" s="650" t="s">
        <v>2422</v>
      </c>
      <c r="E309" s="650" t="s">
        <v>3735</v>
      </c>
      <c r="F309" s="653"/>
      <c r="G309" s="653"/>
      <c r="H309" s="666">
        <v>0</v>
      </c>
      <c r="I309" s="653">
        <v>1</v>
      </c>
      <c r="J309" s="653">
        <v>116.8</v>
      </c>
      <c r="K309" s="666">
        <v>1</v>
      </c>
      <c r="L309" s="653">
        <v>1</v>
      </c>
      <c r="M309" s="654">
        <v>116.8</v>
      </c>
    </row>
    <row r="310" spans="1:13" ht="14.4" customHeight="1" x14ac:dyDescent="0.3">
      <c r="A310" s="649" t="s">
        <v>3922</v>
      </c>
      <c r="B310" s="650" t="s">
        <v>3734</v>
      </c>
      <c r="C310" s="650" t="s">
        <v>5115</v>
      </c>
      <c r="D310" s="650" t="s">
        <v>2422</v>
      </c>
      <c r="E310" s="650" t="s">
        <v>5116</v>
      </c>
      <c r="F310" s="653"/>
      <c r="G310" s="653"/>
      <c r="H310" s="666"/>
      <c r="I310" s="653">
        <v>1</v>
      </c>
      <c r="J310" s="653">
        <v>0</v>
      </c>
      <c r="K310" s="666"/>
      <c r="L310" s="653">
        <v>1</v>
      </c>
      <c r="M310" s="654">
        <v>0</v>
      </c>
    </row>
    <row r="311" spans="1:13" ht="14.4" customHeight="1" x14ac:dyDescent="0.3">
      <c r="A311" s="649" t="s">
        <v>3922</v>
      </c>
      <c r="B311" s="650" t="s">
        <v>3736</v>
      </c>
      <c r="C311" s="650" t="s">
        <v>2441</v>
      </c>
      <c r="D311" s="650" t="s">
        <v>2442</v>
      </c>
      <c r="E311" s="650" t="s">
        <v>2443</v>
      </c>
      <c r="F311" s="653"/>
      <c r="G311" s="653"/>
      <c r="H311" s="666">
        <v>0</v>
      </c>
      <c r="I311" s="653">
        <v>1</v>
      </c>
      <c r="J311" s="653">
        <v>222.25</v>
      </c>
      <c r="K311" s="666">
        <v>1</v>
      </c>
      <c r="L311" s="653">
        <v>1</v>
      </c>
      <c r="M311" s="654">
        <v>222.25</v>
      </c>
    </row>
    <row r="312" spans="1:13" ht="14.4" customHeight="1" x14ac:dyDescent="0.3">
      <c r="A312" s="649" t="s">
        <v>3922</v>
      </c>
      <c r="B312" s="650" t="s">
        <v>3737</v>
      </c>
      <c r="C312" s="650" t="s">
        <v>2429</v>
      </c>
      <c r="D312" s="650" t="s">
        <v>2430</v>
      </c>
      <c r="E312" s="650" t="s">
        <v>3738</v>
      </c>
      <c r="F312" s="653"/>
      <c r="G312" s="653"/>
      <c r="H312" s="666">
        <v>0</v>
      </c>
      <c r="I312" s="653">
        <v>6</v>
      </c>
      <c r="J312" s="653">
        <v>419.15999999999997</v>
      </c>
      <c r="K312" s="666">
        <v>1</v>
      </c>
      <c r="L312" s="653">
        <v>6</v>
      </c>
      <c r="M312" s="654">
        <v>419.15999999999997</v>
      </c>
    </row>
    <row r="313" spans="1:13" ht="14.4" customHeight="1" x14ac:dyDescent="0.3">
      <c r="A313" s="649" t="s">
        <v>3922</v>
      </c>
      <c r="B313" s="650" t="s">
        <v>3746</v>
      </c>
      <c r="C313" s="650" t="s">
        <v>3320</v>
      </c>
      <c r="D313" s="650" t="s">
        <v>3321</v>
      </c>
      <c r="E313" s="650" t="s">
        <v>3848</v>
      </c>
      <c r="F313" s="653"/>
      <c r="G313" s="653"/>
      <c r="H313" s="666">
        <v>0</v>
      </c>
      <c r="I313" s="653">
        <v>1</v>
      </c>
      <c r="J313" s="653">
        <v>3127.19</v>
      </c>
      <c r="K313" s="666">
        <v>1</v>
      </c>
      <c r="L313" s="653">
        <v>1</v>
      </c>
      <c r="M313" s="654">
        <v>3127.19</v>
      </c>
    </row>
    <row r="314" spans="1:13" ht="14.4" customHeight="1" x14ac:dyDescent="0.3">
      <c r="A314" s="649" t="s">
        <v>3922</v>
      </c>
      <c r="B314" s="650" t="s">
        <v>3849</v>
      </c>
      <c r="C314" s="650" t="s">
        <v>3239</v>
      </c>
      <c r="D314" s="650" t="s">
        <v>3850</v>
      </c>
      <c r="E314" s="650" t="s">
        <v>1815</v>
      </c>
      <c r="F314" s="653"/>
      <c r="G314" s="653"/>
      <c r="H314" s="666">
        <v>0</v>
      </c>
      <c r="I314" s="653">
        <v>1</v>
      </c>
      <c r="J314" s="653">
        <v>257.35000000000002</v>
      </c>
      <c r="K314" s="666">
        <v>1</v>
      </c>
      <c r="L314" s="653">
        <v>1</v>
      </c>
      <c r="M314" s="654">
        <v>257.35000000000002</v>
      </c>
    </row>
    <row r="315" spans="1:13" ht="14.4" customHeight="1" x14ac:dyDescent="0.3">
      <c r="A315" s="649" t="s">
        <v>3922</v>
      </c>
      <c r="B315" s="650" t="s">
        <v>3849</v>
      </c>
      <c r="C315" s="650" t="s">
        <v>3236</v>
      </c>
      <c r="D315" s="650" t="s">
        <v>3851</v>
      </c>
      <c r="E315" s="650" t="s">
        <v>3852</v>
      </c>
      <c r="F315" s="653"/>
      <c r="G315" s="653"/>
      <c r="H315" s="666">
        <v>0</v>
      </c>
      <c r="I315" s="653">
        <v>234</v>
      </c>
      <c r="J315" s="653">
        <v>120435.12000000004</v>
      </c>
      <c r="K315" s="666">
        <v>1</v>
      </c>
      <c r="L315" s="653">
        <v>234</v>
      </c>
      <c r="M315" s="654">
        <v>120435.12000000004</v>
      </c>
    </row>
    <row r="316" spans="1:13" ht="14.4" customHeight="1" x14ac:dyDescent="0.3">
      <c r="A316" s="649" t="s">
        <v>3922</v>
      </c>
      <c r="B316" s="650" t="s">
        <v>5976</v>
      </c>
      <c r="C316" s="650" t="s">
        <v>4475</v>
      </c>
      <c r="D316" s="650" t="s">
        <v>4476</v>
      </c>
      <c r="E316" s="650" t="s">
        <v>4477</v>
      </c>
      <c r="F316" s="653"/>
      <c r="G316" s="653"/>
      <c r="H316" s="666">
        <v>0</v>
      </c>
      <c r="I316" s="653">
        <v>158</v>
      </c>
      <c r="J316" s="653">
        <v>127123.64000000001</v>
      </c>
      <c r="K316" s="666">
        <v>1</v>
      </c>
      <c r="L316" s="653">
        <v>158</v>
      </c>
      <c r="M316" s="654">
        <v>127123.64000000001</v>
      </c>
    </row>
    <row r="317" spans="1:13" ht="14.4" customHeight="1" x14ac:dyDescent="0.3">
      <c r="A317" s="649" t="s">
        <v>3922</v>
      </c>
      <c r="B317" s="650" t="s">
        <v>5976</v>
      </c>
      <c r="C317" s="650" t="s">
        <v>4478</v>
      </c>
      <c r="D317" s="650" t="s">
        <v>4479</v>
      </c>
      <c r="E317" s="650" t="s">
        <v>4480</v>
      </c>
      <c r="F317" s="653">
        <v>6</v>
      </c>
      <c r="G317" s="653">
        <v>4505.7000000000007</v>
      </c>
      <c r="H317" s="666">
        <v>1</v>
      </c>
      <c r="I317" s="653"/>
      <c r="J317" s="653"/>
      <c r="K317" s="666">
        <v>0</v>
      </c>
      <c r="L317" s="653">
        <v>6</v>
      </c>
      <c r="M317" s="654">
        <v>4505.7000000000007</v>
      </c>
    </row>
    <row r="318" spans="1:13" ht="14.4" customHeight="1" x14ac:dyDescent="0.3">
      <c r="A318" s="649" t="s">
        <v>3922</v>
      </c>
      <c r="B318" s="650" t="s">
        <v>5976</v>
      </c>
      <c r="C318" s="650" t="s">
        <v>5078</v>
      </c>
      <c r="D318" s="650" t="s">
        <v>4479</v>
      </c>
      <c r="E318" s="650" t="s">
        <v>4477</v>
      </c>
      <c r="F318" s="653">
        <v>9</v>
      </c>
      <c r="G318" s="653">
        <v>0</v>
      </c>
      <c r="H318" s="666"/>
      <c r="I318" s="653"/>
      <c r="J318" s="653"/>
      <c r="K318" s="666"/>
      <c r="L318" s="653">
        <v>9</v>
      </c>
      <c r="M318" s="654">
        <v>0</v>
      </c>
    </row>
    <row r="319" spans="1:13" ht="14.4" customHeight="1" x14ac:dyDescent="0.3">
      <c r="A319" s="649" t="s">
        <v>3922</v>
      </c>
      <c r="B319" s="650" t="s">
        <v>5976</v>
      </c>
      <c r="C319" s="650" t="s">
        <v>5079</v>
      </c>
      <c r="D319" s="650" t="s">
        <v>4479</v>
      </c>
      <c r="E319" s="650" t="s">
        <v>4480</v>
      </c>
      <c r="F319" s="653">
        <v>3</v>
      </c>
      <c r="G319" s="653">
        <v>2252.8500000000004</v>
      </c>
      <c r="H319" s="666">
        <v>1</v>
      </c>
      <c r="I319" s="653"/>
      <c r="J319" s="653"/>
      <c r="K319" s="666">
        <v>0</v>
      </c>
      <c r="L319" s="653">
        <v>3</v>
      </c>
      <c r="M319" s="654">
        <v>2252.8500000000004</v>
      </c>
    </row>
    <row r="320" spans="1:13" ht="14.4" customHeight="1" x14ac:dyDescent="0.3">
      <c r="A320" s="649" t="s">
        <v>3922</v>
      </c>
      <c r="B320" s="650" t="s">
        <v>3769</v>
      </c>
      <c r="C320" s="650" t="s">
        <v>2273</v>
      </c>
      <c r="D320" s="650" t="s">
        <v>2274</v>
      </c>
      <c r="E320" s="650" t="s">
        <v>3770</v>
      </c>
      <c r="F320" s="653"/>
      <c r="G320" s="653"/>
      <c r="H320" s="666">
        <v>0</v>
      </c>
      <c r="I320" s="653">
        <v>1581</v>
      </c>
      <c r="J320" s="653">
        <v>1272040.9800000002</v>
      </c>
      <c r="K320" s="666">
        <v>1</v>
      </c>
      <c r="L320" s="653">
        <v>1581</v>
      </c>
      <c r="M320" s="654">
        <v>1272040.9800000002</v>
      </c>
    </row>
    <row r="321" spans="1:13" ht="14.4" customHeight="1" x14ac:dyDescent="0.3">
      <c r="A321" s="649" t="s">
        <v>3922</v>
      </c>
      <c r="B321" s="650" t="s">
        <v>5983</v>
      </c>
      <c r="C321" s="650" t="s">
        <v>4875</v>
      </c>
      <c r="D321" s="650" t="s">
        <v>4876</v>
      </c>
      <c r="E321" s="650" t="s">
        <v>2170</v>
      </c>
      <c r="F321" s="653"/>
      <c r="G321" s="653"/>
      <c r="H321" s="666">
        <v>0</v>
      </c>
      <c r="I321" s="653">
        <v>3</v>
      </c>
      <c r="J321" s="653">
        <v>2413.7400000000002</v>
      </c>
      <c r="K321" s="666">
        <v>1</v>
      </c>
      <c r="L321" s="653">
        <v>3</v>
      </c>
      <c r="M321" s="654">
        <v>2413.7400000000002</v>
      </c>
    </row>
    <row r="322" spans="1:13" ht="14.4" customHeight="1" x14ac:dyDescent="0.3">
      <c r="A322" s="649" t="s">
        <v>3922</v>
      </c>
      <c r="B322" s="650" t="s">
        <v>5983</v>
      </c>
      <c r="C322" s="650" t="s">
        <v>5094</v>
      </c>
      <c r="D322" s="650" t="s">
        <v>4876</v>
      </c>
      <c r="E322" s="650" t="s">
        <v>5095</v>
      </c>
      <c r="F322" s="653"/>
      <c r="G322" s="653"/>
      <c r="H322" s="666">
        <v>0</v>
      </c>
      <c r="I322" s="653">
        <v>4</v>
      </c>
      <c r="J322" s="653">
        <v>9655.0400000000009</v>
      </c>
      <c r="K322" s="666">
        <v>1</v>
      </c>
      <c r="L322" s="653">
        <v>4</v>
      </c>
      <c r="M322" s="654">
        <v>9655.0400000000009</v>
      </c>
    </row>
    <row r="323" spans="1:13" ht="14.4" customHeight="1" x14ac:dyDescent="0.3">
      <c r="A323" s="649" t="s">
        <v>3922</v>
      </c>
      <c r="B323" s="650" t="s">
        <v>3772</v>
      </c>
      <c r="C323" s="650" t="s">
        <v>5142</v>
      </c>
      <c r="D323" s="650" t="s">
        <v>1969</v>
      </c>
      <c r="E323" s="650" t="s">
        <v>5143</v>
      </c>
      <c r="F323" s="653"/>
      <c r="G323" s="653"/>
      <c r="H323" s="666">
        <v>0</v>
      </c>
      <c r="I323" s="653">
        <v>2</v>
      </c>
      <c r="J323" s="653">
        <v>386.52</v>
      </c>
      <c r="K323" s="666">
        <v>1</v>
      </c>
      <c r="L323" s="653">
        <v>2</v>
      </c>
      <c r="M323" s="654">
        <v>386.52</v>
      </c>
    </row>
    <row r="324" spans="1:13" ht="14.4" customHeight="1" x14ac:dyDescent="0.3">
      <c r="A324" s="649" t="s">
        <v>3922</v>
      </c>
      <c r="B324" s="650" t="s">
        <v>3774</v>
      </c>
      <c r="C324" s="650" t="s">
        <v>1097</v>
      </c>
      <c r="D324" s="650" t="s">
        <v>1098</v>
      </c>
      <c r="E324" s="650" t="s">
        <v>1099</v>
      </c>
      <c r="F324" s="653"/>
      <c r="G324" s="653"/>
      <c r="H324" s="666">
        <v>0</v>
      </c>
      <c r="I324" s="653">
        <v>2</v>
      </c>
      <c r="J324" s="653">
        <v>190.5</v>
      </c>
      <c r="K324" s="666">
        <v>1</v>
      </c>
      <c r="L324" s="653">
        <v>2</v>
      </c>
      <c r="M324" s="654">
        <v>190.5</v>
      </c>
    </row>
    <row r="325" spans="1:13" ht="14.4" customHeight="1" x14ac:dyDescent="0.3">
      <c r="A325" s="649" t="s">
        <v>3922</v>
      </c>
      <c r="B325" s="650" t="s">
        <v>5988</v>
      </c>
      <c r="C325" s="650" t="s">
        <v>5125</v>
      </c>
      <c r="D325" s="650" t="s">
        <v>5126</v>
      </c>
      <c r="E325" s="650" t="s">
        <v>5127</v>
      </c>
      <c r="F325" s="653"/>
      <c r="G325" s="653"/>
      <c r="H325" s="666">
        <v>0</v>
      </c>
      <c r="I325" s="653">
        <v>3</v>
      </c>
      <c r="J325" s="653">
        <v>647.76</v>
      </c>
      <c r="K325" s="666">
        <v>1</v>
      </c>
      <c r="L325" s="653">
        <v>3</v>
      </c>
      <c r="M325" s="654">
        <v>647.76</v>
      </c>
    </row>
    <row r="326" spans="1:13" ht="14.4" customHeight="1" x14ac:dyDescent="0.3">
      <c r="A326" s="649" t="s">
        <v>3922</v>
      </c>
      <c r="B326" s="650" t="s">
        <v>5980</v>
      </c>
      <c r="C326" s="650" t="s">
        <v>4221</v>
      </c>
      <c r="D326" s="650" t="s">
        <v>4222</v>
      </c>
      <c r="E326" s="650" t="s">
        <v>4223</v>
      </c>
      <c r="F326" s="653"/>
      <c r="G326" s="653"/>
      <c r="H326" s="666">
        <v>0</v>
      </c>
      <c r="I326" s="653">
        <v>6</v>
      </c>
      <c r="J326" s="653">
        <v>4768.6499999999996</v>
      </c>
      <c r="K326" s="666">
        <v>1</v>
      </c>
      <c r="L326" s="653">
        <v>6</v>
      </c>
      <c r="M326" s="654">
        <v>4768.6499999999996</v>
      </c>
    </row>
    <row r="327" spans="1:13" ht="14.4" customHeight="1" x14ac:dyDescent="0.3">
      <c r="A327" s="649" t="s">
        <v>3922</v>
      </c>
      <c r="B327" s="650" t="s">
        <v>5980</v>
      </c>
      <c r="C327" s="650" t="s">
        <v>4142</v>
      </c>
      <c r="D327" s="650" t="s">
        <v>4143</v>
      </c>
      <c r="E327" s="650" t="s">
        <v>4144</v>
      </c>
      <c r="F327" s="653"/>
      <c r="G327" s="653"/>
      <c r="H327" s="666">
        <v>0</v>
      </c>
      <c r="I327" s="653">
        <v>5</v>
      </c>
      <c r="J327" s="653">
        <v>6009.1999999999989</v>
      </c>
      <c r="K327" s="666">
        <v>1</v>
      </c>
      <c r="L327" s="653">
        <v>5</v>
      </c>
      <c r="M327" s="654">
        <v>6009.1999999999989</v>
      </c>
    </row>
    <row r="328" spans="1:13" ht="14.4" customHeight="1" x14ac:dyDescent="0.3">
      <c r="A328" s="649" t="s">
        <v>3922</v>
      </c>
      <c r="B328" s="650" t="s">
        <v>3777</v>
      </c>
      <c r="C328" s="650" t="s">
        <v>2193</v>
      </c>
      <c r="D328" s="650" t="s">
        <v>2194</v>
      </c>
      <c r="E328" s="650" t="s">
        <v>3778</v>
      </c>
      <c r="F328" s="653"/>
      <c r="G328" s="653"/>
      <c r="H328" s="666">
        <v>0</v>
      </c>
      <c r="I328" s="653">
        <v>1</v>
      </c>
      <c r="J328" s="653">
        <v>32.74</v>
      </c>
      <c r="K328" s="666">
        <v>1</v>
      </c>
      <c r="L328" s="653">
        <v>1</v>
      </c>
      <c r="M328" s="654">
        <v>32.74</v>
      </c>
    </row>
    <row r="329" spans="1:13" ht="14.4" customHeight="1" x14ac:dyDescent="0.3">
      <c r="A329" s="649" t="s">
        <v>3922</v>
      </c>
      <c r="B329" s="650" t="s">
        <v>3777</v>
      </c>
      <c r="C329" s="650" t="s">
        <v>2005</v>
      </c>
      <c r="D329" s="650" t="s">
        <v>2006</v>
      </c>
      <c r="E329" s="650" t="s">
        <v>2007</v>
      </c>
      <c r="F329" s="653"/>
      <c r="G329" s="653"/>
      <c r="H329" s="666">
        <v>0</v>
      </c>
      <c r="I329" s="653">
        <v>1</v>
      </c>
      <c r="J329" s="653">
        <v>32.74</v>
      </c>
      <c r="K329" s="666">
        <v>1</v>
      </c>
      <c r="L329" s="653">
        <v>1</v>
      </c>
      <c r="M329" s="654">
        <v>32.74</v>
      </c>
    </row>
    <row r="330" spans="1:13" ht="14.4" customHeight="1" x14ac:dyDescent="0.3">
      <c r="A330" s="649" t="s">
        <v>3922</v>
      </c>
      <c r="B330" s="650" t="s">
        <v>3777</v>
      </c>
      <c r="C330" s="650" t="s">
        <v>4386</v>
      </c>
      <c r="D330" s="650" t="s">
        <v>2194</v>
      </c>
      <c r="E330" s="650" t="s">
        <v>4387</v>
      </c>
      <c r="F330" s="653"/>
      <c r="G330" s="653"/>
      <c r="H330" s="666">
        <v>0</v>
      </c>
      <c r="I330" s="653">
        <v>2</v>
      </c>
      <c r="J330" s="653">
        <v>628.67999999999995</v>
      </c>
      <c r="K330" s="666">
        <v>1</v>
      </c>
      <c r="L330" s="653">
        <v>2</v>
      </c>
      <c r="M330" s="654">
        <v>628.67999999999995</v>
      </c>
    </row>
    <row r="331" spans="1:13" ht="14.4" customHeight="1" x14ac:dyDescent="0.3">
      <c r="A331" s="649" t="s">
        <v>3922</v>
      </c>
      <c r="B331" s="650" t="s">
        <v>3788</v>
      </c>
      <c r="C331" s="650" t="s">
        <v>4621</v>
      </c>
      <c r="D331" s="650" t="s">
        <v>3111</v>
      </c>
      <c r="E331" s="650" t="s">
        <v>4622</v>
      </c>
      <c r="F331" s="653"/>
      <c r="G331" s="653"/>
      <c r="H331" s="666">
        <v>0</v>
      </c>
      <c r="I331" s="653">
        <v>11</v>
      </c>
      <c r="J331" s="653">
        <v>19728.060000000001</v>
      </c>
      <c r="K331" s="666">
        <v>1</v>
      </c>
      <c r="L331" s="653">
        <v>11</v>
      </c>
      <c r="M331" s="654">
        <v>19728.060000000001</v>
      </c>
    </row>
    <row r="332" spans="1:13" ht="14.4" customHeight="1" x14ac:dyDescent="0.3">
      <c r="A332" s="649" t="s">
        <v>3922</v>
      </c>
      <c r="B332" s="650" t="s">
        <v>3791</v>
      </c>
      <c r="C332" s="650" t="s">
        <v>2084</v>
      </c>
      <c r="D332" s="650" t="s">
        <v>3794</v>
      </c>
      <c r="E332" s="650" t="s">
        <v>3795</v>
      </c>
      <c r="F332" s="653"/>
      <c r="G332" s="653"/>
      <c r="H332" s="666">
        <v>0</v>
      </c>
      <c r="I332" s="653">
        <v>1</v>
      </c>
      <c r="J332" s="653">
        <v>6.98</v>
      </c>
      <c r="K332" s="666">
        <v>1</v>
      </c>
      <c r="L332" s="653">
        <v>1</v>
      </c>
      <c r="M332" s="654">
        <v>6.98</v>
      </c>
    </row>
    <row r="333" spans="1:13" ht="14.4" customHeight="1" x14ac:dyDescent="0.3">
      <c r="A333" s="649" t="s">
        <v>3922</v>
      </c>
      <c r="B333" s="650" t="s">
        <v>3791</v>
      </c>
      <c r="C333" s="650" t="s">
        <v>2186</v>
      </c>
      <c r="D333" s="650" t="s">
        <v>3796</v>
      </c>
      <c r="E333" s="650" t="s">
        <v>3797</v>
      </c>
      <c r="F333" s="653"/>
      <c r="G333" s="653"/>
      <c r="H333" s="666">
        <v>0</v>
      </c>
      <c r="I333" s="653">
        <v>3</v>
      </c>
      <c r="J333" s="653">
        <v>32.19</v>
      </c>
      <c r="K333" s="666">
        <v>1</v>
      </c>
      <c r="L333" s="653">
        <v>3</v>
      </c>
      <c r="M333" s="654">
        <v>32.19</v>
      </c>
    </row>
    <row r="334" spans="1:13" ht="14.4" customHeight="1" x14ac:dyDescent="0.3">
      <c r="A334" s="649" t="s">
        <v>3922</v>
      </c>
      <c r="B334" s="650" t="s">
        <v>3791</v>
      </c>
      <c r="C334" s="650" t="s">
        <v>3155</v>
      </c>
      <c r="D334" s="650" t="s">
        <v>3859</v>
      </c>
      <c r="E334" s="650" t="s">
        <v>1840</v>
      </c>
      <c r="F334" s="653"/>
      <c r="G334" s="653"/>
      <c r="H334" s="666">
        <v>0</v>
      </c>
      <c r="I334" s="653">
        <v>3</v>
      </c>
      <c r="J334" s="653">
        <v>53.070000000000007</v>
      </c>
      <c r="K334" s="666">
        <v>1</v>
      </c>
      <c r="L334" s="653">
        <v>3</v>
      </c>
      <c r="M334" s="654">
        <v>53.070000000000007</v>
      </c>
    </row>
    <row r="335" spans="1:13" ht="14.4" customHeight="1" x14ac:dyDescent="0.3">
      <c r="A335" s="649" t="s">
        <v>3922</v>
      </c>
      <c r="B335" s="650" t="s">
        <v>3801</v>
      </c>
      <c r="C335" s="650" t="s">
        <v>2123</v>
      </c>
      <c r="D335" s="650" t="s">
        <v>2124</v>
      </c>
      <c r="E335" s="650" t="s">
        <v>3802</v>
      </c>
      <c r="F335" s="653"/>
      <c r="G335" s="653"/>
      <c r="H335" s="666">
        <v>0</v>
      </c>
      <c r="I335" s="653">
        <v>3</v>
      </c>
      <c r="J335" s="653">
        <v>486.39</v>
      </c>
      <c r="K335" s="666">
        <v>1</v>
      </c>
      <c r="L335" s="653">
        <v>3</v>
      </c>
      <c r="M335" s="654">
        <v>486.39</v>
      </c>
    </row>
    <row r="336" spans="1:13" ht="14.4" customHeight="1" x14ac:dyDescent="0.3">
      <c r="A336" s="649" t="s">
        <v>3922</v>
      </c>
      <c r="B336" s="650" t="s">
        <v>3808</v>
      </c>
      <c r="C336" s="650" t="s">
        <v>5161</v>
      </c>
      <c r="D336" s="650" t="s">
        <v>5162</v>
      </c>
      <c r="E336" s="650" t="s">
        <v>3234</v>
      </c>
      <c r="F336" s="653"/>
      <c r="G336" s="653"/>
      <c r="H336" s="666"/>
      <c r="I336" s="653">
        <v>13</v>
      </c>
      <c r="J336" s="653">
        <v>0</v>
      </c>
      <c r="K336" s="666"/>
      <c r="L336" s="653">
        <v>13</v>
      </c>
      <c r="M336" s="654">
        <v>0</v>
      </c>
    </row>
    <row r="337" spans="1:13" ht="14.4" customHeight="1" x14ac:dyDescent="0.3">
      <c r="A337" s="649" t="s">
        <v>3922</v>
      </c>
      <c r="B337" s="650" t="s">
        <v>3810</v>
      </c>
      <c r="C337" s="650" t="s">
        <v>2075</v>
      </c>
      <c r="D337" s="650" t="s">
        <v>2072</v>
      </c>
      <c r="E337" s="650" t="s">
        <v>922</v>
      </c>
      <c r="F337" s="653"/>
      <c r="G337" s="653"/>
      <c r="H337" s="666">
        <v>0</v>
      </c>
      <c r="I337" s="653">
        <v>1</v>
      </c>
      <c r="J337" s="653">
        <v>137.74</v>
      </c>
      <c r="K337" s="666">
        <v>1</v>
      </c>
      <c r="L337" s="653">
        <v>1</v>
      </c>
      <c r="M337" s="654">
        <v>137.74</v>
      </c>
    </row>
    <row r="338" spans="1:13" ht="14.4" customHeight="1" x14ac:dyDescent="0.3">
      <c r="A338" s="649" t="s">
        <v>3923</v>
      </c>
      <c r="B338" s="650" t="s">
        <v>3685</v>
      </c>
      <c r="C338" s="650" t="s">
        <v>4081</v>
      </c>
      <c r="D338" s="650" t="s">
        <v>2183</v>
      </c>
      <c r="E338" s="650" t="s">
        <v>4082</v>
      </c>
      <c r="F338" s="653"/>
      <c r="G338" s="653"/>
      <c r="H338" s="666">
        <v>0</v>
      </c>
      <c r="I338" s="653">
        <v>3</v>
      </c>
      <c r="J338" s="653">
        <v>746.09999999999991</v>
      </c>
      <c r="K338" s="666">
        <v>1</v>
      </c>
      <c r="L338" s="653">
        <v>3</v>
      </c>
      <c r="M338" s="654">
        <v>746.09999999999991</v>
      </c>
    </row>
    <row r="339" spans="1:13" ht="14.4" customHeight="1" x14ac:dyDescent="0.3">
      <c r="A339" s="649" t="s">
        <v>3923</v>
      </c>
      <c r="B339" s="650" t="s">
        <v>3685</v>
      </c>
      <c r="C339" s="650" t="s">
        <v>2182</v>
      </c>
      <c r="D339" s="650" t="s">
        <v>2183</v>
      </c>
      <c r="E339" s="650" t="s">
        <v>2184</v>
      </c>
      <c r="F339" s="653"/>
      <c r="G339" s="653"/>
      <c r="H339" s="666">
        <v>0</v>
      </c>
      <c r="I339" s="653">
        <v>63</v>
      </c>
      <c r="J339" s="653">
        <v>31336.2</v>
      </c>
      <c r="K339" s="666">
        <v>1</v>
      </c>
      <c r="L339" s="653">
        <v>63</v>
      </c>
      <c r="M339" s="654">
        <v>31336.2</v>
      </c>
    </row>
    <row r="340" spans="1:13" ht="14.4" customHeight="1" x14ac:dyDescent="0.3">
      <c r="A340" s="649" t="s">
        <v>3923</v>
      </c>
      <c r="B340" s="650" t="s">
        <v>3685</v>
      </c>
      <c r="C340" s="650" t="s">
        <v>2200</v>
      </c>
      <c r="D340" s="650" t="s">
        <v>2201</v>
      </c>
      <c r="E340" s="650" t="s">
        <v>3686</v>
      </c>
      <c r="F340" s="653"/>
      <c r="G340" s="653"/>
      <c r="H340" s="666">
        <v>0</v>
      </c>
      <c r="I340" s="653">
        <v>5</v>
      </c>
      <c r="J340" s="653">
        <v>6798.0499999999993</v>
      </c>
      <c r="K340" s="666">
        <v>1</v>
      </c>
      <c r="L340" s="653">
        <v>5</v>
      </c>
      <c r="M340" s="654">
        <v>6798.0499999999993</v>
      </c>
    </row>
    <row r="341" spans="1:13" ht="14.4" customHeight="1" x14ac:dyDescent="0.3">
      <c r="A341" s="649" t="s">
        <v>3923</v>
      </c>
      <c r="B341" s="650" t="s">
        <v>3685</v>
      </c>
      <c r="C341" s="650" t="s">
        <v>3964</v>
      </c>
      <c r="D341" s="650" t="s">
        <v>3965</v>
      </c>
      <c r="E341" s="650" t="s">
        <v>3966</v>
      </c>
      <c r="F341" s="653"/>
      <c r="G341" s="653"/>
      <c r="H341" s="666">
        <v>0</v>
      </c>
      <c r="I341" s="653">
        <v>38</v>
      </c>
      <c r="J341" s="653">
        <v>51665.180000000008</v>
      </c>
      <c r="K341" s="666">
        <v>1</v>
      </c>
      <c r="L341" s="653">
        <v>38</v>
      </c>
      <c r="M341" s="654">
        <v>51665.180000000008</v>
      </c>
    </row>
    <row r="342" spans="1:13" ht="14.4" customHeight="1" x14ac:dyDescent="0.3">
      <c r="A342" s="649" t="s">
        <v>3923</v>
      </c>
      <c r="B342" s="650" t="s">
        <v>3689</v>
      </c>
      <c r="C342" s="650" t="s">
        <v>2134</v>
      </c>
      <c r="D342" s="650" t="s">
        <v>2022</v>
      </c>
      <c r="E342" s="650" t="s">
        <v>2135</v>
      </c>
      <c r="F342" s="653"/>
      <c r="G342" s="653"/>
      <c r="H342" s="666"/>
      <c r="I342" s="653">
        <v>10</v>
      </c>
      <c r="J342" s="653">
        <v>0</v>
      </c>
      <c r="K342" s="666"/>
      <c r="L342" s="653">
        <v>10</v>
      </c>
      <c r="M342" s="654">
        <v>0</v>
      </c>
    </row>
    <row r="343" spans="1:13" ht="14.4" customHeight="1" x14ac:dyDescent="0.3">
      <c r="A343" s="649" t="s">
        <v>3923</v>
      </c>
      <c r="B343" s="650" t="s">
        <v>3689</v>
      </c>
      <c r="C343" s="650" t="s">
        <v>2021</v>
      </c>
      <c r="D343" s="650" t="s">
        <v>2022</v>
      </c>
      <c r="E343" s="650" t="s">
        <v>2023</v>
      </c>
      <c r="F343" s="653"/>
      <c r="G343" s="653"/>
      <c r="H343" s="666"/>
      <c r="I343" s="653">
        <v>7</v>
      </c>
      <c r="J343" s="653">
        <v>0</v>
      </c>
      <c r="K343" s="666"/>
      <c r="L343" s="653">
        <v>7</v>
      </c>
      <c r="M343" s="654">
        <v>0</v>
      </c>
    </row>
    <row r="344" spans="1:13" ht="14.4" customHeight="1" x14ac:dyDescent="0.3">
      <c r="A344" s="649" t="s">
        <v>3923</v>
      </c>
      <c r="B344" s="650" t="s">
        <v>3820</v>
      </c>
      <c r="C344" s="650" t="s">
        <v>3151</v>
      </c>
      <c r="D344" s="650" t="s">
        <v>3823</v>
      </c>
      <c r="E344" s="650" t="s">
        <v>2631</v>
      </c>
      <c r="F344" s="653"/>
      <c r="G344" s="653"/>
      <c r="H344" s="666">
        <v>0</v>
      </c>
      <c r="I344" s="653">
        <v>3</v>
      </c>
      <c r="J344" s="653">
        <v>579.41999999999996</v>
      </c>
      <c r="K344" s="666">
        <v>1</v>
      </c>
      <c r="L344" s="653">
        <v>3</v>
      </c>
      <c r="M344" s="654">
        <v>579.41999999999996</v>
      </c>
    </row>
    <row r="345" spans="1:13" ht="14.4" customHeight="1" x14ac:dyDescent="0.3">
      <c r="A345" s="649" t="s">
        <v>3923</v>
      </c>
      <c r="B345" s="650" t="s">
        <v>3696</v>
      </c>
      <c r="C345" s="650" t="s">
        <v>1998</v>
      </c>
      <c r="D345" s="650" t="s">
        <v>1999</v>
      </c>
      <c r="E345" s="650" t="s">
        <v>2000</v>
      </c>
      <c r="F345" s="653"/>
      <c r="G345" s="653"/>
      <c r="H345" s="666">
        <v>0</v>
      </c>
      <c r="I345" s="653">
        <v>3</v>
      </c>
      <c r="J345" s="653">
        <v>2813.79</v>
      </c>
      <c r="K345" s="666">
        <v>1</v>
      </c>
      <c r="L345" s="653">
        <v>3</v>
      </c>
      <c r="M345" s="654">
        <v>2813.79</v>
      </c>
    </row>
    <row r="346" spans="1:13" ht="14.4" customHeight="1" x14ac:dyDescent="0.3">
      <c r="A346" s="649" t="s">
        <v>3923</v>
      </c>
      <c r="B346" s="650" t="s">
        <v>3696</v>
      </c>
      <c r="C346" s="650" t="s">
        <v>2061</v>
      </c>
      <c r="D346" s="650" t="s">
        <v>2062</v>
      </c>
      <c r="E346" s="650" t="s">
        <v>2000</v>
      </c>
      <c r="F346" s="653"/>
      <c r="G346" s="653"/>
      <c r="H346" s="666">
        <v>0</v>
      </c>
      <c r="I346" s="653">
        <v>37</v>
      </c>
      <c r="J346" s="653">
        <v>64738.53</v>
      </c>
      <c r="K346" s="666">
        <v>1</v>
      </c>
      <c r="L346" s="653">
        <v>37</v>
      </c>
      <c r="M346" s="654">
        <v>64738.53</v>
      </c>
    </row>
    <row r="347" spans="1:13" ht="14.4" customHeight="1" x14ac:dyDescent="0.3">
      <c r="A347" s="649" t="s">
        <v>3923</v>
      </c>
      <c r="B347" s="650" t="s">
        <v>3696</v>
      </c>
      <c r="C347" s="650" t="s">
        <v>2065</v>
      </c>
      <c r="D347" s="650" t="s">
        <v>2062</v>
      </c>
      <c r="E347" s="650" t="s">
        <v>2003</v>
      </c>
      <c r="F347" s="653"/>
      <c r="G347" s="653"/>
      <c r="H347" s="666">
        <v>0</v>
      </c>
      <c r="I347" s="653">
        <v>12</v>
      </c>
      <c r="J347" s="653">
        <v>27995.040000000001</v>
      </c>
      <c r="K347" s="666">
        <v>1</v>
      </c>
      <c r="L347" s="653">
        <v>12</v>
      </c>
      <c r="M347" s="654">
        <v>27995.040000000001</v>
      </c>
    </row>
    <row r="348" spans="1:13" ht="14.4" customHeight="1" x14ac:dyDescent="0.3">
      <c r="A348" s="649" t="s">
        <v>3923</v>
      </c>
      <c r="B348" s="650" t="s">
        <v>3696</v>
      </c>
      <c r="C348" s="650" t="s">
        <v>2068</v>
      </c>
      <c r="D348" s="650" t="s">
        <v>2062</v>
      </c>
      <c r="E348" s="650" t="s">
        <v>3115</v>
      </c>
      <c r="F348" s="653"/>
      <c r="G348" s="653"/>
      <c r="H348" s="666">
        <v>0</v>
      </c>
      <c r="I348" s="653">
        <v>17</v>
      </c>
      <c r="J348" s="653">
        <v>49574.720000000001</v>
      </c>
      <c r="K348" s="666">
        <v>1</v>
      </c>
      <c r="L348" s="653">
        <v>17</v>
      </c>
      <c r="M348" s="654">
        <v>49574.720000000001</v>
      </c>
    </row>
    <row r="349" spans="1:13" ht="14.4" customHeight="1" x14ac:dyDescent="0.3">
      <c r="A349" s="649" t="s">
        <v>3923</v>
      </c>
      <c r="B349" s="650" t="s">
        <v>5989</v>
      </c>
      <c r="C349" s="650" t="s">
        <v>5178</v>
      </c>
      <c r="D349" s="650" t="s">
        <v>1561</v>
      </c>
      <c r="E349" s="650" t="s">
        <v>2809</v>
      </c>
      <c r="F349" s="653">
        <v>1</v>
      </c>
      <c r="G349" s="653">
        <v>56.21</v>
      </c>
      <c r="H349" s="666">
        <v>1</v>
      </c>
      <c r="I349" s="653"/>
      <c r="J349" s="653"/>
      <c r="K349" s="666">
        <v>0</v>
      </c>
      <c r="L349" s="653">
        <v>1</v>
      </c>
      <c r="M349" s="654">
        <v>56.21</v>
      </c>
    </row>
    <row r="350" spans="1:13" ht="14.4" customHeight="1" x14ac:dyDescent="0.3">
      <c r="A350" s="649" t="s">
        <v>3923</v>
      </c>
      <c r="B350" s="650" t="s">
        <v>3709</v>
      </c>
      <c r="C350" s="650" t="s">
        <v>2245</v>
      </c>
      <c r="D350" s="650" t="s">
        <v>2246</v>
      </c>
      <c r="E350" s="650" t="s">
        <v>945</v>
      </c>
      <c r="F350" s="653"/>
      <c r="G350" s="653"/>
      <c r="H350" s="666">
        <v>0</v>
      </c>
      <c r="I350" s="653">
        <v>1</v>
      </c>
      <c r="J350" s="653">
        <v>219.05</v>
      </c>
      <c r="K350" s="666">
        <v>1</v>
      </c>
      <c r="L350" s="653">
        <v>1</v>
      </c>
      <c r="M350" s="654">
        <v>219.05</v>
      </c>
    </row>
    <row r="351" spans="1:13" ht="14.4" customHeight="1" x14ac:dyDescent="0.3">
      <c r="A351" s="649" t="s">
        <v>3923</v>
      </c>
      <c r="B351" s="650" t="s">
        <v>3716</v>
      </c>
      <c r="C351" s="650" t="s">
        <v>5179</v>
      </c>
      <c r="D351" s="650" t="s">
        <v>5180</v>
      </c>
      <c r="E351" s="650" t="s">
        <v>3869</v>
      </c>
      <c r="F351" s="653">
        <v>1</v>
      </c>
      <c r="G351" s="653">
        <v>0</v>
      </c>
      <c r="H351" s="666"/>
      <c r="I351" s="653"/>
      <c r="J351" s="653"/>
      <c r="K351" s="666"/>
      <c r="L351" s="653">
        <v>1</v>
      </c>
      <c r="M351" s="654">
        <v>0</v>
      </c>
    </row>
    <row r="352" spans="1:13" ht="14.4" customHeight="1" x14ac:dyDescent="0.3">
      <c r="A352" s="649" t="s">
        <v>3923</v>
      </c>
      <c r="B352" s="650" t="s">
        <v>3725</v>
      </c>
      <c r="C352" s="650" t="s">
        <v>4699</v>
      </c>
      <c r="D352" s="650" t="s">
        <v>619</v>
      </c>
      <c r="E352" s="650" t="s">
        <v>4700</v>
      </c>
      <c r="F352" s="653"/>
      <c r="G352" s="653"/>
      <c r="H352" s="666">
        <v>0</v>
      </c>
      <c r="I352" s="653">
        <v>1</v>
      </c>
      <c r="J352" s="653">
        <v>65.069999999999993</v>
      </c>
      <c r="K352" s="666">
        <v>1</v>
      </c>
      <c r="L352" s="653">
        <v>1</v>
      </c>
      <c r="M352" s="654">
        <v>65.069999999999993</v>
      </c>
    </row>
    <row r="353" spans="1:13" ht="14.4" customHeight="1" x14ac:dyDescent="0.3">
      <c r="A353" s="649" t="s">
        <v>3923</v>
      </c>
      <c r="B353" s="650" t="s">
        <v>3727</v>
      </c>
      <c r="C353" s="650" t="s">
        <v>2335</v>
      </c>
      <c r="D353" s="650" t="s">
        <v>3728</v>
      </c>
      <c r="E353" s="650" t="s">
        <v>3729</v>
      </c>
      <c r="F353" s="653"/>
      <c r="G353" s="653"/>
      <c r="H353" s="666">
        <v>0</v>
      </c>
      <c r="I353" s="653">
        <v>13</v>
      </c>
      <c r="J353" s="653">
        <v>2392.08</v>
      </c>
      <c r="K353" s="666">
        <v>1</v>
      </c>
      <c r="L353" s="653">
        <v>13</v>
      </c>
      <c r="M353" s="654">
        <v>2392.08</v>
      </c>
    </row>
    <row r="354" spans="1:13" ht="14.4" customHeight="1" x14ac:dyDescent="0.3">
      <c r="A354" s="649" t="s">
        <v>3923</v>
      </c>
      <c r="B354" s="650" t="s">
        <v>3727</v>
      </c>
      <c r="C354" s="650" t="s">
        <v>3284</v>
      </c>
      <c r="D354" s="650" t="s">
        <v>3846</v>
      </c>
      <c r="E354" s="650" t="s">
        <v>3847</v>
      </c>
      <c r="F354" s="653"/>
      <c r="G354" s="653"/>
      <c r="H354" s="666">
        <v>0</v>
      </c>
      <c r="I354" s="653">
        <v>4</v>
      </c>
      <c r="J354" s="653">
        <v>969.84</v>
      </c>
      <c r="K354" s="666">
        <v>1</v>
      </c>
      <c r="L354" s="653">
        <v>4</v>
      </c>
      <c r="M354" s="654">
        <v>969.84</v>
      </c>
    </row>
    <row r="355" spans="1:13" ht="14.4" customHeight="1" x14ac:dyDescent="0.3">
      <c r="A355" s="649" t="s">
        <v>3923</v>
      </c>
      <c r="B355" s="650" t="s">
        <v>3737</v>
      </c>
      <c r="C355" s="650" t="s">
        <v>2429</v>
      </c>
      <c r="D355" s="650" t="s">
        <v>2430</v>
      </c>
      <c r="E355" s="650" t="s">
        <v>3738</v>
      </c>
      <c r="F355" s="653"/>
      <c r="G355" s="653"/>
      <c r="H355" s="666">
        <v>0</v>
      </c>
      <c r="I355" s="653">
        <v>7</v>
      </c>
      <c r="J355" s="653">
        <v>489.02</v>
      </c>
      <c r="K355" s="666">
        <v>1</v>
      </c>
      <c r="L355" s="653">
        <v>7</v>
      </c>
      <c r="M355" s="654">
        <v>489.02</v>
      </c>
    </row>
    <row r="356" spans="1:13" ht="14.4" customHeight="1" x14ac:dyDescent="0.3">
      <c r="A356" s="649" t="s">
        <v>3923</v>
      </c>
      <c r="B356" s="650" t="s">
        <v>5978</v>
      </c>
      <c r="C356" s="650" t="s">
        <v>5222</v>
      </c>
      <c r="D356" s="650" t="s">
        <v>5223</v>
      </c>
      <c r="E356" s="650" t="s">
        <v>5224</v>
      </c>
      <c r="F356" s="653"/>
      <c r="G356" s="653"/>
      <c r="H356" s="666">
        <v>0</v>
      </c>
      <c r="I356" s="653">
        <v>1</v>
      </c>
      <c r="J356" s="653">
        <v>7567.3</v>
      </c>
      <c r="K356" s="666">
        <v>1</v>
      </c>
      <c r="L356" s="653">
        <v>1</v>
      </c>
      <c r="M356" s="654">
        <v>7567.3</v>
      </c>
    </row>
    <row r="357" spans="1:13" ht="14.4" customHeight="1" x14ac:dyDescent="0.3">
      <c r="A357" s="649" t="s">
        <v>3923</v>
      </c>
      <c r="B357" s="650" t="s">
        <v>5978</v>
      </c>
      <c r="C357" s="650" t="s">
        <v>5225</v>
      </c>
      <c r="D357" s="650" t="s">
        <v>5226</v>
      </c>
      <c r="E357" s="650" t="s">
        <v>5227</v>
      </c>
      <c r="F357" s="653"/>
      <c r="G357" s="653"/>
      <c r="H357" s="666">
        <v>0</v>
      </c>
      <c r="I357" s="653">
        <v>2</v>
      </c>
      <c r="J357" s="653">
        <v>35412.78</v>
      </c>
      <c r="K357" s="666">
        <v>1</v>
      </c>
      <c r="L357" s="653">
        <v>2</v>
      </c>
      <c r="M357" s="654">
        <v>35412.78</v>
      </c>
    </row>
    <row r="358" spans="1:13" ht="14.4" customHeight="1" x14ac:dyDescent="0.3">
      <c r="A358" s="649" t="s">
        <v>3923</v>
      </c>
      <c r="B358" s="650" t="s">
        <v>3849</v>
      </c>
      <c r="C358" s="650" t="s">
        <v>4385</v>
      </c>
      <c r="D358" s="650" t="s">
        <v>3851</v>
      </c>
      <c r="E358" s="650" t="s">
        <v>2164</v>
      </c>
      <c r="F358" s="653"/>
      <c r="G358" s="653"/>
      <c r="H358" s="666">
        <v>0</v>
      </c>
      <c r="I358" s="653">
        <v>37</v>
      </c>
      <c r="J358" s="653">
        <v>4323.2000000000007</v>
      </c>
      <c r="K358" s="666">
        <v>1</v>
      </c>
      <c r="L358" s="653">
        <v>37</v>
      </c>
      <c r="M358" s="654">
        <v>4323.2000000000007</v>
      </c>
    </row>
    <row r="359" spans="1:13" ht="14.4" customHeight="1" x14ac:dyDescent="0.3">
      <c r="A359" s="649" t="s">
        <v>3923</v>
      </c>
      <c r="B359" s="650" t="s">
        <v>3849</v>
      </c>
      <c r="C359" s="650" t="s">
        <v>3236</v>
      </c>
      <c r="D359" s="650" t="s">
        <v>3851</v>
      </c>
      <c r="E359" s="650" t="s">
        <v>3852</v>
      </c>
      <c r="F359" s="653"/>
      <c r="G359" s="653"/>
      <c r="H359" s="666">
        <v>0</v>
      </c>
      <c r="I359" s="653">
        <v>5</v>
      </c>
      <c r="J359" s="653">
        <v>2573.3999999999996</v>
      </c>
      <c r="K359" s="666">
        <v>1</v>
      </c>
      <c r="L359" s="653">
        <v>5</v>
      </c>
      <c r="M359" s="654">
        <v>2573.3999999999996</v>
      </c>
    </row>
    <row r="360" spans="1:13" ht="14.4" customHeight="1" x14ac:dyDescent="0.3">
      <c r="A360" s="649" t="s">
        <v>3923</v>
      </c>
      <c r="B360" s="650" t="s">
        <v>3768</v>
      </c>
      <c r="C360" s="650" t="s">
        <v>4216</v>
      </c>
      <c r="D360" s="650" t="s">
        <v>4217</v>
      </c>
      <c r="E360" s="650" t="s">
        <v>3806</v>
      </c>
      <c r="F360" s="653"/>
      <c r="G360" s="653"/>
      <c r="H360" s="666">
        <v>0</v>
      </c>
      <c r="I360" s="653">
        <v>4</v>
      </c>
      <c r="J360" s="653">
        <v>865.16</v>
      </c>
      <c r="K360" s="666">
        <v>1</v>
      </c>
      <c r="L360" s="653">
        <v>4</v>
      </c>
      <c r="M360" s="654">
        <v>865.16</v>
      </c>
    </row>
    <row r="361" spans="1:13" ht="14.4" customHeight="1" x14ac:dyDescent="0.3">
      <c r="A361" s="649" t="s">
        <v>3923</v>
      </c>
      <c r="B361" s="650" t="s">
        <v>5976</v>
      </c>
      <c r="C361" s="650" t="s">
        <v>4478</v>
      </c>
      <c r="D361" s="650" t="s">
        <v>4479</v>
      </c>
      <c r="E361" s="650" t="s">
        <v>4480</v>
      </c>
      <c r="F361" s="653">
        <v>3</v>
      </c>
      <c r="G361" s="653">
        <v>2252.8500000000004</v>
      </c>
      <c r="H361" s="666">
        <v>1</v>
      </c>
      <c r="I361" s="653"/>
      <c r="J361" s="653"/>
      <c r="K361" s="666">
        <v>0</v>
      </c>
      <c r="L361" s="653">
        <v>3</v>
      </c>
      <c r="M361" s="654">
        <v>2252.8500000000004</v>
      </c>
    </row>
    <row r="362" spans="1:13" ht="14.4" customHeight="1" x14ac:dyDescent="0.3">
      <c r="A362" s="649" t="s">
        <v>3923</v>
      </c>
      <c r="B362" s="650" t="s">
        <v>3769</v>
      </c>
      <c r="C362" s="650" t="s">
        <v>2273</v>
      </c>
      <c r="D362" s="650" t="s">
        <v>2274</v>
      </c>
      <c r="E362" s="650" t="s">
        <v>3770</v>
      </c>
      <c r="F362" s="653"/>
      <c r="G362" s="653"/>
      <c r="H362" s="666">
        <v>0</v>
      </c>
      <c r="I362" s="653">
        <v>100</v>
      </c>
      <c r="J362" s="653">
        <v>80458.000000000015</v>
      </c>
      <c r="K362" s="666">
        <v>1</v>
      </c>
      <c r="L362" s="653">
        <v>100</v>
      </c>
      <c r="M362" s="654">
        <v>80458.000000000015</v>
      </c>
    </row>
    <row r="363" spans="1:13" ht="14.4" customHeight="1" x14ac:dyDescent="0.3">
      <c r="A363" s="649" t="s">
        <v>3923</v>
      </c>
      <c r="B363" s="650" t="s">
        <v>5983</v>
      </c>
      <c r="C363" s="650" t="s">
        <v>4875</v>
      </c>
      <c r="D363" s="650" t="s">
        <v>4876</v>
      </c>
      <c r="E363" s="650" t="s">
        <v>2170</v>
      </c>
      <c r="F363" s="653"/>
      <c r="G363" s="653"/>
      <c r="H363" s="666">
        <v>0</v>
      </c>
      <c r="I363" s="653">
        <v>3</v>
      </c>
      <c r="J363" s="653">
        <v>2413.7400000000002</v>
      </c>
      <c r="K363" s="666">
        <v>1</v>
      </c>
      <c r="L363" s="653">
        <v>3</v>
      </c>
      <c r="M363" s="654">
        <v>2413.7400000000002</v>
      </c>
    </row>
    <row r="364" spans="1:13" ht="14.4" customHeight="1" x14ac:dyDescent="0.3">
      <c r="A364" s="649" t="s">
        <v>3923</v>
      </c>
      <c r="B364" s="650" t="s">
        <v>5983</v>
      </c>
      <c r="C364" s="650" t="s">
        <v>5094</v>
      </c>
      <c r="D364" s="650" t="s">
        <v>4876</v>
      </c>
      <c r="E364" s="650" t="s">
        <v>5095</v>
      </c>
      <c r="F364" s="653"/>
      <c r="G364" s="653"/>
      <c r="H364" s="666">
        <v>0</v>
      </c>
      <c r="I364" s="653">
        <v>2</v>
      </c>
      <c r="J364" s="653">
        <v>4827.5200000000004</v>
      </c>
      <c r="K364" s="666">
        <v>1</v>
      </c>
      <c r="L364" s="653">
        <v>2</v>
      </c>
      <c r="M364" s="654">
        <v>4827.5200000000004</v>
      </c>
    </row>
    <row r="365" spans="1:13" ht="14.4" customHeight="1" x14ac:dyDescent="0.3">
      <c r="A365" s="649" t="s">
        <v>3923</v>
      </c>
      <c r="B365" s="650" t="s">
        <v>3772</v>
      </c>
      <c r="C365" s="650" t="s">
        <v>5142</v>
      </c>
      <c r="D365" s="650" t="s">
        <v>1969</v>
      </c>
      <c r="E365" s="650" t="s">
        <v>5143</v>
      </c>
      <c r="F365" s="653"/>
      <c r="G365" s="653"/>
      <c r="H365" s="666">
        <v>0</v>
      </c>
      <c r="I365" s="653">
        <v>1</v>
      </c>
      <c r="J365" s="653">
        <v>193.26</v>
      </c>
      <c r="K365" s="666">
        <v>1</v>
      </c>
      <c r="L365" s="653">
        <v>1</v>
      </c>
      <c r="M365" s="654">
        <v>193.26</v>
      </c>
    </row>
    <row r="366" spans="1:13" ht="14.4" customHeight="1" x14ac:dyDescent="0.3">
      <c r="A366" s="649" t="s">
        <v>3923</v>
      </c>
      <c r="B366" s="650" t="s">
        <v>3774</v>
      </c>
      <c r="C366" s="650" t="s">
        <v>1097</v>
      </c>
      <c r="D366" s="650" t="s">
        <v>1098</v>
      </c>
      <c r="E366" s="650" t="s">
        <v>1099</v>
      </c>
      <c r="F366" s="653"/>
      <c r="G366" s="653"/>
      <c r="H366" s="666">
        <v>0</v>
      </c>
      <c r="I366" s="653">
        <v>2</v>
      </c>
      <c r="J366" s="653">
        <v>190.5</v>
      </c>
      <c r="K366" s="666">
        <v>1</v>
      </c>
      <c r="L366" s="653">
        <v>2</v>
      </c>
      <c r="M366" s="654">
        <v>190.5</v>
      </c>
    </row>
    <row r="367" spans="1:13" ht="14.4" customHeight="1" x14ac:dyDescent="0.3">
      <c r="A367" s="649" t="s">
        <v>3923</v>
      </c>
      <c r="B367" s="650" t="s">
        <v>3777</v>
      </c>
      <c r="C367" s="650" t="s">
        <v>2193</v>
      </c>
      <c r="D367" s="650" t="s">
        <v>2194</v>
      </c>
      <c r="E367" s="650" t="s">
        <v>3778</v>
      </c>
      <c r="F367" s="653"/>
      <c r="G367" s="653"/>
      <c r="H367" s="666">
        <v>0</v>
      </c>
      <c r="I367" s="653">
        <v>4</v>
      </c>
      <c r="J367" s="653">
        <v>130.96</v>
      </c>
      <c r="K367" s="666">
        <v>1</v>
      </c>
      <c r="L367" s="653">
        <v>4</v>
      </c>
      <c r="M367" s="654">
        <v>130.96</v>
      </c>
    </row>
    <row r="368" spans="1:13" ht="14.4" customHeight="1" x14ac:dyDescent="0.3">
      <c r="A368" s="649" t="s">
        <v>3923</v>
      </c>
      <c r="B368" s="650" t="s">
        <v>3777</v>
      </c>
      <c r="C368" s="650" t="s">
        <v>2005</v>
      </c>
      <c r="D368" s="650" t="s">
        <v>2006</v>
      </c>
      <c r="E368" s="650" t="s">
        <v>2007</v>
      </c>
      <c r="F368" s="653"/>
      <c r="G368" s="653"/>
      <c r="H368" s="666">
        <v>0</v>
      </c>
      <c r="I368" s="653">
        <v>15</v>
      </c>
      <c r="J368" s="653">
        <v>491.1</v>
      </c>
      <c r="K368" s="666">
        <v>1</v>
      </c>
      <c r="L368" s="653">
        <v>15</v>
      </c>
      <c r="M368" s="654">
        <v>491.1</v>
      </c>
    </row>
    <row r="369" spans="1:13" ht="14.4" customHeight="1" x14ac:dyDescent="0.3">
      <c r="A369" s="649" t="s">
        <v>3923</v>
      </c>
      <c r="B369" s="650" t="s">
        <v>3777</v>
      </c>
      <c r="C369" s="650" t="s">
        <v>2025</v>
      </c>
      <c r="D369" s="650" t="s">
        <v>2026</v>
      </c>
      <c r="E369" s="650" t="s">
        <v>3779</v>
      </c>
      <c r="F369" s="653"/>
      <c r="G369" s="653"/>
      <c r="H369" s="666">
        <v>0</v>
      </c>
      <c r="I369" s="653">
        <v>2</v>
      </c>
      <c r="J369" s="653">
        <v>294.72000000000003</v>
      </c>
      <c r="K369" s="666">
        <v>1</v>
      </c>
      <c r="L369" s="653">
        <v>2</v>
      </c>
      <c r="M369" s="654">
        <v>294.72000000000003</v>
      </c>
    </row>
    <row r="370" spans="1:13" ht="14.4" customHeight="1" x14ac:dyDescent="0.3">
      <c r="A370" s="649" t="s">
        <v>3923</v>
      </c>
      <c r="B370" s="650" t="s">
        <v>3777</v>
      </c>
      <c r="C370" s="650" t="s">
        <v>2054</v>
      </c>
      <c r="D370" s="650" t="s">
        <v>2055</v>
      </c>
      <c r="E370" s="650" t="s">
        <v>3780</v>
      </c>
      <c r="F370" s="653"/>
      <c r="G370" s="653"/>
      <c r="H370" s="666">
        <v>0</v>
      </c>
      <c r="I370" s="653">
        <v>1</v>
      </c>
      <c r="J370" s="653">
        <v>32.74</v>
      </c>
      <c r="K370" s="666">
        <v>1</v>
      </c>
      <c r="L370" s="653">
        <v>1</v>
      </c>
      <c r="M370" s="654">
        <v>32.74</v>
      </c>
    </row>
    <row r="371" spans="1:13" ht="14.4" customHeight="1" x14ac:dyDescent="0.3">
      <c r="A371" s="649" t="s">
        <v>3923</v>
      </c>
      <c r="B371" s="650" t="s">
        <v>3777</v>
      </c>
      <c r="C371" s="650" t="s">
        <v>2058</v>
      </c>
      <c r="D371" s="650" t="s">
        <v>2055</v>
      </c>
      <c r="E371" s="650" t="s">
        <v>3072</v>
      </c>
      <c r="F371" s="653"/>
      <c r="G371" s="653"/>
      <c r="H371" s="666">
        <v>0</v>
      </c>
      <c r="I371" s="653">
        <v>3</v>
      </c>
      <c r="J371" s="653">
        <v>294.69</v>
      </c>
      <c r="K371" s="666">
        <v>1</v>
      </c>
      <c r="L371" s="653">
        <v>3</v>
      </c>
      <c r="M371" s="654">
        <v>294.69</v>
      </c>
    </row>
    <row r="372" spans="1:13" ht="14.4" customHeight="1" x14ac:dyDescent="0.3">
      <c r="A372" s="649" t="s">
        <v>3923</v>
      </c>
      <c r="B372" s="650" t="s">
        <v>3777</v>
      </c>
      <c r="C372" s="650" t="s">
        <v>4386</v>
      </c>
      <c r="D372" s="650" t="s">
        <v>2194</v>
      </c>
      <c r="E372" s="650" t="s">
        <v>4387</v>
      </c>
      <c r="F372" s="653"/>
      <c r="G372" s="653"/>
      <c r="H372" s="666">
        <v>0</v>
      </c>
      <c r="I372" s="653">
        <v>1</v>
      </c>
      <c r="J372" s="653">
        <v>314.33999999999997</v>
      </c>
      <c r="K372" s="666">
        <v>1</v>
      </c>
      <c r="L372" s="653">
        <v>1</v>
      </c>
      <c r="M372" s="654">
        <v>314.33999999999997</v>
      </c>
    </row>
    <row r="373" spans="1:13" ht="14.4" customHeight="1" x14ac:dyDescent="0.3">
      <c r="A373" s="649" t="s">
        <v>3923</v>
      </c>
      <c r="B373" s="650" t="s">
        <v>3788</v>
      </c>
      <c r="C373" s="650" t="s">
        <v>4621</v>
      </c>
      <c r="D373" s="650" t="s">
        <v>3111</v>
      </c>
      <c r="E373" s="650" t="s">
        <v>4622</v>
      </c>
      <c r="F373" s="653"/>
      <c r="G373" s="653"/>
      <c r="H373" s="666">
        <v>0</v>
      </c>
      <c r="I373" s="653">
        <v>2</v>
      </c>
      <c r="J373" s="653">
        <v>3586.92</v>
      </c>
      <c r="K373" s="666">
        <v>1</v>
      </c>
      <c r="L373" s="653">
        <v>2</v>
      </c>
      <c r="M373" s="654">
        <v>3586.92</v>
      </c>
    </row>
    <row r="374" spans="1:13" ht="14.4" customHeight="1" x14ac:dyDescent="0.3">
      <c r="A374" s="649" t="s">
        <v>3923</v>
      </c>
      <c r="B374" s="650" t="s">
        <v>3791</v>
      </c>
      <c r="C374" s="650" t="s">
        <v>2084</v>
      </c>
      <c r="D374" s="650" t="s">
        <v>3794</v>
      </c>
      <c r="E374" s="650" t="s">
        <v>3795</v>
      </c>
      <c r="F374" s="653"/>
      <c r="G374" s="653"/>
      <c r="H374" s="666">
        <v>0</v>
      </c>
      <c r="I374" s="653">
        <v>4</v>
      </c>
      <c r="J374" s="653">
        <v>27.92</v>
      </c>
      <c r="K374" s="666">
        <v>1</v>
      </c>
      <c r="L374" s="653">
        <v>4</v>
      </c>
      <c r="M374" s="654">
        <v>27.92</v>
      </c>
    </row>
    <row r="375" spans="1:13" ht="14.4" customHeight="1" x14ac:dyDescent="0.3">
      <c r="A375" s="649" t="s">
        <v>3923</v>
      </c>
      <c r="B375" s="650" t="s">
        <v>3801</v>
      </c>
      <c r="C375" s="650" t="s">
        <v>4353</v>
      </c>
      <c r="D375" s="650" t="s">
        <v>2190</v>
      </c>
      <c r="E375" s="650" t="s">
        <v>613</v>
      </c>
      <c r="F375" s="653"/>
      <c r="G375" s="653"/>
      <c r="H375" s="666">
        <v>0</v>
      </c>
      <c r="I375" s="653">
        <v>1</v>
      </c>
      <c r="J375" s="653">
        <v>216.16</v>
      </c>
      <c r="K375" s="666">
        <v>1</v>
      </c>
      <c r="L375" s="653">
        <v>1</v>
      </c>
      <c r="M375" s="654">
        <v>216.16</v>
      </c>
    </row>
    <row r="376" spans="1:13" ht="14.4" customHeight="1" x14ac:dyDescent="0.3">
      <c r="A376" s="649" t="s">
        <v>3923</v>
      </c>
      <c r="B376" s="650" t="s">
        <v>3801</v>
      </c>
      <c r="C376" s="650" t="s">
        <v>2123</v>
      </c>
      <c r="D376" s="650" t="s">
        <v>2124</v>
      </c>
      <c r="E376" s="650" t="s">
        <v>3802</v>
      </c>
      <c r="F376" s="653"/>
      <c r="G376" s="653"/>
      <c r="H376" s="666">
        <v>0</v>
      </c>
      <c r="I376" s="653">
        <v>1</v>
      </c>
      <c r="J376" s="653">
        <v>162.13</v>
      </c>
      <c r="K376" s="666">
        <v>1</v>
      </c>
      <c r="L376" s="653">
        <v>1</v>
      </c>
      <c r="M376" s="654">
        <v>162.13</v>
      </c>
    </row>
    <row r="377" spans="1:13" ht="14.4" customHeight="1" x14ac:dyDescent="0.3">
      <c r="A377" s="649" t="s">
        <v>3923</v>
      </c>
      <c r="B377" s="650" t="s">
        <v>3801</v>
      </c>
      <c r="C377" s="650" t="s">
        <v>2189</v>
      </c>
      <c r="D377" s="650" t="s">
        <v>2190</v>
      </c>
      <c r="E377" s="650" t="s">
        <v>3803</v>
      </c>
      <c r="F377" s="653"/>
      <c r="G377" s="653"/>
      <c r="H377" s="666">
        <v>0</v>
      </c>
      <c r="I377" s="653">
        <v>2</v>
      </c>
      <c r="J377" s="653">
        <v>432.32</v>
      </c>
      <c r="K377" s="666">
        <v>1</v>
      </c>
      <c r="L377" s="653">
        <v>2</v>
      </c>
      <c r="M377" s="654">
        <v>432.32</v>
      </c>
    </row>
    <row r="378" spans="1:13" ht="14.4" customHeight="1" x14ac:dyDescent="0.3">
      <c r="A378" s="649" t="s">
        <v>3923</v>
      </c>
      <c r="B378" s="650" t="s">
        <v>3801</v>
      </c>
      <c r="C378" s="650" t="s">
        <v>3107</v>
      </c>
      <c r="D378" s="650" t="s">
        <v>2190</v>
      </c>
      <c r="E378" s="650" t="s">
        <v>3861</v>
      </c>
      <c r="F378" s="653"/>
      <c r="G378" s="653"/>
      <c r="H378" s="666">
        <v>0</v>
      </c>
      <c r="I378" s="653">
        <v>1</v>
      </c>
      <c r="J378" s="653">
        <v>432.32</v>
      </c>
      <c r="K378" s="666">
        <v>1</v>
      </c>
      <c r="L378" s="653">
        <v>1</v>
      </c>
      <c r="M378" s="654">
        <v>432.32</v>
      </c>
    </row>
    <row r="379" spans="1:13" ht="14.4" customHeight="1" x14ac:dyDescent="0.3">
      <c r="A379" s="649" t="s">
        <v>3923</v>
      </c>
      <c r="B379" s="650" t="s">
        <v>3807</v>
      </c>
      <c r="C379" s="650" t="s">
        <v>4871</v>
      </c>
      <c r="D379" s="650" t="s">
        <v>4872</v>
      </c>
      <c r="E379" s="650" t="s">
        <v>4873</v>
      </c>
      <c r="F379" s="653">
        <v>3</v>
      </c>
      <c r="G379" s="653">
        <v>605.25</v>
      </c>
      <c r="H379" s="666">
        <v>1</v>
      </c>
      <c r="I379" s="653"/>
      <c r="J379" s="653"/>
      <c r="K379" s="666">
        <v>0</v>
      </c>
      <c r="L379" s="653">
        <v>3</v>
      </c>
      <c r="M379" s="654">
        <v>605.25</v>
      </c>
    </row>
    <row r="380" spans="1:13" ht="14.4" customHeight="1" x14ac:dyDescent="0.3">
      <c r="A380" s="649" t="s">
        <v>3923</v>
      </c>
      <c r="B380" s="650" t="s">
        <v>3864</v>
      </c>
      <c r="C380" s="650" t="s">
        <v>3205</v>
      </c>
      <c r="D380" s="650" t="s">
        <v>2499</v>
      </c>
      <c r="E380" s="650" t="s">
        <v>3206</v>
      </c>
      <c r="F380" s="653"/>
      <c r="G380" s="653"/>
      <c r="H380" s="666">
        <v>0</v>
      </c>
      <c r="I380" s="653">
        <v>6</v>
      </c>
      <c r="J380" s="653">
        <v>2510.2200000000003</v>
      </c>
      <c r="K380" s="666">
        <v>1</v>
      </c>
      <c r="L380" s="653">
        <v>6</v>
      </c>
      <c r="M380" s="654">
        <v>2510.2200000000003</v>
      </c>
    </row>
    <row r="381" spans="1:13" ht="14.4" customHeight="1" x14ac:dyDescent="0.3">
      <c r="A381" s="649" t="s">
        <v>3923</v>
      </c>
      <c r="B381" s="650" t="s">
        <v>3864</v>
      </c>
      <c r="C381" s="650" t="s">
        <v>4300</v>
      </c>
      <c r="D381" s="650" t="s">
        <v>4301</v>
      </c>
      <c r="E381" s="650" t="s">
        <v>4302</v>
      </c>
      <c r="F381" s="653"/>
      <c r="G381" s="653"/>
      <c r="H381" s="666">
        <v>0</v>
      </c>
      <c r="I381" s="653">
        <v>4</v>
      </c>
      <c r="J381" s="653">
        <v>743.6</v>
      </c>
      <c r="K381" s="666">
        <v>1</v>
      </c>
      <c r="L381" s="653">
        <v>4</v>
      </c>
      <c r="M381" s="654">
        <v>743.6</v>
      </c>
    </row>
    <row r="382" spans="1:13" ht="14.4" customHeight="1" x14ac:dyDescent="0.3">
      <c r="A382" s="649" t="s">
        <v>3923</v>
      </c>
      <c r="B382" s="650" t="s">
        <v>3810</v>
      </c>
      <c r="C382" s="650" t="s">
        <v>2071</v>
      </c>
      <c r="D382" s="650" t="s">
        <v>2072</v>
      </c>
      <c r="E382" s="650" t="s">
        <v>1010</v>
      </c>
      <c r="F382" s="653"/>
      <c r="G382" s="653"/>
      <c r="H382" s="666"/>
      <c r="I382" s="653">
        <v>1</v>
      </c>
      <c r="J382" s="653">
        <v>0</v>
      </c>
      <c r="K382" s="666"/>
      <c r="L382" s="653">
        <v>1</v>
      </c>
      <c r="M382" s="654">
        <v>0</v>
      </c>
    </row>
    <row r="383" spans="1:13" ht="14.4" customHeight="1" x14ac:dyDescent="0.3">
      <c r="A383" s="649" t="s">
        <v>3923</v>
      </c>
      <c r="B383" s="650" t="s">
        <v>3810</v>
      </c>
      <c r="C383" s="650" t="s">
        <v>2075</v>
      </c>
      <c r="D383" s="650" t="s">
        <v>2072</v>
      </c>
      <c r="E383" s="650" t="s">
        <v>922</v>
      </c>
      <c r="F383" s="653"/>
      <c r="G383" s="653"/>
      <c r="H383" s="666">
        <v>0</v>
      </c>
      <c r="I383" s="653">
        <v>5</v>
      </c>
      <c r="J383" s="653">
        <v>631.94000000000005</v>
      </c>
      <c r="K383" s="666">
        <v>1</v>
      </c>
      <c r="L383" s="653">
        <v>5</v>
      </c>
      <c r="M383" s="654">
        <v>631.94000000000005</v>
      </c>
    </row>
    <row r="384" spans="1:13" ht="14.4" customHeight="1" x14ac:dyDescent="0.3">
      <c r="A384" s="649" t="s">
        <v>3923</v>
      </c>
      <c r="B384" s="650" t="s">
        <v>3812</v>
      </c>
      <c r="C384" s="650" t="s">
        <v>3256</v>
      </c>
      <c r="D384" s="650" t="s">
        <v>3257</v>
      </c>
      <c r="E384" s="650" t="s">
        <v>3258</v>
      </c>
      <c r="F384" s="653"/>
      <c r="G384" s="653"/>
      <c r="H384" s="666">
        <v>0</v>
      </c>
      <c r="I384" s="653">
        <v>3</v>
      </c>
      <c r="J384" s="653">
        <v>582.78</v>
      </c>
      <c r="K384" s="666">
        <v>1</v>
      </c>
      <c r="L384" s="653">
        <v>3</v>
      </c>
      <c r="M384" s="654">
        <v>582.78</v>
      </c>
    </row>
    <row r="385" spans="1:13" ht="14.4" customHeight="1" x14ac:dyDescent="0.3">
      <c r="A385" s="649" t="s">
        <v>3923</v>
      </c>
      <c r="B385" s="650" t="s">
        <v>3812</v>
      </c>
      <c r="C385" s="650" t="s">
        <v>4593</v>
      </c>
      <c r="D385" s="650" t="s">
        <v>4594</v>
      </c>
      <c r="E385" s="650" t="s">
        <v>2305</v>
      </c>
      <c r="F385" s="653"/>
      <c r="G385" s="653"/>
      <c r="H385" s="666">
        <v>0</v>
      </c>
      <c r="I385" s="653">
        <v>6</v>
      </c>
      <c r="J385" s="653">
        <v>189.54</v>
      </c>
      <c r="K385" s="666">
        <v>1</v>
      </c>
      <c r="L385" s="653">
        <v>6</v>
      </c>
      <c r="M385" s="654">
        <v>189.54</v>
      </c>
    </row>
    <row r="386" spans="1:13" ht="14.4" customHeight="1" x14ac:dyDescent="0.3">
      <c r="A386" s="649" t="s">
        <v>3924</v>
      </c>
      <c r="B386" s="650" t="s">
        <v>3672</v>
      </c>
      <c r="C386" s="650" t="s">
        <v>2087</v>
      </c>
      <c r="D386" s="650" t="s">
        <v>3673</v>
      </c>
      <c r="E386" s="650" t="s">
        <v>3674</v>
      </c>
      <c r="F386" s="653"/>
      <c r="G386" s="653"/>
      <c r="H386" s="666">
        <v>0</v>
      </c>
      <c r="I386" s="653">
        <v>1</v>
      </c>
      <c r="J386" s="653">
        <v>32.630000000000003</v>
      </c>
      <c r="K386" s="666">
        <v>1</v>
      </c>
      <c r="L386" s="653">
        <v>1</v>
      </c>
      <c r="M386" s="654">
        <v>32.630000000000003</v>
      </c>
    </row>
    <row r="387" spans="1:13" ht="14.4" customHeight="1" x14ac:dyDescent="0.3">
      <c r="A387" s="649" t="s">
        <v>3924</v>
      </c>
      <c r="B387" s="650" t="s">
        <v>5990</v>
      </c>
      <c r="C387" s="650" t="s">
        <v>5253</v>
      </c>
      <c r="D387" s="650" t="s">
        <v>5254</v>
      </c>
      <c r="E387" s="650" t="s">
        <v>5255</v>
      </c>
      <c r="F387" s="653"/>
      <c r="G387" s="653"/>
      <c r="H387" s="666">
        <v>0</v>
      </c>
      <c r="I387" s="653">
        <v>1</v>
      </c>
      <c r="J387" s="653">
        <v>195.92</v>
      </c>
      <c r="K387" s="666">
        <v>1</v>
      </c>
      <c r="L387" s="653">
        <v>1</v>
      </c>
      <c r="M387" s="654">
        <v>195.92</v>
      </c>
    </row>
    <row r="388" spans="1:13" ht="14.4" customHeight="1" x14ac:dyDescent="0.3">
      <c r="A388" s="649" t="s">
        <v>3924</v>
      </c>
      <c r="B388" s="650" t="s">
        <v>3818</v>
      </c>
      <c r="C388" s="650" t="s">
        <v>3141</v>
      </c>
      <c r="D388" s="650" t="s">
        <v>3142</v>
      </c>
      <c r="E388" s="650" t="s">
        <v>3143</v>
      </c>
      <c r="F388" s="653"/>
      <c r="G388" s="653"/>
      <c r="H388" s="666">
        <v>0</v>
      </c>
      <c r="I388" s="653">
        <v>1</v>
      </c>
      <c r="J388" s="653">
        <v>56.01</v>
      </c>
      <c r="K388" s="666">
        <v>1</v>
      </c>
      <c r="L388" s="653">
        <v>1</v>
      </c>
      <c r="M388" s="654">
        <v>56.01</v>
      </c>
    </row>
    <row r="389" spans="1:13" ht="14.4" customHeight="1" x14ac:dyDescent="0.3">
      <c r="A389" s="649" t="s">
        <v>3924</v>
      </c>
      <c r="B389" s="650" t="s">
        <v>3685</v>
      </c>
      <c r="C389" s="650" t="s">
        <v>4081</v>
      </c>
      <c r="D389" s="650" t="s">
        <v>2183</v>
      </c>
      <c r="E389" s="650" t="s">
        <v>4082</v>
      </c>
      <c r="F389" s="653"/>
      <c r="G389" s="653"/>
      <c r="H389" s="666">
        <v>0</v>
      </c>
      <c r="I389" s="653">
        <v>1</v>
      </c>
      <c r="J389" s="653">
        <v>248.7</v>
      </c>
      <c r="K389" s="666">
        <v>1</v>
      </c>
      <c r="L389" s="653">
        <v>1</v>
      </c>
      <c r="M389" s="654">
        <v>248.7</v>
      </c>
    </row>
    <row r="390" spans="1:13" ht="14.4" customHeight="1" x14ac:dyDescent="0.3">
      <c r="A390" s="649" t="s">
        <v>3924</v>
      </c>
      <c r="B390" s="650" t="s">
        <v>3685</v>
      </c>
      <c r="C390" s="650" t="s">
        <v>2200</v>
      </c>
      <c r="D390" s="650" t="s">
        <v>2201</v>
      </c>
      <c r="E390" s="650" t="s">
        <v>3686</v>
      </c>
      <c r="F390" s="653"/>
      <c r="G390" s="653"/>
      <c r="H390" s="666">
        <v>0</v>
      </c>
      <c r="I390" s="653">
        <v>21</v>
      </c>
      <c r="J390" s="653">
        <v>28551.81</v>
      </c>
      <c r="K390" s="666">
        <v>1</v>
      </c>
      <c r="L390" s="653">
        <v>21</v>
      </c>
      <c r="M390" s="654">
        <v>28551.81</v>
      </c>
    </row>
    <row r="391" spans="1:13" ht="14.4" customHeight="1" x14ac:dyDescent="0.3">
      <c r="A391" s="649" t="s">
        <v>3924</v>
      </c>
      <c r="B391" s="650" t="s">
        <v>3689</v>
      </c>
      <c r="C391" s="650" t="s">
        <v>2134</v>
      </c>
      <c r="D391" s="650" t="s">
        <v>2022</v>
      </c>
      <c r="E391" s="650" t="s">
        <v>2135</v>
      </c>
      <c r="F391" s="653"/>
      <c r="G391" s="653"/>
      <c r="H391" s="666"/>
      <c r="I391" s="653">
        <v>2</v>
      </c>
      <c r="J391" s="653">
        <v>0</v>
      </c>
      <c r="K391" s="666"/>
      <c r="L391" s="653">
        <v>2</v>
      </c>
      <c r="M391" s="654">
        <v>0</v>
      </c>
    </row>
    <row r="392" spans="1:13" ht="14.4" customHeight="1" x14ac:dyDescent="0.3">
      <c r="A392" s="649" t="s">
        <v>3924</v>
      </c>
      <c r="B392" s="650" t="s">
        <v>3696</v>
      </c>
      <c r="C392" s="650" t="s">
        <v>1998</v>
      </c>
      <c r="D392" s="650" t="s">
        <v>1999</v>
      </c>
      <c r="E392" s="650" t="s">
        <v>2000</v>
      </c>
      <c r="F392" s="653"/>
      <c r="G392" s="653"/>
      <c r="H392" s="666">
        <v>0</v>
      </c>
      <c r="I392" s="653">
        <v>3</v>
      </c>
      <c r="J392" s="653">
        <v>2813.79</v>
      </c>
      <c r="K392" s="666">
        <v>1</v>
      </c>
      <c r="L392" s="653">
        <v>3</v>
      </c>
      <c r="M392" s="654">
        <v>2813.79</v>
      </c>
    </row>
    <row r="393" spans="1:13" ht="14.4" customHeight="1" x14ac:dyDescent="0.3">
      <c r="A393" s="649" t="s">
        <v>3924</v>
      </c>
      <c r="B393" s="650" t="s">
        <v>3696</v>
      </c>
      <c r="C393" s="650" t="s">
        <v>2002</v>
      </c>
      <c r="D393" s="650" t="s">
        <v>1999</v>
      </c>
      <c r="E393" s="650" t="s">
        <v>2003</v>
      </c>
      <c r="F393" s="653"/>
      <c r="G393" s="653"/>
      <c r="H393" s="666">
        <v>0</v>
      </c>
      <c r="I393" s="653">
        <v>1</v>
      </c>
      <c r="J393" s="653">
        <v>1166.47</v>
      </c>
      <c r="K393" s="666">
        <v>1</v>
      </c>
      <c r="L393" s="653">
        <v>1</v>
      </c>
      <c r="M393" s="654">
        <v>1166.47</v>
      </c>
    </row>
    <row r="394" spans="1:13" ht="14.4" customHeight="1" x14ac:dyDescent="0.3">
      <c r="A394" s="649" t="s">
        <v>3924</v>
      </c>
      <c r="B394" s="650" t="s">
        <v>3696</v>
      </c>
      <c r="C394" s="650" t="s">
        <v>2061</v>
      </c>
      <c r="D394" s="650" t="s">
        <v>2062</v>
      </c>
      <c r="E394" s="650" t="s">
        <v>2000</v>
      </c>
      <c r="F394" s="653"/>
      <c r="G394" s="653"/>
      <c r="H394" s="666">
        <v>0</v>
      </c>
      <c r="I394" s="653">
        <v>18</v>
      </c>
      <c r="J394" s="653">
        <v>31494.420000000002</v>
      </c>
      <c r="K394" s="666">
        <v>1</v>
      </c>
      <c r="L394" s="653">
        <v>18</v>
      </c>
      <c r="M394" s="654">
        <v>31494.420000000002</v>
      </c>
    </row>
    <row r="395" spans="1:13" ht="14.4" customHeight="1" x14ac:dyDescent="0.3">
      <c r="A395" s="649" t="s">
        <v>3924</v>
      </c>
      <c r="B395" s="650" t="s">
        <v>3696</v>
      </c>
      <c r="C395" s="650" t="s">
        <v>2068</v>
      </c>
      <c r="D395" s="650" t="s">
        <v>2062</v>
      </c>
      <c r="E395" s="650" t="s">
        <v>3115</v>
      </c>
      <c r="F395" s="653"/>
      <c r="G395" s="653"/>
      <c r="H395" s="666">
        <v>0</v>
      </c>
      <c r="I395" s="653">
        <v>5</v>
      </c>
      <c r="J395" s="653">
        <v>14580.8</v>
      </c>
      <c r="K395" s="666">
        <v>1</v>
      </c>
      <c r="L395" s="653">
        <v>5</v>
      </c>
      <c r="M395" s="654">
        <v>14580.8</v>
      </c>
    </row>
    <row r="396" spans="1:13" ht="14.4" customHeight="1" x14ac:dyDescent="0.3">
      <c r="A396" s="649" t="s">
        <v>3924</v>
      </c>
      <c r="B396" s="650" t="s">
        <v>3829</v>
      </c>
      <c r="C396" s="650" t="s">
        <v>3103</v>
      </c>
      <c r="D396" s="650" t="s">
        <v>3832</v>
      </c>
      <c r="E396" s="650" t="s">
        <v>3833</v>
      </c>
      <c r="F396" s="653"/>
      <c r="G396" s="653"/>
      <c r="H396" s="666">
        <v>0</v>
      </c>
      <c r="I396" s="653">
        <v>1</v>
      </c>
      <c r="J396" s="653">
        <v>146.99</v>
      </c>
      <c r="K396" s="666">
        <v>1</v>
      </c>
      <c r="L396" s="653">
        <v>1</v>
      </c>
      <c r="M396" s="654">
        <v>146.99</v>
      </c>
    </row>
    <row r="397" spans="1:13" ht="14.4" customHeight="1" x14ac:dyDescent="0.3">
      <c r="A397" s="649" t="s">
        <v>3924</v>
      </c>
      <c r="B397" s="650" t="s">
        <v>3699</v>
      </c>
      <c r="C397" s="650" t="s">
        <v>3973</v>
      </c>
      <c r="D397" s="650" t="s">
        <v>1128</v>
      </c>
      <c r="E397" s="650" t="s">
        <v>1129</v>
      </c>
      <c r="F397" s="653"/>
      <c r="G397" s="653"/>
      <c r="H397" s="666"/>
      <c r="I397" s="653">
        <v>2</v>
      </c>
      <c r="J397" s="653">
        <v>0</v>
      </c>
      <c r="K397" s="666"/>
      <c r="L397" s="653">
        <v>2</v>
      </c>
      <c r="M397" s="654">
        <v>0</v>
      </c>
    </row>
    <row r="398" spans="1:13" ht="14.4" customHeight="1" x14ac:dyDescent="0.3">
      <c r="A398" s="649" t="s">
        <v>3924</v>
      </c>
      <c r="B398" s="650" t="s">
        <v>3704</v>
      </c>
      <c r="C398" s="650" t="s">
        <v>2116</v>
      </c>
      <c r="D398" s="650" t="s">
        <v>2117</v>
      </c>
      <c r="E398" s="650" t="s">
        <v>2118</v>
      </c>
      <c r="F398" s="653"/>
      <c r="G398" s="653"/>
      <c r="H398" s="666">
        <v>0</v>
      </c>
      <c r="I398" s="653">
        <v>2</v>
      </c>
      <c r="J398" s="653">
        <v>134.84</v>
      </c>
      <c r="K398" s="666">
        <v>1</v>
      </c>
      <c r="L398" s="653">
        <v>2</v>
      </c>
      <c r="M398" s="654">
        <v>134.84</v>
      </c>
    </row>
    <row r="399" spans="1:13" ht="14.4" customHeight="1" x14ac:dyDescent="0.3">
      <c r="A399" s="649" t="s">
        <v>3924</v>
      </c>
      <c r="B399" s="650" t="s">
        <v>3727</v>
      </c>
      <c r="C399" s="650" t="s">
        <v>2335</v>
      </c>
      <c r="D399" s="650" t="s">
        <v>3728</v>
      </c>
      <c r="E399" s="650" t="s">
        <v>3729</v>
      </c>
      <c r="F399" s="653"/>
      <c r="G399" s="653"/>
      <c r="H399" s="666">
        <v>0</v>
      </c>
      <c r="I399" s="653">
        <v>5</v>
      </c>
      <c r="J399" s="653">
        <v>1490.1000000000001</v>
      </c>
      <c r="K399" s="666">
        <v>1</v>
      </c>
      <c r="L399" s="653">
        <v>5</v>
      </c>
      <c r="M399" s="654">
        <v>1490.1000000000001</v>
      </c>
    </row>
    <row r="400" spans="1:13" ht="14.4" customHeight="1" x14ac:dyDescent="0.3">
      <c r="A400" s="649" t="s">
        <v>3924</v>
      </c>
      <c r="B400" s="650" t="s">
        <v>3732</v>
      </c>
      <c r="C400" s="650" t="s">
        <v>2417</v>
      </c>
      <c r="D400" s="650" t="s">
        <v>2418</v>
      </c>
      <c r="E400" s="650" t="s">
        <v>3733</v>
      </c>
      <c r="F400" s="653"/>
      <c r="G400" s="653"/>
      <c r="H400" s="666">
        <v>0</v>
      </c>
      <c r="I400" s="653">
        <v>2</v>
      </c>
      <c r="J400" s="653">
        <v>368.44</v>
      </c>
      <c r="K400" s="666">
        <v>1</v>
      </c>
      <c r="L400" s="653">
        <v>2</v>
      </c>
      <c r="M400" s="654">
        <v>368.44</v>
      </c>
    </row>
    <row r="401" spans="1:13" ht="14.4" customHeight="1" x14ac:dyDescent="0.3">
      <c r="A401" s="649" t="s">
        <v>3924</v>
      </c>
      <c r="B401" s="650" t="s">
        <v>3736</v>
      </c>
      <c r="C401" s="650" t="s">
        <v>5246</v>
      </c>
      <c r="D401" s="650" t="s">
        <v>2442</v>
      </c>
      <c r="E401" s="650" t="s">
        <v>5247</v>
      </c>
      <c r="F401" s="653"/>
      <c r="G401" s="653"/>
      <c r="H401" s="666"/>
      <c r="I401" s="653">
        <v>1</v>
      </c>
      <c r="J401" s="653">
        <v>0</v>
      </c>
      <c r="K401" s="666"/>
      <c r="L401" s="653">
        <v>1</v>
      </c>
      <c r="M401" s="654">
        <v>0</v>
      </c>
    </row>
    <row r="402" spans="1:13" ht="14.4" customHeight="1" x14ac:dyDescent="0.3">
      <c r="A402" s="649" t="s">
        <v>3924</v>
      </c>
      <c r="B402" s="650" t="s">
        <v>3737</v>
      </c>
      <c r="C402" s="650" t="s">
        <v>2429</v>
      </c>
      <c r="D402" s="650" t="s">
        <v>2430</v>
      </c>
      <c r="E402" s="650" t="s">
        <v>3738</v>
      </c>
      <c r="F402" s="653"/>
      <c r="G402" s="653"/>
      <c r="H402" s="666">
        <v>0</v>
      </c>
      <c r="I402" s="653">
        <v>5</v>
      </c>
      <c r="J402" s="653">
        <v>349.29999999999995</v>
      </c>
      <c r="K402" s="666">
        <v>1</v>
      </c>
      <c r="L402" s="653">
        <v>5</v>
      </c>
      <c r="M402" s="654">
        <v>349.29999999999995</v>
      </c>
    </row>
    <row r="403" spans="1:13" ht="14.4" customHeight="1" x14ac:dyDescent="0.3">
      <c r="A403" s="649" t="s">
        <v>3924</v>
      </c>
      <c r="B403" s="650" t="s">
        <v>3739</v>
      </c>
      <c r="C403" s="650" t="s">
        <v>3983</v>
      </c>
      <c r="D403" s="650" t="s">
        <v>3984</v>
      </c>
      <c r="E403" s="650" t="s">
        <v>1938</v>
      </c>
      <c r="F403" s="653"/>
      <c r="G403" s="653"/>
      <c r="H403" s="666">
        <v>0</v>
      </c>
      <c r="I403" s="653">
        <v>3</v>
      </c>
      <c r="J403" s="653">
        <v>157.19999999999999</v>
      </c>
      <c r="K403" s="666">
        <v>1</v>
      </c>
      <c r="L403" s="653">
        <v>3</v>
      </c>
      <c r="M403" s="654">
        <v>157.19999999999999</v>
      </c>
    </row>
    <row r="404" spans="1:13" ht="14.4" customHeight="1" x14ac:dyDescent="0.3">
      <c r="A404" s="649" t="s">
        <v>3924</v>
      </c>
      <c r="B404" s="650" t="s">
        <v>3739</v>
      </c>
      <c r="C404" s="650" t="s">
        <v>3317</v>
      </c>
      <c r="D404" s="650" t="s">
        <v>3318</v>
      </c>
      <c r="E404" s="650" t="s">
        <v>3733</v>
      </c>
      <c r="F404" s="653"/>
      <c r="G404" s="653"/>
      <c r="H404" s="666">
        <v>0</v>
      </c>
      <c r="I404" s="653">
        <v>4</v>
      </c>
      <c r="J404" s="653">
        <v>279.44</v>
      </c>
      <c r="K404" s="666">
        <v>1</v>
      </c>
      <c r="L404" s="653">
        <v>4</v>
      </c>
      <c r="M404" s="654">
        <v>279.44</v>
      </c>
    </row>
    <row r="405" spans="1:13" ht="14.4" customHeight="1" x14ac:dyDescent="0.3">
      <c r="A405" s="649" t="s">
        <v>3924</v>
      </c>
      <c r="B405" s="650" t="s">
        <v>3746</v>
      </c>
      <c r="C405" s="650" t="s">
        <v>3320</v>
      </c>
      <c r="D405" s="650" t="s">
        <v>3321</v>
      </c>
      <c r="E405" s="650" t="s">
        <v>3848</v>
      </c>
      <c r="F405" s="653"/>
      <c r="G405" s="653"/>
      <c r="H405" s="666">
        <v>0</v>
      </c>
      <c r="I405" s="653">
        <v>3</v>
      </c>
      <c r="J405" s="653">
        <v>9381.57</v>
      </c>
      <c r="K405" s="666">
        <v>1</v>
      </c>
      <c r="L405" s="653">
        <v>3</v>
      </c>
      <c r="M405" s="654">
        <v>9381.57</v>
      </c>
    </row>
    <row r="406" spans="1:13" ht="14.4" customHeight="1" x14ac:dyDescent="0.3">
      <c r="A406" s="649" t="s">
        <v>3924</v>
      </c>
      <c r="B406" s="650" t="s">
        <v>3849</v>
      </c>
      <c r="C406" s="650" t="s">
        <v>3236</v>
      </c>
      <c r="D406" s="650" t="s">
        <v>3851</v>
      </c>
      <c r="E406" s="650" t="s">
        <v>3852</v>
      </c>
      <c r="F406" s="653"/>
      <c r="G406" s="653"/>
      <c r="H406" s="666">
        <v>0</v>
      </c>
      <c r="I406" s="653">
        <v>1</v>
      </c>
      <c r="J406" s="653">
        <v>514.67999999999995</v>
      </c>
      <c r="K406" s="666">
        <v>1</v>
      </c>
      <c r="L406" s="653">
        <v>1</v>
      </c>
      <c r="M406" s="654">
        <v>514.67999999999995</v>
      </c>
    </row>
    <row r="407" spans="1:13" ht="14.4" customHeight="1" x14ac:dyDescent="0.3">
      <c r="A407" s="649" t="s">
        <v>3924</v>
      </c>
      <c r="B407" s="650" t="s">
        <v>3769</v>
      </c>
      <c r="C407" s="650" t="s">
        <v>2273</v>
      </c>
      <c r="D407" s="650" t="s">
        <v>2274</v>
      </c>
      <c r="E407" s="650" t="s">
        <v>3770</v>
      </c>
      <c r="F407" s="653"/>
      <c r="G407" s="653"/>
      <c r="H407" s="666">
        <v>0</v>
      </c>
      <c r="I407" s="653">
        <v>8</v>
      </c>
      <c r="J407" s="653">
        <v>6436.64</v>
      </c>
      <c r="K407" s="666">
        <v>1</v>
      </c>
      <c r="L407" s="653">
        <v>8</v>
      </c>
      <c r="M407" s="654">
        <v>6436.64</v>
      </c>
    </row>
    <row r="408" spans="1:13" ht="14.4" customHeight="1" x14ac:dyDescent="0.3">
      <c r="A408" s="649" t="s">
        <v>3924</v>
      </c>
      <c r="B408" s="650" t="s">
        <v>3777</v>
      </c>
      <c r="C408" s="650" t="s">
        <v>2025</v>
      </c>
      <c r="D408" s="650" t="s">
        <v>2026</v>
      </c>
      <c r="E408" s="650" t="s">
        <v>3779</v>
      </c>
      <c r="F408" s="653"/>
      <c r="G408" s="653"/>
      <c r="H408" s="666">
        <v>0</v>
      </c>
      <c r="I408" s="653">
        <v>1</v>
      </c>
      <c r="J408" s="653">
        <v>147.36000000000001</v>
      </c>
      <c r="K408" s="666">
        <v>1</v>
      </c>
      <c r="L408" s="653">
        <v>1</v>
      </c>
      <c r="M408" s="654">
        <v>147.36000000000001</v>
      </c>
    </row>
    <row r="409" spans="1:13" ht="14.4" customHeight="1" x14ac:dyDescent="0.3">
      <c r="A409" s="649" t="s">
        <v>3924</v>
      </c>
      <c r="B409" s="650" t="s">
        <v>3777</v>
      </c>
      <c r="C409" s="650" t="s">
        <v>2054</v>
      </c>
      <c r="D409" s="650" t="s">
        <v>2055</v>
      </c>
      <c r="E409" s="650" t="s">
        <v>3780</v>
      </c>
      <c r="F409" s="653"/>
      <c r="G409" s="653"/>
      <c r="H409" s="666">
        <v>0</v>
      </c>
      <c r="I409" s="653">
        <v>1</v>
      </c>
      <c r="J409" s="653">
        <v>32.74</v>
      </c>
      <c r="K409" s="666">
        <v>1</v>
      </c>
      <c r="L409" s="653">
        <v>1</v>
      </c>
      <c r="M409" s="654">
        <v>32.74</v>
      </c>
    </row>
    <row r="410" spans="1:13" ht="14.4" customHeight="1" x14ac:dyDescent="0.3">
      <c r="A410" s="649" t="s">
        <v>3924</v>
      </c>
      <c r="B410" s="650" t="s">
        <v>3777</v>
      </c>
      <c r="C410" s="650" t="s">
        <v>2058</v>
      </c>
      <c r="D410" s="650" t="s">
        <v>2055</v>
      </c>
      <c r="E410" s="650" t="s">
        <v>3072</v>
      </c>
      <c r="F410" s="653"/>
      <c r="G410" s="653"/>
      <c r="H410" s="666">
        <v>0</v>
      </c>
      <c r="I410" s="653">
        <v>3</v>
      </c>
      <c r="J410" s="653">
        <v>294.69</v>
      </c>
      <c r="K410" s="666">
        <v>1</v>
      </c>
      <c r="L410" s="653">
        <v>3</v>
      </c>
      <c r="M410" s="654">
        <v>294.69</v>
      </c>
    </row>
    <row r="411" spans="1:13" ht="14.4" customHeight="1" x14ac:dyDescent="0.3">
      <c r="A411" s="649" t="s">
        <v>3924</v>
      </c>
      <c r="B411" s="650" t="s">
        <v>3781</v>
      </c>
      <c r="C411" s="650" t="s">
        <v>4049</v>
      </c>
      <c r="D411" s="650" t="s">
        <v>3782</v>
      </c>
      <c r="E411" s="650" t="s">
        <v>4050</v>
      </c>
      <c r="F411" s="653"/>
      <c r="G411" s="653"/>
      <c r="H411" s="666">
        <v>0</v>
      </c>
      <c r="I411" s="653">
        <v>1</v>
      </c>
      <c r="J411" s="653">
        <v>465.7</v>
      </c>
      <c r="K411" s="666">
        <v>1</v>
      </c>
      <c r="L411" s="653">
        <v>1</v>
      </c>
      <c r="M411" s="654">
        <v>465.7</v>
      </c>
    </row>
    <row r="412" spans="1:13" ht="14.4" customHeight="1" x14ac:dyDescent="0.3">
      <c r="A412" s="649" t="s">
        <v>3924</v>
      </c>
      <c r="B412" s="650" t="s">
        <v>3781</v>
      </c>
      <c r="C412" s="650" t="s">
        <v>4051</v>
      </c>
      <c r="D412" s="650" t="s">
        <v>4052</v>
      </c>
      <c r="E412" s="650" t="s">
        <v>4053</v>
      </c>
      <c r="F412" s="653"/>
      <c r="G412" s="653"/>
      <c r="H412" s="666">
        <v>0</v>
      </c>
      <c r="I412" s="653">
        <v>1</v>
      </c>
      <c r="J412" s="653">
        <v>376.75</v>
      </c>
      <c r="K412" s="666">
        <v>1</v>
      </c>
      <c r="L412" s="653">
        <v>1</v>
      </c>
      <c r="M412" s="654">
        <v>376.75</v>
      </c>
    </row>
    <row r="413" spans="1:13" ht="14.4" customHeight="1" x14ac:dyDescent="0.3">
      <c r="A413" s="649" t="s">
        <v>3924</v>
      </c>
      <c r="B413" s="650" t="s">
        <v>3791</v>
      </c>
      <c r="C413" s="650" t="s">
        <v>2148</v>
      </c>
      <c r="D413" s="650" t="s">
        <v>3792</v>
      </c>
      <c r="E413" s="650" t="s">
        <v>3793</v>
      </c>
      <c r="F413" s="653"/>
      <c r="G413" s="653"/>
      <c r="H413" s="666">
        <v>0</v>
      </c>
      <c r="I413" s="653">
        <v>1</v>
      </c>
      <c r="J413" s="653">
        <v>16.27</v>
      </c>
      <c r="K413" s="666">
        <v>1</v>
      </c>
      <c r="L413" s="653">
        <v>1</v>
      </c>
      <c r="M413" s="654">
        <v>16.27</v>
      </c>
    </row>
    <row r="414" spans="1:13" ht="14.4" customHeight="1" x14ac:dyDescent="0.3">
      <c r="A414" s="649" t="s">
        <v>3924</v>
      </c>
      <c r="B414" s="650" t="s">
        <v>3791</v>
      </c>
      <c r="C414" s="650" t="s">
        <v>2186</v>
      </c>
      <c r="D414" s="650" t="s">
        <v>3796</v>
      </c>
      <c r="E414" s="650" t="s">
        <v>3797</v>
      </c>
      <c r="F414" s="653"/>
      <c r="G414" s="653"/>
      <c r="H414" s="666">
        <v>0</v>
      </c>
      <c r="I414" s="653">
        <v>1</v>
      </c>
      <c r="J414" s="653">
        <v>10.73</v>
      </c>
      <c r="K414" s="666">
        <v>1</v>
      </c>
      <c r="L414" s="653">
        <v>1</v>
      </c>
      <c r="M414" s="654">
        <v>10.73</v>
      </c>
    </row>
    <row r="415" spans="1:13" ht="14.4" customHeight="1" x14ac:dyDescent="0.3">
      <c r="A415" s="649" t="s">
        <v>3924</v>
      </c>
      <c r="B415" s="650" t="s">
        <v>3801</v>
      </c>
      <c r="C415" s="650" t="s">
        <v>2123</v>
      </c>
      <c r="D415" s="650" t="s">
        <v>2124</v>
      </c>
      <c r="E415" s="650" t="s">
        <v>3802</v>
      </c>
      <c r="F415" s="653"/>
      <c r="G415" s="653"/>
      <c r="H415" s="666">
        <v>0</v>
      </c>
      <c r="I415" s="653">
        <v>1</v>
      </c>
      <c r="J415" s="653">
        <v>162.13</v>
      </c>
      <c r="K415" s="666">
        <v>1</v>
      </c>
      <c r="L415" s="653">
        <v>1</v>
      </c>
      <c r="M415" s="654">
        <v>162.13</v>
      </c>
    </row>
    <row r="416" spans="1:13" ht="14.4" customHeight="1" x14ac:dyDescent="0.3">
      <c r="A416" s="649" t="s">
        <v>3924</v>
      </c>
      <c r="B416" s="650" t="s">
        <v>3807</v>
      </c>
      <c r="C416" s="650" t="s">
        <v>2159</v>
      </c>
      <c r="D416" s="650" t="s">
        <v>2160</v>
      </c>
      <c r="E416" s="650" t="s">
        <v>922</v>
      </c>
      <c r="F416" s="653"/>
      <c r="G416" s="653"/>
      <c r="H416" s="666">
        <v>0</v>
      </c>
      <c r="I416" s="653">
        <v>1</v>
      </c>
      <c r="J416" s="653">
        <v>232.44</v>
      </c>
      <c r="K416" s="666">
        <v>1</v>
      </c>
      <c r="L416" s="653">
        <v>1</v>
      </c>
      <c r="M416" s="654">
        <v>232.44</v>
      </c>
    </row>
    <row r="417" spans="1:13" ht="14.4" customHeight="1" x14ac:dyDescent="0.3">
      <c r="A417" s="649" t="s">
        <v>3924</v>
      </c>
      <c r="B417" s="650" t="s">
        <v>3810</v>
      </c>
      <c r="C417" s="650" t="s">
        <v>3096</v>
      </c>
      <c r="D417" s="650" t="s">
        <v>2072</v>
      </c>
      <c r="E417" s="650" t="s">
        <v>3869</v>
      </c>
      <c r="F417" s="653"/>
      <c r="G417" s="653"/>
      <c r="H417" s="666">
        <v>0</v>
      </c>
      <c r="I417" s="653">
        <v>1</v>
      </c>
      <c r="J417" s="653">
        <v>275.48</v>
      </c>
      <c r="K417" s="666">
        <v>1</v>
      </c>
      <c r="L417" s="653">
        <v>1</v>
      </c>
      <c r="M417" s="654">
        <v>275.48</v>
      </c>
    </row>
    <row r="418" spans="1:13" ht="14.4" customHeight="1" x14ac:dyDescent="0.3">
      <c r="A418" s="649" t="s">
        <v>3924</v>
      </c>
      <c r="B418" s="650" t="s">
        <v>3749</v>
      </c>
      <c r="C418" s="650" t="s">
        <v>2483</v>
      </c>
      <c r="D418" s="650" t="s">
        <v>2484</v>
      </c>
      <c r="E418" s="650" t="s">
        <v>3750</v>
      </c>
      <c r="F418" s="653"/>
      <c r="G418" s="653"/>
      <c r="H418" s="666">
        <v>0</v>
      </c>
      <c r="I418" s="653">
        <v>2</v>
      </c>
      <c r="J418" s="653">
        <v>28957.54</v>
      </c>
      <c r="K418" s="666">
        <v>1</v>
      </c>
      <c r="L418" s="653">
        <v>2</v>
      </c>
      <c r="M418" s="654">
        <v>28957.54</v>
      </c>
    </row>
    <row r="419" spans="1:13" ht="14.4" customHeight="1" x14ac:dyDescent="0.3">
      <c r="A419" s="649" t="s">
        <v>3925</v>
      </c>
      <c r="B419" s="650" t="s">
        <v>5990</v>
      </c>
      <c r="C419" s="650" t="s">
        <v>5278</v>
      </c>
      <c r="D419" s="650" t="s">
        <v>5279</v>
      </c>
      <c r="E419" s="650" t="s">
        <v>1931</v>
      </c>
      <c r="F419" s="653">
        <v>1</v>
      </c>
      <c r="G419" s="653">
        <v>0</v>
      </c>
      <c r="H419" s="666"/>
      <c r="I419" s="653"/>
      <c r="J419" s="653"/>
      <c r="K419" s="666"/>
      <c r="L419" s="653">
        <v>1</v>
      </c>
      <c r="M419" s="654">
        <v>0</v>
      </c>
    </row>
    <row r="420" spans="1:13" ht="14.4" customHeight="1" x14ac:dyDescent="0.3">
      <c r="A420" s="649" t="s">
        <v>3925</v>
      </c>
      <c r="B420" s="650" t="s">
        <v>3732</v>
      </c>
      <c r="C420" s="650" t="s">
        <v>5277</v>
      </c>
      <c r="D420" s="650" t="s">
        <v>2418</v>
      </c>
      <c r="E420" s="650" t="s">
        <v>3733</v>
      </c>
      <c r="F420" s="653">
        <v>1</v>
      </c>
      <c r="G420" s="653">
        <v>184.22</v>
      </c>
      <c r="H420" s="666">
        <v>1</v>
      </c>
      <c r="I420" s="653"/>
      <c r="J420" s="653"/>
      <c r="K420" s="666">
        <v>0</v>
      </c>
      <c r="L420" s="653">
        <v>1</v>
      </c>
      <c r="M420" s="654">
        <v>184.22</v>
      </c>
    </row>
    <row r="421" spans="1:13" ht="14.4" customHeight="1" x14ac:dyDescent="0.3">
      <c r="A421" s="649" t="s">
        <v>3925</v>
      </c>
      <c r="B421" s="650" t="s">
        <v>3769</v>
      </c>
      <c r="C421" s="650" t="s">
        <v>2273</v>
      </c>
      <c r="D421" s="650" t="s">
        <v>2274</v>
      </c>
      <c r="E421" s="650" t="s">
        <v>3770</v>
      </c>
      <c r="F421" s="653"/>
      <c r="G421" s="653"/>
      <c r="H421" s="666">
        <v>0</v>
      </c>
      <c r="I421" s="653">
        <v>3</v>
      </c>
      <c r="J421" s="653">
        <v>2413.7400000000002</v>
      </c>
      <c r="K421" s="666">
        <v>1</v>
      </c>
      <c r="L421" s="653">
        <v>3</v>
      </c>
      <c r="M421" s="654">
        <v>2413.7400000000002</v>
      </c>
    </row>
    <row r="422" spans="1:13" ht="14.4" customHeight="1" x14ac:dyDescent="0.3">
      <c r="A422" s="649" t="s">
        <v>3925</v>
      </c>
      <c r="B422" s="650" t="s">
        <v>5983</v>
      </c>
      <c r="C422" s="650" t="s">
        <v>5094</v>
      </c>
      <c r="D422" s="650" t="s">
        <v>4876</v>
      </c>
      <c r="E422" s="650" t="s">
        <v>5095</v>
      </c>
      <c r="F422" s="653"/>
      <c r="G422" s="653"/>
      <c r="H422" s="666">
        <v>0</v>
      </c>
      <c r="I422" s="653">
        <v>1</v>
      </c>
      <c r="J422" s="653">
        <v>2413.7600000000002</v>
      </c>
      <c r="K422" s="666">
        <v>1</v>
      </c>
      <c r="L422" s="653">
        <v>1</v>
      </c>
      <c r="M422" s="654">
        <v>2413.7600000000002</v>
      </c>
    </row>
    <row r="423" spans="1:13" ht="14.4" customHeight="1" x14ac:dyDescent="0.3">
      <c r="A423" s="649" t="s">
        <v>3926</v>
      </c>
      <c r="B423" s="650" t="s">
        <v>3685</v>
      </c>
      <c r="C423" s="650" t="s">
        <v>2182</v>
      </c>
      <c r="D423" s="650" t="s">
        <v>2183</v>
      </c>
      <c r="E423" s="650" t="s">
        <v>2184</v>
      </c>
      <c r="F423" s="653"/>
      <c r="G423" s="653"/>
      <c r="H423" s="666">
        <v>0</v>
      </c>
      <c r="I423" s="653">
        <v>47</v>
      </c>
      <c r="J423" s="653">
        <v>23377.8</v>
      </c>
      <c r="K423" s="666">
        <v>1</v>
      </c>
      <c r="L423" s="653">
        <v>47</v>
      </c>
      <c r="M423" s="654">
        <v>23377.8</v>
      </c>
    </row>
    <row r="424" spans="1:13" ht="14.4" customHeight="1" x14ac:dyDescent="0.3">
      <c r="A424" s="649" t="s">
        <v>3926</v>
      </c>
      <c r="B424" s="650" t="s">
        <v>3685</v>
      </c>
      <c r="C424" s="650" t="s">
        <v>2200</v>
      </c>
      <c r="D424" s="650" t="s">
        <v>2201</v>
      </c>
      <c r="E424" s="650" t="s">
        <v>3686</v>
      </c>
      <c r="F424" s="653"/>
      <c r="G424" s="653"/>
      <c r="H424" s="666">
        <v>0</v>
      </c>
      <c r="I424" s="653">
        <v>36</v>
      </c>
      <c r="J424" s="653">
        <v>48945.959999999992</v>
      </c>
      <c r="K424" s="666">
        <v>1</v>
      </c>
      <c r="L424" s="653">
        <v>36</v>
      </c>
      <c r="M424" s="654">
        <v>48945.959999999992</v>
      </c>
    </row>
    <row r="425" spans="1:13" ht="14.4" customHeight="1" x14ac:dyDescent="0.3">
      <c r="A425" s="649" t="s">
        <v>3926</v>
      </c>
      <c r="B425" s="650" t="s">
        <v>3685</v>
      </c>
      <c r="C425" s="650" t="s">
        <v>3964</v>
      </c>
      <c r="D425" s="650" t="s">
        <v>3965</v>
      </c>
      <c r="E425" s="650" t="s">
        <v>3966</v>
      </c>
      <c r="F425" s="653"/>
      <c r="G425" s="653"/>
      <c r="H425" s="666">
        <v>0</v>
      </c>
      <c r="I425" s="653">
        <v>2</v>
      </c>
      <c r="J425" s="653">
        <v>2719.22</v>
      </c>
      <c r="K425" s="666">
        <v>1</v>
      </c>
      <c r="L425" s="653">
        <v>2</v>
      </c>
      <c r="M425" s="654">
        <v>2719.22</v>
      </c>
    </row>
    <row r="426" spans="1:13" ht="14.4" customHeight="1" x14ac:dyDescent="0.3">
      <c r="A426" s="649" t="s">
        <v>3926</v>
      </c>
      <c r="B426" s="650" t="s">
        <v>3687</v>
      </c>
      <c r="C426" s="650" t="s">
        <v>4682</v>
      </c>
      <c r="D426" s="650" t="s">
        <v>4683</v>
      </c>
      <c r="E426" s="650" t="s">
        <v>4684</v>
      </c>
      <c r="F426" s="653"/>
      <c r="G426" s="653"/>
      <c r="H426" s="666">
        <v>0</v>
      </c>
      <c r="I426" s="653">
        <v>1</v>
      </c>
      <c r="J426" s="653">
        <v>1359.61</v>
      </c>
      <c r="K426" s="666">
        <v>1</v>
      </c>
      <c r="L426" s="653">
        <v>1</v>
      </c>
      <c r="M426" s="654">
        <v>1359.61</v>
      </c>
    </row>
    <row r="427" spans="1:13" ht="14.4" customHeight="1" x14ac:dyDescent="0.3">
      <c r="A427" s="649" t="s">
        <v>3926</v>
      </c>
      <c r="B427" s="650" t="s">
        <v>3696</v>
      </c>
      <c r="C427" s="650" t="s">
        <v>1998</v>
      </c>
      <c r="D427" s="650" t="s">
        <v>1999</v>
      </c>
      <c r="E427" s="650" t="s">
        <v>2000</v>
      </c>
      <c r="F427" s="653"/>
      <c r="G427" s="653"/>
      <c r="H427" s="666">
        <v>0</v>
      </c>
      <c r="I427" s="653">
        <v>2</v>
      </c>
      <c r="J427" s="653">
        <v>1875.86</v>
      </c>
      <c r="K427" s="666">
        <v>1</v>
      </c>
      <c r="L427" s="653">
        <v>2</v>
      </c>
      <c r="M427" s="654">
        <v>1875.86</v>
      </c>
    </row>
    <row r="428" spans="1:13" ht="14.4" customHeight="1" x14ac:dyDescent="0.3">
      <c r="A428" s="649" t="s">
        <v>3926</v>
      </c>
      <c r="B428" s="650" t="s">
        <v>3696</v>
      </c>
      <c r="C428" s="650" t="s">
        <v>3114</v>
      </c>
      <c r="D428" s="650" t="s">
        <v>1999</v>
      </c>
      <c r="E428" s="650" t="s">
        <v>3115</v>
      </c>
      <c r="F428" s="653"/>
      <c r="G428" s="653"/>
      <c r="H428" s="666">
        <v>0</v>
      </c>
      <c r="I428" s="653">
        <v>6</v>
      </c>
      <c r="J428" s="653">
        <v>8748.42</v>
      </c>
      <c r="K428" s="666">
        <v>1</v>
      </c>
      <c r="L428" s="653">
        <v>6</v>
      </c>
      <c r="M428" s="654">
        <v>8748.42</v>
      </c>
    </row>
    <row r="429" spans="1:13" ht="14.4" customHeight="1" x14ac:dyDescent="0.3">
      <c r="A429" s="649" t="s">
        <v>3926</v>
      </c>
      <c r="B429" s="650" t="s">
        <v>3696</v>
      </c>
      <c r="C429" s="650" t="s">
        <v>2061</v>
      </c>
      <c r="D429" s="650" t="s">
        <v>2062</v>
      </c>
      <c r="E429" s="650" t="s">
        <v>2000</v>
      </c>
      <c r="F429" s="653"/>
      <c r="G429" s="653"/>
      <c r="H429" s="666">
        <v>0</v>
      </c>
      <c r="I429" s="653">
        <v>8</v>
      </c>
      <c r="J429" s="653">
        <v>13997.52</v>
      </c>
      <c r="K429" s="666">
        <v>1</v>
      </c>
      <c r="L429" s="653">
        <v>8</v>
      </c>
      <c r="M429" s="654">
        <v>13997.52</v>
      </c>
    </row>
    <row r="430" spans="1:13" ht="14.4" customHeight="1" x14ac:dyDescent="0.3">
      <c r="A430" s="649" t="s">
        <v>3926</v>
      </c>
      <c r="B430" s="650" t="s">
        <v>3696</v>
      </c>
      <c r="C430" s="650" t="s">
        <v>2065</v>
      </c>
      <c r="D430" s="650" t="s">
        <v>2062</v>
      </c>
      <c r="E430" s="650" t="s">
        <v>2003</v>
      </c>
      <c r="F430" s="653"/>
      <c r="G430" s="653"/>
      <c r="H430" s="666">
        <v>0</v>
      </c>
      <c r="I430" s="653">
        <v>12</v>
      </c>
      <c r="J430" s="653">
        <v>27995.040000000001</v>
      </c>
      <c r="K430" s="666">
        <v>1</v>
      </c>
      <c r="L430" s="653">
        <v>12</v>
      </c>
      <c r="M430" s="654">
        <v>27995.040000000001</v>
      </c>
    </row>
    <row r="431" spans="1:13" ht="14.4" customHeight="1" x14ac:dyDescent="0.3">
      <c r="A431" s="649" t="s">
        <v>3926</v>
      </c>
      <c r="B431" s="650" t="s">
        <v>3705</v>
      </c>
      <c r="C431" s="650" t="s">
        <v>1983</v>
      </c>
      <c r="D431" s="650" t="s">
        <v>3706</v>
      </c>
      <c r="E431" s="650" t="s">
        <v>1133</v>
      </c>
      <c r="F431" s="653"/>
      <c r="G431" s="653"/>
      <c r="H431" s="666">
        <v>0</v>
      </c>
      <c r="I431" s="653">
        <v>1</v>
      </c>
      <c r="J431" s="653">
        <v>134.83000000000001</v>
      </c>
      <c r="K431" s="666">
        <v>1</v>
      </c>
      <c r="L431" s="653">
        <v>1</v>
      </c>
      <c r="M431" s="654">
        <v>134.83000000000001</v>
      </c>
    </row>
    <row r="432" spans="1:13" ht="14.4" customHeight="1" x14ac:dyDescent="0.3">
      <c r="A432" s="649" t="s">
        <v>3926</v>
      </c>
      <c r="B432" s="650" t="s">
        <v>3718</v>
      </c>
      <c r="C432" s="650" t="s">
        <v>2156</v>
      </c>
      <c r="D432" s="650" t="s">
        <v>2157</v>
      </c>
      <c r="E432" s="650" t="s">
        <v>922</v>
      </c>
      <c r="F432" s="653"/>
      <c r="G432" s="653"/>
      <c r="H432" s="666">
        <v>0</v>
      </c>
      <c r="I432" s="653">
        <v>2</v>
      </c>
      <c r="J432" s="653">
        <v>261.18</v>
      </c>
      <c r="K432" s="666">
        <v>1</v>
      </c>
      <c r="L432" s="653">
        <v>2</v>
      </c>
      <c r="M432" s="654">
        <v>261.18</v>
      </c>
    </row>
    <row r="433" spans="1:13" ht="14.4" customHeight="1" x14ac:dyDescent="0.3">
      <c r="A433" s="649" t="s">
        <v>3926</v>
      </c>
      <c r="B433" s="650" t="s">
        <v>3718</v>
      </c>
      <c r="C433" s="650" t="s">
        <v>3160</v>
      </c>
      <c r="D433" s="650" t="s">
        <v>3161</v>
      </c>
      <c r="E433" s="650" t="s">
        <v>613</v>
      </c>
      <c r="F433" s="653"/>
      <c r="G433" s="653"/>
      <c r="H433" s="666">
        <v>0</v>
      </c>
      <c r="I433" s="653">
        <v>2</v>
      </c>
      <c r="J433" s="653">
        <v>403.76</v>
      </c>
      <c r="K433" s="666">
        <v>1</v>
      </c>
      <c r="L433" s="653">
        <v>2</v>
      </c>
      <c r="M433" s="654">
        <v>403.76</v>
      </c>
    </row>
    <row r="434" spans="1:13" ht="14.4" customHeight="1" x14ac:dyDescent="0.3">
      <c r="A434" s="649" t="s">
        <v>3926</v>
      </c>
      <c r="B434" s="650" t="s">
        <v>3718</v>
      </c>
      <c r="C434" s="650" t="s">
        <v>5325</v>
      </c>
      <c r="D434" s="650" t="s">
        <v>3161</v>
      </c>
      <c r="E434" s="650" t="s">
        <v>5326</v>
      </c>
      <c r="F434" s="653"/>
      <c r="G434" s="653"/>
      <c r="H434" s="666">
        <v>0</v>
      </c>
      <c r="I434" s="653">
        <v>1</v>
      </c>
      <c r="J434" s="653">
        <v>605.65</v>
      </c>
      <c r="K434" s="666">
        <v>1</v>
      </c>
      <c r="L434" s="653">
        <v>1</v>
      </c>
      <c r="M434" s="654">
        <v>605.65</v>
      </c>
    </row>
    <row r="435" spans="1:13" ht="14.4" customHeight="1" x14ac:dyDescent="0.3">
      <c r="A435" s="649" t="s">
        <v>3926</v>
      </c>
      <c r="B435" s="650" t="s">
        <v>3725</v>
      </c>
      <c r="C435" s="650" t="s">
        <v>4420</v>
      </c>
      <c r="D435" s="650" t="s">
        <v>2506</v>
      </c>
      <c r="E435" s="650" t="s">
        <v>4421</v>
      </c>
      <c r="F435" s="653"/>
      <c r="G435" s="653"/>
      <c r="H435" s="666">
        <v>0</v>
      </c>
      <c r="I435" s="653">
        <v>3</v>
      </c>
      <c r="J435" s="653">
        <v>151.71</v>
      </c>
      <c r="K435" s="666">
        <v>1</v>
      </c>
      <c r="L435" s="653">
        <v>3</v>
      </c>
      <c r="M435" s="654">
        <v>151.71</v>
      </c>
    </row>
    <row r="436" spans="1:13" ht="14.4" customHeight="1" x14ac:dyDescent="0.3">
      <c r="A436" s="649" t="s">
        <v>3926</v>
      </c>
      <c r="B436" s="650" t="s">
        <v>5991</v>
      </c>
      <c r="C436" s="650" t="s">
        <v>5294</v>
      </c>
      <c r="D436" s="650" t="s">
        <v>5295</v>
      </c>
      <c r="E436" s="650" t="s">
        <v>5296</v>
      </c>
      <c r="F436" s="653"/>
      <c r="G436" s="653"/>
      <c r="H436" s="666">
        <v>0</v>
      </c>
      <c r="I436" s="653">
        <v>2</v>
      </c>
      <c r="J436" s="653">
        <v>83.1</v>
      </c>
      <c r="K436" s="666">
        <v>1</v>
      </c>
      <c r="L436" s="653">
        <v>2</v>
      </c>
      <c r="M436" s="654">
        <v>83.1</v>
      </c>
    </row>
    <row r="437" spans="1:13" ht="14.4" customHeight="1" x14ac:dyDescent="0.3">
      <c r="A437" s="649" t="s">
        <v>3926</v>
      </c>
      <c r="B437" s="650" t="s">
        <v>3739</v>
      </c>
      <c r="C437" s="650" t="s">
        <v>3983</v>
      </c>
      <c r="D437" s="650" t="s">
        <v>3984</v>
      </c>
      <c r="E437" s="650" t="s">
        <v>1938</v>
      </c>
      <c r="F437" s="653"/>
      <c r="G437" s="653"/>
      <c r="H437" s="666">
        <v>0</v>
      </c>
      <c r="I437" s="653">
        <v>1</v>
      </c>
      <c r="J437" s="653">
        <v>52.4</v>
      </c>
      <c r="K437" s="666">
        <v>1</v>
      </c>
      <c r="L437" s="653">
        <v>1</v>
      </c>
      <c r="M437" s="654">
        <v>52.4</v>
      </c>
    </row>
    <row r="438" spans="1:13" ht="14.4" customHeight="1" x14ac:dyDescent="0.3">
      <c r="A438" s="649" t="s">
        <v>3926</v>
      </c>
      <c r="B438" s="650" t="s">
        <v>3746</v>
      </c>
      <c r="C438" s="650" t="s">
        <v>5297</v>
      </c>
      <c r="D438" s="650" t="s">
        <v>5298</v>
      </c>
      <c r="E438" s="650" t="s">
        <v>5299</v>
      </c>
      <c r="F438" s="653"/>
      <c r="G438" s="653"/>
      <c r="H438" s="666">
        <v>0</v>
      </c>
      <c r="I438" s="653">
        <v>11</v>
      </c>
      <c r="J438" s="653">
        <v>1991.11</v>
      </c>
      <c r="K438" s="666">
        <v>1</v>
      </c>
      <c r="L438" s="653">
        <v>11</v>
      </c>
      <c r="M438" s="654">
        <v>1991.11</v>
      </c>
    </row>
    <row r="439" spans="1:13" ht="14.4" customHeight="1" x14ac:dyDescent="0.3">
      <c r="A439" s="649" t="s">
        <v>3926</v>
      </c>
      <c r="B439" s="650" t="s">
        <v>5975</v>
      </c>
      <c r="C439" s="650" t="s">
        <v>4523</v>
      </c>
      <c r="D439" s="650" t="s">
        <v>4522</v>
      </c>
      <c r="E439" s="650" t="s">
        <v>3077</v>
      </c>
      <c r="F439" s="653"/>
      <c r="G439" s="653"/>
      <c r="H439" s="666">
        <v>0</v>
      </c>
      <c r="I439" s="653">
        <v>1</v>
      </c>
      <c r="J439" s="653">
        <v>10256.77</v>
      </c>
      <c r="K439" s="666">
        <v>1</v>
      </c>
      <c r="L439" s="653">
        <v>1</v>
      </c>
      <c r="M439" s="654">
        <v>10256.77</v>
      </c>
    </row>
    <row r="440" spans="1:13" ht="14.4" customHeight="1" x14ac:dyDescent="0.3">
      <c r="A440" s="649" t="s">
        <v>3926</v>
      </c>
      <c r="B440" s="650" t="s">
        <v>3849</v>
      </c>
      <c r="C440" s="650" t="s">
        <v>4385</v>
      </c>
      <c r="D440" s="650" t="s">
        <v>3851</v>
      </c>
      <c r="E440" s="650" t="s">
        <v>2164</v>
      </c>
      <c r="F440" s="653"/>
      <c r="G440" s="653"/>
      <c r="H440" s="666">
        <v>0</v>
      </c>
      <c r="I440" s="653">
        <v>50</v>
      </c>
      <c r="J440" s="653">
        <v>5404.0000000000009</v>
      </c>
      <c r="K440" s="666">
        <v>1</v>
      </c>
      <c r="L440" s="653">
        <v>50</v>
      </c>
      <c r="M440" s="654">
        <v>5404.0000000000009</v>
      </c>
    </row>
    <row r="441" spans="1:13" ht="14.4" customHeight="1" x14ac:dyDescent="0.3">
      <c r="A441" s="649" t="s">
        <v>3926</v>
      </c>
      <c r="B441" s="650" t="s">
        <v>3849</v>
      </c>
      <c r="C441" s="650" t="s">
        <v>3236</v>
      </c>
      <c r="D441" s="650" t="s">
        <v>3851</v>
      </c>
      <c r="E441" s="650" t="s">
        <v>3852</v>
      </c>
      <c r="F441" s="653"/>
      <c r="G441" s="653"/>
      <c r="H441" s="666">
        <v>0</v>
      </c>
      <c r="I441" s="653">
        <v>3</v>
      </c>
      <c r="J441" s="653">
        <v>1544.04</v>
      </c>
      <c r="K441" s="666">
        <v>1</v>
      </c>
      <c r="L441" s="653">
        <v>3</v>
      </c>
      <c r="M441" s="654">
        <v>1544.04</v>
      </c>
    </row>
    <row r="442" spans="1:13" ht="14.4" customHeight="1" x14ac:dyDescent="0.3">
      <c r="A442" s="649" t="s">
        <v>3926</v>
      </c>
      <c r="B442" s="650" t="s">
        <v>3769</v>
      </c>
      <c r="C442" s="650" t="s">
        <v>2273</v>
      </c>
      <c r="D442" s="650" t="s">
        <v>2274</v>
      </c>
      <c r="E442" s="650" t="s">
        <v>3770</v>
      </c>
      <c r="F442" s="653"/>
      <c r="G442" s="653"/>
      <c r="H442" s="666">
        <v>0</v>
      </c>
      <c r="I442" s="653">
        <v>132</v>
      </c>
      <c r="J442" s="653">
        <v>106204.56</v>
      </c>
      <c r="K442" s="666">
        <v>1</v>
      </c>
      <c r="L442" s="653">
        <v>132</v>
      </c>
      <c r="M442" s="654">
        <v>106204.56</v>
      </c>
    </row>
    <row r="443" spans="1:13" ht="14.4" customHeight="1" x14ac:dyDescent="0.3">
      <c r="A443" s="649" t="s">
        <v>3926</v>
      </c>
      <c r="B443" s="650" t="s">
        <v>5983</v>
      </c>
      <c r="C443" s="650" t="s">
        <v>4875</v>
      </c>
      <c r="D443" s="650" t="s">
        <v>4876</v>
      </c>
      <c r="E443" s="650" t="s">
        <v>2170</v>
      </c>
      <c r="F443" s="653"/>
      <c r="G443" s="653"/>
      <c r="H443" s="666">
        <v>0</v>
      </c>
      <c r="I443" s="653">
        <v>11</v>
      </c>
      <c r="J443" s="653">
        <v>8850.380000000001</v>
      </c>
      <c r="K443" s="666">
        <v>1</v>
      </c>
      <c r="L443" s="653">
        <v>11</v>
      </c>
      <c r="M443" s="654">
        <v>8850.380000000001</v>
      </c>
    </row>
    <row r="444" spans="1:13" ht="14.4" customHeight="1" x14ac:dyDescent="0.3">
      <c r="A444" s="649" t="s">
        <v>3926</v>
      </c>
      <c r="B444" s="650" t="s">
        <v>3772</v>
      </c>
      <c r="C444" s="650" t="s">
        <v>5142</v>
      </c>
      <c r="D444" s="650" t="s">
        <v>1969</v>
      </c>
      <c r="E444" s="650" t="s">
        <v>5143</v>
      </c>
      <c r="F444" s="653"/>
      <c r="G444" s="653"/>
      <c r="H444" s="666">
        <v>0</v>
      </c>
      <c r="I444" s="653">
        <v>6</v>
      </c>
      <c r="J444" s="653">
        <v>1159.56</v>
      </c>
      <c r="K444" s="666">
        <v>1</v>
      </c>
      <c r="L444" s="653">
        <v>6</v>
      </c>
      <c r="M444" s="654">
        <v>1159.56</v>
      </c>
    </row>
    <row r="445" spans="1:13" ht="14.4" customHeight="1" x14ac:dyDescent="0.3">
      <c r="A445" s="649" t="s">
        <v>3926</v>
      </c>
      <c r="B445" s="650" t="s">
        <v>3787</v>
      </c>
      <c r="C445" s="650" t="s">
        <v>5316</v>
      </c>
      <c r="D445" s="650" t="s">
        <v>5317</v>
      </c>
      <c r="E445" s="650" t="s">
        <v>5318</v>
      </c>
      <c r="F445" s="653"/>
      <c r="G445" s="653"/>
      <c r="H445" s="666">
        <v>0</v>
      </c>
      <c r="I445" s="653">
        <v>1</v>
      </c>
      <c r="J445" s="653">
        <v>1224.1500000000001</v>
      </c>
      <c r="K445" s="666">
        <v>1</v>
      </c>
      <c r="L445" s="653">
        <v>1</v>
      </c>
      <c r="M445" s="654">
        <v>1224.1500000000001</v>
      </c>
    </row>
    <row r="446" spans="1:13" ht="14.4" customHeight="1" x14ac:dyDescent="0.3">
      <c r="A446" s="649" t="s">
        <v>3926</v>
      </c>
      <c r="B446" s="650" t="s">
        <v>3801</v>
      </c>
      <c r="C446" s="650" t="s">
        <v>5293</v>
      </c>
      <c r="D446" s="650" t="s">
        <v>2190</v>
      </c>
      <c r="E446" s="650" t="s">
        <v>3108</v>
      </c>
      <c r="F446" s="653"/>
      <c r="G446" s="653"/>
      <c r="H446" s="666">
        <v>0</v>
      </c>
      <c r="I446" s="653">
        <v>1</v>
      </c>
      <c r="J446" s="653">
        <v>432.32</v>
      </c>
      <c r="K446" s="666">
        <v>1</v>
      </c>
      <c r="L446" s="653">
        <v>1</v>
      </c>
      <c r="M446" s="654">
        <v>432.32</v>
      </c>
    </row>
    <row r="447" spans="1:13" ht="14.4" customHeight="1" x14ac:dyDescent="0.3">
      <c r="A447" s="649" t="s">
        <v>3926</v>
      </c>
      <c r="B447" s="650" t="s">
        <v>3801</v>
      </c>
      <c r="C447" s="650" t="s">
        <v>2189</v>
      </c>
      <c r="D447" s="650" t="s">
        <v>2190</v>
      </c>
      <c r="E447" s="650" t="s">
        <v>3803</v>
      </c>
      <c r="F447" s="653"/>
      <c r="G447" s="653"/>
      <c r="H447" s="666">
        <v>0</v>
      </c>
      <c r="I447" s="653">
        <v>4</v>
      </c>
      <c r="J447" s="653">
        <v>864.64</v>
      </c>
      <c r="K447" s="666">
        <v>1</v>
      </c>
      <c r="L447" s="653">
        <v>4</v>
      </c>
      <c r="M447" s="654">
        <v>864.64</v>
      </c>
    </row>
    <row r="448" spans="1:13" ht="14.4" customHeight="1" x14ac:dyDescent="0.3">
      <c r="A448" s="649" t="s">
        <v>3927</v>
      </c>
      <c r="B448" s="650" t="s">
        <v>3685</v>
      </c>
      <c r="C448" s="650" t="s">
        <v>2200</v>
      </c>
      <c r="D448" s="650" t="s">
        <v>2201</v>
      </c>
      <c r="E448" s="650" t="s">
        <v>3686</v>
      </c>
      <c r="F448" s="653"/>
      <c r="G448" s="653"/>
      <c r="H448" s="666">
        <v>0</v>
      </c>
      <c r="I448" s="653">
        <v>1</v>
      </c>
      <c r="J448" s="653">
        <v>1359.61</v>
      </c>
      <c r="K448" s="666">
        <v>1</v>
      </c>
      <c r="L448" s="653">
        <v>1</v>
      </c>
      <c r="M448" s="654">
        <v>1359.61</v>
      </c>
    </row>
    <row r="449" spans="1:13" ht="14.4" customHeight="1" x14ac:dyDescent="0.3">
      <c r="A449" s="649" t="s">
        <v>3927</v>
      </c>
      <c r="B449" s="650" t="s">
        <v>3689</v>
      </c>
      <c r="C449" s="650" t="s">
        <v>2134</v>
      </c>
      <c r="D449" s="650" t="s">
        <v>2022</v>
      </c>
      <c r="E449" s="650" t="s">
        <v>2135</v>
      </c>
      <c r="F449" s="653"/>
      <c r="G449" s="653"/>
      <c r="H449" s="666"/>
      <c r="I449" s="653">
        <v>1</v>
      </c>
      <c r="J449" s="653">
        <v>0</v>
      </c>
      <c r="K449" s="666"/>
      <c r="L449" s="653">
        <v>1</v>
      </c>
      <c r="M449" s="654">
        <v>0</v>
      </c>
    </row>
    <row r="450" spans="1:13" ht="14.4" customHeight="1" x14ac:dyDescent="0.3">
      <c r="A450" s="649" t="s">
        <v>3927</v>
      </c>
      <c r="B450" s="650" t="s">
        <v>3689</v>
      </c>
      <c r="C450" s="650" t="s">
        <v>2021</v>
      </c>
      <c r="D450" s="650" t="s">
        <v>2022</v>
      </c>
      <c r="E450" s="650" t="s">
        <v>2023</v>
      </c>
      <c r="F450" s="653"/>
      <c r="G450" s="653"/>
      <c r="H450" s="666"/>
      <c r="I450" s="653">
        <v>1</v>
      </c>
      <c r="J450" s="653">
        <v>0</v>
      </c>
      <c r="K450" s="666"/>
      <c r="L450" s="653">
        <v>1</v>
      </c>
      <c r="M450" s="654">
        <v>0</v>
      </c>
    </row>
    <row r="451" spans="1:13" ht="14.4" customHeight="1" x14ac:dyDescent="0.3">
      <c r="A451" s="649" t="s">
        <v>3927</v>
      </c>
      <c r="B451" s="650" t="s">
        <v>3696</v>
      </c>
      <c r="C451" s="650" t="s">
        <v>1998</v>
      </c>
      <c r="D451" s="650" t="s">
        <v>1999</v>
      </c>
      <c r="E451" s="650" t="s">
        <v>2000</v>
      </c>
      <c r="F451" s="653"/>
      <c r="G451" s="653"/>
      <c r="H451" s="666">
        <v>0</v>
      </c>
      <c r="I451" s="653">
        <v>6</v>
      </c>
      <c r="J451" s="653">
        <v>5627.58</v>
      </c>
      <c r="K451" s="666">
        <v>1</v>
      </c>
      <c r="L451" s="653">
        <v>6</v>
      </c>
      <c r="M451" s="654">
        <v>5627.58</v>
      </c>
    </row>
    <row r="452" spans="1:13" ht="14.4" customHeight="1" x14ac:dyDescent="0.3">
      <c r="A452" s="649" t="s">
        <v>3927</v>
      </c>
      <c r="B452" s="650" t="s">
        <v>3696</v>
      </c>
      <c r="C452" s="650" t="s">
        <v>4165</v>
      </c>
      <c r="D452" s="650" t="s">
        <v>1999</v>
      </c>
      <c r="E452" s="650" t="s">
        <v>4166</v>
      </c>
      <c r="F452" s="653"/>
      <c r="G452" s="653"/>
      <c r="H452" s="666"/>
      <c r="I452" s="653">
        <v>1</v>
      </c>
      <c r="J452" s="653">
        <v>0</v>
      </c>
      <c r="K452" s="666"/>
      <c r="L452" s="653">
        <v>1</v>
      </c>
      <c r="M452" s="654">
        <v>0</v>
      </c>
    </row>
    <row r="453" spans="1:13" ht="14.4" customHeight="1" x14ac:dyDescent="0.3">
      <c r="A453" s="649" t="s">
        <v>3927</v>
      </c>
      <c r="B453" s="650" t="s">
        <v>3696</v>
      </c>
      <c r="C453" s="650" t="s">
        <v>2002</v>
      </c>
      <c r="D453" s="650" t="s">
        <v>1999</v>
      </c>
      <c r="E453" s="650" t="s">
        <v>2003</v>
      </c>
      <c r="F453" s="653"/>
      <c r="G453" s="653"/>
      <c r="H453" s="666">
        <v>0</v>
      </c>
      <c r="I453" s="653">
        <v>10</v>
      </c>
      <c r="J453" s="653">
        <v>11664.7</v>
      </c>
      <c r="K453" s="666">
        <v>1</v>
      </c>
      <c r="L453" s="653">
        <v>10</v>
      </c>
      <c r="M453" s="654">
        <v>11664.7</v>
      </c>
    </row>
    <row r="454" spans="1:13" ht="14.4" customHeight="1" x14ac:dyDescent="0.3">
      <c r="A454" s="649" t="s">
        <v>3927</v>
      </c>
      <c r="B454" s="650" t="s">
        <v>3696</v>
      </c>
      <c r="C454" s="650" t="s">
        <v>2065</v>
      </c>
      <c r="D454" s="650" t="s">
        <v>2062</v>
      </c>
      <c r="E454" s="650" t="s">
        <v>2003</v>
      </c>
      <c r="F454" s="653"/>
      <c r="G454" s="653"/>
      <c r="H454" s="666">
        <v>0</v>
      </c>
      <c r="I454" s="653">
        <v>2</v>
      </c>
      <c r="J454" s="653">
        <v>4665.84</v>
      </c>
      <c r="K454" s="666">
        <v>1</v>
      </c>
      <c r="L454" s="653">
        <v>2</v>
      </c>
      <c r="M454" s="654">
        <v>4665.84</v>
      </c>
    </row>
    <row r="455" spans="1:13" ht="14.4" customHeight="1" x14ac:dyDescent="0.3">
      <c r="A455" s="649" t="s">
        <v>3927</v>
      </c>
      <c r="B455" s="650" t="s">
        <v>3727</v>
      </c>
      <c r="C455" s="650" t="s">
        <v>2335</v>
      </c>
      <c r="D455" s="650" t="s">
        <v>3728</v>
      </c>
      <c r="E455" s="650" t="s">
        <v>3729</v>
      </c>
      <c r="F455" s="653"/>
      <c r="G455" s="653"/>
      <c r="H455" s="666">
        <v>0</v>
      </c>
      <c r="I455" s="653">
        <v>1</v>
      </c>
      <c r="J455" s="653">
        <v>156.86000000000001</v>
      </c>
      <c r="K455" s="666">
        <v>1</v>
      </c>
      <c r="L455" s="653">
        <v>1</v>
      </c>
      <c r="M455" s="654">
        <v>156.86000000000001</v>
      </c>
    </row>
    <row r="456" spans="1:13" ht="14.4" customHeight="1" x14ac:dyDescent="0.3">
      <c r="A456" s="649" t="s">
        <v>3927</v>
      </c>
      <c r="B456" s="650" t="s">
        <v>3774</v>
      </c>
      <c r="C456" s="650" t="s">
        <v>1097</v>
      </c>
      <c r="D456" s="650" t="s">
        <v>1098</v>
      </c>
      <c r="E456" s="650" t="s">
        <v>1099</v>
      </c>
      <c r="F456" s="653"/>
      <c r="G456" s="653"/>
      <c r="H456" s="666">
        <v>0</v>
      </c>
      <c r="I456" s="653">
        <v>1</v>
      </c>
      <c r="J456" s="653">
        <v>95.25</v>
      </c>
      <c r="K456" s="666">
        <v>1</v>
      </c>
      <c r="L456" s="653">
        <v>1</v>
      </c>
      <c r="M456" s="654">
        <v>95.25</v>
      </c>
    </row>
    <row r="457" spans="1:13" ht="14.4" customHeight="1" x14ac:dyDescent="0.3">
      <c r="A457" s="649" t="s">
        <v>3927</v>
      </c>
      <c r="B457" s="650" t="s">
        <v>5980</v>
      </c>
      <c r="C457" s="650" t="s">
        <v>4142</v>
      </c>
      <c r="D457" s="650" t="s">
        <v>4143</v>
      </c>
      <c r="E457" s="650" t="s">
        <v>4144</v>
      </c>
      <c r="F457" s="653"/>
      <c r="G457" s="653"/>
      <c r="H457" s="666">
        <v>0</v>
      </c>
      <c r="I457" s="653">
        <v>1</v>
      </c>
      <c r="J457" s="653">
        <v>1509.4</v>
      </c>
      <c r="K457" s="666">
        <v>1</v>
      </c>
      <c r="L457" s="653">
        <v>1</v>
      </c>
      <c r="M457" s="654">
        <v>1509.4</v>
      </c>
    </row>
    <row r="458" spans="1:13" ht="14.4" customHeight="1" x14ac:dyDescent="0.3">
      <c r="A458" s="649" t="s">
        <v>3927</v>
      </c>
      <c r="B458" s="650" t="s">
        <v>3777</v>
      </c>
      <c r="C458" s="650" t="s">
        <v>2005</v>
      </c>
      <c r="D458" s="650" t="s">
        <v>2006</v>
      </c>
      <c r="E458" s="650" t="s">
        <v>2007</v>
      </c>
      <c r="F458" s="653"/>
      <c r="G458" s="653"/>
      <c r="H458" s="666">
        <v>0</v>
      </c>
      <c r="I458" s="653">
        <v>1</v>
      </c>
      <c r="J458" s="653">
        <v>32.74</v>
      </c>
      <c r="K458" s="666">
        <v>1</v>
      </c>
      <c r="L458" s="653">
        <v>1</v>
      </c>
      <c r="M458" s="654">
        <v>32.74</v>
      </c>
    </row>
    <row r="459" spans="1:13" ht="14.4" customHeight="1" x14ac:dyDescent="0.3">
      <c r="A459" s="649" t="s">
        <v>3927</v>
      </c>
      <c r="B459" s="650" t="s">
        <v>3777</v>
      </c>
      <c r="C459" s="650" t="s">
        <v>2058</v>
      </c>
      <c r="D459" s="650" t="s">
        <v>2055</v>
      </c>
      <c r="E459" s="650" t="s">
        <v>3072</v>
      </c>
      <c r="F459" s="653"/>
      <c r="G459" s="653"/>
      <c r="H459" s="666">
        <v>0</v>
      </c>
      <c r="I459" s="653">
        <v>1</v>
      </c>
      <c r="J459" s="653">
        <v>98.23</v>
      </c>
      <c r="K459" s="666">
        <v>1</v>
      </c>
      <c r="L459" s="653">
        <v>1</v>
      </c>
      <c r="M459" s="654">
        <v>98.23</v>
      </c>
    </row>
    <row r="460" spans="1:13" ht="14.4" customHeight="1" x14ac:dyDescent="0.3">
      <c r="A460" s="649" t="s">
        <v>3927</v>
      </c>
      <c r="B460" s="650" t="s">
        <v>3784</v>
      </c>
      <c r="C460" s="650" t="s">
        <v>4151</v>
      </c>
      <c r="D460" s="650" t="s">
        <v>3853</v>
      </c>
      <c r="E460" s="650" t="s">
        <v>4152</v>
      </c>
      <c r="F460" s="653"/>
      <c r="G460" s="653"/>
      <c r="H460" s="666">
        <v>0</v>
      </c>
      <c r="I460" s="653">
        <v>2</v>
      </c>
      <c r="J460" s="653">
        <v>1123.08</v>
      </c>
      <c r="K460" s="666">
        <v>1</v>
      </c>
      <c r="L460" s="653">
        <v>2</v>
      </c>
      <c r="M460" s="654">
        <v>1123.08</v>
      </c>
    </row>
    <row r="461" spans="1:13" ht="14.4" customHeight="1" x14ac:dyDescent="0.3">
      <c r="A461" s="649" t="s">
        <v>3927</v>
      </c>
      <c r="B461" s="650" t="s">
        <v>3791</v>
      </c>
      <c r="C461" s="650" t="s">
        <v>2084</v>
      </c>
      <c r="D461" s="650" t="s">
        <v>3794</v>
      </c>
      <c r="E461" s="650" t="s">
        <v>3795</v>
      </c>
      <c r="F461" s="653"/>
      <c r="G461" s="653"/>
      <c r="H461" s="666">
        <v>0</v>
      </c>
      <c r="I461" s="653">
        <v>1</v>
      </c>
      <c r="J461" s="653">
        <v>6.98</v>
      </c>
      <c r="K461" s="666">
        <v>1</v>
      </c>
      <c r="L461" s="653">
        <v>1</v>
      </c>
      <c r="M461" s="654">
        <v>6.98</v>
      </c>
    </row>
    <row r="462" spans="1:13" ht="14.4" customHeight="1" x14ac:dyDescent="0.3">
      <c r="A462" s="649" t="s">
        <v>3927</v>
      </c>
      <c r="B462" s="650" t="s">
        <v>3791</v>
      </c>
      <c r="C462" s="650" t="s">
        <v>2186</v>
      </c>
      <c r="D462" s="650" t="s">
        <v>3796</v>
      </c>
      <c r="E462" s="650" t="s">
        <v>3797</v>
      </c>
      <c r="F462" s="653"/>
      <c r="G462" s="653"/>
      <c r="H462" s="666">
        <v>0</v>
      </c>
      <c r="I462" s="653">
        <v>1</v>
      </c>
      <c r="J462" s="653">
        <v>10.73</v>
      </c>
      <c r="K462" s="666">
        <v>1</v>
      </c>
      <c r="L462" s="653">
        <v>1</v>
      </c>
      <c r="M462" s="654">
        <v>10.73</v>
      </c>
    </row>
    <row r="463" spans="1:13" ht="14.4" customHeight="1" x14ac:dyDescent="0.3">
      <c r="A463" s="649" t="s">
        <v>3927</v>
      </c>
      <c r="B463" s="650" t="s">
        <v>3791</v>
      </c>
      <c r="C463" s="650" t="s">
        <v>3155</v>
      </c>
      <c r="D463" s="650" t="s">
        <v>3859</v>
      </c>
      <c r="E463" s="650" t="s">
        <v>1840</v>
      </c>
      <c r="F463" s="653"/>
      <c r="G463" s="653"/>
      <c r="H463" s="666">
        <v>0</v>
      </c>
      <c r="I463" s="653">
        <v>1</v>
      </c>
      <c r="J463" s="653">
        <v>17.690000000000001</v>
      </c>
      <c r="K463" s="666">
        <v>1</v>
      </c>
      <c r="L463" s="653">
        <v>1</v>
      </c>
      <c r="M463" s="654">
        <v>17.690000000000001</v>
      </c>
    </row>
    <row r="464" spans="1:13" ht="14.4" customHeight="1" x14ac:dyDescent="0.3">
      <c r="A464" s="649" t="s">
        <v>3927</v>
      </c>
      <c r="B464" s="650" t="s">
        <v>3801</v>
      </c>
      <c r="C464" s="650" t="s">
        <v>2123</v>
      </c>
      <c r="D464" s="650" t="s">
        <v>2124</v>
      </c>
      <c r="E464" s="650" t="s">
        <v>3802</v>
      </c>
      <c r="F464" s="653"/>
      <c r="G464" s="653"/>
      <c r="H464" s="666">
        <v>0</v>
      </c>
      <c r="I464" s="653">
        <v>1</v>
      </c>
      <c r="J464" s="653">
        <v>162.13</v>
      </c>
      <c r="K464" s="666">
        <v>1</v>
      </c>
      <c r="L464" s="653">
        <v>1</v>
      </c>
      <c r="M464" s="654">
        <v>162.13</v>
      </c>
    </row>
    <row r="465" spans="1:13" ht="14.4" customHeight="1" x14ac:dyDescent="0.3">
      <c r="A465" s="649" t="s">
        <v>3928</v>
      </c>
      <c r="B465" s="650" t="s">
        <v>3685</v>
      </c>
      <c r="C465" s="650" t="s">
        <v>2182</v>
      </c>
      <c r="D465" s="650" t="s">
        <v>2183</v>
      </c>
      <c r="E465" s="650" t="s">
        <v>2184</v>
      </c>
      <c r="F465" s="653"/>
      <c r="G465" s="653"/>
      <c r="H465" s="666">
        <v>0</v>
      </c>
      <c r="I465" s="653">
        <v>9</v>
      </c>
      <c r="J465" s="653">
        <v>4476.5999999999995</v>
      </c>
      <c r="K465" s="666">
        <v>1</v>
      </c>
      <c r="L465" s="653">
        <v>9</v>
      </c>
      <c r="M465" s="654">
        <v>4476.5999999999995</v>
      </c>
    </row>
    <row r="466" spans="1:13" ht="14.4" customHeight="1" x14ac:dyDescent="0.3">
      <c r="A466" s="649" t="s">
        <v>3928</v>
      </c>
      <c r="B466" s="650" t="s">
        <v>3685</v>
      </c>
      <c r="C466" s="650" t="s">
        <v>2200</v>
      </c>
      <c r="D466" s="650" t="s">
        <v>2201</v>
      </c>
      <c r="E466" s="650" t="s">
        <v>3686</v>
      </c>
      <c r="F466" s="653"/>
      <c r="G466" s="653"/>
      <c r="H466" s="666">
        <v>0</v>
      </c>
      <c r="I466" s="653">
        <v>1</v>
      </c>
      <c r="J466" s="653">
        <v>1359.61</v>
      </c>
      <c r="K466" s="666">
        <v>1</v>
      </c>
      <c r="L466" s="653">
        <v>1</v>
      </c>
      <c r="M466" s="654">
        <v>1359.61</v>
      </c>
    </row>
    <row r="467" spans="1:13" ht="14.4" customHeight="1" x14ac:dyDescent="0.3">
      <c r="A467" s="649" t="s">
        <v>3928</v>
      </c>
      <c r="B467" s="650" t="s">
        <v>3685</v>
      </c>
      <c r="C467" s="650" t="s">
        <v>3964</v>
      </c>
      <c r="D467" s="650" t="s">
        <v>3965</v>
      </c>
      <c r="E467" s="650" t="s">
        <v>3966</v>
      </c>
      <c r="F467" s="653"/>
      <c r="G467" s="653"/>
      <c r="H467" s="666">
        <v>0</v>
      </c>
      <c r="I467" s="653">
        <v>4</v>
      </c>
      <c r="J467" s="653">
        <v>5438.44</v>
      </c>
      <c r="K467" s="666">
        <v>1</v>
      </c>
      <c r="L467" s="653">
        <v>4</v>
      </c>
      <c r="M467" s="654">
        <v>5438.44</v>
      </c>
    </row>
    <row r="468" spans="1:13" ht="14.4" customHeight="1" x14ac:dyDescent="0.3">
      <c r="A468" s="649" t="s">
        <v>3928</v>
      </c>
      <c r="B468" s="650" t="s">
        <v>3696</v>
      </c>
      <c r="C468" s="650" t="s">
        <v>2068</v>
      </c>
      <c r="D468" s="650" t="s">
        <v>2062</v>
      </c>
      <c r="E468" s="650" t="s">
        <v>3115</v>
      </c>
      <c r="F468" s="653"/>
      <c r="G468" s="653"/>
      <c r="H468" s="666">
        <v>0</v>
      </c>
      <c r="I468" s="653">
        <v>3</v>
      </c>
      <c r="J468" s="653">
        <v>8748.48</v>
      </c>
      <c r="K468" s="666">
        <v>1</v>
      </c>
      <c r="L468" s="653">
        <v>3</v>
      </c>
      <c r="M468" s="654">
        <v>8748.48</v>
      </c>
    </row>
    <row r="469" spans="1:13" ht="14.4" customHeight="1" x14ac:dyDescent="0.3">
      <c r="A469" s="649" t="s">
        <v>3928</v>
      </c>
      <c r="B469" s="650" t="s">
        <v>3704</v>
      </c>
      <c r="C469" s="650" t="s">
        <v>2116</v>
      </c>
      <c r="D469" s="650" t="s">
        <v>2117</v>
      </c>
      <c r="E469" s="650" t="s">
        <v>2118</v>
      </c>
      <c r="F469" s="653"/>
      <c r="G469" s="653"/>
      <c r="H469" s="666">
        <v>0</v>
      </c>
      <c r="I469" s="653">
        <v>1</v>
      </c>
      <c r="J469" s="653">
        <v>67.42</v>
      </c>
      <c r="K469" s="666">
        <v>1</v>
      </c>
      <c r="L469" s="653">
        <v>1</v>
      </c>
      <c r="M469" s="654">
        <v>67.42</v>
      </c>
    </row>
    <row r="470" spans="1:13" ht="14.4" customHeight="1" x14ac:dyDescent="0.3">
      <c r="A470" s="649" t="s">
        <v>3928</v>
      </c>
      <c r="B470" s="650" t="s">
        <v>3720</v>
      </c>
      <c r="C470" s="650" t="s">
        <v>4199</v>
      </c>
      <c r="D470" s="650" t="s">
        <v>4200</v>
      </c>
      <c r="E470" s="650" t="s">
        <v>4201</v>
      </c>
      <c r="F470" s="653">
        <v>1</v>
      </c>
      <c r="G470" s="653">
        <v>0</v>
      </c>
      <c r="H470" s="666"/>
      <c r="I470" s="653"/>
      <c r="J470" s="653"/>
      <c r="K470" s="666"/>
      <c r="L470" s="653">
        <v>1</v>
      </c>
      <c r="M470" s="654">
        <v>0</v>
      </c>
    </row>
    <row r="471" spans="1:13" ht="14.4" customHeight="1" x14ac:dyDescent="0.3">
      <c r="A471" s="649" t="s">
        <v>3928</v>
      </c>
      <c r="B471" s="650" t="s">
        <v>3732</v>
      </c>
      <c r="C471" s="650" t="s">
        <v>5347</v>
      </c>
      <c r="D471" s="650" t="s">
        <v>5348</v>
      </c>
      <c r="E471" s="650" t="s">
        <v>5349</v>
      </c>
      <c r="F471" s="653"/>
      <c r="G471" s="653"/>
      <c r="H471" s="666">
        <v>0</v>
      </c>
      <c r="I471" s="653">
        <v>1</v>
      </c>
      <c r="J471" s="653">
        <v>71.22</v>
      </c>
      <c r="K471" s="666">
        <v>1</v>
      </c>
      <c r="L471" s="653">
        <v>1</v>
      </c>
      <c r="M471" s="654">
        <v>71.22</v>
      </c>
    </row>
    <row r="472" spans="1:13" ht="14.4" customHeight="1" x14ac:dyDescent="0.3">
      <c r="A472" s="649" t="s">
        <v>3928</v>
      </c>
      <c r="B472" s="650" t="s">
        <v>3777</v>
      </c>
      <c r="C472" s="650" t="s">
        <v>2005</v>
      </c>
      <c r="D472" s="650" t="s">
        <v>2006</v>
      </c>
      <c r="E472" s="650" t="s">
        <v>2007</v>
      </c>
      <c r="F472" s="653"/>
      <c r="G472" s="653"/>
      <c r="H472" s="666">
        <v>0</v>
      </c>
      <c r="I472" s="653">
        <v>1</v>
      </c>
      <c r="J472" s="653">
        <v>32.74</v>
      </c>
      <c r="K472" s="666">
        <v>1</v>
      </c>
      <c r="L472" s="653">
        <v>1</v>
      </c>
      <c r="M472" s="654">
        <v>32.74</v>
      </c>
    </row>
    <row r="473" spans="1:13" ht="14.4" customHeight="1" x14ac:dyDescent="0.3">
      <c r="A473" s="649" t="s">
        <v>3928</v>
      </c>
      <c r="B473" s="650" t="s">
        <v>3791</v>
      </c>
      <c r="C473" s="650" t="s">
        <v>2186</v>
      </c>
      <c r="D473" s="650" t="s">
        <v>3796</v>
      </c>
      <c r="E473" s="650" t="s">
        <v>3797</v>
      </c>
      <c r="F473" s="653"/>
      <c r="G473" s="653"/>
      <c r="H473" s="666">
        <v>0</v>
      </c>
      <c r="I473" s="653">
        <v>3</v>
      </c>
      <c r="J473" s="653">
        <v>32.19</v>
      </c>
      <c r="K473" s="666">
        <v>1</v>
      </c>
      <c r="L473" s="653">
        <v>3</v>
      </c>
      <c r="M473" s="654">
        <v>32.19</v>
      </c>
    </row>
    <row r="474" spans="1:13" ht="14.4" customHeight="1" x14ac:dyDescent="0.3">
      <c r="A474" s="649" t="s">
        <v>3928</v>
      </c>
      <c r="B474" s="650" t="s">
        <v>3801</v>
      </c>
      <c r="C474" s="650" t="s">
        <v>3107</v>
      </c>
      <c r="D474" s="650" t="s">
        <v>2190</v>
      </c>
      <c r="E474" s="650" t="s">
        <v>3861</v>
      </c>
      <c r="F474" s="653"/>
      <c r="G474" s="653"/>
      <c r="H474" s="666">
        <v>0</v>
      </c>
      <c r="I474" s="653">
        <v>1</v>
      </c>
      <c r="J474" s="653">
        <v>432.32</v>
      </c>
      <c r="K474" s="666">
        <v>1</v>
      </c>
      <c r="L474" s="653">
        <v>1</v>
      </c>
      <c r="M474" s="654">
        <v>432.32</v>
      </c>
    </row>
    <row r="475" spans="1:13" ht="14.4" customHeight="1" x14ac:dyDescent="0.3">
      <c r="A475" s="649" t="s">
        <v>3928</v>
      </c>
      <c r="B475" s="650" t="s">
        <v>3864</v>
      </c>
      <c r="C475" s="650" t="s">
        <v>3205</v>
      </c>
      <c r="D475" s="650" t="s">
        <v>2499</v>
      </c>
      <c r="E475" s="650" t="s">
        <v>3206</v>
      </c>
      <c r="F475" s="653"/>
      <c r="G475" s="653"/>
      <c r="H475" s="666">
        <v>0</v>
      </c>
      <c r="I475" s="653">
        <v>1</v>
      </c>
      <c r="J475" s="653">
        <v>418.37</v>
      </c>
      <c r="K475" s="666">
        <v>1</v>
      </c>
      <c r="L475" s="653">
        <v>1</v>
      </c>
      <c r="M475" s="654">
        <v>418.37</v>
      </c>
    </row>
    <row r="476" spans="1:13" ht="14.4" customHeight="1" x14ac:dyDescent="0.3">
      <c r="A476" s="649" t="s">
        <v>3928</v>
      </c>
      <c r="B476" s="650" t="s">
        <v>3870</v>
      </c>
      <c r="C476" s="650" t="s">
        <v>3157</v>
      </c>
      <c r="D476" s="650" t="s">
        <v>3158</v>
      </c>
      <c r="E476" s="650" t="s">
        <v>1068</v>
      </c>
      <c r="F476" s="653"/>
      <c r="G476" s="653"/>
      <c r="H476" s="666">
        <v>0</v>
      </c>
      <c r="I476" s="653">
        <v>1</v>
      </c>
      <c r="J476" s="653">
        <v>118.82</v>
      </c>
      <c r="K476" s="666">
        <v>1</v>
      </c>
      <c r="L476" s="653">
        <v>1</v>
      </c>
      <c r="M476" s="654">
        <v>118.82</v>
      </c>
    </row>
    <row r="477" spans="1:13" ht="14.4" customHeight="1" x14ac:dyDescent="0.3">
      <c r="A477" s="649" t="s">
        <v>3929</v>
      </c>
      <c r="B477" s="650" t="s">
        <v>3672</v>
      </c>
      <c r="C477" s="650" t="s">
        <v>2087</v>
      </c>
      <c r="D477" s="650" t="s">
        <v>3673</v>
      </c>
      <c r="E477" s="650" t="s">
        <v>3674</v>
      </c>
      <c r="F477" s="653"/>
      <c r="G477" s="653"/>
      <c r="H477" s="666">
        <v>0</v>
      </c>
      <c r="I477" s="653">
        <v>1</v>
      </c>
      <c r="J477" s="653">
        <v>32.630000000000003</v>
      </c>
      <c r="K477" s="666">
        <v>1</v>
      </c>
      <c r="L477" s="653">
        <v>1</v>
      </c>
      <c r="M477" s="654">
        <v>32.630000000000003</v>
      </c>
    </row>
    <row r="478" spans="1:13" ht="14.4" customHeight="1" x14ac:dyDescent="0.3">
      <c r="A478" s="649" t="s">
        <v>3929</v>
      </c>
      <c r="B478" s="650" t="s">
        <v>3818</v>
      </c>
      <c r="C478" s="650" t="s">
        <v>3141</v>
      </c>
      <c r="D478" s="650" t="s">
        <v>3142</v>
      </c>
      <c r="E478" s="650" t="s">
        <v>3143</v>
      </c>
      <c r="F478" s="653"/>
      <c r="G478" s="653"/>
      <c r="H478" s="666">
        <v>0</v>
      </c>
      <c r="I478" s="653">
        <v>1</v>
      </c>
      <c r="J478" s="653">
        <v>56.01</v>
      </c>
      <c r="K478" s="666">
        <v>1</v>
      </c>
      <c r="L478" s="653">
        <v>1</v>
      </c>
      <c r="M478" s="654">
        <v>56.01</v>
      </c>
    </row>
    <row r="479" spans="1:13" ht="14.4" customHeight="1" x14ac:dyDescent="0.3">
      <c r="A479" s="649" t="s">
        <v>3929</v>
      </c>
      <c r="B479" s="650" t="s">
        <v>3685</v>
      </c>
      <c r="C479" s="650" t="s">
        <v>2182</v>
      </c>
      <c r="D479" s="650" t="s">
        <v>2183</v>
      </c>
      <c r="E479" s="650" t="s">
        <v>2184</v>
      </c>
      <c r="F479" s="653"/>
      <c r="G479" s="653"/>
      <c r="H479" s="666">
        <v>0</v>
      </c>
      <c r="I479" s="653">
        <v>1</v>
      </c>
      <c r="J479" s="653">
        <v>497.4</v>
      </c>
      <c r="K479" s="666">
        <v>1</v>
      </c>
      <c r="L479" s="653">
        <v>1</v>
      </c>
      <c r="M479" s="654">
        <v>497.4</v>
      </c>
    </row>
    <row r="480" spans="1:13" ht="14.4" customHeight="1" x14ac:dyDescent="0.3">
      <c r="A480" s="649" t="s">
        <v>3929</v>
      </c>
      <c r="B480" s="650" t="s">
        <v>3685</v>
      </c>
      <c r="C480" s="650" t="s">
        <v>2200</v>
      </c>
      <c r="D480" s="650" t="s">
        <v>2201</v>
      </c>
      <c r="E480" s="650" t="s">
        <v>3686</v>
      </c>
      <c r="F480" s="653"/>
      <c r="G480" s="653"/>
      <c r="H480" s="666">
        <v>0</v>
      </c>
      <c r="I480" s="653">
        <v>36</v>
      </c>
      <c r="J480" s="653">
        <v>48945.959999999992</v>
      </c>
      <c r="K480" s="666">
        <v>1</v>
      </c>
      <c r="L480" s="653">
        <v>36</v>
      </c>
      <c r="M480" s="654">
        <v>48945.959999999992</v>
      </c>
    </row>
    <row r="481" spans="1:13" ht="14.4" customHeight="1" x14ac:dyDescent="0.3">
      <c r="A481" s="649" t="s">
        <v>3929</v>
      </c>
      <c r="B481" s="650" t="s">
        <v>3685</v>
      </c>
      <c r="C481" s="650" t="s">
        <v>3964</v>
      </c>
      <c r="D481" s="650" t="s">
        <v>3965</v>
      </c>
      <c r="E481" s="650" t="s">
        <v>3966</v>
      </c>
      <c r="F481" s="653"/>
      <c r="G481" s="653"/>
      <c r="H481" s="666">
        <v>0</v>
      </c>
      <c r="I481" s="653">
        <v>5</v>
      </c>
      <c r="J481" s="653">
        <v>6798.0499999999993</v>
      </c>
      <c r="K481" s="666">
        <v>1</v>
      </c>
      <c r="L481" s="653">
        <v>5</v>
      </c>
      <c r="M481" s="654">
        <v>6798.0499999999993</v>
      </c>
    </row>
    <row r="482" spans="1:13" ht="14.4" customHeight="1" x14ac:dyDescent="0.3">
      <c r="A482" s="649" t="s">
        <v>3929</v>
      </c>
      <c r="B482" s="650" t="s">
        <v>3687</v>
      </c>
      <c r="C482" s="650" t="s">
        <v>2225</v>
      </c>
      <c r="D482" s="650" t="s">
        <v>2226</v>
      </c>
      <c r="E482" s="650" t="s">
        <v>3688</v>
      </c>
      <c r="F482" s="653"/>
      <c r="G482" s="653"/>
      <c r="H482" s="666">
        <v>0</v>
      </c>
      <c r="I482" s="653">
        <v>1</v>
      </c>
      <c r="J482" s="653">
        <v>664.23</v>
      </c>
      <c r="K482" s="666">
        <v>1</v>
      </c>
      <c r="L482" s="653">
        <v>1</v>
      </c>
      <c r="M482" s="654">
        <v>664.23</v>
      </c>
    </row>
    <row r="483" spans="1:13" ht="14.4" customHeight="1" x14ac:dyDescent="0.3">
      <c r="A483" s="649" t="s">
        <v>3929</v>
      </c>
      <c r="B483" s="650" t="s">
        <v>3690</v>
      </c>
      <c r="C483" s="650" t="s">
        <v>2217</v>
      </c>
      <c r="D483" s="650" t="s">
        <v>2218</v>
      </c>
      <c r="E483" s="650" t="s">
        <v>1962</v>
      </c>
      <c r="F483" s="653"/>
      <c r="G483" s="653"/>
      <c r="H483" s="666"/>
      <c r="I483" s="653">
        <v>2</v>
      </c>
      <c r="J483" s="653">
        <v>0</v>
      </c>
      <c r="K483" s="666"/>
      <c r="L483" s="653">
        <v>2</v>
      </c>
      <c r="M483" s="654">
        <v>0</v>
      </c>
    </row>
    <row r="484" spans="1:13" ht="14.4" customHeight="1" x14ac:dyDescent="0.3">
      <c r="A484" s="649" t="s">
        <v>3929</v>
      </c>
      <c r="B484" s="650" t="s">
        <v>3820</v>
      </c>
      <c r="C484" s="650" t="s">
        <v>3181</v>
      </c>
      <c r="D484" s="650" t="s">
        <v>3821</v>
      </c>
      <c r="E484" s="650" t="s">
        <v>3822</v>
      </c>
      <c r="F484" s="653"/>
      <c r="G484" s="653"/>
      <c r="H484" s="666">
        <v>0</v>
      </c>
      <c r="I484" s="653">
        <v>1</v>
      </c>
      <c r="J484" s="653">
        <v>126.09</v>
      </c>
      <c r="K484" s="666">
        <v>1</v>
      </c>
      <c r="L484" s="653">
        <v>1</v>
      </c>
      <c r="M484" s="654">
        <v>126.09</v>
      </c>
    </row>
    <row r="485" spans="1:13" ht="14.4" customHeight="1" x14ac:dyDescent="0.3">
      <c r="A485" s="649" t="s">
        <v>3929</v>
      </c>
      <c r="B485" s="650" t="s">
        <v>3696</v>
      </c>
      <c r="C485" s="650" t="s">
        <v>2179</v>
      </c>
      <c r="D485" s="650" t="s">
        <v>1999</v>
      </c>
      <c r="E485" s="650" t="s">
        <v>2180</v>
      </c>
      <c r="F485" s="653"/>
      <c r="G485" s="653"/>
      <c r="H485" s="666">
        <v>0</v>
      </c>
      <c r="I485" s="653">
        <v>7</v>
      </c>
      <c r="J485" s="653">
        <v>4377.03</v>
      </c>
      <c r="K485" s="666">
        <v>1</v>
      </c>
      <c r="L485" s="653">
        <v>7</v>
      </c>
      <c r="M485" s="654">
        <v>4377.03</v>
      </c>
    </row>
    <row r="486" spans="1:13" ht="14.4" customHeight="1" x14ac:dyDescent="0.3">
      <c r="A486" s="649" t="s">
        <v>3929</v>
      </c>
      <c r="B486" s="650" t="s">
        <v>3696</v>
      </c>
      <c r="C486" s="650" t="s">
        <v>1998</v>
      </c>
      <c r="D486" s="650" t="s">
        <v>1999</v>
      </c>
      <c r="E486" s="650" t="s">
        <v>2000</v>
      </c>
      <c r="F486" s="653"/>
      <c r="G486" s="653"/>
      <c r="H486" s="666">
        <v>0</v>
      </c>
      <c r="I486" s="653">
        <v>10</v>
      </c>
      <c r="J486" s="653">
        <v>9379.2999999999993</v>
      </c>
      <c r="K486" s="666">
        <v>1</v>
      </c>
      <c r="L486" s="653">
        <v>10</v>
      </c>
      <c r="M486" s="654">
        <v>9379.2999999999993</v>
      </c>
    </row>
    <row r="487" spans="1:13" ht="14.4" customHeight="1" x14ac:dyDescent="0.3">
      <c r="A487" s="649" t="s">
        <v>3929</v>
      </c>
      <c r="B487" s="650" t="s">
        <v>3696</v>
      </c>
      <c r="C487" s="650" t="s">
        <v>2002</v>
      </c>
      <c r="D487" s="650" t="s">
        <v>1999</v>
      </c>
      <c r="E487" s="650" t="s">
        <v>2003</v>
      </c>
      <c r="F487" s="653"/>
      <c r="G487" s="653"/>
      <c r="H487" s="666">
        <v>0</v>
      </c>
      <c r="I487" s="653">
        <v>5</v>
      </c>
      <c r="J487" s="653">
        <v>5832.35</v>
      </c>
      <c r="K487" s="666">
        <v>1</v>
      </c>
      <c r="L487" s="653">
        <v>5</v>
      </c>
      <c r="M487" s="654">
        <v>5832.35</v>
      </c>
    </row>
    <row r="488" spans="1:13" ht="14.4" customHeight="1" x14ac:dyDescent="0.3">
      <c r="A488" s="649" t="s">
        <v>3929</v>
      </c>
      <c r="B488" s="650" t="s">
        <v>3696</v>
      </c>
      <c r="C488" s="650" t="s">
        <v>3114</v>
      </c>
      <c r="D488" s="650" t="s">
        <v>1999</v>
      </c>
      <c r="E488" s="650" t="s">
        <v>3115</v>
      </c>
      <c r="F488" s="653"/>
      <c r="G488" s="653"/>
      <c r="H488" s="666">
        <v>0</v>
      </c>
      <c r="I488" s="653">
        <v>1</v>
      </c>
      <c r="J488" s="653">
        <v>1458.07</v>
      </c>
      <c r="K488" s="666">
        <v>1</v>
      </c>
      <c r="L488" s="653">
        <v>1</v>
      </c>
      <c r="M488" s="654">
        <v>1458.07</v>
      </c>
    </row>
    <row r="489" spans="1:13" ht="14.4" customHeight="1" x14ac:dyDescent="0.3">
      <c r="A489" s="649" t="s">
        <v>3929</v>
      </c>
      <c r="B489" s="650" t="s">
        <v>3696</v>
      </c>
      <c r="C489" s="650" t="s">
        <v>2061</v>
      </c>
      <c r="D489" s="650" t="s">
        <v>2062</v>
      </c>
      <c r="E489" s="650" t="s">
        <v>2000</v>
      </c>
      <c r="F489" s="653"/>
      <c r="G489" s="653"/>
      <c r="H489" s="666">
        <v>0</v>
      </c>
      <c r="I489" s="653">
        <v>21</v>
      </c>
      <c r="J489" s="653">
        <v>36743.49</v>
      </c>
      <c r="K489" s="666">
        <v>1</v>
      </c>
      <c r="L489" s="653">
        <v>21</v>
      </c>
      <c r="M489" s="654">
        <v>36743.49</v>
      </c>
    </row>
    <row r="490" spans="1:13" ht="14.4" customHeight="1" x14ac:dyDescent="0.3">
      <c r="A490" s="649" t="s">
        <v>3929</v>
      </c>
      <c r="B490" s="650" t="s">
        <v>3696</v>
      </c>
      <c r="C490" s="650" t="s">
        <v>2065</v>
      </c>
      <c r="D490" s="650" t="s">
        <v>2062</v>
      </c>
      <c r="E490" s="650" t="s">
        <v>2003</v>
      </c>
      <c r="F490" s="653"/>
      <c r="G490" s="653"/>
      <c r="H490" s="666">
        <v>0</v>
      </c>
      <c r="I490" s="653">
        <v>13</v>
      </c>
      <c r="J490" s="653">
        <v>30327.96</v>
      </c>
      <c r="K490" s="666">
        <v>1</v>
      </c>
      <c r="L490" s="653">
        <v>13</v>
      </c>
      <c r="M490" s="654">
        <v>30327.96</v>
      </c>
    </row>
    <row r="491" spans="1:13" ht="14.4" customHeight="1" x14ac:dyDescent="0.3">
      <c r="A491" s="649" t="s">
        <v>3929</v>
      </c>
      <c r="B491" s="650" t="s">
        <v>3696</v>
      </c>
      <c r="C491" s="650" t="s">
        <v>2068</v>
      </c>
      <c r="D491" s="650" t="s">
        <v>2062</v>
      </c>
      <c r="E491" s="650" t="s">
        <v>3115</v>
      </c>
      <c r="F491" s="653"/>
      <c r="G491" s="653"/>
      <c r="H491" s="666">
        <v>0</v>
      </c>
      <c r="I491" s="653">
        <v>2</v>
      </c>
      <c r="J491" s="653">
        <v>5832.32</v>
      </c>
      <c r="K491" s="666">
        <v>1</v>
      </c>
      <c r="L491" s="653">
        <v>2</v>
      </c>
      <c r="M491" s="654">
        <v>5832.32</v>
      </c>
    </row>
    <row r="492" spans="1:13" ht="14.4" customHeight="1" x14ac:dyDescent="0.3">
      <c r="A492" s="649" t="s">
        <v>3929</v>
      </c>
      <c r="B492" s="650" t="s">
        <v>3699</v>
      </c>
      <c r="C492" s="650" t="s">
        <v>4210</v>
      </c>
      <c r="D492" s="650" t="s">
        <v>1132</v>
      </c>
      <c r="E492" s="650" t="s">
        <v>1133</v>
      </c>
      <c r="F492" s="653"/>
      <c r="G492" s="653"/>
      <c r="H492" s="666">
        <v>0</v>
      </c>
      <c r="I492" s="653">
        <v>1</v>
      </c>
      <c r="J492" s="653">
        <v>81.209999999999994</v>
      </c>
      <c r="K492" s="666">
        <v>1</v>
      </c>
      <c r="L492" s="653">
        <v>1</v>
      </c>
      <c r="M492" s="654">
        <v>81.209999999999994</v>
      </c>
    </row>
    <row r="493" spans="1:13" ht="14.4" customHeight="1" x14ac:dyDescent="0.3">
      <c r="A493" s="649" t="s">
        <v>3929</v>
      </c>
      <c r="B493" s="650" t="s">
        <v>3699</v>
      </c>
      <c r="C493" s="650" t="s">
        <v>3973</v>
      </c>
      <c r="D493" s="650" t="s">
        <v>1128</v>
      </c>
      <c r="E493" s="650" t="s">
        <v>1129</v>
      </c>
      <c r="F493" s="653"/>
      <c r="G493" s="653"/>
      <c r="H493" s="666"/>
      <c r="I493" s="653">
        <v>1</v>
      </c>
      <c r="J493" s="653">
        <v>0</v>
      </c>
      <c r="K493" s="666"/>
      <c r="L493" s="653">
        <v>1</v>
      </c>
      <c r="M493" s="654">
        <v>0</v>
      </c>
    </row>
    <row r="494" spans="1:13" ht="14.4" customHeight="1" x14ac:dyDescent="0.3">
      <c r="A494" s="649" t="s">
        <v>3929</v>
      </c>
      <c r="B494" s="650" t="s">
        <v>3727</v>
      </c>
      <c r="C494" s="650" t="s">
        <v>2335</v>
      </c>
      <c r="D494" s="650" t="s">
        <v>3728</v>
      </c>
      <c r="E494" s="650" t="s">
        <v>3729</v>
      </c>
      <c r="F494" s="653"/>
      <c r="G494" s="653"/>
      <c r="H494" s="666">
        <v>0</v>
      </c>
      <c r="I494" s="653">
        <v>3</v>
      </c>
      <c r="J494" s="653">
        <v>470.58000000000004</v>
      </c>
      <c r="K494" s="666">
        <v>1</v>
      </c>
      <c r="L494" s="653">
        <v>3</v>
      </c>
      <c r="M494" s="654">
        <v>470.58000000000004</v>
      </c>
    </row>
    <row r="495" spans="1:13" ht="14.4" customHeight="1" x14ac:dyDescent="0.3">
      <c r="A495" s="649" t="s">
        <v>3929</v>
      </c>
      <c r="B495" s="650" t="s">
        <v>3727</v>
      </c>
      <c r="C495" s="650" t="s">
        <v>3284</v>
      </c>
      <c r="D495" s="650" t="s">
        <v>3846</v>
      </c>
      <c r="E495" s="650" t="s">
        <v>3847</v>
      </c>
      <c r="F495" s="653"/>
      <c r="G495" s="653"/>
      <c r="H495" s="666">
        <v>0</v>
      </c>
      <c r="I495" s="653">
        <v>2</v>
      </c>
      <c r="J495" s="653">
        <v>484.92</v>
      </c>
      <c r="K495" s="666">
        <v>1</v>
      </c>
      <c r="L495" s="653">
        <v>2</v>
      </c>
      <c r="M495" s="654">
        <v>484.92</v>
      </c>
    </row>
    <row r="496" spans="1:13" ht="14.4" customHeight="1" x14ac:dyDescent="0.3">
      <c r="A496" s="649" t="s">
        <v>3929</v>
      </c>
      <c r="B496" s="650" t="s">
        <v>3732</v>
      </c>
      <c r="C496" s="650" t="s">
        <v>2417</v>
      </c>
      <c r="D496" s="650" t="s">
        <v>2418</v>
      </c>
      <c r="E496" s="650" t="s">
        <v>3733</v>
      </c>
      <c r="F496" s="653"/>
      <c r="G496" s="653"/>
      <c r="H496" s="666">
        <v>0</v>
      </c>
      <c r="I496" s="653">
        <v>4</v>
      </c>
      <c r="J496" s="653">
        <v>736.88</v>
      </c>
      <c r="K496" s="666">
        <v>1</v>
      </c>
      <c r="L496" s="653">
        <v>4</v>
      </c>
      <c r="M496" s="654">
        <v>736.88</v>
      </c>
    </row>
    <row r="497" spans="1:13" ht="14.4" customHeight="1" x14ac:dyDescent="0.3">
      <c r="A497" s="649" t="s">
        <v>3929</v>
      </c>
      <c r="B497" s="650" t="s">
        <v>3737</v>
      </c>
      <c r="C497" s="650" t="s">
        <v>2429</v>
      </c>
      <c r="D497" s="650" t="s">
        <v>2430</v>
      </c>
      <c r="E497" s="650" t="s">
        <v>3738</v>
      </c>
      <c r="F497" s="653"/>
      <c r="G497" s="653"/>
      <c r="H497" s="666">
        <v>0</v>
      </c>
      <c r="I497" s="653">
        <v>2</v>
      </c>
      <c r="J497" s="653">
        <v>139.72</v>
      </c>
      <c r="K497" s="666">
        <v>1</v>
      </c>
      <c r="L497" s="653">
        <v>2</v>
      </c>
      <c r="M497" s="654">
        <v>139.72</v>
      </c>
    </row>
    <row r="498" spans="1:13" ht="14.4" customHeight="1" x14ac:dyDescent="0.3">
      <c r="A498" s="649" t="s">
        <v>3929</v>
      </c>
      <c r="B498" s="650" t="s">
        <v>3739</v>
      </c>
      <c r="C498" s="650" t="s">
        <v>3317</v>
      </c>
      <c r="D498" s="650" t="s">
        <v>3318</v>
      </c>
      <c r="E498" s="650" t="s">
        <v>3733</v>
      </c>
      <c r="F498" s="653"/>
      <c r="G498" s="653"/>
      <c r="H498" s="666">
        <v>0</v>
      </c>
      <c r="I498" s="653">
        <v>2</v>
      </c>
      <c r="J498" s="653">
        <v>139.72</v>
      </c>
      <c r="K498" s="666">
        <v>1</v>
      </c>
      <c r="L498" s="653">
        <v>2</v>
      </c>
      <c r="M498" s="654">
        <v>139.72</v>
      </c>
    </row>
    <row r="499" spans="1:13" ht="14.4" customHeight="1" x14ac:dyDescent="0.3">
      <c r="A499" s="649" t="s">
        <v>3929</v>
      </c>
      <c r="B499" s="650" t="s">
        <v>3746</v>
      </c>
      <c r="C499" s="650" t="s">
        <v>3320</v>
      </c>
      <c r="D499" s="650" t="s">
        <v>3321</v>
      </c>
      <c r="E499" s="650" t="s">
        <v>3848</v>
      </c>
      <c r="F499" s="653"/>
      <c r="G499" s="653"/>
      <c r="H499" s="666">
        <v>0</v>
      </c>
      <c r="I499" s="653">
        <v>3</v>
      </c>
      <c r="J499" s="653">
        <v>9381.57</v>
      </c>
      <c r="K499" s="666">
        <v>1</v>
      </c>
      <c r="L499" s="653">
        <v>3</v>
      </c>
      <c r="M499" s="654">
        <v>9381.57</v>
      </c>
    </row>
    <row r="500" spans="1:13" ht="14.4" customHeight="1" x14ac:dyDescent="0.3">
      <c r="A500" s="649" t="s">
        <v>3929</v>
      </c>
      <c r="B500" s="650" t="s">
        <v>3849</v>
      </c>
      <c r="C500" s="650" t="s">
        <v>4385</v>
      </c>
      <c r="D500" s="650" t="s">
        <v>3851</v>
      </c>
      <c r="E500" s="650" t="s">
        <v>2164</v>
      </c>
      <c r="F500" s="653"/>
      <c r="G500" s="653"/>
      <c r="H500" s="666">
        <v>0</v>
      </c>
      <c r="I500" s="653">
        <v>12</v>
      </c>
      <c r="J500" s="653">
        <v>1389.6000000000001</v>
      </c>
      <c r="K500" s="666">
        <v>1</v>
      </c>
      <c r="L500" s="653">
        <v>12</v>
      </c>
      <c r="M500" s="654">
        <v>1389.6000000000001</v>
      </c>
    </row>
    <row r="501" spans="1:13" ht="14.4" customHeight="1" x14ac:dyDescent="0.3">
      <c r="A501" s="649" t="s">
        <v>3929</v>
      </c>
      <c r="B501" s="650" t="s">
        <v>3849</v>
      </c>
      <c r="C501" s="650" t="s">
        <v>3236</v>
      </c>
      <c r="D501" s="650" t="s">
        <v>3851</v>
      </c>
      <c r="E501" s="650" t="s">
        <v>3852</v>
      </c>
      <c r="F501" s="653"/>
      <c r="G501" s="653"/>
      <c r="H501" s="666">
        <v>0</v>
      </c>
      <c r="I501" s="653">
        <v>1</v>
      </c>
      <c r="J501" s="653">
        <v>514.67999999999995</v>
      </c>
      <c r="K501" s="666">
        <v>1</v>
      </c>
      <c r="L501" s="653">
        <v>1</v>
      </c>
      <c r="M501" s="654">
        <v>514.67999999999995</v>
      </c>
    </row>
    <row r="502" spans="1:13" ht="14.4" customHeight="1" x14ac:dyDescent="0.3">
      <c r="A502" s="649" t="s">
        <v>3929</v>
      </c>
      <c r="B502" s="650" t="s">
        <v>3768</v>
      </c>
      <c r="C502" s="650" t="s">
        <v>4216</v>
      </c>
      <c r="D502" s="650" t="s">
        <v>4217</v>
      </c>
      <c r="E502" s="650" t="s">
        <v>3806</v>
      </c>
      <c r="F502" s="653"/>
      <c r="G502" s="653"/>
      <c r="H502" s="666">
        <v>0</v>
      </c>
      <c r="I502" s="653">
        <v>1</v>
      </c>
      <c r="J502" s="653">
        <v>216.29</v>
      </c>
      <c r="K502" s="666">
        <v>1</v>
      </c>
      <c r="L502" s="653">
        <v>1</v>
      </c>
      <c r="M502" s="654">
        <v>216.29</v>
      </c>
    </row>
    <row r="503" spans="1:13" ht="14.4" customHeight="1" x14ac:dyDescent="0.3">
      <c r="A503" s="649" t="s">
        <v>3929</v>
      </c>
      <c r="B503" s="650" t="s">
        <v>3769</v>
      </c>
      <c r="C503" s="650" t="s">
        <v>2273</v>
      </c>
      <c r="D503" s="650" t="s">
        <v>2274</v>
      </c>
      <c r="E503" s="650" t="s">
        <v>3770</v>
      </c>
      <c r="F503" s="653"/>
      <c r="G503" s="653"/>
      <c r="H503" s="666">
        <v>0</v>
      </c>
      <c r="I503" s="653">
        <v>40</v>
      </c>
      <c r="J503" s="653">
        <v>32183.200000000008</v>
      </c>
      <c r="K503" s="666">
        <v>1</v>
      </c>
      <c r="L503" s="653">
        <v>40</v>
      </c>
      <c r="M503" s="654">
        <v>32183.200000000008</v>
      </c>
    </row>
    <row r="504" spans="1:13" ht="14.4" customHeight="1" x14ac:dyDescent="0.3">
      <c r="A504" s="649" t="s">
        <v>3929</v>
      </c>
      <c r="B504" s="650" t="s">
        <v>5992</v>
      </c>
      <c r="C504" s="650" t="s">
        <v>5367</v>
      </c>
      <c r="D504" s="650" t="s">
        <v>5368</v>
      </c>
      <c r="E504" s="650" t="s">
        <v>5369</v>
      </c>
      <c r="F504" s="653"/>
      <c r="G504" s="653"/>
      <c r="H504" s="666">
        <v>0</v>
      </c>
      <c r="I504" s="653">
        <v>1</v>
      </c>
      <c r="J504" s="653">
        <v>193.26</v>
      </c>
      <c r="K504" s="666">
        <v>1</v>
      </c>
      <c r="L504" s="653">
        <v>1</v>
      </c>
      <c r="M504" s="654">
        <v>193.26</v>
      </c>
    </row>
    <row r="505" spans="1:13" ht="14.4" customHeight="1" x14ac:dyDescent="0.3">
      <c r="A505" s="649" t="s">
        <v>3929</v>
      </c>
      <c r="B505" s="650" t="s">
        <v>3774</v>
      </c>
      <c r="C505" s="650" t="s">
        <v>1097</v>
      </c>
      <c r="D505" s="650" t="s">
        <v>1098</v>
      </c>
      <c r="E505" s="650" t="s">
        <v>1099</v>
      </c>
      <c r="F505" s="653"/>
      <c r="G505" s="653"/>
      <c r="H505" s="666">
        <v>0</v>
      </c>
      <c r="I505" s="653">
        <v>2</v>
      </c>
      <c r="J505" s="653">
        <v>190.5</v>
      </c>
      <c r="K505" s="666">
        <v>1</v>
      </c>
      <c r="L505" s="653">
        <v>2</v>
      </c>
      <c r="M505" s="654">
        <v>190.5</v>
      </c>
    </row>
    <row r="506" spans="1:13" ht="14.4" customHeight="1" x14ac:dyDescent="0.3">
      <c r="A506" s="649" t="s">
        <v>3929</v>
      </c>
      <c r="B506" s="650" t="s">
        <v>5980</v>
      </c>
      <c r="C506" s="650" t="s">
        <v>4221</v>
      </c>
      <c r="D506" s="650" t="s">
        <v>4222</v>
      </c>
      <c r="E506" s="650" t="s">
        <v>4223</v>
      </c>
      <c r="F506" s="653"/>
      <c r="G506" s="653"/>
      <c r="H506" s="666">
        <v>0</v>
      </c>
      <c r="I506" s="653">
        <v>1</v>
      </c>
      <c r="J506" s="653">
        <v>801.23</v>
      </c>
      <c r="K506" s="666">
        <v>1</v>
      </c>
      <c r="L506" s="653">
        <v>1</v>
      </c>
      <c r="M506" s="654">
        <v>801.23</v>
      </c>
    </row>
    <row r="507" spans="1:13" ht="14.4" customHeight="1" x14ac:dyDescent="0.3">
      <c r="A507" s="649" t="s">
        <v>3929</v>
      </c>
      <c r="B507" s="650" t="s">
        <v>3777</v>
      </c>
      <c r="C507" s="650" t="s">
        <v>2005</v>
      </c>
      <c r="D507" s="650" t="s">
        <v>2006</v>
      </c>
      <c r="E507" s="650" t="s">
        <v>2007</v>
      </c>
      <c r="F507" s="653"/>
      <c r="G507" s="653"/>
      <c r="H507" s="666">
        <v>0</v>
      </c>
      <c r="I507" s="653">
        <v>1</v>
      </c>
      <c r="J507" s="653">
        <v>32.74</v>
      </c>
      <c r="K507" s="666">
        <v>1</v>
      </c>
      <c r="L507" s="653">
        <v>1</v>
      </c>
      <c r="M507" s="654">
        <v>32.74</v>
      </c>
    </row>
    <row r="508" spans="1:13" ht="14.4" customHeight="1" x14ac:dyDescent="0.3">
      <c r="A508" s="649" t="s">
        <v>3929</v>
      </c>
      <c r="B508" s="650" t="s">
        <v>3777</v>
      </c>
      <c r="C508" s="650" t="s">
        <v>2025</v>
      </c>
      <c r="D508" s="650" t="s">
        <v>2026</v>
      </c>
      <c r="E508" s="650" t="s">
        <v>3779</v>
      </c>
      <c r="F508" s="653"/>
      <c r="G508" s="653"/>
      <c r="H508" s="666">
        <v>0</v>
      </c>
      <c r="I508" s="653">
        <v>9</v>
      </c>
      <c r="J508" s="653">
        <v>1326.2400000000002</v>
      </c>
      <c r="K508" s="666">
        <v>1</v>
      </c>
      <c r="L508" s="653">
        <v>9</v>
      </c>
      <c r="M508" s="654">
        <v>1326.2400000000002</v>
      </c>
    </row>
    <row r="509" spans="1:13" ht="14.4" customHeight="1" x14ac:dyDescent="0.3">
      <c r="A509" s="649" t="s">
        <v>3929</v>
      </c>
      <c r="B509" s="650" t="s">
        <v>3777</v>
      </c>
      <c r="C509" s="650" t="s">
        <v>2233</v>
      </c>
      <c r="D509" s="650" t="s">
        <v>2234</v>
      </c>
      <c r="E509" s="650" t="s">
        <v>1532</v>
      </c>
      <c r="F509" s="653"/>
      <c r="G509" s="653"/>
      <c r="H509" s="666">
        <v>0</v>
      </c>
      <c r="I509" s="653">
        <v>1</v>
      </c>
      <c r="J509" s="653">
        <v>196.46</v>
      </c>
      <c r="K509" s="666">
        <v>1</v>
      </c>
      <c r="L509" s="653">
        <v>1</v>
      </c>
      <c r="M509" s="654">
        <v>196.46</v>
      </c>
    </row>
    <row r="510" spans="1:13" ht="14.4" customHeight="1" x14ac:dyDescent="0.3">
      <c r="A510" s="649" t="s">
        <v>3929</v>
      </c>
      <c r="B510" s="650" t="s">
        <v>3777</v>
      </c>
      <c r="C510" s="650" t="s">
        <v>2058</v>
      </c>
      <c r="D510" s="650" t="s">
        <v>2055</v>
      </c>
      <c r="E510" s="650" t="s">
        <v>3072</v>
      </c>
      <c r="F510" s="653"/>
      <c r="G510" s="653"/>
      <c r="H510" s="666">
        <v>0</v>
      </c>
      <c r="I510" s="653">
        <v>3</v>
      </c>
      <c r="J510" s="653">
        <v>294.69</v>
      </c>
      <c r="K510" s="666">
        <v>1</v>
      </c>
      <c r="L510" s="653">
        <v>3</v>
      </c>
      <c r="M510" s="654">
        <v>294.69</v>
      </c>
    </row>
    <row r="511" spans="1:13" ht="14.4" customHeight="1" x14ac:dyDescent="0.3">
      <c r="A511" s="649" t="s">
        <v>3929</v>
      </c>
      <c r="B511" s="650" t="s">
        <v>3777</v>
      </c>
      <c r="C511" s="650" t="s">
        <v>4334</v>
      </c>
      <c r="D511" s="650" t="s">
        <v>2055</v>
      </c>
      <c r="E511" s="650" t="s">
        <v>4335</v>
      </c>
      <c r="F511" s="653"/>
      <c r="G511" s="653"/>
      <c r="H511" s="666">
        <v>0</v>
      </c>
      <c r="I511" s="653">
        <v>2</v>
      </c>
      <c r="J511" s="653">
        <v>327.45999999999998</v>
      </c>
      <c r="K511" s="666">
        <v>1</v>
      </c>
      <c r="L511" s="653">
        <v>2</v>
      </c>
      <c r="M511" s="654">
        <v>327.45999999999998</v>
      </c>
    </row>
    <row r="512" spans="1:13" ht="14.4" customHeight="1" x14ac:dyDescent="0.3">
      <c r="A512" s="649" t="s">
        <v>3929</v>
      </c>
      <c r="B512" s="650" t="s">
        <v>3777</v>
      </c>
      <c r="C512" s="650" t="s">
        <v>4386</v>
      </c>
      <c r="D512" s="650" t="s">
        <v>2194</v>
      </c>
      <c r="E512" s="650" t="s">
        <v>4387</v>
      </c>
      <c r="F512" s="653"/>
      <c r="G512" s="653"/>
      <c r="H512" s="666">
        <v>0</v>
      </c>
      <c r="I512" s="653">
        <v>2</v>
      </c>
      <c r="J512" s="653">
        <v>628.67999999999995</v>
      </c>
      <c r="K512" s="666">
        <v>1</v>
      </c>
      <c r="L512" s="653">
        <v>2</v>
      </c>
      <c r="M512" s="654">
        <v>628.67999999999995</v>
      </c>
    </row>
    <row r="513" spans="1:13" ht="14.4" customHeight="1" x14ac:dyDescent="0.3">
      <c r="A513" s="649" t="s">
        <v>3929</v>
      </c>
      <c r="B513" s="650" t="s">
        <v>3784</v>
      </c>
      <c r="C513" s="650" t="s">
        <v>4151</v>
      </c>
      <c r="D513" s="650" t="s">
        <v>3853</v>
      </c>
      <c r="E513" s="650" t="s">
        <v>4152</v>
      </c>
      <c r="F513" s="653"/>
      <c r="G513" s="653"/>
      <c r="H513" s="666">
        <v>0</v>
      </c>
      <c r="I513" s="653">
        <v>1</v>
      </c>
      <c r="J513" s="653">
        <v>561.54</v>
      </c>
      <c r="K513" s="666">
        <v>1</v>
      </c>
      <c r="L513" s="653">
        <v>1</v>
      </c>
      <c r="M513" s="654">
        <v>561.54</v>
      </c>
    </row>
    <row r="514" spans="1:13" ht="14.4" customHeight="1" x14ac:dyDescent="0.3">
      <c r="A514" s="649" t="s">
        <v>3929</v>
      </c>
      <c r="B514" s="650" t="s">
        <v>3784</v>
      </c>
      <c r="C514" s="650" t="s">
        <v>4250</v>
      </c>
      <c r="D514" s="650" t="s">
        <v>3785</v>
      </c>
      <c r="E514" s="650" t="s">
        <v>4251</v>
      </c>
      <c r="F514" s="653"/>
      <c r="G514" s="653"/>
      <c r="H514" s="666">
        <v>0</v>
      </c>
      <c r="I514" s="653">
        <v>2</v>
      </c>
      <c r="J514" s="653">
        <v>1774.1</v>
      </c>
      <c r="K514" s="666">
        <v>1</v>
      </c>
      <c r="L514" s="653">
        <v>2</v>
      </c>
      <c r="M514" s="654">
        <v>1774.1</v>
      </c>
    </row>
    <row r="515" spans="1:13" ht="14.4" customHeight="1" x14ac:dyDescent="0.3">
      <c r="A515" s="649" t="s">
        <v>3929</v>
      </c>
      <c r="B515" s="650" t="s">
        <v>3791</v>
      </c>
      <c r="C515" s="650" t="s">
        <v>2084</v>
      </c>
      <c r="D515" s="650" t="s">
        <v>3794</v>
      </c>
      <c r="E515" s="650" t="s">
        <v>3795</v>
      </c>
      <c r="F515" s="653"/>
      <c r="G515" s="653"/>
      <c r="H515" s="666">
        <v>0</v>
      </c>
      <c r="I515" s="653">
        <v>11</v>
      </c>
      <c r="J515" s="653">
        <v>76.78</v>
      </c>
      <c r="K515" s="666">
        <v>1</v>
      </c>
      <c r="L515" s="653">
        <v>11</v>
      </c>
      <c r="M515" s="654">
        <v>76.78</v>
      </c>
    </row>
    <row r="516" spans="1:13" ht="14.4" customHeight="1" x14ac:dyDescent="0.3">
      <c r="A516" s="649" t="s">
        <v>3929</v>
      </c>
      <c r="B516" s="650" t="s">
        <v>3798</v>
      </c>
      <c r="C516" s="650" t="s">
        <v>1976</v>
      </c>
      <c r="D516" s="650" t="s">
        <v>3799</v>
      </c>
      <c r="E516" s="650" t="s">
        <v>3800</v>
      </c>
      <c r="F516" s="653"/>
      <c r="G516" s="653"/>
      <c r="H516" s="666"/>
      <c r="I516" s="653">
        <v>4</v>
      </c>
      <c r="J516" s="653">
        <v>0</v>
      </c>
      <c r="K516" s="666"/>
      <c r="L516" s="653">
        <v>4</v>
      </c>
      <c r="M516" s="654">
        <v>0</v>
      </c>
    </row>
    <row r="517" spans="1:13" ht="14.4" customHeight="1" x14ac:dyDescent="0.3">
      <c r="A517" s="649" t="s">
        <v>3929</v>
      </c>
      <c r="B517" s="650" t="s">
        <v>3801</v>
      </c>
      <c r="C517" s="650" t="s">
        <v>2189</v>
      </c>
      <c r="D517" s="650" t="s">
        <v>2190</v>
      </c>
      <c r="E517" s="650" t="s">
        <v>3803</v>
      </c>
      <c r="F517" s="653"/>
      <c r="G517" s="653"/>
      <c r="H517" s="666">
        <v>0</v>
      </c>
      <c r="I517" s="653">
        <v>4</v>
      </c>
      <c r="J517" s="653">
        <v>864.64</v>
      </c>
      <c r="K517" s="666">
        <v>1</v>
      </c>
      <c r="L517" s="653">
        <v>4</v>
      </c>
      <c r="M517" s="654">
        <v>864.64</v>
      </c>
    </row>
    <row r="518" spans="1:13" ht="14.4" customHeight="1" x14ac:dyDescent="0.3">
      <c r="A518" s="649" t="s">
        <v>3929</v>
      </c>
      <c r="B518" s="650" t="s">
        <v>3801</v>
      </c>
      <c r="C518" s="650" t="s">
        <v>3107</v>
      </c>
      <c r="D518" s="650" t="s">
        <v>2190</v>
      </c>
      <c r="E518" s="650" t="s">
        <v>3861</v>
      </c>
      <c r="F518" s="653"/>
      <c r="G518" s="653"/>
      <c r="H518" s="666">
        <v>0</v>
      </c>
      <c r="I518" s="653">
        <v>1</v>
      </c>
      <c r="J518" s="653">
        <v>432.32</v>
      </c>
      <c r="K518" s="666">
        <v>1</v>
      </c>
      <c r="L518" s="653">
        <v>1</v>
      </c>
      <c r="M518" s="654">
        <v>432.32</v>
      </c>
    </row>
    <row r="519" spans="1:13" ht="14.4" customHeight="1" x14ac:dyDescent="0.3">
      <c r="A519" s="649" t="s">
        <v>3929</v>
      </c>
      <c r="B519" s="650" t="s">
        <v>3807</v>
      </c>
      <c r="C519" s="650" t="s">
        <v>2159</v>
      </c>
      <c r="D519" s="650" t="s">
        <v>2160</v>
      </c>
      <c r="E519" s="650" t="s">
        <v>922</v>
      </c>
      <c r="F519" s="653"/>
      <c r="G519" s="653"/>
      <c r="H519" s="666">
        <v>0</v>
      </c>
      <c r="I519" s="653">
        <v>1</v>
      </c>
      <c r="J519" s="653">
        <v>232.44</v>
      </c>
      <c r="K519" s="666">
        <v>1</v>
      </c>
      <c r="L519" s="653">
        <v>1</v>
      </c>
      <c r="M519" s="654">
        <v>232.44</v>
      </c>
    </row>
    <row r="520" spans="1:13" ht="14.4" customHeight="1" x14ac:dyDescent="0.3">
      <c r="A520" s="649" t="s">
        <v>3929</v>
      </c>
      <c r="B520" s="650" t="s">
        <v>3864</v>
      </c>
      <c r="C520" s="650" t="s">
        <v>4300</v>
      </c>
      <c r="D520" s="650" t="s">
        <v>4301</v>
      </c>
      <c r="E520" s="650" t="s">
        <v>4302</v>
      </c>
      <c r="F520" s="653"/>
      <c r="G520" s="653"/>
      <c r="H520" s="666">
        <v>0</v>
      </c>
      <c r="I520" s="653">
        <v>2</v>
      </c>
      <c r="J520" s="653">
        <v>371.8</v>
      </c>
      <c r="K520" s="666">
        <v>1</v>
      </c>
      <c r="L520" s="653">
        <v>2</v>
      </c>
      <c r="M520" s="654">
        <v>371.8</v>
      </c>
    </row>
    <row r="521" spans="1:13" ht="14.4" customHeight="1" x14ac:dyDescent="0.3">
      <c r="A521" s="649" t="s">
        <v>3929</v>
      </c>
      <c r="B521" s="650" t="s">
        <v>3810</v>
      </c>
      <c r="C521" s="650" t="s">
        <v>2075</v>
      </c>
      <c r="D521" s="650" t="s">
        <v>2072</v>
      </c>
      <c r="E521" s="650" t="s">
        <v>922</v>
      </c>
      <c r="F521" s="653"/>
      <c r="G521" s="653"/>
      <c r="H521" s="666">
        <v>0</v>
      </c>
      <c r="I521" s="653">
        <v>4</v>
      </c>
      <c r="J521" s="653">
        <v>532.04</v>
      </c>
      <c r="K521" s="666">
        <v>1</v>
      </c>
      <c r="L521" s="653">
        <v>4</v>
      </c>
      <c r="M521" s="654">
        <v>532.04</v>
      </c>
    </row>
    <row r="522" spans="1:13" ht="14.4" customHeight="1" x14ac:dyDescent="0.3">
      <c r="A522" s="649" t="s">
        <v>3929</v>
      </c>
      <c r="B522" s="650" t="s">
        <v>3812</v>
      </c>
      <c r="C522" s="650" t="s">
        <v>4325</v>
      </c>
      <c r="D522" s="650" t="s">
        <v>4326</v>
      </c>
      <c r="E522" s="650" t="s">
        <v>4324</v>
      </c>
      <c r="F522" s="653"/>
      <c r="G522" s="653"/>
      <c r="H522" s="666">
        <v>0</v>
      </c>
      <c r="I522" s="653">
        <v>31</v>
      </c>
      <c r="J522" s="653">
        <v>2543.2400000000002</v>
      </c>
      <c r="K522" s="666">
        <v>1</v>
      </c>
      <c r="L522" s="653">
        <v>31</v>
      </c>
      <c r="M522" s="654">
        <v>2543.2400000000002</v>
      </c>
    </row>
    <row r="523" spans="1:13" ht="14.4" customHeight="1" x14ac:dyDescent="0.3">
      <c r="A523" s="649" t="s">
        <v>3929</v>
      </c>
      <c r="B523" s="650" t="s">
        <v>3812</v>
      </c>
      <c r="C523" s="650" t="s">
        <v>4322</v>
      </c>
      <c r="D523" s="650" t="s">
        <v>4323</v>
      </c>
      <c r="E523" s="650" t="s">
        <v>4324</v>
      </c>
      <c r="F523" s="653"/>
      <c r="G523" s="653"/>
      <c r="H523" s="666">
        <v>0</v>
      </c>
      <c r="I523" s="653">
        <v>63</v>
      </c>
      <c r="J523" s="653">
        <v>5168.5200000000004</v>
      </c>
      <c r="K523" s="666">
        <v>1</v>
      </c>
      <c r="L523" s="653">
        <v>63</v>
      </c>
      <c r="M523" s="654">
        <v>5168.5200000000004</v>
      </c>
    </row>
    <row r="524" spans="1:13" ht="14.4" customHeight="1" x14ac:dyDescent="0.3">
      <c r="A524" s="649" t="s">
        <v>3930</v>
      </c>
      <c r="B524" s="650" t="s">
        <v>3679</v>
      </c>
      <c r="C524" s="650" t="s">
        <v>5482</v>
      </c>
      <c r="D524" s="650" t="s">
        <v>2036</v>
      </c>
      <c r="E524" s="650" t="s">
        <v>5483</v>
      </c>
      <c r="F524" s="653"/>
      <c r="G524" s="653"/>
      <c r="H524" s="666">
        <v>0</v>
      </c>
      <c r="I524" s="653">
        <v>1</v>
      </c>
      <c r="J524" s="653">
        <v>349.88</v>
      </c>
      <c r="K524" s="666">
        <v>1</v>
      </c>
      <c r="L524" s="653">
        <v>1</v>
      </c>
      <c r="M524" s="654">
        <v>349.88</v>
      </c>
    </row>
    <row r="525" spans="1:13" ht="14.4" customHeight="1" x14ac:dyDescent="0.3">
      <c r="A525" s="649" t="s">
        <v>3930</v>
      </c>
      <c r="B525" s="650" t="s">
        <v>3679</v>
      </c>
      <c r="C525" s="650" t="s">
        <v>5484</v>
      </c>
      <c r="D525" s="650" t="s">
        <v>5485</v>
      </c>
      <c r="E525" s="650" t="s">
        <v>5486</v>
      </c>
      <c r="F525" s="653"/>
      <c r="G525" s="653"/>
      <c r="H525" s="666">
        <v>0</v>
      </c>
      <c r="I525" s="653">
        <v>3</v>
      </c>
      <c r="J525" s="653">
        <v>146.94</v>
      </c>
      <c r="K525" s="666">
        <v>1</v>
      </c>
      <c r="L525" s="653">
        <v>3</v>
      </c>
      <c r="M525" s="654">
        <v>146.94</v>
      </c>
    </row>
    <row r="526" spans="1:13" ht="14.4" customHeight="1" x14ac:dyDescent="0.3">
      <c r="A526" s="649" t="s">
        <v>3930</v>
      </c>
      <c r="B526" s="650" t="s">
        <v>3679</v>
      </c>
      <c r="C526" s="650" t="s">
        <v>5487</v>
      </c>
      <c r="D526" s="650" t="s">
        <v>5485</v>
      </c>
      <c r="E526" s="650" t="s">
        <v>5488</v>
      </c>
      <c r="F526" s="653"/>
      <c r="G526" s="653"/>
      <c r="H526" s="666"/>
      <c r="I526" s="653">
        <v>2</v>
      </c>
      <c r="J526" s="653">
        <v>0</v>
      </c>
      <c r="K526" s="666"/>
      <c r="L526" s="653">
        <v>2</v>
      </c>
      <c r="M526" s="654">
        <v>0</v>
      </c>
    </row>
    <row r="527" spans="1:13" ht="14.4" customHeight="1" x14ac:dyDescent="0.3">
      <c r="A527" s="649" t="s">
        <v>3930</v>
      </c>
      <c r="B527" s="650" t="s">
        <v>3679</v>
      </c>
      <c r="C527" s="650" t="s">
        <v>5489</v>
      </c>
      <c r="D527" s="650" t="s">
        <v>5485</v>
      </c>
      <c r="E527" s="650" t="s">
        <v>5490</v>
      </c>
      <c r="F527" s="653"/>
      <c r="G527" s="653"/>
      <c r="H527" s="666"/>
      <c r="I527" s="653">
        <v>2</v>
      </c>
      <c r="J527" s="653">
        <v>0</v>
      </c>
      <c r="K527" s="666"/>
      <c r="L527" s="653">
        <v>2</v>
      </c>
      <c r="M527" s="654">
        <v>0</v>
      </c>
    </row>
    <row r="528" spans="1:13" ht="14.4" customHeight="1" x14ac:dyDescent="0.3">
      <c r="A528" s="649" t="s">
        <v>3930</v>
      </c>
      <c r="B528" s="650" t="s">
        <v>5990</v>
      </c>
      <c r="C528" s="650" t="s">
        <v>5409</v>
      </c>
      <c r="D528" s="650" t="s">
        <v>5254</v>
      </c>
      <c r="E528" s="650" t="s">
        <v>5410</v>
      </c>
      <c r="F528" s="653"/>
      <c r="G528" s="653"/>
      <c r="H528" s="666">
        <v>0</v>
      </c>
      <c r="I528" s="653">
        <v>1</v>
      </c>
      <c r="J528" s="653">
        <v>629.78</v>
      </c>
      <c r="K528" s="666">
        <v>1</v>
      </c>
      <c r="L528" s="653">
        <v>1</v>
      </c>
      <c r="M528" s="654">
        <v>629.78</v>
      </c>
    </row>
    <row r="529" spans="1:13" ht="14.4" customHeight="1" x14ac:dyDescent="0.3">
      <c r="A529" s="649" t="s">
        <v>3930</v>
      </c>
      <c r="B529" s="650" t="s">
        <v>3818</v>
      </c>
      <c r="C529" s="650" t="s">
        <v>3141</v>
      </c>
      <c r="D529" s="650" t="s">
        <v>3142</v>
      </c>
      <c r="E529" s="650" t="s">
        <v>3143</v>
      </c>
      <c r="F529" s="653"/>
      <c r="G529" s="653"/>
      <c r="H529" s="666">
        <v>0</v>
      </c>
      <c r="I529" s="653">
        <v>1</v>
      </c>
      <c r="J529" s="653">
        <v>56.01</v>
      </c>
      <c r="K529" s="666">
        <v>1</v>
      </c>
      <c r="L529" s="653">
        <v>1</v>
      </c>
      <c r="M529" s="654">
        <v>56.01</v>
      </c>
    </row>
    <row r="530" spans="1:13" ht="14.4" customHeight="1" x14ac:dyDescent="0.3">
      <c r="A530" s="649" t="s">
        <v>3930</v>
      </c>
      <c r="B530" s="650" t="s">
        <v>3818</v>
      </c>
      <c r="C530" s="650" t="s">
        <v>5010</v>
      </c>
      <c r="D530" s="650" t="s">
        <v>3142</v>
      </c>
      <c r="E530" s="650" t="s">
        <v>4807</v>
      </c>
      <c r="F530" s="653"/>
      <c r="G530" s="653"/>
      <c r="H530" s="666">
        <v>0</v>
      </c>
      <c r="I530" s="653">
        <v>12</v>
      </c>
      <c r="J530" s="653">
        <v>1680.36</v>
      </c>
      <c r="K530" s="666">
        <v>1</v>
      </c>
      <c r="L530" s="653">
        <v>12</v>
      </c>
      <c r="M530" s="654">
        <v>1680.36</v>
      </c>
    </row>
    <row r="531" spans="1:13" ht="14.4" customHeight="1" x14ac:dyDescent="0.3">
      <c r="A531" s="649" t="s">
        <v>3930</v>
      </c>
      <c r="B531" s="650" t="s">
        <v>3818</v>
      </c>
      <c r="C531" s="650" t="s">
        <v>5496</v>
      </c>
      <c r="D531" s="650" t="s">
        <v>5497</v>
      </c>
      <c r="E531" s="650" t="s">
        <v>5498</v>
      </c>
      <c r="F531" s="653">
        <v>3</v>
      </c>
      <c r="G531" s="653">
        <v>420.09000000000003</v>
      </c>
      <c r="H531" s="666">
        <v>1</v>
      </c>
      <c r="I531" s="653"/>
      <c r="J531" s="653"/>
      <c r="K531" s="666">
        <v>0</v>
      </c>
      <c r="L531" s="653">
        <v>3</v>
      </c>
      <c r="M531" s="654">
        <v>420.09000000000003</v>
      </c>
    </row>
    <row r="532" spans="1:13" ht="14.4" customHeight="1" x14ac:dyDescent="0.3">
      <c r="A532" s="649" t="s">
        <v>3930</v>
      </c>
      <c r="B532" s="650" t="s">
        <v>3685</v>
      </c>
      <c r="C532" s="650" t="s">
        <v>2182</v>
      </c>
      <c r="D532" s="650" t="s">
        <v>2183</v>
      </c>
      <c r="E532" s="650" t="s">
        <v>2184</v>
      </c>
      <c r="F532" s="653"/>
      <c r="G532" s="653"/>
      <c r="H532" s="666">
        <v>0</v>
      </c>
      <c r="I532" s="653">
        <v>97</v>
      </c>
      <c r="J532" s="653">
        <v>48247.799999999996</v>
      </c>
      <c r="K532" s="666">
        <v>1</v>
      </c>
      <c r="L532" s="653">
        <v>97</v>
      </c>
      <c r="M532" s="654">
        <v>48247.799999999996</v>
      </c>
    </row>
    <row r="533" spans="1:13" ht="14.4" customHeight="1" x14ac:dyDescent="0.3">
      <c r="A533" s="649" t="s">
        <v>3930</v>
      </c>
      <c r="B533" s="650" t="s">
        <v>3685</v>
      </c>
      <c r="C533" s="650" t="s">
        <v>2200</v>
      </c>
      <c r="D533" s="650" t="s">
        <v>2201</v>
      </c>
      <c r="E533" s="650" t="s">
        <v>3686</v>
      </c>
      <c r="F533" s="653"/>
      <c r="G533" s="653"/>
      <c r="H533" s="666">
        <v>0</v>
      </c>
      <c r="I533" s="653">
        <v>124</v>
      </c>
      <c r="J533" s="653">
        <v>168591.64</v>
      </c>
      <c r="K533" s="666">
        <v>1</v>
      </c>
      <c r="L533" s="653">
        <v>124</v>
      </c>
      <c r="M533" s="654">
        <v>168591.64</v>
      </c>
    </row>
    <row r="534" spans="1:13" ht="14.4" customHeight="1" x14ac:dyDescent="0.3">
      <c r="A534" s="649" t="s">
        <v>3930</v>
      </c>
      <c r="B534" s="650" t="s">
        <v>3687</v>
      </c>
      <c r="C534" s="650" t="s">
        <v>2225</v>
      </c>
      <c r="D534" s="650" t="s">
        <v>2226</v>
      </c>
      <c r="E534" s="650" t="s">
        <v>3688</v>
      </c>
      <c r="F534" s="653"/>
      <c r="G534" s="653"/>
      <c r="H534" s="666">
        <v>0</v>
      </c>
      <c r="I534" s="653">
        <v>2</v>
      </c>
      <c r="J534" s="653">
        <v>1328.46</v>
      </c>
      <c r="K534" s="666">
        <v>1</v>
      </c>
      <c r="L534" s="653">
        <v>2</v>
      </c>
      <c r="M534" s="654">
        <v>1328.46</v>
      </c>
    </row>
    <row r="535" spans="1:13" ht="14.4" customHeight="1" x14ac:dyDescent="0.3">
      <c r="A535" s="649" t="s">
        <v>3930</v>
      </c>
      <c r="B535" s="650" t="s">
        <v>3689</v>
      </c>
      <c r="C535" s="650" t="s">
        <v>2021</v>
      </c>
      <c r="D535" s="650" t="s">
        <v>2022</v>
      </c>
      <c r="E535" s="650" t="s">
        <v>2023</v>
      </c>
      <c r="F535" s="653"/>
      <c r="G535" s="653"/>
      <c r="H535" s="666"/>
      <c r="I535" s="653">
        <v>6</v>
      </c>
      <c r="J535" s="653">
        <v>0</v>
      </c>
      <c r="K535" s="666"/>
      <c r="L535" s="653">
        <v>6</v>
      </c>
      <c r="M535" s="654">
        <v>0</v>
      </c>
    </row>
    <row r="536" spans="1:13" ht="14.4" customHeight="1" x14ac:dyDescent="0.3">
      <c r="A536" s="649" t="s">
        <v>3930</v>
      </c>
      <c r="B536" s="650" t="s">
        <v>3690</v>
      </c>
      <c r="C536" s="650" t="s">
        <v>2217</v>
      </c>
      <c r="D536" s="650" t="s">
        <v>2218</v>
      </c>
      <c r="E536" s="650" t="s">
        <v>1962</v>
      </c>
      <c r="F536" s="653"/>
      <c r="G536" s="653"/>
      <c r="H536" s="666"/>
      <c r="I536" s="653">
        <v>7</v>
      </c>
      <c r="J536" s="653">
        <v>0</v>
      </c>
      <c r="K536" s="666"/>
      <c r="L536" s="653">
        <v>7</v>
      </c>
      <c r="M536" s="654">
        <v>0</v>
      </c>
    </row>
    <row r="537" spans="1:13" ht="14.4" customHeight="1" x14ac:dyDescent="0.3">
      <c r="A537" s="649" t="s">
        <v>3930</v>
      </c>
      <c r="B537" s="650" t="s">
        <v>3693</v>
      </c>
      <c r="C537" s="650" t="s">
        <v>5467</v>
      </c>
      <c r="D537" s="650" t="s">
        <v>2047</v>
      </c>
      <c r="E537" s="650" t="s">
        <v>3077</v>
      </c>
      <c r="F537" s="653"/>
      <c r="G537" s="653"/>
      <c r="H537" s="666">
        <v>0</v>
      </c>
      <c r="I537" s="653">
        <v>2</v>
      </c>
      <c r="J537" s="653">
        <v>212.62</v>
      </c>
      <c r="K537" s="666">
        <v>1</v>
      </c>
      <c r="L537" s="653">
        <v>2</v>
      </c>
      <c r="M537" s="654">
        <v>212.62</v>
      </c>
    </row>
    <row r="538" spans="1:13" ht="14.4" customHeight="1" x14ac:dyDescent="0.3">
      <c r="A538" s="649" t="s">
        <v>3930</v>
      </c>
      <c r="B538" s="650" t="s">
        <v>3693</v>
      </c>
      <c r="C538" s="650" t="s">
        <v>2046</v>
      </c>
      <c r="D538" s="650" t="s">
        <v>2047</v>
      </c>
      <c r="E538" s="650" t="s">
        <v>3694</v>
      </c>
      <c r="F538" s="653"/>
      <c r="G538" s="653"/>
      <c r="H538" s="666">
        <v>0</v>
      </c>
      <c r="I538" s="653">
        <v>2</v>
      </c>
      <c r="J538" s="653">
        <v>139.57</v>
      </c>
      <c r="K538" s="666">
        <v>1</v>
      </c>
      <c r="L538" s="653">
        <v>2</v>
      </c>
      <c r="M538" s="654">
        <v>139.57</v>
      </c>
    </row>
    <row r="539" spans="1:13" ht="14.4" customHeight="1" x14ac:dyDescent="0.3">
      <c r="A539" s="649" t="s">
        <v>3930</v>
      </c>
      <c r="B539" s="650" t="s">
        <v>3820</v>
      </c>
      <c r="C539" s="650" t="s">
        <v>3151</v>
      </c>
      <c r="D539" s="650" t="s">
        <v>3823</v>
      </c>
      <c r="E539" s="650" t="s">
        <v>2631</v>
      </c>
      <c r="F539" s="653"/>
      <c r="G539" s="653"/>
      <c r="H539" s="666">
        <v>0</v>
      </c>
      <c r="I539" s="653">
        <v>1</v>
      </c>
      <c r="J539" s="653">
        <v>193.14</v>
      </c>
      <c r="K539" s="666">
        <v>1</v>
      </c>
      <c r="L539" s="653">
        <v>1</v>
      </c>
      <c r="M539" s="654">
        <v>193.14</v>
      </c>
    </row>
    <row r="540" spans="1:13" ht="14.4" customHeight="1" x14ac:dyDescent="0.3">
      <c r="A540" s="649" t="s">
        <v>3930</v>
      </c>
      <c r="B540" s="650" t="s">
        <v>3696</v>
      </c>
      <c r="C540" s="650" t="s">
        <v>2176</v>
      </c>
      <c r="D540" s="650" t="s">
        <v>1999</v>
      </c>
      <c r="E540" s="650" t="s">
        <v>2177</v>
      </c>
      <c r="F540" s="653"/>
      <c r="G540" s="653"/>
      <c r="H540" s="666">
        <v>0</v>
      </c>
      <c r="I540" s="653">
        <v>6</v>
      </c>
      <c r="J540" s="653">
        <v>2813.7599999999998</v>
      </c>
      <c r="K540" s="666">
        <v>1</v>
      </c>
      <c r="L540" s="653">
        <v>6</v>
      </c>
      <c r="M540" s="654">
        <v>2813.7599999999998</v>
      </c>
    </row>
    <row r="541" spans="1:13" ht="14.4" customHeight="1" x14ac:dyDescent="0.3">
      <c r="A541" s="649" t="s">
        <v>3930</v>
      </c>
      <c r="B541" s="650" t="s">
        <v>3696</v>
      </c>
      <c r="C541" s="650" t="s">
        <v>2179</v>
      </c>
      <c r="D541" s="650" t="s">
        <v>1999</v>
      </c>
      <c r="E541" s="650" t="s">
        <v>2180</v>
      </c>
      <c r="F541" s="653"/>
      <c r="G541" s="653"/>
      <c r="H541" s="666">
        <v>0</v>
      </c>
      <c r="I541" s="653">
        <v>3</v>
      </c>
      <c r="J541" s="653">
        <v>1875.87</v>
      </c>
      <c r="K541" s="666">
        <v>1</v>
      </c>
      <c r="L541" s="653">
        <v>3</v>
      </c>
      <c r="M541" s="654">
        <v>1875.87</v>
      </c>
    </row>
    <row r="542" spans="1:13" ht="14.4" customHeight="1" x14ac:dyDescent="0.3">
      <c r="A542" s="649" t="s">
        <v>3930</v>
      </c>
      <c r="B542" s="650" t="s">
        <v>3696</v>
      </c>
      <c r="C542" s="650" t="s">
        <v>1998</v>
      </c>
      <c r="D542" s="650" t="s">
        <v>1999</v>
      </c>
      <c r="E542" s="650" t="s">
        <v>2000</v>
      </c>
      <c r="F542" s="653"/>
      <c r="G542" s="653"/>
      <c r="H542" s="666">
        <v>0</v>
      </c>
      <c r="I542" s="653">
        <v>3</v>
      </c>
      <c r="J542" s="653">
        <v>2813.79</v>
      </c>
      <c r="K542" s="666">
        <v>1</v>
      </c>
      <c r="L542" s="653">
        <v>3</v>
      </c>
      <c r="M542" s="654">
        <v>2813.79</v>
      </c>
    </row>
    <row r="543" spans="1:13" ht="14.4" customHeight="1" x14ac:dyDescent="0.3">
      <c r="A543" s="649" t="s">
        <v>3930</v>
      </c>
      <c r="B543" s="650" t="s">
        <v>3696</v>
      </c>
      <c r="C543" s="650" t="s">
        <v>2061</v>
      </c>
      <c r="D543" s="650" t="s">
        <v>2062</v>
      </c>
      <c r="E543" s="650" t="s">
        <v>2000</v>
      </c>
      <c r="F543" s="653"/>
      <c r="G543" s="653"/>
      <c r="H543" s="666">
        <v>0</v>
      </c>
      <c r="I543" s="653">
        <v>85</v>
      </c>
      <c r="J543" s="653">
        <v>148723.65000000002</v>
      </c>
      <c r="K543" s="666">
        <v>1</v>
      </c>
      <c r="L543" s="653">
        <v>85</v>
      </c>
      <c r="M543" s="654">
        <v>148723.65000000002</v>
      </c>
    </row>
    <row r="544" spans="1:13" ht="14.4" customHeight="1" x14ac:dyDescent="0.3">
      <c r="A544" s="649" t="s">
        <v>3930</v>
      </c>
      <c r="B544" s="650" t="s">
        <v>3696</v>
      </c>
      <c r="C544" s="650" t="s">
        <v>2065</v>
      </c>
      <c r="D544" s="650" t="s">
        <v>2062</v>
      </c>
      <c r="E544" s="650" t="s">
        <v>2003</v>
      </c>
      <c r="F544" s="653"/>
      <c r="G544" s="653"/>
      <c r="H544" s="666">
        <v>0</v>
      </c>
      <c r="I544" s="653">
        <v>84</v>
      </c>
      <c r="J544" s="653">
        <v>195965.28000000003</v>
      </c>
      <c r="K544" s="666">
        <v>1</v>
      </c>
      <c r="L544" s="653">
        <v>84</v>
      </c>
      <c r="M544" s="654">
        <v>195965.28000000003</v>
      </c>
    </row>
    <row r="545" spans="1:13" ht="14.4" customHeight="1" x14ac:dyDescent="0.3">
      <c r="A545" s="649" t="s">
        <v>3930</v>
      </c>
      <c r="B545" s="650" t="s">
        <v>3696</v>
      </c>
      <c r="C545" s="650" t="s">
        <v>2068</v>
      </c>
      <c r="D545" s="650" t="s">
        <v>2062</v>
      </c>
      <c r="E545" s="650" t="s">
        <v>3115</v>
      </c>
      <c r="F545" s="653"/>
      <c r="G545" s="653"/>
      <c r="H545" s="666">
        <v>0</v>
      </c>
      <c r="I545" s="653">
        <v>9</v>
      </c>
      <c r="J545" s="653">
        <v>26245.439999999999</v>
      </c>
      <c r="K545" s="666">
        <v>1</v>
      </c>
      <c r="L545" s="653">
        <v>9</v>
      </c>
      <c r="M545" s="654">
        <v>26245.439999999999</v>
      </c>
    </row>
    <row r="546" spans="1:13" ht="14.4" customHeight="1" x14ac:dyDescent="0.3">
      <c r="A546" s="649" t="s">
        <v>3930</v>
      </c>
      <c r="B546" s="650" t="s">
        <v>5981</v>
      </c>
      <c r="C546" s="650" t="s">
        <v>4859</v>
      </c>
      <c r="D546" s="650" t="s">
        <v>4860</v>
      </c>
      <c r="E546" s="650" t="s">
        <v>4861</v>
      </c>
      <c r="F546" s="653"/>
      <c r="G546" s="653"/>
      <c r="H546" s="666">
        <v>0</v>
      </c>
      <c r="I546" s="653">
        <v>2</v>
      </c>
      <c r="J546" s="653">
        <v>4236.84</v>
      </c>
      <c r="K546" s="666">
        <v>1</v>
      </c>
      <c r="L546" s="653">
        <v>2</v>
      </c>
      <c r="M546" s="654">
        <v>4236.84</v>
      </c>
    </row>
    <row r="547" spans="1:13" ht="14.4" customHeight="1" x14ac:dyDescent="0.3">
      <c r="A547" s="649" t="s">
        <v>3930</v>
      </c>
      <c r="B547" s="650" t="s">
        <v>5993</v>
      </c>
      <c r="C547" s="650" t="s">
        <v>5407</v>
      </c>
      <c r="D547" s="650" t="s">
        <v>5408</v>
      </c>
      <c r="E547" s="650" t="s">
        <v>2114</v>
      </c>
      <c r="F547" s="653"/>
      <c r="G547" s="653"/>
      <c r="H547" s="666">
        <v>0</v>
      </c>
      <c r="I547" s="653">
        <v>6</v>
      </c>
      <c r="J547" s="653">
        <v>492.47999999999996</v>
      </c>
      <c r="K547" s="666">
        <v>1</v>
      </c>
      <c r="L547" s="653">
        <v>6</v>
      </c>
      <c r="M547" s="654">
        <v>492.47999999999996</v>
      </c>
    </row>
    <row r="548" spans="1:13" ht="14.4" customHeight="1" x14ac:dyDescent="0.3">
      <c r="A548" s="649" t="s">
        <v>3930</v>
      </c>
      <c r="B548" s="650" t="s">
        <v>3834</v>
      </c>
      <c r="C548" s="650" t="s">
        <v>4487</v>
      </c>
      <c r="D548" s="650" t="s">
        <v>3125</v>
      </c>
      <c r="E548" s="650" t="s">
        <v>4488</v>
      </c>
      <c r="F548" s="653"/>
      <c r="G548" s="653"/>
      <c r="H548" s="666">
        <v>0</v>
      </c>
      <c r="I548" s="653">
        <v>1</v>
      </c>
      <c r="J548" s="653">
        <v>146.63</v>
      </c>
      <c r="K548" s="666">
        <v>1</v>
      </c>
      <c r="L548" s="653">
        <v>1</v>
      </c>
      <c r="M548" s="654">
        <v>146.63</v>
      </c>
    </row>
    <row r="549" spans="1:13" ht="14.4" customHeight="1" x14ac:dyDescent="0.3">
      <c r="A549" s="649" t="s">
        <v>3930</v>
      </c>
      <c r="B549" s="650" t="s">
        <v>3698</v>
      </c>
      <c r="C549" s="650" t="s">
        <v>2029</v>
      </c>
      <c r="D549" s="650" t="s">
        <v>2030</v>
      </c>
      <c r="E549" s="650" t="s">
        <v>1068</v>
      </c>
      <c r="F549" s="653"/>
      <c r="G549" s="653"/>
      <c r="H549" s="666">
        <v>0</v>
      </c>
      <c r="I549" s="653">
        <v>3</v>
      </c>
      <c r="J549" s="653">
        <v>134.67000000000002</v>
      </c>
      <c r="K549" s="666">
        <v>1</v>
      </c>
      <c r="L549" s="653">
        <v>3</v>
      </c>
      <c r="M549" s="654">
        <v>134.67000000000002</v>
      </c>
    </row>
    <row r="550" spans="1:13" ht="14.4" customHeight="1" x14ac:dyDescent="0.3">
      <c r="A550" s="649" t="s">
        <v>3930</v>
      </c>
      <c r="B550" s="650" t="s">
        <v>3699</v>
      </c>
      <c r="C550" s="650" t="s">
        <v>4210</v>
      </c>
      <c r="D550" s="650" t="s">
        <v>1132</v>
      </c>
      <c r="E550" s="650" t="s">
        <v>1133</v>
      </c>
      <c r="F550" s="653"/>
      <c r="G550" s="653"/>
      <c r="H550" s="666">
        <v>0</v>
      </c>
      <c r="I550" s="653">
        <v>2</v>
      </c>
      <c r="J550" s="653">
        <v>162.41999999999999</v>
      </c>
      <c r="K550" s="666">
        <v>1</v>
      </c>
      <c r="L550" s="653">
        <v>2</v>
      </c>
      <c r="M550" s="654">
        <v>162.41999999999999</v>
      </c>
    </row>
    <row r="551" spans="1:13" ht="14.4" customHeight="1" x14ac:dyDescent="0.3">
      <c r="A551" s="649" t="s">
        <v>3930</v>
      </c>
      <c r="B551" s="650" t="s">
        <v>3699</v>
      </c>
      <c r="C551" s="650" t="s">
        <v>5386</v>
      </c>
      <c r="D551" s="650" t="s">
        <v>1132</v>
      </c>
      <c r="E551" s="650" t="s">
        <v>1815</v>
      </c>
      <c r="F551" s="653"/>
      <c r="G551" s="653"/>
      <c r="H551" s="666">
        <v>0</v>
      </c>
      <c r="I551" s="653">
        <v>1</v>
      </c>
      <c r="J551" s="653">
        <v>270.69</v>
      </c>
      <c r="K551" s="666">
        <v>1</v>
      </c>
      <c r="L551" s="653">
        <v>1</v>
      </c>
      <c r="M551" s="654">
        <v>270.69</v>
      </c>
    </row>
    <row r="552" spans="1:13" ht="14.4" customHeight="1" x14ac:dyDescent="0.3">
      <c r="A552" s="649" t="s">
        <v>3930</v>
      </c>
      <c r="B552" s="650" t="s">
        <v>3699</v>
      </c>
      <c r="C552" s="650" t="s">
        <v>1127</v>
      </c>
      <c r="D552" s="650" t="s">
        <v>1128</v>
      </c>
      <c r="E552" s="650" t="s">
        <v>1129</v>
      </c>
      <c r="F552" s="653"/>
      <c r="G552" s="653"/>
      <c r="H552" s="666">
        <v>0</v>
      </c>
      <c r="I552" s="653">
        <v>5</v>
      </c>
      <c r="J552" s="653">
        <v>304.60000000000002</v>
      </c>
      <c r="K552" s="666">
        <v>1</v>
      </c>
      <c r="L552" s="653">
        <v>5</v>
      </c>
      <c r="M552" s="654">
        <v>304.60000000000002</v>
      </c>
    </row>
    <row r="553" spans="1:13" ht="14.4" customHeight="1" x14ac:dyDescent="0.3">
      <c r="A553" s="649" t="s">
        <v>3930</v>
      </c>
      <c r="B553" s="650" t="s">
        <v>3699</v>
      </c>
      <c r="C553" s="650" t="s">
        <v>2630</v>
      </c>
      <c r="D553" s="650" t="s">
        <v>1128</v>
      </c>
      <c r="E553" s="650" t="s">
        <v>2631</v>
      </c>
      <c r="F553" s="653"/>
      <c r="G553" s="653"/>
      <c r="H553" s="666">
        <v>0</v>
      </c>
      <c r="I553" s="653">
        <v>1</v>
      </c>
      <c r="J553" s="653">
        <v>203.07</v>
      </c>
      <c r="K553" s="666">
        <v>1</v>
      </c>
      <c r="L553" s="653">
        <v>1</v>
      </c>
      <c r="M553" s="654">
        <v>203.07</v>
      </c>
    </row>
    <row r="554" spans="1:13" ht="14.4" customHeight="1" x14ac:dyDescent="0.3">
      <c r="A554" s="649" t="s">
        <v>3930</v>
      </c>
      <c r="B554" s="650" t="s">
        <v>3704</v>
      </c>
      <c r="C554" s="650" t="s">
        <v>5495</v>
      </c>
      <c r="D554" s="650" t="s">
        <v>2117</v>
      </c>
      <c r="E554" s="650" t="s">
        <v>3994</v>
      </c>
      <c r="F554" s="653"/>
      <c r="G554" s="653"/>
      <c r="H554" s="666">
        <v>0</v>
      </c>
      <c r="I554" s="653">
        <v>1</v>
      </c>
      <c r="J554" s="653">
        <v>224.71</v>
      </c>
      <c r="K554" s="666">
        <v>1</v>
      </c>
      <c r="L554" s="653">
        <v>1</v>
      </c>
      <c r="M554" s="654">
        <v>224.71</v>
      </c>
    </row>
    <row r="555" spans="1:13" ht="14.4" customHeight="1" x14ac:dyDescent="0.3">
      <c r="A555" s="649" t="s">
        <v>3930</v>
      </c>
      <c r="B555" s="650" t="s">
        <v>3705</v>
      </c>
      <c r="C555" s="650" t="s">
        <v>2050</v>
      </c>
      <c r="D555" s="650" t="s">
        <v>3707</v>
      </c>
      <c r="E555" s="650" t="s">
        <v>1129</v>
      </c>
      <c r="F555" s="653"/>
      <c r="G555" s="653"/>
      <c r="H555" s="666">
        <v>0</v>
      </c>
      <c r="I555" s="653">
        <v>3</v>
      </c>
      <c r="J555" s="653">
        <v>202.26</v>
      </c>
      <c r="K555" s="666">
        <v>1</v>
      </c>
      <c r="L555" s="653">
        <v>3</v>
      </c>
      <c r="M555" s="654">
        <v>202.26</v>
      </c>
    </row>
    <row r="556" spans="1:13" ht="14.4" customHeight="1" x14ac:dyDescent="0.3">
      <c r="A556" s="649" t="s">
        <v>3930</v>
      </c>
      <c r="B556" s="650" t="s">
        <v>5982</v>
      </c>
      <c r="C556" s="650" t="s">
        <v>5006</v>
      </c>
      <c r="D556" s="650" t="s">
        <v>5007</v>
      </c>
      <c r="E556" s="650" t="s">
        <v>945</v>
      </c>
      <c r="F556" s="653"/>
      <c r="G556" s="653"/>
      <c r="H556" s="666">
        <v>0</v>
      </c>
      <c r="I556" s="653">
        <v>2</v>
      </c>
      <c r="J556" s="653">
        <v>338.54</v>
      </c>
      <c r="K556" s="666">
        <v>1</v>
      </c>
      <c r="L556" s="653">
        <v>2</v>
      </c>
      <c r="M556" s="654">
        <v>338.54</v>
      </c>
    </row>
    <row r="557" spans="1:13" ht="14.4" customHeight="1" x14ac:dyDescent="0.3">
      <c r="A557" s="649" t="s">
        <v>3930</v>
      </c>
      <c r="B557" s="650" t="s">
        <v>3711</v>
      </c>
      <c r="C557" s="650" t="s">
        <v>4543</v>
      </c>
      <c r="D557" s="650" t="s">
        <v>2103</v>
      </c>
      <c r="E557" s="650" t="s">
        <v>1854</v>
      </c>
      <c r="F557" s="653"/>
      <c r="G557" s="653"/>
      <c r="H557" s="666">
        <v>0</v>
      </c>
      <c r="I557" s="653">
        <v>2</v>
      </c>
      <c r="J557" s="653">
        <v>215.62</v>
      </c>
      <c r="K557" s="666">
        <v>1</v>
      </c>
      <c r="L557" s="653">
        <v>2</v>
      </c>
      <c r="M557" s="654">
        <v>215.62</v>
      </c>
    </row>
    <row r="558" spans="1:13" ht="14.4" customHeight="1" x14ac:dyDescent="0.3">
      <c r="A558" s="649" t="s">
        <v>3930</v>
      </c>
      <c r="B558" s="650" t="s">
        <v>3714</v>
      </c>
      <c r="C558" s="650" t="s">
        <v>3218</v>
      </c>
      <c r="D558" s="650" t="s">
        <v>1981</v>
      </c>
      <c r="E558" s="650" t="s">
        <v>1263</v>
      </c>
      <c r="F558" s="653"/>
      <c r="G558" s="653"/>
      <c r="H558" s="666">
        <v>0</v>
      </c>
      <c r="I558" s="653">
        <v>1</v>
      </c>
      <c r="J558" s="653">
        <v>81.33</v>
      </c>
      <c r="K558" s="666">
        <v>1</v>
      </c>
      <c r="L558" s="653">
        <v>1</v>
      </c>
      <c r="M558" s="654">
        <v>81.33</v>
      </c>
    </row>
    <row r="559" spans="1:13" ht="14.4" customHeight="1" x14ac:dyDescent="0.3">
      <c r="A559" s="649" t="s">
        <v>3930</v>
      </c>
      <c r="B559" s="650" t="s">
        <v>3714</v>
      </c>
      <c r="C559" s="650" t="s">
        <v>5460</v>
      </c>
      <c r="D559" s="650" t="s">
        <v>4955</v>
      </c>
      <c r="E559" s="650" t="s">
        <v>774</v>
      </c>
      <c r="F559" s="653">
        <v>1</v>
      </c>
      <c r="G559" s="653">
        <v>0</v>
      </c>
      <c r="H559" s="666"/>
      <c r="I559" s="653"/>
      <c r="J559" s="653"/>
      <c r="K559" s="666"/>
      <c r="L559" s="653">
        <v>1</v>
      </c>
      <c r="M559" s="654">
        <v>0</v>
      </c>
    </row>
    <row r="560" spans="1:13" ht="14.4" customHeight="1" x14ac:dyDescent="0.3">
      <c r="A560" s="649" t="s">
        <v>3930</v>
      </c>
      <c r="B560" s="650" t="s">
        <v>3714</v>
      </c>
      <c r="C560" s="650" t="s">
        <v>5461</v>
      </c>
      <c r="D560" s="650" t="s">
        <v>4955</v>
      </c>
      <c r="E560" s="650" t="s">
        <v>1263</v>
      </c>
      <c r="F560" s="653">
        <v>1</v>
      </c>
      <c r="G560" s="653">
        <v>0</v>
      </c>
      <c r="H560" s="666"/>
      <c r="I560" s="653"/>
      <c r="J560" s="653"/>
      <c r="K560" s="666"/>
      <c r="L560" s="653">
        <v>1</v>
      </c>
      <c r="M560" s="654">
        <v>0</v>
      </c>
    </row>
    <row r="561" spans="1:13" ht="14.4" customHeight="1" x14ac:dyDescent="0.3">
      <c r="A561" s="649" t="s">
        <v>3930</v>
      </c>
      <c r="B561" s="650" t="s">
        <v>3715</v>
      </c>
      <c r="C561" s="650" t="s">
        <v>3215</v>
      </c>
      <c r="D561" s="650" t="s">
        <v>3216</v>
      </c>
      <c r="E561" s="650" t="s">
        <v>922</v>
      </c>
      <c r="F561" s="653"/>
      <c r="G561" s="653"/>
      <c r="H561" s="666">
        <v>0</v>
      </c>
      <c r="I561" s="653">
        <v>2</v>
      </c>
      <c r="J561" s="653">
        <v>65.3</v>
      </c>
      <c r="K561" s="666">
        <v>1</v>
      </c>
      <c r="L561" s="653">
        <v>2</v>
      </c>
      <c r="M561" s="654">
        <v>65.3</v>
      </c>
    </row>
    <row r="562" spans="1:13" ht="14.4" customHeight="1" x14ac:dyDescent="0.3">
      <c r="A562" s="649" t="s">
        <v>3930</v>
      </c>
      <c r="B562" s="650" t="s">
        <v>3716</v>
      </c>
      <c r="C562" s="650" t="s">
        <v>2091</v>
      </c>
      <c r="D562" s="650" t="s">
        <v>2096</v>
      </c>
      <c r="E562" s="650" t="s">
        <v>613</v>
      </c>
      <c r="F562" s="653"/>
      <c r="G562" s="653"/>
      <c r="H562" s="666">
        <v>0</v>
      </c>
      <c r="I562" s="653">
        <v>2</v>
      </c>
      <c r="J562" s="653">
        <v>261.18</v>
      </c>
      <c r="K562" s="666">
        <v>1</v>
      </c>
      <c r="L562" s="653">
        <v>2</v>
      </c>
      <c r="M562" s="654">
        <v>261.18</v>
      </c>
    </row>
    <row r="563" spans="1:13" ht="14.4" customHeight="1" x14ac:dyDescent="0.3">
      <c r="A563" s="649" t="s">
        <v>3930</v>
      </c>
      <c r="B563" s="650" t="s">
        <v>3716</v>
      </c>
      <c r="C563" s="650" t="s">
        <v>2095</v>
      </c>
      <c r="D563" s="650" t="s">
        <v>2096</v>
      </c>
      <c r="E563" s="650" t="s">
        <v>3717</v>
      </c>
      <c r="F563" s="653"/>
      <c r="G563" s="653"/>
      <c r="H563" s="666">
        <v>0</v>
      </c>
      <c r="I563" s="653">
        <v>4</v>
      </c>
      <c r="J563" s="653">
        <v>1741.2</v>
      </c>
      <c r="K563" s="666">
        <v>1</v>
      </c>
      <c r="L563" s="653">
        <v>4</v>
      </c>
      <c r="M563" s="654">
        <v>1741.2</v>
      </c>
    </row>
    <row r="564" spans="1:13" ht="14.4" customHeight="1" x14ac:dyDescent="0.3">
      <c r="A564" s="649" t="s">
        <v>3930</v>
      </c>
      <c r="B564" s="650" t="s">
        <v>3719</v>
      </c>
      <c r="C564" s="650" t="s">
        <v>5411</v>
      </c>
      <c r="D564" s="650" t="s">
        <v>3132</v>
      </c>
      <c r="E564" s="650" t="s">
        <v>5412</v>
      </c>
      <c r="F564" s="653"/>
      <c r="G564" s="653"/>
      <c r="H564" s="666">
        <v>0</v>
      </c>
      <c r="I564" s="653">
        <v>2</v>
      </c>
      <c r="J564" s="653">
        <v>1162.6199999999999</v>
      </c>
      <c r="K564" s="666">
        <v>1</v>
      </c>
      <c r="L564" s="653">
        <v>2</v>
      </c>
      <c r="M564" s="654">
        <v>1162.6199999999999</v>
      </c>
    </row>
    <row r="565" spans="1:13" ht="14.4" customHeight="1" x14ac:dyDescent="0.3">
      <c r="A565" s="649" t="s">
        <v>3930</v>
      </c>
      <c r="B565" s="650" t="s">
        <v>3720</v>
      </c>
      <c r="C565" s="650" t="s">
        <v>1972</v>
      </c>
      <c r="D565" s="650" t="s">
        <v>1973</v>
      </c>
      <c r="E565" s="650" t="s">
        <v>3721</v>
      </c>
      <c r="F565" s="653"/>
      <c r="G565" s="653"/>
      <c r="H565" s="666">
        <v>0</v>
      </c>
      <c r="I565" s="653">
        <v>1</v>
      </c>
      <c r="J565" s="653">
        <v>164.15</v>
      </c>
      <c r="K565" s="666">
        <v>1</v>
      </c>
      <c r="L565" s="653">
        <v>1</v>
      </c>
      <c r="M565" s="654">
        <v>164.15</v>
      </c>
    </row>
    <row r="566" spans="1:13" ht="14.4" customHeight="1" x14ac:dyDescent="0.3">
      <c r="A566" s="649" t="s">
        <v>3930</v>
      </c>
      <c r="B566" s="650" t="s">
        <v>3725</v>
      </c>
      <c r="C566" s="650" t="s">
        <v>4699</v>
      </c>
      <c r="D566" s="650" t="s">
        <v>619</v>
      </c>
      <c r="E566" s="650" t="s">
        <v>4700</v>
      </c>
      <c r="F566" s="653"/>
      <c r="G566" s="653"/>
      <c r="H566" s="666">
        <v>0</v>
      </c>
      <c r="I566" s="653">
        <v>2</v>
      </c>
      <c r="J566" s="653">
        <v>130.13999999999999</v>
      </c>
      <c r="K566" s="666">
        <v>1</v>
      </c>
      <c r="L566" s="653">
        <v>2</v>
      </c>
      <c r="M566" s="654">
        <v>130.13999999999999</v>
      </c>
    </row>
    <row r="567" spans="1:13" ht="14.4" customHeight="1" x14ac:dyDescent="0.3">
      <c r="A567" s="649" t="s">
        <v>3930</v>
      </c>
      <c r="B567" s="650" t="s">
        <v>3725</v>
      </c>
      <c r="C567" s="650" t="s">
        <v>3190</v>
      </c>
      <c r="D567" s="650" t="s">
        <v>3191</v>
      </c>
      <c r="E567" s="650" t="s">
        <v>3845</v>
      </c>
      <c r="F567" s="653"/>
      <c r="G567" s="653"/>
      <c r="H567" s="666">
        <v>0</v>
      </c>
      <c r="I567" s="653">
        <v>3</v>
      </c>
      <c r="J567" s="653">
        <v>390.45000000000005</v>
      </c>
      <c r="K567" s="666">
        <v>1</v>
      </c>
      <c r="L567" s="653">
        <v>3</v>
      </c>
      <c r="M567" s="654">
        <v>390.45000000000005</v>
      </c>
    </row>
    <row r="568" spans="1:13" ht="14.4" customHeight="1" x14ac:dyDescent="0.3">
      <c r="A568" s="649" t="s">
        <v>3930</v>
      </c>
      <c r="B568" s="650" t="s">
        <v>3725</v>
      </c>
      <c r="C568" s="650" t="s">
        <v>4420</v>
      </c>
      <c r="D568" s="650" t="s">
        <v>2506</v>
      </c>
      <c r="E568" s="650" t="s">
        <v>4421</v>
      </c>
      <c r="F568" s="653"/>
      <c r="G568" s="653"/>
      <c r="H568" s="666">
        <v>0</v>
      </c>
      <c r="I568" s="653">
        <v>3</v>
      </c>
      <c r="J568" s="653">
        <v>151.71</v>
      </c>
      <c r="K568" s="666">
        <v>1</v>
      </c>
      <c r="L568" s="653">
        <v>3</v>
      </c>
      <c r="M568" s="654">
        <v>151.71</v>
      </c>
    </row>
    <row r="569" spans="1:13" ht="14.4" customHeight="1" x14ac:dyDescent="0.3">
      <c r="A569" s="649" t="s">
        <v>3930</v>
      </c>
      <c r="B569" s="650" t="s">
        <v>3725</v>
      </c>
      <c r="C569" s="650" t="s">
        <v>5130</v>
      </c>
      <c r="D569" s="650" t="s">
        <v>5131</v>
      </c>
      <c r="E569" s="650" t="s">
        <v>5132</v>
      </c>
      <c r="F569" s="653"/>
      <c r="G569" s="653"/>
      <c r="H569" s="666">
        <v>0</v>
      </c>
      <c r="I569" s="653">
        <v>2</v>
      </c>
      <c r="J569" s="653">
        <v>173.52</v>
      </c>
      <c r="K569" s="666">
        <v>1</v>
      </c>
      <c r="L569" s="653">
        <v>2</v>
      </c>
      <c r="M569" s="654">
        <v>173.52</v>
      </c>
    </row>
    <row r="570" spans="1:13" ht="14.4" customHeight="1" x14ac:dyDescent="0.3">
      <c r="A570" s="649" t="s">
        <v>3930</v>
      </c>
      <c r="B570" s="650" t="s">
        <v>3727</v>
      </c>
      <c r="C570" s="650" t="s">
        <v>2335</v>
      </c>
      <c r="D570" s="650" t="s">
        <v>3728</v>
      </c>
      <c r="E570" s="650" t="s">
        <v>3729</v>
      </c>
      <c r="F570" s="653"/>
      <c r="G570" s="653"/>
      <c r="H570" s="666">
        <v>0</v>
      </c>
      <c r="I570" s="653">
        <v>3</v>
      </c>
      <c r="J570" s="653">
        <v>999.93000000000006</v>
      </c>
      <c r="K570" s="666">
        <v>1</v>
      </c>
      <c r="L570" s="653">
        <v>3</v>
      </c>
      <c r="M570" s="654">
        <v>999.93000000000006</v>
      </c>
    </row>
    <row r="571" spans="1:13" ht="14.4" customHeight="1" x14ac:dyDescent="0.3">
      <c r="A571" s="649" t="s">
        <v>3930</v>
      </c>
      <c r="B571" s="650" t="s">
        <v>3727</v>
      </c>
      <c r="C571" s="650" t="s">
        <v>3284</v>
      </c>
      <c r="D571" s="650" t="s">
        <v>3846</v>
      </c>
      <c r="E571" s="650" t="s">
        <v>3847</v>
      </c>
      <c r="F571" s="653"/>
      <c r="G571" s="653"/>
      <c r="H571" s="666">
        <v>0</v>
      </c>
      <c r="I571" s="653">
        <v>6</v>
      </c>
      <c r="J571" s="653">
        <v>1454.76</v>
      </c>
      <c r="K571" s="666">
        <v>1</v>
      </c>
      <c r="L571" s="653">
        <v>6</v>
      </c>
      <c r="M571" s="654">
        <v>1454.76</v>
      </c>
    </row>
    <row r="572" spans="1:13" ht="14.4" customHeight="1" x14ac:dyDescent="0.3">
      <c r="A572" s="649" t="s">
        <v>3930</v>
      </c>
      <c r="B572" s="650" t="s">
        <v>3732</v>
      </c>
      <c r="C572" s="650" t="s">
        <v>2437</v>
      </c>
      <c r="D572" s="650" t="s">
        <v>2438</v>
      </c>
      <c r="E572" s="650" t="s">
        <v>1938</v>
      </c>
      <c r="F572" s="653"/>
      <c r="G572" s="653"/>
      <c r="H572" s="666">
        <v>0</v>
      </c>
      <c r="I572" s="653">
        <v>2</v>
      </c>
      <c r="J572" s="653">
        <v>276.32</v>
      </c>
      <c r="K572" s="666">
        <v>1</v>
      </c>
      <c r="L572" s="653">
        <v>2</v>
      </c>
      <c r="M572" s="654">
        <v>276.32</v>
      </c>
    </row>
    <row r="573" spans="1:13" ht="14.4" customHeight="1" x14ac:dyDescent="0.3">
      <c r="A573" s="649" t="s">
        <v>3930</v>
      </c>
      <c r="B573" s="650" t="s">
        <v>3734</v>
      </c>
      <c r="C573" s="650" t="s">
        <v>5115</v>
      </c>
      <c r="D573" s="650" t="s">
        <v>2422</v>
      </c>
      <c r="E573" s="650" t="s">
        <v>5116</v>
      </c>
      <c r="F573" s="653"/>
      <c r="G573" s="653"/>
      <c r="H573" s="666"/>
      <c r="I573" s="653">
        <v>2</v>
      </c>
      <c r="J573" s="653">
        <v>0</v>
      </c>
      <c r="K573" s="666"/>
      <c r="L573" s="653">
        <v>2</v>
      </c>
      <c r="M573" s="654">
        <v>0</v>
      </c>
    </row>
    <row r="574" spans="1:13" ht="14.4" customHeight="1" x14ac:dyDescent="0.3">
      <c r="A574" s="649" t="s">
        <v>3930</v>
      </c>
      <c r="B574" s="650" t="s">
        <v>3737</v>
      </c>
      <c r="C574" s="650" t="s">
        <v>2429</v>
      </c>
      <c r="D574" s="650" t="s">
        <v>2430</v>
      </c>
      <c r="E574" s="650" t="s">
        <v>3738</v>
      </c>
      <c r="F574" s="653"/>
      <c r="G574" s="653"/>
      <c r="H574" s="666">
        <v>0</v>
      </c>
      <c r="I574" s="653">
        <v>1</v>
      </c>
      <c r="J574" s="653">
        <v>69.86</v>
      </c>
      <c r="K574" s="666">
        <v>1</v>
      </c>
      <c r="L574" s="653">
        <v>1</v>
      </c>
      <c r="M574" s="654">
        <v>69.86</v>
      </c>
    </row>
    <row r="575" spans="1:13" ht="14.4" customHeight="1" x14ac:dyDescent="0.3">
      <c r="A575" s="649" t="s">
        <v>3930</v>
      </c>
      <c r="B575" s="650" t="s">
        <v>3739</v>
      </c>
      <c r="C575" s="650" t="s">
        <v>3983</v>
      </c>
      <c r="D575" s="650" t="s">
        <v>3984</v>
      </c>
      <c r="E575" s="650" t="s">
        <v>1938</v>
      </c>
      <c r="F575" s="653"/>
      <c r="G575" s="653"/>
      <c r="H575" s="666">
        <v>0</v>
      </c>
      <c r="I575" s="653">
        <v>2</v>
      </c>
      <c r="J575" s="653">
        <v>104.8</v>
      </c>
      <c r="K575" s="666">
        <v>1</v>
      </c>
      <c r="L575" s="653">
        <v>2</v>
      </c>
      <c r="M575" s="654">
        <v>104.8</v>
      </c>
    </row>
    <row r="576" spans="1:13" ht="14.4" customHeight="1" x14ac:dyDescent="0.3">
      <c r="A576" s="649" t="s">
        <v>3930</v>
      </c>
      <c r="B576" s="650" t="s">
        <v>3739</v>
      </c>
      <c r="C576" s="650" t="s">
        <v>3317</v>
      </c>
      <c r="D576" s="650" t="s">
        <v>3318</v>
      </c>
      <c r="E576" s="650" t="s">
        <v>3733</v>
      </c>
      <c r="F576" s="653"/>
      <c r="G576" s="653"/>
      <c r="H576" s="666">
        <v>0</v>
      </c>
      <c r="I576" s="653">
        <v>2</v>
      </c>
      <c r="J576" s="653">
        <v>139.72</v>
      </c>
      <c r="K576" s="666">
        <v>1</v>
      </c>
      <c r="L576" s="653">
        <v>2</v>
      </c>
      <c r="M576" s="654">
        <v>139.72</v>
      </c>
    </row>
    <row r="577" spans="1:13" ht="14.4" customHeight="1" x14ac:dyDescent="0.3">
      <c r="A577" s="649" t="s">
        <v>3930</v>
      </c>
      <c r="B577" s="650" t="s">
        <v>3746</v>
      </c>
      <c r="C577" s="650" t="s">
        <v>3320</v>
      </c>
      <c r="D577" s="650" t="s">
        <v>3321</v>
      </c>
      <c r="E577" s="650" t="s">
        <v>3848</v>
      </c>
      <c r="F577" s="653"/>
      <c r="G577" s="653"/>
      <c r="H577" s="666">
        <v>0</v>
      </c>
      <c r="I577" s="653">
        <v>1</v>
      </c>
      <c r="J577" s="653">
        <v>3127.19</v>
      </c>
      <c r="K577" s="666">
        <v>1</v>
      </c>
      <c r="L577" s="653">
        <v>1</v>
      </c>
      <c r="M577" s="654">
        <v>3127.19</v>
      </c>
    </row>
    <row r="578" spans="1:13" ht="14.4" customHeight="1" x14ac:dyDescent="0.3">
      <c r="A578" s="649" t="s">
        <v>3930</v>
      </c>
      <c r="B578" s="650" t="s">
        <v>3746</v>
      </c>
      <c r="C578" s="650" t="s">
        <v>5437</v>
      </c>
      <c r="D578" s="650" t="s">
        <v>5438</v>
      </c>
      <c r="E578" s="650" t="s">
        <v>5439</v>
      </c>
      <c r="F578" s="653"/>
      <c r="G578" s="653"/>
      <c r="H578" s="666">
        <v>0</v>
      </c>
      <c r="I578" s="653">
        <v>4</v>
      </c>
      <c r="J578" s="653">
        <v>17133.72</v>
      </c>
      <c r="K578" s="666">
        <v>1</v>
      </c>
      <c r="L578" s="653">
        <v>4</v>
      </c>
      <c r="M578" s="654">
        <v>17133.72</v>
      </c>
    </row>
    <row r="579" spans="1:13" ht="14.4" customHeight="1" x14ac:dyDescent="0.3">
      <c r="A579" s="649" t="s">
        <v>3930</v>
      </c>
      <c r="B579" s="650" t="s">
        <v>5975</v>
      </c>
      <c r="C579" s="650" t="s">
        <v>4521</v>
      </c>
      <c r="D579" s="650" t="s">
        <v>4522</v>
      </c>
      <c r="E579" s="650" t="s">
        <v>3077</v>
      </c>
      <c r="F579" s="653"/>
      <c r="G579" s="653"/>
      <c r="H579" s="666">
        <v>0</v>
      </c>
      <c r="I579" s="653">
        <v>3</v>
      </c>
      <c r="J579" s="653">
        <v>30770.31</v>
      </c>
      <c r="K579" s="666">
        <v>1</v>
      </c>
      <c r="L579" s="653">
        <v>3</v>
      </c>
      <c r="M579" s="654">
        <v>30770.31</v>
      </c>
    </row>
    <row r="580" spans="1:13" ht="14.4" customHeight="1" x14ac:dyDescent="0.3">
      <c r="A580" s="649" t="s">
        <v>3930</v>
      </c>
      <c r="B580" s="650" t="s">
        <v>5975</v>
      </c>
      <c r="C580" s="650" t="s">
        <v>4523</v>
      </c>
      <c r="D580" s="650" t="s">
        <v>4522</v>
      </c>
      <c r="E580" s="650" t="s">
        <v>3077</v>
      </c>
      <c r="F580" s="653"/>
      <c r="G580" s="653"/>
      <c r="H580" s="666">
        <v>0</v>
      </c>
      <c r="I580" s="653">
        <v>1</v>
      </c>
      <c r="J580" s="653">
        <v>10256.77</v>
      </c>
      <c r="K580" s="666">
        <v>1</v>
      </c>
      <c r="L580" s="653">
        <v>1</v>
      </c>
      <c r="M580" s="654">
        <v>10256.77</v>
      </c>
    </row>
    <row r="581" spans="1:13" ht="14.4" customHeight="1" x14ac:dyDescent="0.3">
      <c r="A581" s="649" t="s">
        <v>3930</v>
      </c>
      <c r="B581" s="650" t="s">
        <v>3849</v>
      </c>
      <c r="C581" s="650" t="s">
        <v>3236</v>
      </c>
      <c r="D581" s="650" t="s">
        <v>3851</v>
      </c>
      <c r="E581" s="650" t="s">
        <v>3852</v>
      </c>
      <c r="F581" s="653"/>
      <c r="G581" s="653"/>
      <c r="H581" s="666">
        <v>0</v>
      </c>
      <c r="I581" s="653">
        <v>10</v>
      </c>
      <c r="J581" s="653">
        <v>5146.7999999999993</v>
      </c>
      <c r="K581" s="666">
        <v>1</v>
      </c>
      <c r="L581" s="653">
        <v>10</v>
      </c>
      <c r="M581" s="654">
        <v>5146.7999999999993</v>
      </c>
    </row>
    <row r="582" spans="1:13" ht="14.4" customHeight="1" x14ac:dyDescent="0.3">
      <c r="A582" s="649" t="s">
        <v>3930</v>
      </c>
      <c r="B582" s="650" t="s">
        <v>3768</v>
      </c>
      <c r="C582" s="650" t="s">
        <v>4216</v>
      </c>
      <c r="D582" s="650" t="s">
        <v>4217</v>
      </c>
      <c r="E582" s="650" t="s">
        <v>3806</v>
      </c>
      <c r="F582" s="653"/>
      <c r="G582" s="653"/>
      <c r="H582" s="666">
        <v>0</v>
      </c>
      <c r="I582" s="653">
        <v>25</v>
      </c>
      <c r="J582" s="653">
        <v>5407.25</v>
      </c>
      <c r="K582" s="666">
        <v>1</v>
      </c>
      <c r="L582" s="653">
        <v>25</v>
      </c>
      <c r="M582" s="654">
        <v>5407.25</v>
      </c>
    </row>
    <row r="583" spans="1:13" ht="14.4" customHeight="1" x14ac:dyDescent="0.3">
      <c r="A583" s="649" t="s">
        <v>3930</v>
      </c>
      <c r="B583" s="650" t="s">
        <v>5976</v>
      </c>
      <c r="C583" s="650" t="s">
        <v>4475</v>
      </c>
      <c r="D583" s="650" t="s">
        <v>4476</v>
      </c>
      <c r="E583" s="650" t="s">
        <v>4477</v>
      </c>
      <c r="F583" s="653"/>
      <c r="G583" s="653"/>
      <c r="H583" s="666">
        <v>0</v>
      </c>
      <c r="I583" s="653">
        <v>3</v>
      </c>
      <c r="J583" s="653">
        <v>2413.7400000000002</v>
      </c>
      <c r="K583" s="666">
        <v>1</v>
      </c>
      <c r="L583" s="653">
        <v>3</v>
      </c>
      <c r="M583" s="654">
        <v>2413.7400000000002</v>
      </c>
    </row>
    <row r="584" spans="1:13" ht="14.4" customHeight="1" x14ac:dyDescent="0.3">
      <c r="A584" s="649" t="s">
        <v>3930</v>
      </c>
      <c r="B584" s="650" t="s">
        <v>5976</v>
      </c>
      <c r="C584" s="650" t="s">
        <v>4661</v>
      </c>
      <c r="D584" s="650" t="s">
        <v>4476</v>
      </c>
      <c r="E584" s="650" t="s">
        <v>4662</v>
      </c>
      <c r="F584" s="653"/>
      <c r="G584" s="653"/>
      <c r="H584" s="666">
        <v>0</v>
      </c>
      <c r="I584" s="653">
        <v>3</v>
      </c>
      <c r="J584" s="653">
        <v>8045.88</v>
      </c>
      <c r="K584" s="666">
        <v>1</v>
      </c>
      <c r="L584" s="653">
        <v>3</v>
      </c>
      <c r="M584" s="654">
        <v>8045.88</v>
      </c>
    </row>
    <row r="585" spans="1:13" ht="14.4" customHeight="1" x14ac:dyDescent="0.3">
      <c r="A585" s="649" t="s">
        <v>3930</v>
      </c>
      <c r="B585" s="650" t="s">
        <v>5976</v>
      </c>
      <c r="C585" s="650" t="s">
        <v>4478</v>
      </c>
      <c r="D585" s="650" t="s">
        <v>4479</v>
      </c>
      <c r="E585" s="650" t="s">
        <v>4480</v>
      </c>
      <c r="F585" s="653">
        <v>3</v>
      </c>
      <c r="G585" s="653">
        <v>2252.8500000000004</v>
      </c>
      <c r="H585" s="666">
        <v>1</v>
      </c>
      <c r="I585" s="653"/>
      <c r="J585" s="653"/>
      <c r="K585" s="666">
        <v>0</v>
      </c>
      <c r="L585" s="653">
        <v>3</v>
      </c>
      <c r="M585" s="654">
        <v>2252.8500000000004</v>
      </c>
    </row>
    <row r="586" spans="1:13" ht="14.4" customHeight="1" x14ac:dyDescent="0.3">
      <c r="A586" s="649" t="s">
        <v>3930</v>
      </c>
      <c r="B586" s="650" t="s">
        <v>3769</v>
      </c>
      <c r="C586" s="650" t="s">
        <v>2273</v>
      </c>
      <c r="D586" s="650" t="s">
        <v>2274</v>
      </c>
      <c r="E586" s="650" t="s">
        <v>3770</v>
      </c>
      <c r="F586" s="653"/>
      <c r="G586" s="653"/>
      <c r="H586" s="666">
        <v>0</v>
      </c>
      <c r="I586" s="653">
        <v>122</v>
      </c>
      <c r="J586" s="653">
        <v>98158.76</v>
      </c>
      <c r="K586" s="666">
        <v>1</v>
      </c>
      <c r="L586" s="653">
        <v>122</v>
      </c>
      <c r="M586" s="654">
        <v>98158.76</v>
      </c>
    </row>
    <row r="587" spans="1:13" ht="14.4" customHeight="1" x14ac:dyDescent="0.3">
      <c r="A587" s="649" t="s">
        <v>3930</v>
      </c>
      <c r="B587" s="650" t="s">
        <v>5983</v>
      </c>
      <c r="C587" s="650" t="s">
        <v>4875</v>
      </c>
      <c r="D587" s="650" t="s">
        <v>4876</v>
      </c>
      <c r="E587" s="650" t="s">
        <v>2170</v>
      </c>
      <c r="F587" s="653"/>
      <c r="G587" s="653"/>
      <c r="H587" s="666">
        <v>0</v>
      </c>
      <c r="I587" s="653">
        <v>5</v>
      </c>
      <c r="J587" s="653">
        <v>4022.9000000000005</v>
      </c>
      <c r="K587" s="666">
        <v>1</v>
      </c>
      <c r="L587" s="653">
        <v>5</v>
      </c>
      <c r="M587" s="654">
        <v>4022.9000000000005</v>
      </c>
    </row>
    <row r="588" spans="1:13" ht="14.4" customHeight="1" x14ac:dyDescent="0.3">
      <c r="A588" s="649" t="s">
        <v>3930</v>
      </c>
      <c r="B588" s="650" t="s">
        <v>5983</v>
      </c>
      <c r="C588" s="650" t="s">
        <v>5094</v>
      </c>
      <c r="D588" s="650" t="s">
        <v>4876</v>
      </c>
      <c r="E588" s="650" t="s">
        <v>5095</v>
      </c>
      <c r="F588" s="653"/>
      <c r="G588" s="653"/>
      <c r="H588" s="666">
        <v>0</v>
      </c>
      <c r="I588" s="653">
        <v>2</v>
      </c>
      <c r="J588" s="653">
        <v>4827.5200000000004</v>
      </c>
      <c r="K588" s="666">
        <v>1</v>
      </c>
      <c r="L588" s="653">
        <v>2</v>
      </c>
      <c r="M588" s="654">
        <v>4827.5200000000004</v>
      </c>
    </row>
    <row r="589" spans="1:13" ht="14.4" customHeight="1" x14ac:dyDescent="0.3">
      <c r="A589" s="649" t="s">
        <v>3930</v>
      </c>
      <c r="B589" s="650" t="s">
        <v>3772</v>
      </c>
      <c r="C589" s="650" t="s">
        <v>1968</v>
      </c>
      <c r="D589" s="650" t="s">
        <v>1969</v>
      </c>
      <c r="E589" s="650" t="s">
        <v>1872</v>
      </c>
      <c r="F589" s="653"/>
      <c r="G589" s="653"/>
      <c r="H589" s="666">
        <v>0</v>
      </c>
      <c r="I589" s="653">
        <v>1</v>
      </c>
      <c r="J589" s="653">
        <v>96.63</v>
      </c>
      <c r="K589" s="666">
        <v>1</v>
      </c>
      <c r="L589" s="653">
        <v>1</v>
      </c>
      <c r="M589" s="654">
        <v>96.63</v>
      </c>
    </row>
    <row r="590" spans="1:13" ht="14.4" customHeight="1" x14ac:dyDescent="0.3">
      <c r="A590" s="649" t="s">
        <v>3930</v>
      </c>
      <c r="B590" s="650" t="s">
        <v>3772</v>
      </c>
      <c r="C590" s="650" t="s">
        <v>4554</v>
      </c>
      <c r="D590" s="650" t="s">
        <v>4555</v>
      </c>
      <c r="E590" s="650" t="s">
        <v>4556</v>
      </c>
      <c r="F590" s="653">
        <v>3</v>
      </c>
      <c r="G590" s="653">
        <v>215.73</v>
      </c>
      <c r="H590" s="666">
        <v>1</v>
      </c>
      <c r="I590" s="653"/>
      <c r="J590" s="653"/>
      <c r="K590" s="666">
        <v>0</v>
      </c>
      <c r="L590" s="653">
        <v>3</v>
      </c>
      <c r="M590" s="654">
        <v>215.73</v>
      </c>
    </row>
    <row r="591" spans="1:13" ht="14.4" customHeight="1" x14ac:dyDescent="0.3">
      <c r="A591" s="649" t="s">
        <v>3930</v>
      </c>
      <c r="B591" s="650" t="s">
        <v>3774</v>
      </c>
      <c r="C591" s="650" t="s">
        <v>1097</v>
      </c>
      <c r="D591" s="650" t="s">
        <v>1098</v>
      </c>
      <c r="E591" s="650" t="s">
        <v>1099</v>
      </c>
      <c r="F591" s="653"/>
      <c r="G591" s="653"/>
      <c r="H591" s="666">
        <v>0</v>
      </c>
      <c r="I591" s="653">
        <v>6</v>
      </c>
      <c r="J591" s="653">
        <v>571.5</v>
      </c>
      <c r="K591" s="666">
        <v>1</v>
      </c>
      <c r="L591" s="653">
        <v>6</v>
      </c>
      <c r="M591" s="654">
        <v>571.5</v>
      </c>
    </row>
    <row r="592" spans="1:13" ht="14.4" customHeight="1" x14ac:dyDescent="0.3">
      <c r="A592" s="649" t="s">
        <v>3930</v>
      </c>
      <c r="B592" s="650" t="s">
        <v>5980</v>
      </c>
      <c r="C592" s="650" t="s">
        <v>4221</v>
      </c>
      <c r="D592" s="650" t="s">
        <v>4222</v>
      </c>
      <c r="E592" s="650" t="s">
        <v>4223</v>
      </c>
      <c r="F592" s="653"/>
      <c r="G592" s="653"/>
      <c r="H592" s="666">
        <v>0</v>
      </c>
      <c r="I592" s="653">
        <v>15</v>
      </c>
      <c r="J592" s="653">
        <v>12697.56</v>
      </c>
      <c r="K592" s="666">
        <v>1</v>
      </c>
      <c r="L592" s="653">
        <v>15</v>
      </c>
      <c r="M592" s="654">
        <v>12697.56</v>
      </c>
    </row>
    <row r="593" spans="1:13" ht="14.4" customHeight="1" x14ac:dyDescent="0.3">
      <c r="A593" s="649" t="s">
        <v>3930</v>
      </c>
      <c r="B593" s="650" t="s">
        <v>5980</v>
      </c>
      <c r="C593" s="650" t="s">
        <v>4142</v>
      </c>
      <c r="D593" s="650" t="s">
        <v>4143</v>
      </c>
      <c r="E593" s="650" t="s">
        <v>4144</v>
      </c>
      <c r="F593" s="653"/>
      <c r="G593" s="653"/>
      <c r="H593" s="666">
        <v>0</v>
      </c>
      <c r="I593" s="653">
        <v>17</v>
      </c>
      <c r="J593" s="653">
        <v>21852.86</v>
      </c>
      <c r="K593" s="666">
        <v>1</v>
      </c>
      <c r="L593" s="653">
        <v>17</v>
      </c>
      <c r="M593" s="654">
        <v>21852.86</v>
      </c>
    </row>
    <row r="594" spans="1:13" ht="14.4" customHeight="1" x14ac:dyDescent="0.3">
      <c r="A594" s="649" t="s">
        <v>3930</v>
      </c>
      <c r="B594" s="650" t="s">
        <v>5980</v>
      </c>
      <c r="C594" s="650" t="s">
        <v>4849</v>
      </c>
      <c r="D594" s="650" t="s">
        <v>4850</v>
      </c>
      <c r="E594" s="650" t="s">
        <v>4851</v>
      </c>
      <c r="F594" s="653"/>
      <c r="G594" s="653"/>
      <c r="H594" s="666">
        <v>0</v>
      </c>
      <c r="I594" s="653">
        <v>12</v>
      </c>
      <c r="J594" s="653">
        <v>21872.61</v>
      </c>
      <c r="K594" s="666">
        <v>1</v>
      </c>
      <c r="L594" s="653">
        <v>12</v>
      </c>
      <c r="M594" s="654">
        <v>21872.61</v>
      </c>
    </row>
    <row r="595" spans="1:13" ht="14.4" customHeight="1" x14ac:dyDescent="0.3">
      <c r="A595" s="649" t="s">
        <v>3930</v>
      </c>
      <c r="B595" s="650" t="s">
        <v>3777</v>
      </c>
      <c r="C595" s="650" t="s">
        <v>2025</v>
      </c>
      <c r="D595" s="650" t="s">
        <v>2026</v>
      </c>
      <c r="E595" s="650" t="s">
        <v>3779</v>
      </c>
      <c r="F595" s="653"/>
      <c r="G595" s="653"/>
      <c r="H595" s="666">
        <v>0</v>
      </c>
      <c r="I595" s="653">
        <v>13</v>
      </c>
      <c r="J595" s="653">
        <v>1915.68</v>
      </c>
      <c r="K595" s="666">
        <v>1</v>
      </c>
      <c r="L595" s="653">
        <v>13</v>
      </c>
      <c r="M595" s="654">
        <v>1915.68</v>
      </c>
    </row>
    <row r="596" spans="1:13" ht="14.4" customHeight="1" x14ac:dyDescent="0.3">
      <c r="A596" s="649" t="s">
        <v>3930</v>
      </c>
      <c r="B596" s="650" t="s">
        <v>3777</v>
      </c>
      <c r="C596" s="650" t="s">
        <v>4334</v>
      </c>
      <c r="D596" s="650" t="s">
        <v>2055</v>
      </c>
      <c r="E596" s="650" t="s">
        <v>4335</v>
      </c>
      <c r="F596" s="653"/>
      <c r="G596" s="653"/>
      <c r="H596" s="666">
        <v>0</v>
      </c>
      <c r="I596" s="653">
        <v>12</v>
      </c>
      <c r="J596" s="653">
        <v>1964.7599999999998</v>
      </c>
      <c r="K596" s="666">
        <v>1</v>
      </c>
      <c r="L596" s="653">
        <v>12</v>
      </c>
      <c r="M596" s="654">
        <v>1964.7599999999998</v>
      </c>
    </row>
    <row r="597" spans="1:13" ht="14.4" customHeight="1" x14ac:dyDescent="0.3">
      <c r="A597" s="649" t="s">
        <v>3930</v>
      </c>
      <c r="B597" s="650" t="s">
        <v>3777</v>
      </c>
      <c r="C597" s="650" t="s">
        <v>4386</v>
      </c>
      <c r="D597" s="650" t="s">
        <v>2194</v>
      </c>
      <c r="E597" s="650" t="s">
        <v>4387</v>
      </c>
      <c r="F597" s="653"/>
      <c r="G597" s="653"/>
      <c r="H597" s="666">
        <v>0</v>
      </c>
      <c r="I597" s="653">
        <v>7</v>
      </c>
      <c r="J597" s="653">
        <v>2200.38</v>
      </c>
      <c r="K597" s="666">
        <v>1</v>
      </c>
      <c r="L597" s="653">
        <v>7</v>
      </c>
      <c r="M597" s="654">
        <v>2200.38</v>
      </c>
    </row>
    <row r="598" spans="1:13" ht="14.4" customHeight="1" x14ac:dyDescent="0.3">
      <c r="A598" s="649" t="s">
        <v>3930</v>
      </c>
      <c r="B598" s="650" t="s">
        <v>3781</v>
      </c>
      <c r="C598" s="650" t="s">
        <v>4049</v>
      </c>
      <c r="D598" s="650" t="s">
        <v>3782</v>
      </c>
      <c r="E598" s="650" t="s">
        <v>4050</v>
      </c>
      <c r="F598" s="653"/>
      <c r="G598" s="653"/>
      <c r="H598" s="666">
        <v>0</v>
      </c>
      <c r="I598" s="653">
        <v>1</v>
      </c>
      <c r="J598" s="653">
        <v>465.7</v>
      </c>
      <c r="K598" s="666">
        <v>1</v>
      </c>
      <c r="L598" s="653">
        <v>1</v>
      </c>
      <c r="M598" s="654">
        <v>465.7</v>
      </c>
    </row>
    <row r="599" spans="1:13" ht="14.4" customHeight="1" x14ac:dyDescent="0.3">
      <c r="A599" s="649" t="s">
        <v>3930</v>
      </c>
      <c r="B599" s="650" t="s">
        <v>3784</v>
      </c>
      <c r="C599" s="650" t="s">
        <v>4151</v>
      </c>
      <c r="D599" s="650" t="s">
        <v>3853</v>
      </c>
      <c r="E599" s="650" t="s">
        <v>4152</v>
      </c>
      <c r="F599" s="653"/>
      <c r="G599" s="653"/>
      <c r="H599" s="666">
        <v>0</v>
      </c>
      <c r="I599" s="653">
        <v>1</v>
      </c>
      <c r="J599" s="653">
        <v>561.54</v>
      </c>
      <c r="K599" s="666">
        <v>1</v>
      </c>
      <c r="L599" s="653">
        <v>1</v>
      </c>
      <c r="M599" s="654">
        <v>561.54</v>
      </c>
    </row>
    <row r="600" spans="1:13" ht="14.4" customHeight="1" x14ac:dyDescent="0.3">
      <c r="A600" s="649" t="s">
        <v>3930</v>
      </c>
      <c r="B600" s="650" t="s">
        <v>3784</v>
      </c>
      <c r="C600" s="650" t="s">
        <v>4250</v>
      </c>
      <c r="D600" s="650" t="s">
        <v>3785</v>
      </c>
      <c r="E600" s="650" t="s">
        <v>4251</v>
      </c>
      <c r="F600" s="653"/>
      <c r="G600" s="653"/>
      <c r="H600" s="666">
        <v>0</v>
      </c>
      <c r="I600" s="653">
        <v>6</v>
      </c>
      <c r="J600" s="653">
        <v>5322.2999999999993</v>
      </c>
      <c r="K600" s="666">
        <v>1</v>
      </c>
      <c r="L600" s="653">
        <v>6</v>
      </c>
      <c r="M600" s="654">
        <v>5322.2999999999993</v>
      </c>
    </row>
    <row r="601" spans="1:13" ht="14.4" customHeight="1" x14ac:dyDescent="0.3">
      <c r="A601" s="649" t="s">
        <v>3930</v>
      </c>
      <c r="B601" s="650" t="s">
        <v>3788</v>
      </c>
      <c r="C601" s="650" t="s">
        <v>3187</v>
      </c>
      <c r="D601" s="650" t="s">
        <v>2131</v>
      </c>
      <c r="E601" s="650" t="s">
        <v>3855</v>
      </c>
      <c r="F601" s="653"/>
      <c r="G601" s="653"/>
      <c r="H601" s="666">
        <v>0</v>
      </c>
      <c r="I601" s="653">
        <v>2</v>
      </c>
      <c r="J601" s="653">
        <v>2689.32</v>
      </c>
      <c r="K601" s="666">
        <v>1</v>
      </c>
      <c r="L601" s="653">
        <v>2</v>
      </c>
      <c r="M601" s="654">
        <v>2689.32</v>
      </c>
    </row>
    <row r="602" spans="1:13" ht="14.4" customHeight="1" x14ac:dyDescent="0.3">
      <c r="A602" s="649" t="s">
        <v>3930</v>
      </c>
      <c r="B602" s="650" t="s">
        <v>3788</v>
      </c>
      <c r="C602" s="650" t="s">
        <v>4621</v>
      </c>
      <c r="D602" s="650" t="s">
        <v>3111</v>
      </c>
      <c r="E602" s="650" t="s">
        <v>4622</v>
      </c>
      <c r="F602" s="653"/>
      <c r="G602" s="653"/>
      <c r="H602" s="666">
        <v>0</v>
      </c>
      <c r="I602" s="653">
        <v>34</v>
      </c>
      <c r="J602" s="653">
        <v>60977.64</v>
      </c>
      <c r="K602" s="666">
        <v>1</v>
      </c>
      <c r="L602" s="653">
        <v>34</v>
      </c>
      <c r="M602" s="654">
        <v>60977.64</v>
      </c>
    </row>
    <row r="603" spans="1:13" ht="14.4" customHeight="1" x14ac:dyDescent="0.3">
      <c r="A603" s="649" t="s">
        <v>3930</v>
      </c>
      <c r="B603" s="650" t="s">
        <v>3791</v>
      </c>
      <c r="C603" s="650" t="s">
        <v>5383</v>
      </c>
      <c r="D603" s="650" t="s">
        <v>5384</v>
      </c>
      <c r="E603" s="650" t="s">
        <v>3795</v>
      </c>
      <c r="F603" s="653">
        <v>3</v>
      </c>
      <c r="G603" s="653">
        <v>20.94</v>
      </c>
      <c r="H603" s="666">
        <v>1</v>
      </c>
      <c r="I603" s="653"/>
      <c r="J603" s="653"/>
      <c r="K603" s="666">
        <v>0</v>
      </c>
      <c r="L603" s="653">
        <v>3</v>
      </c>
      <c r="M603" s="654">
        <v>20.94</v>
      </c>
    </row>
    <row r="604" spans="1:13" ht="14.4" customHeight="1" x14ac:dyDescent="0.3">
      <c r="A604" s="649" t="s">
        <v>3930</v>
      </c>
      <c r="B604" s="650" t="s">
        <v>3791</v>
      </c>
      <c r="C604" s="650" t="s">
        <v>2148</v>
      </c>
      <c r="D604" s="650" t="s">
        <v>3792</v>
      </c>
      <c r="E604" s="650" t="s">
        <v>3793</v>
      </c>
      <c r="F604" s="653"/>
      <c r="G604" s="653"/>
      <c r="H604" s="666">
        <v>0</v>
      </c>
      <c r="I604" s="653">
        <v>1</v>
      </c>
      <c r="J604" s="653">
        <v>16.27</v>
      </c>
      <c r="K604" s="666">
        <v>1</v>
      </c>
      <c r="L604" s="653">
        <v>1</v>
      </c>
      <c r="M604" s="654">
        <v>16.27</v>
      </c>
    </row>
    <row r="605" spans="1:13" ht="14.4" customHeight="1" x14ac:dyDescent="0.3">
      <c r="A605" s="649" t="s">
        <v>3930</v>
      </c>
      <c r="B605" s="650" t="s">
        <v>3791</v>
      </c>
      <c r="C605" s="650" t="s">
        <v>2084</v>
      </c>
      <c r="D605" s="650" t="s">
        <v>3794</v>
      </c>
      <c r="E605" s="650" t="s">
        <v>3795</v>
      </c>
      <c r="F605" s="653"/>
      <c r="G605" s="653"/>
      <c r="H605" s="666">
        <v>0</v>
      </c>
      <c r="I605" s="653">
        <v>27</v>
      </c>
      <c r="J605" s="653">
        <v>188.46</v>
      </c>
      <c r="K605" s="666">
        <v>1</v>
      </c>
      <c r="L605" s="653">
        <v>27</v>
      </c>
      <c r="M605" s="654">
        <v>188.46</v>
      </c>
    </row>
    <row r="606" spans="1:13" ht="14.4" customHeight="1" x14ac:dyDescent="0.3">
      <c r="A606" s="649" t="s">
        <v>3930</v>
      </c>
      <c r="B606" s="650" t="s">
        <v>3791</v>
      </c>
      <c r="C606" s="650" t="s">
        <v>2186</v>
      </c>
      <c r="D606" s="650" t="s">
        <v>3796</v>
      </c>
      <c r="E606" s="650" t="s">
        <v>3797</v>
      </c>
      <c r="F606" s="653"/>
      <c r="G606" s="653"/>
      <c r="H606" s="666">
        <v>0</v>
      </c>
      <c r="I606" s="653">
        <v>4</v>
      </c>
      <c r="J606" s="653">
        <v>42.92</v>
      </c>
      <c r="K606" s="666">
        <v>1</v>
      </c>
      <c r="L606" s="653">
        <v>4</v>
      </c>
      <c r="M606" s="654">
        <v>42.92</v>
      </c>
    </row>
    <row r="607" spans="1:13" ht="14.4" customHeight="1" x14ac:dyDescent="0.3">
      <c r="A607" s="649" t="s">
        <v>3930</v>
      </c>
      <c r="B607" s="650" t="s">
        <v>3791</v>
      </c>
      <c r="C607" s="650" t="s">
        <v>4827</v>
      </c>
      <c r="D607" s="650" t="s">
        <v>4828</v>
      </c>
      <c r="E607" s="650" t="s">
        <v>3795</v>
      </c>
      <c r="F607" s="653">
        <v>1</v>
      </c>
      <c r="G607" s="653">
        <v>5.37</v>
      </c>
      <c r="H607" s="666">
        <v>1</v>
      </c>
      <c r="I607" s="653"/>
      <c r="J607" s="653"/>
      <c r="K607" s="666">
        <v>0</v>
      </c>
      <c r="L607" s="653">
        <v>1</v>
      </c>
      <c r="M607" s="654">
        <v>5.37</v>
      </c>
    </row>
    <row r="608" spans="1:13" ht="14.4" customHeight="1" x14ac:dyDescent="0.3">
      <c r="A608" s="649" t="s">
        <v>3930</v>
      </c>
      <c r="B608" s="650" t="s">
        <v>3798</v>
      </c>
      <c r="C608" s="650" t="s">
        <v>3220</v>
      </c>
      <c r="D608" s="650" t="s">
        <v>3221</v>
      </c>
      <c r="E608" s="650" t="s">
        <v>3860</v>
      </c>
      <c r="F608" s="653"/>
      <c r="G608" s="653"/>
      <c r="H608" s="666"/>
      <c r="I608" s="653">
        <v>1</v>
      </c>
      <c r="J608" s="653">
        <v>0</v>
      </c>
      <c r="K608" s="666"/>
      <c r="L608" s="653">
        <v>1</v>
      </c>
      <c r="M608" s="654">
        <v>0</v>
      </c>
    </row>
    <row r="609" spans="1:13" ht="14.4" customHeight="1" x14ac:dyDescent="0.3">
      <c r="A609" s="649" t="s">
        <v>3930</v>
      </c>
      <c r="B609" s="650" t="s">
        <v>3801</v>
      </c>
      <c r="C609" s="650" t="s">
        <v>5293</v>
      </c>
      <c r="D609" s="650" t="s">
        <v>2190</v>
      </c>
      <c r="E609" s="650" t="s">
        <v>3108</v>
      </c>
      <c r="F609" s="653"/>
      <c r="G609" s="653"/>
      <c r="H609" s="666">
        <v>0</v>
      </c>
      <c r="I609" s="653">
        <v>1</v>
      </c>
      <c r="J609" s="653">
        <v>432.32</v>
      </c>
      <c r="K609" s="666">
        <v>1</v>
      </c>
      <c r="L609" s="653">
        <v>1</v>
      </c>
      <c r="M609" s="654">
        <v>432.32</v>
      </c>
    </row>
    <row r="610" spans="1:13" ht="14.4" customHeight="1" x14ac:dyDescent="0.3">
      <c r="A610" s="649" t="s">
        <v>3930</v>
      </c>
      <c r="B610" s="650" t="s">
        <v>3801</v>
      </c>
      <c r="C610" s="650" t="s">
        <v>2123</v>
      </c>
      <c r="D610" s="650" t="s">
        <v>2124</v>
      </c>
      <c r="E610" s="650" t="s">
        <v>3802</v>
      </c>
      <c r="F610" s="653"/>
      <c r="G610" s="653"/>
      <c r="H610" s="666">
        <v>0</v>
      </c>
      <c r="I610" s="653">
        <v>2</v>
      </c>
      <c r="J610" s="653">
        <v>324.26</v>
      </c>
      <c r="K610" s="666">
        <v>1</v>
      </c>
      <c r="L610" s="653">
        <v>2</v>
      </c>
      <c r="M610" s="654">
        <v>324.26</v>
      </c>
    </row>
    <row r="611" spans="1:13" ht="14.4" customHeight="1" x14ac:dyDescent="0.3">
      <c r="A611" s="649" t="s">
        <v>3930</v>
      </c>
      <c r="B611" s="650" t="s">
        <v>3801</v>
      </c>
      <c r="C611" s="650" t="s">
        <v>2189</v>
      </c>
      <c r="D611" s="650" t="s">
        <v>2190</v>
      </c>
      <c r="E611" s="650" t="s">
        <v>3803</v>
      </c>
      <c r="F611" s="653"/>
      <c r="G611" s="653"/>
      <c r="H611" s="666">
        <v>0</v>
      </c>
      <c r="I611" s="653">
        <v>3</v>
      </c>
      <c r="J611" s="653">
        <v>648.48</v>
      </c>
      <c r="K611" s="666">
        <v>1</v>
      </c>
      <c r="L611" s="653">
        <v>3</v>
      </c>
      <c r="M611" s="654">
        <v>648.48</v>
      </c>
    </row>
    <row r="612" spans="1:13" ht="14.4" customHeight="1" x14ac:dyDescent="0.3">
      <c r="A612" s="649" t="s">
        <v>3930</v>
      </c>
      <c r="B612" s="650" t="s">
        <v>3801</v>
      </c>
      <c r="C612" s="650" t="s">
        <v>3107</v>
      </c>
      <c r="D612" s="650" t="s">
        <v>2190</v>
      </c>
      <c r="E612" s="650" t="s">
        <v>3861</v>
      </c>
      <c r="F612" s="653"/>
      <c r="G612" s="653"/>
      <c r="H612" s="666">
        <v>0</v>
      </c>
      <c r="I612" s="653">
        <v>8</v>
      </c>
      <c r="J612" s="653">
        <v>3458.56</v>
      </c>
      <c r="K612" s="666">
        <v>1</v>
      </c>
      <c r="L612" s="653">
        <v>8</v>
      </c>
      <c r="M612" s="654">
        <v>3458.56</v>
      </c>
    </row>
    <row r="613" spans="1:13" ht="14.4" customHeight="1" x14ac:dyDescent="0.3">
      <c r="A613" s="649" t="s">
        <v>3930</v>
      </c>
      <c r="B613" s="650" t="s">
        <v>3801</v>
      </c>
      <c r="C613" s="650" t="s">
        <v>5397</v>
      </c>
      <c r="D613" s="650" t="s">
        <v>5398</v>
      </c>
      <c r="E613" s="650" t="s">
        <v>5399</v>
      </c>
      <c r="F613" s="653">
        <v>1</v>
      </c>
      <c r="G613" s="653">
        <v>0</v>
      </c>
      <c r="H613" s="666"/>
      <c r="I613" s="653"/>
      <c r="J613" s="653"/>
      <c r="K613" s="666"/>
      <c r="L613" s="653">
        <v>1</v>
      </c>
      <c r="M613" s="654">
        <v>0</v>
      </c>
    </row>
    <row r="614" spans="1:13" ht="14.4" customHeight="1" x14ac:dyDescent="0.3">
      <c r="A614" s="649" t="s">
        <v>3930</v>
      </c>
      <c r="B614" s="650" t="s">
        <v>3804</v>
      </c>
      <c r="C614" s="650" t="s">
        <v>2196</v>
      </c>
      <c r="D614" s="650" t="s">
        <v>3805</v>
      </c>
      <c r="E614" s="650" t="s">
        <v>3806</v>
      </c>
      <c r="F614" s="653"/>
      <c r="G614" s="653"/>
      <c r="H614" s="666">
        <v>0</v>
      </c>
      <c r="I614" s="653">
        <v>10</v>
      </c>
      <c r="J614" s="653">
        <v>2017.5</v>
      </c>
      <c r="K614" s="666">
        <v>1</v>
      </c>
      <c r="L614" s="653">
        <v>10</v>
      </c>
      <c r="M614" s="654">
        <v>2017.5</v>
      </c>
    </row>
    <row r="615" spans="1:13" ht="14.4" customHeight="1" x14ac:dyDescent="0.3">
      <c r="A615" s="649" t="s">
        <v>3930</v>
      </c>
      <c r="B615" s="650" t="s">
        <v>3807</v>
      </c>
      <c r="C615" s="650" t="s">
        <v>2159</v>
      </c>
      <c r="D615" s="650" t="s">
        <v>2160</v>
      </c>
      <c r="E615" s="650" t="s">
        <v>922</v>
      </c>
      <c r="F615" s="653"/>
      <c r="G615" s="653"/>
      <c r="H615" s="666">
        <v>0</v>
      </c>
      <c r="I615" s="653">
        <v>12</v>
      </c>
      <c r="J615" s="653">
        <v>2789.2799999999997</v>
      </c>
      <c r="K615" s="666">
        <v>1</v>
      </c>
      <c r="L615" s="653">
        <v>12</v>
      </c>
      <c r="M615" s="654">
        <v>2789.2799999999997</v>
      </c>
    </row>
    <row r="616" spans="1:13" ht="14.4" customHeight="1" x14ac:dyDescent="0.3">
      <c r="A616" s="649" t="s">
        <v>3930</v>
      </c>
      <c r="B616" s="650" t="s">
        <v>3807</v>
      </c>
      <c r="C616" s="650" t="s">
        <v>4871</v>
      </c>
      <c r="D616" s="650" t="s">
        <v>4872</v>
      </c>
      <c r="E616" s="650" t="s">
        <v>4873</v>
      </c>
      <c r="F616" s="653">
        <v>2</v>
      </c>
      <c r="G616" s="653">
        <v>403.5</v>
      </c>
      <c r="H616" s="666">
        <v>1</v>
      </c>
      <c r="I616" s="653"/>
      <c r="J616" s="653"/>
      <c r="K616" s="666">
        <v>0</v>
      </c>
      <c r="L616" s="653">
        <v>2</v>
      </c>
      <c r="M616" s="654">
        <v>403.5</v>
      </c>
    </row>
    <row r="617" spans="1:13" ht="14.4" customHeight="1" x14ac:dyDescent="0.3">
      <c r="A617" s="649" t="s">
        <v>3930</v>
      </c>
      <c r="B617" s="650" t="s">
        <v>3810</v>
      </c>
      <c r="C617" s="650" t="s">
        <v>4767</v>
      </c>
      <c r="D617" s="650" t="s">
        <v>2072</v>
      </c>
      <c r="E617" s="650" t="s">
        <v>4768</v>
      </c>
      <c r="F617" s="653"/>
      <c r="G617" s="653"/>
      <c r="H617" s="666">
        <v>0</v>
      </c>
      <c r="I617" s="653">
        <v>2</v>
      </c>
      <c r="J617" s="653">
        <v>769.69</v>
      </c>
      <c r="K617" s="666">
        <v>1</v>
      </c>
      <c r="L617" s="653">
        <v>2</v>
      </c>
      <c r="M617" s="654">
        <v>769.69</v>
      </c>
    </row>
    <row r="618" spans="1:13" ht="14.4" customHeight="1" x14ac:dyDescent="0.3">
      <c r="A618" s="649" t="s">
        <v>3931</v>
      </c>
      <c r="B618" s="650" t="s">
        <v>3672</v>
      </c>
      <c r="C618" s="650" t="s">
        <v>2087</v>
      </c>
      <c r="D618" s="650" t="s">
        <v>3673</v>
      </c>
      <c r="E618" s="650" t="s">
        <v>3674</v>
      </c>
      <c r="F618" s="653"/>
      <c r="G618" s="653"/>
      <c r="H618" s="666">
        <v>0</v>
      </c>
      <c r="I618" s="653">
        <v>1</v>
      </c>
      <c r="J618" s="653">
        <v>32.630000000000003</v>
      </c>
      <c r="K618" s="666">
        <v>1</v>
      </c>
      <c r="L618" s="653">
        <v>1</v>
      </c>
      <c r="M618" s="654">
        <v>32.630000000000003</v>
      </c>
    </row>
    <row r="619" spans="1:13" ht="14.4" customHeight="1" x14ac:dyDescent="0.3">
      <c r="A619" s="649" t="s">
        <v>3931</v>
      </c>
      <c r="B619" s="650" t="s">
        <v>3678</v>
      </c>
      <c r="C619" s="650" t="s">
        <v>2974</v>
      </c>
      <c r="D619" s="650" t="s">
        <v>5590</v>
      </c>
      <c r="E619" s="650" t="s">
        <v>5591</v>
      </c>
      <c r="F619" s="653">
        <v>1</v>
      </c>
      <c r="G619" s="653">
        <v>43.49</v>
      </c>
      <c r="H619" s="666">
        <v>1</v>
      </c>
      <c r="I619" s="653"/>
      <c r="J619" s="653"/>
      <c r="K619" s="666">
        <v>0</v>
      </c>
      <c r="L619" s="653">
        <v>1</v>
      </c>
      <c r="M619" s="654">
        <v>43.49</v>
      </c>
    </row>
    <row r="620" spans="1:13" ht="14.4" customHeight="1" x14ac:dyDescent="0.3">
      <c r="A620" s="649" t="s">
        <v>3931</v>
      </c>
      <c r="B620" s="650" t="s">
        <v>3679</v>
      </c>
      <c r="C620" s="650" t="s">
        <v>5660</v>
      </c>
      <c r="D620" s="650" t="s">
        <v>5485</v>
      </c>
      <c r="E620" s="650" t="s">
        <v>5661</v>
      </c>
      <c r="F620" s="653"/>
      <c r="G620" s="653"/>
      <c r="H620" s="666"/>
      <c r="I620" s="653">
        <v>1</v>
      </c>
      <c r="J620" s="653">
        <v>0</v>
      </c>
      <c r="K620" s="666"/>
      <c r="L620" s="653">
        <v>1</v>
      </c>
      <c r="M620" s="654">
        <v>0</v>
      </c>
    </row>
    <row r="621" spans="1:13" ht="14.4" customHeight="1" x14ac:dyDescent="0.3">
      <c r="A621" s="649" t="s">
        <v>3931</v>
      </c>
      <c r="B621" s="650" t="s">
        <v>3681</v>
      </c>
      <c r="C621" s="650" t="s">
        <v>5631</v>
      </c>
      <c r="D621" s="650" t="s">
        <v>5632</v>
      </c>
      <c r="E621" s="650" t="s">
        <v>5633</v>
      </c>
      <c r="F621" s="653"/>
      <c r="G621" s="653"/>
      <c r="H621" s="666">
        <v>0</v>
      </c>
      <c r="I621" s="653">
        <v>4</v>
      </c>
      <c r="J621" s="653">
        <v>195.92</v>
      </c>
      <c r="K621" s="666">
        <v>1</v>
      </c>
      <c r="L621" s="653">
        <v>4</v>
      </c>
      <c r="M621" s="654">
        <v>195.92</v>
      </c>
    </row>
    <row r="622" spans="1:13" ht="14.4" customHeight="1" x14ac:dyDescent="0.3">
      <c r="A622" s="649" t="s">
        <v>3931</v>
      </c>
      <c r="B622" s="650" t="s">
        <v>3681</v>
      </c>
      <c r="C622" s="650" t="s">
        <v>1986</v>
      </c>
      <c r="D622" s="650" t="s">
        <v>3682</v>
      </c>
      <c r="E622" s="650" t="s">
        <v>3683</v>
      </c>
      <c r="F622" s="653"/>
      <c r="G622" s="653"/>
      <c r="H622" s="666">
        <v>0</v>
      </c>
      <c r="I622" s="653">
        <v>1</v>
      </c>
      <c r="J622" s="653">
        <v>97.97</v>
      </c>
      <c r="K622" s="666">
        <v>1</v>
      </c>
      <c r="L622" s="653">
        <v>1</v>
      </c>
      <c r="M622" s="654">
        <v>97.97</v>
      </c>
    </row>
    <row r="623" spans="1:13" ht="14.4" customHeight="1" x14ac:dyDescent="0.3">
      <c r="A623" s="649" t="s">
        <v>3931</v>
      </c>
      <c r="B623" s="650" t="s">
        <v>3818</v>
      </c>
      <c r="C623" s="650" t="s">
        <v>5010</v>
      </c>
      <c r="D623" s="650" t="s">
        <v>3142</v>
      </c>
      <c r="E623" s="650" t="s">
        <v>4807</v>
      </c>
      <c r="F623" s="653"/>
      <c r="G623" s="653"/>
      <c r="H623" s="666">
        <v>0</v>
      </c>
      <c r="I623" s="653">
        <v>1</v>
      </c>
      <c r="J623" s="653">
        <v>140.03</v>
      </c>
      <c r="K623" s="666">
        <v>1</v>
      </c>
      <c r="L623" s="653">
        <v>1</v>
      </c>
      <c r="M623" s="654">
        <v>140.03</v>
      </c>
    </row>
    <row r="624" spans="1:13" ht="14.4" customHeight="1" x14ac:dyDescent="0.3">
      <c r="A624" s="649" t="s">
        <v>3931</v>
      </c>
      <c r="B624" s="650" t="s">
        <v>3685</v>
      </c>
      <c r="C624" s="650" t="s">
        <v>2182</v>
      </c>
      <c r="D624" s="650" t="s">
        <v>2183</v>
      </c>
      <c r="E624" s="650" t="s">
        <v>2184</v>
      </c>
      <c r="F624" s="653"/>
      <c r="G624" s="653"/>
      <c r="H624" s="666">
        <v>0</v>
      </c>
      <c r="I624" s="653">
        <v>106</v>
      </c>
      <c r="J624" s="653">
        <v>52724.39999999998</v>
      </c>
      <c r="K624" s="666">
        <v>1</v>
      </c>
      <c r="L624" s="653">
        <v>106</v>
      </c>
      <c r="M624" s="654">
        <v>52724.39999999998</v>
      </c>
    </row>
    <row r="625" spans="1:13" ht="14.4" customHeight="1" x14ac:dyDescent="0.3">
      <c r="A625" s="649" t="s">
        <v>3931</v>
      </c>
      <c r="B625" s="650" t="s">
        <v>3685</v>
      </c>
      <c r="C625" s="650" t="s">
        <v>2200</v>
      </c>
      <c r="D625" s="650" t="s">
        <v>2201</v>
      </c>
      <c r="E625" s="650" t="s">
        <v>3686</v>
      </c>
      <c r="F625" s="653"/>
      <c r="G625" s="653"/>
      <c r="H625" s="666">
        <v>0</v>
      </c>
      <c r="I625" s="653">
        <v>28</v>
      </c>
      <c r="J625" s="653">
        <v>38069.079999999994</v>
      </c>
      <c r="K625" s="666">
        <v>1</v>
      </c>
      <c r="L625" s="653">
        <v>28</v>
      </c>
      <c r="M625" s="654">
        <v>38069.079999999994</v>
      </c>
    </row>
    <row r="626" spans="1:13" ht="14.4" customHeight="1" x14ac:dyDescent="0.3">
      <c r="A626" s="649" t="s">
        <v>3931</v>
      </c>
      <c r="B626" s="650" t="s">
        <v>3685</v>
      </c>
      <c r="C626" s="650" t="s">
        <v>3964</v>
      </c>
      <c r="D626" s="650" t="s">
        <v>3965</v>
      </c>
      <c r="E626" s="650" t="s">
        <v>3966</v>
      </c>
      <c r="F626" s="653"/>
      <c r="G626" s="653"/>
      <c r="H626" s="666">
        <v>0</v>
      </c>
      <c r="I626" s="653">
        <v>1</v>
      </c>
      <c r="J626" s="653">
        <v>1359.61</v>
      </c>
      <c r="K626" s="666">
        <v>1</v>
      </c>
      <c r="L626" s="653">
        <v>1</v>
      </c>
      <c r="M626" s="654">
        <v>1359.61</v>
      </c>
    </row>
    <row r="627" spans="1:13" ht="14.4" customHeight="1" x14ac:dyDescent="0.3">
      <c r="A627" s="649" t="s">
        <v>3931</v>
      </c>
      <c r="B627" s="650" t="s">
        <v>3693</v>
      </c>
      <c r="C627" s="650" t="s">
        <v>5467</v>
      </c>
      <c r="D627" s="650" t="s">
        <v>2047</v>
      </c>
      <c r="E627" s="650" t="s">
        <v>3077</v>
      </c>
      <c r="F627" s="653"/>
      <c r="G627" s="653"/>
      <c r="H627" s="666">
        <v>0</v>
      </c>
      <c r="I627" s="653">
        <v>2</v>
      </c>
      <c r="J627" s="653">
        <v>279.13</v>
      </c>
      <c r="K627" s="666">
        <v>1</v>
      </c>
      <c r="L627" s="653">
        <v>2</v>
      </c>
      <c r="M627" s="654">
        <v>279.13</v>
      </c>
    </row>
    <row r="628" spans="1:13" ht="14.4" customHeight="1" x14ac:dyDescent="0.3">
      <c r="A628" s="649" t="s">
        <v>3931</v>
      </c>
      <c r="B628" s="650" t="s">
        <v>3695</v>
      </c>
      <c r="C628" s="650" t="s">
        <v>5603</v>
      </c>
      <c r="D628" s="650" t="s">
        <v>5604</v>
      </c>
      <c r="E628" s="650" t="s">
        <v>5605</v>
      </c>
      <c r="F628" s="653">
        <v>1</v>
      </c>
      <c r="G628" s="653">
        <v>96.7</v>
      </c>
      <c r="H628" s="666">
        <v>1</v>
      </c>
      <c r="I628" s="653"/>
      <c r="J628" s="653"/>
      <c r="K628" s="666">
        <v>0</v>
      </c>
      <c r="L628" s="653">
        <v>1</v>
      </c>
      <c r="M628" s="654">
        <v>96.7</v>
      </c>
    </row>
    <row r="629" spans="1:13" ht="14.4" customHeight="1" x14ac:dyDescent="0.3">
      <c r="A629" s="649" t="s">
        <v>3931</v>
      </c>
      <c r="B629" s="650" t="s">
        <v>3696</v>
      </c>
      <c r="C629" s="650" t="s">
        <v>2176</v>
      </c>
      <c r="D629" s="650" t="s">
        <v>1999</v>
      </c>
      <c r="E629" s="650" t="s">
        <v>2177</v>
      </c>
      <c r="F629" s="653"/>
      <c r="G629" s="653"/>
      <c r="H629" s="666">
        <v>0</v>
      </c>
      <c r="I629" s="653">
        <v>3</v>
      </c>
      <c r="J629" s="653">
        <v>1406.8799999999999</v>
      </c>
      <c r="K629" s="666">
        <v>1</v>
      </c>
      <c r="L629" s="653">
        <v>3</v>
      </c>
      <c r="M629" s="654">
        <v>1406.8799999999999</v>
      </c>
    </row>
    <row r="630" spans="1:13" ht="14.4" customHeight="1" x14ac:dyDescent="0.3">
      <c r="A630" s="649" t="s">
        <v>3931</v>
      </c>
      <c r="B630" s="650" t="s">
        <v>3696</v>
      </c>
      <c r="C630" s="650" t="s">
        <v>2179</v>
      </c>
      <c r="D630" s="650" t="s">
        <v>1999</v>
      </c>
      <c r="E630" s="650" t="s">
        <v>2180</v>
      </c>
      <c r="F630" s="653"/>
      <c r="G630" s="653"/>
      <c r="H630" s="666">
        <v>0</v>
      </c>
      <c r="I630" s="653">
        <v>9</v>
      </c>
      <c r="J630" s="653">
        <v>5627.61</v>
      </c>
      <c r="K630" s="666">
        <v>1</v>
      </c>
      <c r="L630" s="653">
        <v>9</v>
      </c>
      <c r="M630" s="654">
        <v>5627.61</v>
      </c>
    </row>
    <row r="631" spans="1:13" ht="14.4" customHeight="1" x14ac:dyDescent="0.3">
      <c r="A631" s="649" t="s">
        <v>3931</v>
      </c>
      <c r="B631" s="650" t="s">
        <v>3696</v>
      </c>
      <c r="C631" s="650" t="s">
        <v>1998</v>
      </c>
      <c r="D631" s="650" t="s">
        <v>1999</v>
      </c>
      <c r="E631" s="650" t="s">
        <v>2000</v>
      </c>
      <c r="F631" s="653"/>
      <c r="G631" s="653"/>
      <c r="H631" s="666">
        <v>0</v>
      </c>
      <c r="I631" s="653">
        <v>20</v>
      </c>
      <c r="J631" s="653">
        <v>18758.599999999999</v>
      </c>
      <c r="K631" s="666">
        <v>1</v>
      </c>
      <c r="L631" s="653">
        <v>20</v>
      </c>
      <c r="M631" s="654">
        <v>18758.599999999999</v>
      </c>
    </row>
    <row r="632" spans="1:13" ht="14.4" customHeight="1" x14ac:dyDescent="0.3">
      <c r="A632" s="649" t="s">
        <v>3931</v>
      </c>
      <c r="B632" s="650" t="s">
        <v>3696</v>
      </c>
      <c r="C632" s="650" t="s">
        <v>2002</v>
      </c>
      <c r="D632" s="650" t="s">
        <v>1999</v>
      </c>
      <c r="E632" s="650" t="s">
        <v>2003</v>
      </c>
      <c r="F632" s="653"/>
      <c r="G632" s="653"/>
      <c r="H632" s="666">
        <v>0</v>
      </c>
      <c r="I632" s="653">
        <v>3</v>
      </c>
      <c r="J632" s="653">
        <v>3499.41</v>
      </c>
      <c r="K632" s="666">
        <v>1</v>
      </c>
      <c r="L632" s="653">
        <v>3</v>
      </c>
      <c r="M632" s="654">
        <v>3499.41</v>
      </c>
    </row>
    <row r="633" spans="1:13" ht="14.4" customHeight="1" x14ac:dyDescent="0.3">
      <c r="A633" s="649" t="s">
        <v>3931</v>
      </c>
      <c r="B633" s="650" t="s">
        <v>3696</v>
      </c>
      <c r="C633" s="650" t="s">
        <v>2061</v>
      </c>
      <c r="D633" s="650" t="s">
        <v>2062</v>
      </c>
      <c r="E633" s="650" t="s">
        <v>2000</v>
      </c>
      <c r="F633" s="653"/>
      <c r="G633" s="653"/>
      <c r="H633" s="666">
        <v>0</v>
      </c>
      <c r="I633" s="653">
        <v>33</v>
      </c>
      <c r="J633" s="653">
        <v>57739.77</v>
      </c>
      <c r="K633" s="666">
        <v>1</v>
      </c>
      <c r="L633" s="653">
        <v>33</v>
      </c>
      <c r="M633" s="654">
        <v>57739.77</v>
      </c>
    </row>
    <row r="634" spans="1:13" ht="14.4" customHeight="1" x14ac:dyDescent="0.3">
      <c r="A634" s="649" t="s">
        <v>3931</v>
      </c>
      <c r="B634" s="650" t="s">
        <v>3696</v>
      </c>
      <c r="C634" s="650" t="s">
        <v>2065</v>
      </c>
      <c r="D634" s="650" t="s">
        <v>2062</v>
      </c>
      <c r="E634" s="650" t="s">
        <v>2003</v>
      </c>
      <c r="F634" s="653"/>
      <c r="G634" s="653"/>
      <c r="H634" s="666">
        <v>0</v>
      </c>
      <c r="I634" s="653">
        <v>28</v>
      </c>
      <c r="J634" s="653">
        <v>65321.760000000009</v>
      </c>
      <c r="K634" s="666">
        <v>1</v>
      </c>
      <c r="L634" s="653">
        <v>28</v>
      </c>
      <c r="M634" s="654">
        <v>65321.760000000009</v>
      </c>
    </row>
    <row r="635" spans="1:13" ht="14.4" customHeight="1" x14ac:dyDescent="0.3">
      <c r="A635" s="649" t="s">
        <v>3931</v>
      </c>
      <c r="B635" s="650" t="s">
        <v>3824</v>
      </c>
      <c r="C635" s="650" t="s">
        <v>5627</v>
      </c>
      <c r="D635" s="650" t="s">
        <v>4692</v>
      </c>
      <c r="E635" s="650" t="s">
        <v>2492</v>
      </c>
      <c r="F635" s="653">
        <v>1</v>
      </c>
      <c r="G635" s="653">
        <v>104.66</v>
      </c>
      <c r="H635" s="666">
        <v>1</v>
      </c>
      <c r="I635" s="653"/>
      <c r="J635" s="653"/>
      <c r="K635" s="666">
        <v>0</v>
      </c>
      <c r="L635" s="653">
        <v>1</v>
      </c>
      <c r="M635" s="654">
        <v>104.66</v>
      </c>
    </row>
    <row r="636" spans="1:13" ht="14.4" customHeight="1" x14ac:dyDescent="0.3">
      <c r="A636" s="649" t="s">
        <v>3931</v>
      </c>
      <c r="B636" s="650" t="s">
        <v>3824</v>
      </c>
      <c r="C636" s="650" t="s">
        <v>5628</v>
      </c>
      <c r="D636" s="650" t="s">
        <v>3919</v>
      </c>
      <c r="E636" s="650"/>
      <c r="F636" s="653">
        <v>1</v>
      </c>
      <c r="G636" s="653">
        <v>0</v>
      </c>
      <c r="H636" s="666"/>
      <c r="I636" s="653"/>
      <c r="J636" s="653"/>
      <c r="K636" s="666"/>
      <c r="L636" s="653">
        <v>1</v>
      </c>
      <c r="M636" s="654">
        <v>0</v>
      </c>
    </row>
    <row r="637" spans="1:13" ht="14.4" customHeight="1" x14ac:dyDescent="0.3">
      <c r="A637" s="649" t="s">
        <v>3931</v>
      </c>
      <c r="B637" s="650" t="s">
        <v>3698</v>
      </c>
      <c r="C637" s="650" t="s">
        <v>5554</v>
      </c>
      <c r="D637" s="650" t="s">
        <v>4846</v>
      </c>
      <c r="E637" s="650" t="s">
        <v>5555</v>
      </c>
      <c r="F637" s="653">
        <v>1</v>
      </c>
      <c r="G637" s="653">
        <v>0</v>
      </c>
      <c r="H637" s="666"/>
      <c r="I637" s="653"/>
      <c r="J637" s="653"/>
      <c r="K637" s="666"/>
      <c r="L637" s="653">
        <v>1</v>
      </c>
      <c r="M637" s="654">
        <v>0</v>
      </c>
    </row>
    <row r="638" spans="1:13" ht="14.4" customHeight="1" x14ac:dyDescent="0.3">
      <c r="A638" s="649" t="s">
        <v>3931</v>
      </c>
      <c r="B638" s="650" t="s">
        <v>3698</v>
      </c>
      <c r="C638" s="650" t="s">
        <v>5556</v>
      </c>
      <c r="D638" s="650" t="s">
        <v>5557</v>
      </c>
      <c r="E638" s="650" t="s">
        <v>1068</v>
      </c>
      <c r="F638" s="653">
        <v>1</v>
      </c>
      <c r="G638" s="653">
        <v>44.89</v>
      </c>
      <c r="H638" s="666">
        <v>1</v>
      </c>
      <c r="I638" s="653"/>
      <c r="J638" s="653"/>
      <c r="K638" s="666">
        <v>0</v>
      </c>
      <c r="L638" s="653">
        <v>1</v>
      </c>
      <c r="M638" s="654">
        <v>44.89</v>
      </c>
    </row>
    <row r="639" spans="1:13" ht="14.4" customHeight="1" x14ac:dyDescent="0.3">
      <c r="A639" s="649" t="s">
        <v>3931</v>
      </c>
      <c r="B639" s="650" t="s">
        <v>3698</v>
      </c>
      <c r="C639" s="650" t="s">
        <v>5558</v>
      </c>
      <c r="D639" s="650" t="s">
        <v>5559</v>
      </c>
      <c r="E639" s="650" t="s">
        <v>4132</v>
      </c>
      <c r="F639" s="653">
        <v>1</v>
      </c>
      <c r="G639" s="653">
        <v>0</v>
      </c>
      <c r="H639" s="666"/>
      <c r="I639" s="653"/>
      <c r="J639" s="653"/>
      <c r="K639" s="666"/>
      <c r="L639" s="653">
        <v>1</v>
      </c>
      <c r="M639" s="654">
        <v>0</v>
      </c>
    </row>
    <row r="640" spans="1:13" ht="14.4" customHeight="1" x14ac:dyDescent="0.3">
      <c r="A640" s="649" t="s">
        <v>3931</v>
      </c>
      <c r="B640" s="650" t="s">
        <v>3698</v>
      </c>
      <c r="C640" s="650" t="s">
        <v>5560</v>
      </c>
      <c r="D640" s="650" t="s">
        <v>5559</v>
      </c>
      <c r="E640" s="650" t="s">
        <v>4499</v>
      </c>
      <c r="F640" s="653">
        <v>1</v>
      </c>
      <c r="G640" s="653">
        <v>0</v>
      </c>
      <c r="H640" s="666"/>
      <c r="I640" s="653"/>
      <c r="J640" s="653"/>
      <c r="K640" s="666"/>
      <c r="L640" s="653">
        <v>1</v>
      </c>
      <c r="M640" s="654">
        <v>0</v>
      </c>
    </row>
    <row r="641" spans="1:13" ht="14.4" customHeight="1" x14ac:dyDescent="0.3">
      <c r="A641" s="649" t="s">
        <v>3931</v>
      </c>
      <c r="B641" s="650" t="s">
        <v>3704</v>
      </c>
      <c r="C641" s="650" t="s">
        <v>2116</v>
      </c>
      <c r="D641" s="650" t="s">
        <v>2117</v>
      </c>
      <c r="E641" s="650" t="s">
        <v>2118</v>
      </c>
      <c r="F641" s="653"/>
      <c r="G641" s="653"/>
      <c r="H641" s="666">
        <v>0</v>
      </c>
      <c r="I641" s="653">
        <v>1</v>
      </c>
      <c r="J641" s="653">
        <v>67.42</v>
      </c>
      <c r="K641" s="666">
        <v>1</v>
      </c>
      <c r="L641" s="653">
        <v>1</v>
      </c>
      <c r="M641" s="654">
        <v>67.42</v>
      </c>
    </row>
    <row r="642" spans="1:13" ht="14.4" customHeight="1" x14ac:dyDescent="0.3">
      <c r="A642" s="649" t="s">
        <v>3931</v>
      </c>
      <c r="B642" s="650" t="s">
        <v>3704</v>
      </c>
      <c r="C642" s="650" t="s">
        <v>5495</v>
      </c>
      <c r="D642" s="650" t="s">
        <v>2117</v>
      </c>
      <c r="E642" s="650" t="s">
        <v>3994</v>
      </c>
      <c r="F642" s="653"/>
      <c r="G642" s="653"/>
      <c r="H642" s="666">
        <v>0</v>
      </c>
      <c r="I642" s="653">
        <v>4</v>
      </c>
      <c r="J642" s="653">
        <v>898.84</v>
      </c>
      <c r="K642" s="666">
        <v>1</v>
      </c>
      <c r="L642" s="653">
        <v>4</v>
      </c>
      <c r="M642" s="654">
        <v>898.84</v>
      </c>
    </row>
    <row r="643" spans="1:13" ht="14.4" customHeight="1" x14ac:dyDescent="0.3">
      <c r="A643" s="649" t="s">
        <v>3931</v>
      </c>
      <c r="B643" s="650" t="s">
        <v>3705</v>
      </c>
      <c r="C643" s="650" t="s">
        <v>5013</v>
      </c>
      <c r="D643" s="650" t="s">
        <v>3707</v>
      </c>
      <c r="E643" s="650" t="s">
        <v>3809</v>
      </c>
      <c r="F643" s="653"/>
      <c r="G643" s="653"/>
      <c r="H643" s="666">
        <v>0</v>
      </c>
      <c r="I643" s="653">
        <v>2</v>
      </c>
      <c r="J643" s="653">
        <v>224.72</v>
      </c>
      <c r="K643" s="666">
        <v>1</v>
      </c>
      <c r="L643" s="653">
        <v>2</v>
      </c>
      <c r="M643" s="654">
        <v>224.72</v>
      </c>
    </row>
    <row r="644" spans="1:13" ht="14.4" customHeight="1" x14ac:dyDescent="0.3">
      <c r="A644" s="649" t="s">
        <v>3931</v>
      </c>
      <c r="B644" s="650" t="s">
        <v>5982</v>
      </c>
      <c r="C644" s="650" t="s">
        <v>5671</v>
      </c>
      <c r="D644" s="650" t="s">
        <v>5672</v>
      </c>
      <c r="E644" s="650" t="s">
        <v>945</v>
      </c>
      <c r="F644" s="653">
        <v>1</v>
      </c>
      <c r="G644" s="653">
        <v>0</v>
      </c>
      <c r="H644" s="666"/>
      <c r="I644" s="653"/>
      <c r="J644" s="653"/>
      <c r="K644" s="666"/>
      <c r="L644" s="653">
        <v>1</v>
      </c>
      <c r="M644" s="654">
        <v>0</v>
      </c>
    </row>
    <row r="645" spans="1:13" ht="14.4" customHeight="1" x14ac:dyDescent="0.3">
      <c r="A645" s="649" t="s">
        <v>3931</v>
      </c>
      <c r="B645" s="650" t="s">
        <v>5982</v>
      </c>
      <c r="C645" s="650" t="s">
        <v>5673</v>
      </c>
      <c r="D645" s="650" t="s">
        <v>5672</v>
      </c>
      <c r="E645" s="650" t="s">
        <v>5674</v>
      </c>
      <c r="F645" s="653">
        <v>1</v>
      </c>
      <c r="G645" s="653">
        <v>0</v>
      </c>
      <c r="H645" s="666"/>
      <c r="I645" s="653"/>
      <c r="J645" s="653"/>
      <c r="K645" s="666"/>
      <c r="L645" s="653">
        <v>1</v>
      </c>
      <c r="M645" s="654">
        <v>0</v>
      </c>
    </row>
    <row r="646" spans="1:13" ht="14.4" customHeight="1" x14ac:dyDescent="0.3">
      <c r="A646" s="649" t="s">
        <v>3931</v>
      </c>
      <c r="B646" s="650" t="s">
        <v>3711</v>
      </c>
      <c r="C646" s="650" t="s">
        <v>5646</v>
      </c>
      <c r="D646" s="650" t="s">
        <v>5647</v>
      </c>
      <c r="E646" s="650" t="s">
        <v>1854</v>
      </c>
      <c r="F646" s="653">
        <v>2</v>
      </c>
      <c r="G646" s="653">
        <v>201.24</v>
      </c>
      <c r="H646" s="666">
        <v>1</v>
      </c>
      <c r="I646" s="653"/>
      <c r="J646" s="653"/>
      <c r="K646" s="666">
        <v>0</v>
      </c>
      <c r="L646" s="653">
        <v>2</v>
      </c>
      <c r="M646" s="654">
        <v>201.24</v>
      </c>
    </row>
    <row r="647" spans="1:13" ht="14.4" customHeight="1" x14ac:dyDescent="0.3">
      <c r="A647" s="649" t="s">
        <v>3931</v>
      </c>
      <c r="B647" s="650" t="s">
        <v>3716</v>
      </c>
      <c r="C647" s="650" t="s">
        <v>3148</v>
      </c>
      <c r="D647" s="650" t="s">
        <v>3841</v>
      </c>
      <c r="E647" s="650" t="s">
        <v>922</v>
      </c>
      <c r="F647" s="653"/>
      <c r="G647" s="653"/>
      <c r="H647" s="666">
        <v>0</v>
      </c>
      <c r="I647" s="653">
        <v>1</v>
      </c>
      <c r="J647" s="653">
        <v>65.3</v>
      </c>
      <c r="K647" s="666">
        <v>1</v>
      </c>
      <c r="L647" s="653">
        <v>1</v>
      </c>
      <c r="M647" s="654">
        <v>65.3</v>
      </c>
    </row>
    <row r="648" spans="1:13" ht="14.4" customHeight="1" x14ac:dyDescent="0.3">
      <c r="A648" s="649" t="s">
        <v>3931</v>
      </c>
      <c r="B648" s="650" t="s">
        <v>3716</v>
      </c>
      <c r="C648" s="650" t="s">
        <v>5080</v>
      </c>
      <c r="D648" s="650" t="s">
        <v>3841</v>
      </c>
      <c r="E648" s="650" t="s">
        <v>4650</v>
      </c>
      <c r="F648" s="653"/>
      <c r="G648" s="653"/>
      <c r="H648" s="666">
        <v>0</v>
      </c>
      <c r="I648" s="653">
        <v>2</v>
      </c>
      <c r="J648" s="653">
        <v>435.3</v>
      </c>
      <c r="K648" s="666">
        <v>1</v>
      </c>
      <c r="L648" s="653">
        <v>2</v>
      </c>
      <c r="M648" s="654">
        <v>435.3</v>
      </c>
    </row>
    <row r="649" spans="1:13" ht="14.4" customHeight="1" x14ac:dyDescent="0.3">
      <c r="A649" s="649" t="s">
        <v>3931</v>
      </c>
      <c r="B649" s="650" t="s">
        <v>3716</v>
      </c>
      <c r="C649" s="650" t="s">
        <v>2091</v>
      </c>
      <c r="D649" s="650" t="s">
        <v>2096</v>
      </c>
      <c r="E649" s="650" t="s">
        <v>613</v>
      </c>
      <c r="F649" s="653"/>
      <c r="G649" s="653"/>
      <c r="H649" s="666">
        <v>0</v>
      </c>
      <c r="I649" s="653">
        <v>4</v>
      </c>
      <c r="J649" s="653">
        <v>522.36</v>
      </c>
      <c r="K649" s="666">
        <v>1</v>
      </c>
      <c r="L649" s="653">
        <v>4</v>
      </c>
      <c r="M649" s="654">
        <v>522.36</v>
      </c>
    </row>
    <row r="650" spans="1:13" ht="14.4" customHeight="1" x14ac:dyDescent="0.3">
      <c r="A650" s="649" t="s">
        <v>3931</v>
      </c>
      <c r="B650" s="650" t="s">
        <v>3719</v>
      </c>
      <c r="C650" s="650" t="s">
        <v>5411</v>
      </c>
      <c r="D650" s="650" t="s">
        <v>3132</v>
      </c>
      <c r="E650" s="650" t="s">
        <v>5412</v>
      </c>
      <c r="F650" s="653"/>
      <c r="G650" s="653"/>
      <c r="H650" s="666">
        <v>0</v>
      </c>
      <c r="I650" s="653">
        <v>2</v>
      </c>
      <c r="J650" s="653">
        <v>1162.6199999999999</v>
      </c>
      <c r="K650" s="666">
        <v>1</v>
      </c>
      <c r="L650" s="653">
        <v>2</v>
      </c>
      <c r="M650" s="654">
        <v>1162.6199999999999</v>
      </c>
    </row>
    <row r="651" spans="1:13" ht="14.4" customHeight="1" x14ac:dyDescent="0.3">
      <c r="A651" s="649" t="s">
        <v>3931</v>
      </c>
      <c r="B651" s="650" t="s">
        <v>3719</v>
      </c>
      <c r="C651" s="650" t="s">
        <v>3131</v>
      </c>
      <c r="D651" s="650" t="s">
        <v>3132</v>
      </c>
      <c r="E651" s="650" t="s">
        <v>3843</v>
      </c>
      <c r="F651" s="653"/>
      <c r="G651" s="653"/>
      <c r="H651" s="666">
        <v>0</v>
      </c>
      <c r="I651" s="653">
        <v>1</v>
      </c>
      <c r="J651" s="653">
        <v>193.77</v>
      </c>
      <c r="K651" s="666">
        <v>1</v>
      </c>
      <c r="L651" s="653">
        <v>1</v>
      </c>
      <c r="M651" s="654">
        <v>193.77</v>
      </c>
    </row>
    <row r="652" spans="1:13" ht="14.4" customHeight="1" x14ac:dyDescent="0.3">
      <c r="A652" s="649" t="s">
        <v>3931</v>
      </c>
      <c r="B652" s="650" t="s">
        <v>3725</v>
      </c>
      <c r="C652" s="650" t="s">
        <v>4699</v>
      </c>
      <c r="D652" s="650" t="s">
        <v>619</v>
      </c>
      <c r="E652" s="650" t="s">
        <v>4700</v>
      </c>
      <c r="F652" s="653"/>
      <c r="G652" s="653"/>
      <c r="H652" s="666">
        <v>0</v>
      </c>
      <c r="I652" s="653">
        <v>1</v>
      </c>
      <c r="J652" s="653">
        <v>65.069999999999993</v>
      </c>
      <c r="K652" s="666">
        <v>1</v>
      </c>
      <c r="L652" s="653">
        <v>1</v>
      </c>
      <c r="M652" s="654">
        <v>65.069999999999993</v>
      </c>
    </row>
    <row r="653" spans="1:13" ht="14.4" customHeight="1" x14ac:dyDescent="0.3">
      <c r="A653" s="649" t="s">
        <v>3931</v>
      </c>
      <c r="B653" s="650" t="s">
        <v>3725</v>
      </c>
      <c r="C653" s="650" t="s">
        <v>5641</v>
      </c>
      <c r="D653" s="650" t="s">
        <v>2506</v>
      </c>
      <c r="E653" s="650" t="s">
        <v>5642</v>
      </c>
      <c r="F653" s="653">
        <v>1</v>
      </c>
      <c r="G653" s="653">
        <v>0</v>
      </c>
      <c r="H653" s="666"/>
      <c r="I653" s="653"/>
      <c r="J653" s="653"/>
      <c r="K653" s="666"/>
      <c r="L653" s="653">
        <v>1</v>
      </c>
      <c r="M653" s="654">
        <v>0</v>
      </c>
    </row>
    <row r="654" spans="1:13" ht="14.4" customHeight="1" x14ac:dyDescent="0.3">
      <c r="A654" s="649" t="s">
        <v>3931</v>
      </c>
      <c r="B654" s="650" t="s">
        <v>3725</v>
      </c>
      <c r="C654" s="650" t="s">
        <v>4420</v>
      </c>
      <c r="D654" s="650" t="s">
        <v>2506</v>
      </c>
      <c r="E654" s="650" t="s">
        <v>4421</v>
      </c>
      <c r="F654" s="653"/>
      <c r="G654" s="653"/>
      <c r="H654" s="666">
        <v>0</v>
      </c>
      <c r="I654" s="653">
        <v>1</v>
      </c>
      <c r="J654" s="653">
        <v>50.57</v>
      </c>
      <c r="K654" s="666">
        <v>1</v>
      </c>
      <c r="L654" s="653">
        <v>1</v>
      </c>
      <c r="M654" s="654">
        <v>50.57</v>
      </c>
    </row>
    <row r="655" spans="1:13" ht="14.4" customHeight="1" x14ac:dyDescent="0.3">
      <c r="A655" s="649" t="s">
        <v>3931</v>
      </c>
      <c r="B655" s="650" t="s">
        <v>3725</v>
      </c>
      <c r="C655" s="650" t="s">
        <v>5130</v>
      </c>
      <c r="D655" s="650" t="s">
        <v>5131</v>
      </c>
      <c r="E655" s="650" t="s">
        <v>5132</v>
      </c>
      <c r="F655" s="653"/>
      <c r="G655" s="653"/>
      <c r="H655" s="666">
        <v>0</v>
      </c>
      <c r="I655" s="653">
        <v>3</v>
      </c>
      <c r="J655" s="653">
        <v>260.28000000000003</v>
      </c>
      <c r="K655" s="666">
        <v>1</v>
      </c>
      <c r="L655" s="653">
        <v>3</v>
      </c>
      <c r="M655" s="654">
        <v>260.28000000000003</v>
      </c>
    </row>
    <row r="656" spans="1:13" ht="14.4" customHeight="1" x14ac:dyDescent="0.3">
      <c r="A656" s="649" t="s">
        <v>3931</v>
      </c>
      <c r="B656" s="650" t="s">
        <v>3727</v>
      </c>
      <c r="C656" s="650" t="s">
        <v>5546</v>
      </c>
      <c r="D656" s="650" t="s">
        <v>4836</v>
      </c>
      <c r="E656" s="650" t="s">
        <v>3729</v>
      </c>
      <c r="F656" s="653">
        <v>23</v>
      </c>
      <c r="G656" s="653">
        <v>6607.43</v>
      </c>
      <c r="H656" s="666">
        <v>1</v>
      </c>
      <c r="I656" s="653"/>
      <c r="J656" s="653"/>
      <c r="K656" s="666">
        <v>0</v>
      </c>
      <c r="L656" s="653">
        <v>23</v>
      </c>
      <c r="M656" s="654">
        <v>6607.43</v>
      </c>
    </row>
    <row r="657" spans="1:13" ht="14.4" customHeight="1" x14ac:dyDescent="0.3">
      <c r="A657" s="649" t="s">
        <v>3931</v>
      </c>
      <c r="B657" s="650" t="s">
        <v>3727</v>
      </c>
      <c r="C657" s="650" t="s">
        <v>2335</v>
      </c>
      <c r="D657" s="650" t="s">
        <v>3728</v>
      </c>
      <c r="E657" s="650" t="s">
        <v>3729</v>
      </c>
      <c r="F657" s="653"/>
      <c r="G657" s="653"/>
      <c r="H657" s="666">
        <v>0</v>
      </c>
      <c r="I657" s="653">
        <v>4</v>
      </c>
      <c r="J657" s="653">
        <v>1333.24</v>
      </c>
      <c r="K657" s="666">
        <v>1</v>
      </c>
      <c r="L657" s="653">
        <v>4</v>
      </c>
      <c r="M657" s="654">
        <v>1333.24</v>
      </c>
    </row>
    <row r="658" spans="1:13" ht="14.4" customHeight="1" x14ac:dyDescent="0.3">
      <c r="A658" s="649" t="s">
        <v>3931</v>
      </c>
      <c r="B658" s="650" t="s">
        <v>3727</v>
      </c>
      <c r="C658" s="650" t="s">
        <v>5549</v>
      </c>
      <c r="D658" s="650" t="s">
        <v>4836</v>
      </c>
      <c r="E658" s="650" t="s">
        <v>5548</v>
      </c>
      <c r="F658" s="653">
        <v>5</v>
      </c>
      <c r="G658" s="653">
        <v>784.30000000000007</v>
      </c>
      <c r="H658" s="666">
        <v>1</v>
      </c>
      <c r="I658" s="653"/>
      <c r="J658" s="653"/>
      <c r="K658" s="666">
        <v>0</v>
      </c>
      <c r="L658" s="653">
        <v>5</v>
      </c>
      <c r="M658" s="654">
        <v>784.30000000000007</v>
      </c>
    </row>
    <row r="659" spans="1:13" ht="14.4" customHeight="1" x14ac:dyDescent="0.3">
      <c r="A659" s="649" t="s">
        <v>3931</v>
      </c>
      <c r="B659" s="650" t="s">
        <v>3727</v>
      </c>
      <c r="C659" s="650" t="s">
        <v>5547</v>
      </c>
      <c r="D659" s="650" t="s">
        <v>4836</v>
      </c>
      <c r="E659" s="650" t="s">
        <v>5548</v>
      </c>
      <c r="F659" s="653">
        <v>1</v>
      </c>
      <c r="G659" s="653">
        <v>156.86000000000001</v>
      </c>
      <c r="H659" s="666">
        <v>1</v>
      </c>
      <c r="I659" s="653"/>
      <c r="J659" s="653"/>
      <c r="K659" s="666">
        <v>0</v>
      </c>
      <c r="L659" s="653">
        <v>1</v>
      </c>
      <c r="M659" s="654">
        <v>156.86000000000001</v>
      </c>
    </row>
    <row r="660" spans="1:13" ht="14.4" customHeight="1" x14ac:dyDescent="0.3">
      <c r="A660" s="649" t="s">
        <v>3931</v>
      </c>
      <c r="B660" s="650" t="s">
        <v>3734</v>
      </c>
      <c r="C660" s="650" t="s">
        <v>2421</v>
      </c>
      <c r="D660" s="650" t="s">
        <v>2422</v>
      </c>
      <c r="E660" s="650" t="s">
        <v>3735</v>
      </c>
      <c r="F660" s="653"/>
      <c r="G660" s="653"/>
      <c r="H660" s="666">
        <v>0</v>
      </c>
      <c r="I660" s="653">
        <v>3</v>
      </c>
      <c r="J660" s="653">
        <v>350.4</v>
      </c>
      <c r="K660" s="666">
        <v>1</v>
      </c>
      <c r="L660" s="653">
        <v>3</v>
      </c>
      <c r="M660" s="654">
        <v>350.4</v>
      </c>
    </row>
    <row r="661" spans="1:13" ht="14.4" customHeight="1" x14ac:dyDescent="0.3">
      <c r="A661" s="649" t="s">
        <v>3931</v>
      </c>
      <c r="B661" s="650" t="s">
        <v>3734</v>
      </c>
      <c r="C661" s="650" t="s">
        <v>5115</v>
      </c>
      <c r="D661" s="650" t="s">
        <v>2422</v>
      </c>
      <c r="E661" s="650" t="s">
        <v>5116</v>
      </c>
      <c r="F661" s="653"/>
      <c r="G661" s="653"/>
      <c r="H661" s="666"/>
      <c r="I661" s="653">
        <v>1</v>
      </c>
      <c r="J661" s="653">
        <v>0</v>
      </c>
      <c r="K661" s="666"/>
      <c r="L661" s="653">
        <v>1</v>
      </c>
      <c r="M661" s="654">
        <v>0</v>
      </c>
    </row>
    <row r="662" spans="1:13" ht="14.4" customHeight="1" x14ac:dyDescent="0.3">
      <c r="A662" s="649" t="s">
        <v>3931</v>
      </c>
      <c r="B662" s="650" t="s">
        <v>3739</v>
      </c>
      <c r="C662" s="650" t="s">
        <v>3317</v>
      </c>
      <c r="D662" s="650" t="s">
        <v>3318</v>
      </c>
      <c r="E662" s="650" t="s">
        <v>3733</v>
      </c>
      <c r="F662" s="653"/>
      <c r="G662" s="653"/>
      <c r="H662" s="666">
        <v>0</v>
      </c>
      <c r="I662" s="653">
        <v>2</v>
      </c>
      <c r="J662" s="653">
        <v>139.72</v>
      </c>
      <c r="K662" s="666">
        <v>1</v>
      </c>
      <c r="L662" s="653">
        <v>2</v>
      </c>
      <c r="M662" s="654">
        <v>139.72</v>
      </c>
    </row>
    <row r="663" spans="1:13" ht="14.4" customHeight="1" x14ac:dyDescent="0.3">
      <c r="A663" s="649" t="s">
        <v>3931</v>
      </c>
      <c r="B663" s="650" t="s">
        <v>5975</v>
      </c>
      <c r="C663" s="650" t="s">
        <v>4521</v>
      </c>
      <c r="D663" s="650" t="s">
        <v>4522</v>
      </c>
      <c r="E663" s="650" t="s">
        <v>3077</v>
      </c>
      <c r="F663" s="653"/>
      <c r="G663" s="653"/>
      <c r="H663" s="666">
        <v>0</v>
      </c>
      <c r="I663" s="653">
        <v>4</v>
      </c>
      <c r="J663" s="653">
        <v>41027.08</v>
      </c>
      <c r="K663" s="666">
        <v>1</v>
      </c>
      <c r="L663" s="653">
        <v>4</v>
      </c>
      <c r="M663" s="654">
        <v>41027.08</v>
      </c>
    </row>
    <row r="664" spans="1:13" ht="14.4" customHeight="1" x14ac:dyDescent="0.3">
      <c r="A664" s="649" t="s">
        <v>3931</v>
      </c>
      <c r="B664" s="650" t="s">
        <v>5975</v>
      </c>
      <c r="C664" s="650" t="s">
        <v>4523</v>
      </c>
      <c r="D664" s="650" t="s">
        <v>4522</v>
      </c>
      <c r="E664" s="650" t="s">
        <v>3077</v>
      </c>
      <c r="F664" s="653"/>
      <c r="G664" s="653"/>
      <c r="H664" s="666">
        <v>0</v>
      </c>
      <c r="I664" s="653">
        <v>7</v>
      </c>
      <c r="J664" s="653">
        <v>71797.39</v>
      </c>
      <c r="K664" s="666">
        <v>1</v>
      </c>
      <c r="L664" s="653">
        <v>7</v>
      </c>
      <c r="M664" s="654">
        <v>71797.39</v>
      </c>
    </row>
    <row r="665" spans="1:13" ht="14.4" customHeight="1" x14ac:dyDescent="0.3">
      <c r="A665" s="649" t="s">
        <v>3931</v>
      </c>
      <c r="B665" s="650" t="s">
        <v>5975</v>
      </c>
      <c r="C665" s="650" t="s">
        <v>5622</v>
      </c>
      <c r="D665" s="650" t="s">
        <v>4522</v>
      </c>
      <c r="E665" s="650" t="s">
        <v>3694</v>
      </c>
      <c r="F665" s="653"/>
      <c r="G665" s="653"/>
      <c r="H665" s="666"/>
      <c r="I665" s="653">
        <v>1</v>
      </c>
      <c r="J665" s="653">
        <v>0</v>
      </c>
      <c r="K665" s="666"/>
      <c r="L665" s="653">
        <v>1</v>
      </c>
      <c r="M665" s="654">
        <v>0</v>
      </c>
    </row>
    <row r="666" spans="1:13" ht="14.4" customHeight="1" x14ac:dyDescent="0.3">
      <c r="A666" s="649" t="s">
        <v>3931</v>
      </c>
      <c r="B666" s="650" t="s">
        <v>5975</v>
      </c>
      <c r="C666" s="650" t="s">
        <v>5619</v>
      </c>
      <c r="D666" s="650" t="s">
        <v>5620</v>
      </c>
      <c r="E666" s="650" t="s">
        <v>5621</v>
      </c>
      <c r="F666" s="653"/>
      <c r="G666" s="653"/>
      <c r="H666" s="666">
        <v>0</v>
      </c>
      <c r="I666" s="653">
        <v>1</v>
      </c>
      <c r="J666" s="653">
        <v>6154.06</v>
      </c>
      <c r="K666" s="666">
        <v>1</v>
      </c>
      <c r="L666" s="653">
        <v>1</v>
      </c>
      <c r="M666" s="654">
        <v>6154.06</v>
      </c>
    </row>
    <row r="667" spans="1:13" ht="14.4" customHeight="1" x14ac:dyDescent="0.3">
      <c r="A667" s="649" t="s">
        <v>3931</v>
      </c>
      <c r="B667" s="650" t="s">
        <v>3849</v>
      </c>
      <c r="C667" s="650" t="s">
        <v>4385</v>
      </c>
      <c r="D667" s="650" t="s">
        <v>3851</v>
      </c>
      <c r="E667" s="650" t="s">
        <v>2164</v>
      </c>
      <c r="F667" s="653"/>
      <c r="G667" s="653"/>
      <c r="H667" s="666">
        <v>0</v>
      </c>
      <c r="I667" s="653">
        <v>1</v>
      </c>
      <c r="J667" s="653">
        <v>154.4</v>
      </c>
      <c r="K667" s="666">
        <v>1</v>
      </c>
      <c r="L667" s="653">
        <v>1</v>
      </c>
      <c r="M667" s="654">
        <v>154.4</v>
      </c>
    </row>
    <row r="668" spans="1:13" ht="14.4" customHeight="1" x14ac:dyDescent="0.3">
      <c r="A668" s="649" t="s">
        <v>3931</v>
      </c>
      <c r="B668" s="650" t="s">
        <v>3849</v>
      </c>
      <c r="C668" s="650" t="s">
        <v>3236</v>
      </c>
      <c r="D668" s="650" t="s">
        <v>3851</v>
      </c>
      <c r="E668" s="650" t="s">
        <v>3852</v>
      </c>
      <c r="F668" s="653"/>
      <c r="G668" s="653"/>
      <c r="H668" s="666">
        <v>0</v>
      </c>
      <c r="I668" s="653">
        <v>14</v>
      </c>
      <c r="J668" s="653">
        <v>7205.5199999999995</v>
      </c>
      <c r="K668" s="666">
        <v>1</v>
      </c>
      <c r="L668" s="653">
        <v>14</v>
      </c>
      <c r="M668" s="654">
        <v>7205.5199999999995</v>
      </c>
    </row>
    <row r="669" spans="1:13" ht="14.4" customHeight="1" x14ac:dyDescent="0.3">
      <c r="A669" s="649" t="s">
        <v>3931</v>
      </c>
      <c r="B669" s="650" t="s">
        <v>3768</v>
      </c>
      <c r="C669" s="650" t="s">
        <v>4216</v>
      </c>
      <c r="D669" s="650" t="s">
        <v>4217</v>
      </c>
      <c r="E669" s="650" t="s">
        <v>3806</v>
      </c>
      <c r="F669" s="653"/>
      <c r="G669" s="653"/>
      <c r="H669" s="666">
        <v>0</v>
      </c>
      <c r="I669" s="653">
        <v>1</v>
      </c>
      <c r="J669" s="653">
        <v>216.29</v>
      </c>
      <c r="K669" s="666">
        <v>1</v>
      </c>
      <c r="L669" s="653">
        <v>1</v>
      </c>
      <c r="M669" s="654">
        <v>216.29</v>
      </c>
    </row>
    <row r="670" spans="1:13" ht="14.4" customHeight="1" x14ac:dyDescent="0.3">
      <c r="A670" s="649" t="s">
        <v>3931</v>
      </c>
      <c r="B670" s="650" t="s">
        <v>5976</v>
      </c>
      <c r="C670" s="650" t="s">
        <v>4475</v>
      </c>
      <c r="D670" s="650" t="s">
        <v>4476</v>
      </c>
      <c r="E670" s="650" t="s">
        <v>4477</v>
      </c>
      <c r="F670" s="653"/>
      <c r="G670" s="653"/>
      <c r="H670" s="666">
        <v>0</v>
      </c>
      <c r="I670" s="653">
        <v>3</v>
      </c>
      <c r="J670" s="653">
        <v>2413.7400000000002</v>
      </c>
      <c r="K670" s="666">
        <v>1</v>
      </c>
      <c r="L670" s="653">
        <v>3</v>
      </c>
      <c r="M670" s="654">
        <v>2413.7400000000002</v>
      </c>
    </row>
    <row r="671" spans="1:13" ht="14.4" customHeight="1" x14ac:dyDescent="0.3">
      <c r="A671" s="649" t="s">
        <v>3931</v>
      </c>
      <c r="B671" s="650" t="s">
        <v>5976</v>
      </c>
      <c r="C671" s="650" t="s">
        <v>4661</v>
      </c>
      <c r="D671" s="650" t="s">
        <v>4476</v>
      </c>
      <c r="E671" s="650" t="s">
        <v>4662</v>
      </c>
      <c r="F671" s="653"/>
      <c r="G671" s="653"/>
      <c r="H671" s="666">
        <v>0</v>
      </c>
      <c r="I671" s="653">
        <v>1</v>
      </c>
      <c r="J671" s="653">
        <v>2681.96</v>
      </c>
      <c r="K671" s="666">
        <v>1</v>
      </c>
      <c r="L671" s="653">
        <v>1</v>
      </c>
      <c r="M671" s="654">
        <v>2681.96</v>
      </c>
    </row>
    <row r="672" spans="1:13" ht="14.4" customHeight="1" x14ac:dyDescent="0.3">
      <c r="A672" s="649" t="s">
        <v>3931</v>
      </c>
      <c r="B672" s="650" t="s">
        <v>3769</v>
      </c>
      <c r="C672" s="650" t="s">
        <v>2273</v>
      </c>
      <c r="D672" s="650" t="s">
        <v>2274</v>
      </c>
      <c r="E672" s="650" t="s">
        <v>3770</v>
      </c>
      <c r="F672" s="653"/>
      <c r="G672" s="653"/>
      <c r="H672" s="666">
        <v>0</v>
      </c>
      <c r="I672" s="653">
        <v>157</v>
      </c>
      <c r="J672" s="653">
        <v>126319.06000000001</v>
      </c>
      <c r="K672" s="666">
        <v>1</v>
      </c>
      <c r="L672" s="653">
        <v>157</v>
      </c>
      <c r="M672" s="654">
        <v>126319.06000000001</v>
      </c>
    </row>
    <row r="673" spans="1:13" ht="14.4" customHeight="1" x14ac:dyDescent="0.3">
      <c r="A673" s="649" t="s">
        <v>3931</v>
      </c>
      <c r="B673" s="650" t="s">
        <v>5983</v>
      </c>
      <c r="C673" s="650" t="s">
        <v>5094</v>
      </c>
      <c r="D673" s="650" t="s">
        <v>4876</v>
      </c>
      <c r="E673" s="650" t="s">
        <v>5095</v>
      </c>
      <c r="F673" s="653"/>
      <c r="G673" s="653"/>
      <c r="H673" s="666">
        <v>0</v>
      </c>
      <c r="I673" s="653">
        <v>2</v>
      </c>
      <c r="J673" s="653">
        <v>4827.5200000000004</v>
      </c>
      <c r="K673" s="666">
        <v>1</v>
      </c>
      <c r="L673" s="653">
        <v>2</v>
      </c>
      <c r="M673" s="654">
        <v>4827.5200000000004</v>
      </c>
    </row>
    <row r="674" spans="1:13" ht="14.4" customHeight="1" x14ac:dyDescent="0.3">
      <c r="A674" s="649" t="s">
        <v>3931</v>
      </c>
      <c r="B674" s="650" t="s">
        <v>5977</v>
      </c>
      <c r="C674" s="650" t="s">
        <v>4510</v>
      </c>
      <c r="D674" s="650" t="s">
        <v>4511</v>
      </c>
      <c r="E674" s="650" t="s">
        <v>4512</v>
      </c>
      <c r="F674" s="653"/>
      <c r="G674" s="653"/>
      <c r="H674" s="666">
        <v>0</v>
      </c>
      <c r="I674" s="653">
        <v>9</v>
      </c>
      <c r="J674" s="653">
        <v>21536.400000000001</v>
      </c>
      <c r="K674" s="666">
        <v>1</v>
      </c>
      <c r="L674" s="653">
        <v>9</v>
      </c>
      <c r="M674" s="654">
        <v>21536.400000000001</v>
      </c>
    </row>
    <row r="675" spans="1:13" ht="14.4" customHeight="1" x14ac:dyDescent="0.3">
      <c r="A675" s="649" t="s">
        <v>3931</v>
      </c>
      <c r="B675" s="650" t="s">
        <v>3772</v>
      </c>
      <c r="C675" s="650" t="s">
        <v>1968</v>
      </c>
      <c r="D675" s="650" t="s">
        <v>1969</v>
      </c>
      <c r="E675" s="650" t="s">
        <v>1872</v>
      </c>
      <c r="F675" s="653"/>
      <c r="G675" s="653"/>
      <c r="H675" s="666">
        <v>0</v>
      </c>
      <c r="I675" s="653">
        <v>9</v>
      </c>
      <c r="J675" s="653">
        <v>869.67</v>
      </c>
      <c r="K675" s="666">
        <v>1</v>
      </c>
      <c r="L675" s="653">
        <v>9</v>
      </c>
      <c r="M675" s="654">
        <v>869.67</v>
      </c>
    </row>
    <row r="676" spans="1:13" ht="14.4" customHeight="1" x14ac:dyDescent="0.3">
      <c r="A676" s="649" t="s">
        <v>3931</v>
      </c>
      <c r="B676" s="650" t="s">
        <v>3772</v>
      </c>
      <c r="C676" s="650" t="s">
        <v>4554</v>
      </c>
      <c r="D676" s="650" t="s">
        <v>4555</v>
      </c>
      <c r="E676" s="650" t="s">
        <v>4556</v>
      </c>
      <c r="F676" s="653">
        <v>2</v>
      </c>
      <c r="G676" s="653">
        <v>119.1</v>
      </c>
      <c r="H676" s="666">
        <v>1</v>
      </c>
      <c r="I676" s="653"/>
      <c r="J676" s="653"/>
      <c r="K676" s="666">
        <v>0</v>
      </c>
      <c r="L676" s="653">
        <v>2</v>
      </c>
      <c r="M676" s="654">
        <v>119.1</v>
      </c>
    </row>
    <row r="677" spans="1:13" ht="14.4" customHeight="1" x14ac:dyDescent="0.3">
      <c r="A677" s="649" t="s">
        <v>3931</v>
      </c>
      <c r="B677" s="650" t="s">
        <v>3772</v>
      </c>
      <c r="C677" s="650" t="s">
        <v>4980</v>
      </c>
      <c r="D677" s="650" t="s">
        <v>1969</v>
      </c>
      <c r="E677" s="650" t="s">
        <v>4981</v>
      </c>
      <c r="F677" s="653">
        <v>6</v>
      </c>
      <c r="G677" s="653">
        <v>0</v>
      </c>
      <c r="H677" s="666"/>
      <c r="I677" s="653"/>
      <c r="J677" s="653"/>
      <c r="K677" s="666"/>
      <c r="L677" s="653">
        <v>6</v>
      </c>
      <c r="M677" s="654">
        <v>0</v>
      </c>
    </row>
    <row r="678" spans="1:13" ht="14.4" customHeight="1" x14ac:dyDescent="0.3">
      <c r="A678" s="649" t="s">
        <v>3931</v>
      </c>
      <c r="B678" s="650" t="s">
        <v>3774</v>
      </c>
      <c r="C678" s="650" t="s">
        <v>1097</v>
      </c>
      <c r="D678" s="650" t="s">
        <v>1098</v>
      </c>
      <c r="E678" s="650" t="s">
        <v>1099</v>
      </c>
      <c r="F678" s="653"/>
      <c r="G678" s="653"/>
      <c r="H678" s="666">
        <v>0</v>
      </c>
      <c r="I678" s="653">
        <v>1</v>
      </c>
      <c r="J678" s="653">
        <v>95.25</v>
      </c>
      <c r="K678" s="666">
        <v>1</v>
      </c>
      <c r="L678" s="653">
        <v>1</v>
      </c>
      <c r="M678" s="654">
        <v>95.25</v>
      </c>
    </row>
    <row r="679" spans="1:13" ht="14.4" customHeight="1" x14ac:dyDescent="0.3">
      <c r="A679" s="649" t="s">
        <v>3931</v>
      </c>
      <c r="B679" s="650" t="s">
        <v>3774</v>
      </c>
      <c r="C679" s="650" t="s">
        <v>4466</v>
      </c>
      <c r="D679" s="650" t="s">
        <v>4140</v>
      </c>
      <c r="E679" s="650" t="s">
        <v>1099</v>
      </c>
      <c r="F679" s="653">
        <v>1</v>
      </c>
      <c r="G679" s="653">
        <v>95.25</v>
      </c>
      <c r="H679" s="666">
        <v>1</v>
      </c>
      <c r="I679" s="653"/>
      <c r="J679" s="653"/>
      <c r="K679" s="666">
        <v>0</v>
      </c>
      <c r="L679" s="653">
        <v>1</v>
      </c>
      <c r="M679" s="654">
        <v>95.25</v>
      </c>
    </row>
    <row r="680" spans="1:13" ht="14.4" customHeight="1" x14ac:dyDescent="0.3">
      <c r="A680" s="649" t="s">
        <v>3931</v>
      </c>
      <c r="B680" s="650" t="s">
        <v>3777</v>
      </c>
      <c r="C680" s="650" t="s">
        <v>2025</v>
      </c>
      <c r="D680" s="650" t="s">
        <v>2026</v>
      </c>
      <c r="E680" s="650" t="s">
        <v>3779</v>
      </c>
      <c r="F680" s="653"/>
      <c r="G680" s="653"/>
      <c r="H680" s="666">
        <v>0</v>
      </c>
      <c r="I680" s="653">
        <v>2</v>
      </c>
      <c r="J680" s="653">
        <v>294.72000000000003</v>
      </c>
      <c r="K680" s="666">
        <v>1</v>
      </c>
      <c r="L680" s="653">
        <v>2</v>
      </c>
      <c r="M680" s="654">
        <v>294.72000000000003</v>
      </c>
    </row>
    <row r="681" spans="1:13" ht="14.4" customHeight="1" x14ac:dyDescent="0.3">
      <c r="A681" s="649" t="s">
        <v>3931</v>
      </c>
      <c r="B681" s="650" t="s">
        <v>3777</v>
      </c>
      <c r="C681" s="650" t="s">
        <v>5698</v>
      </c>
      <c r="D681" s="650" t="s">
        <v>2026</v>
      </c>
      <c r="E681" s="650" t="s">
        <v>5699</v>
      </c>
      <c r="F681" s="653">
        <v>1</v>
      </c>
      <c r="G681" s="653">
        <v>0</v>
      </c>
      <c r="H681" s="666"/>
      <c r="I681" s="653"/>
      <c r="J681" s="653"/>
      <c r="K681" s="666"/>
      <c r="L681" s="653">
        <v>1</v>
      </c>
      <c r="M681" s="654">
        <v>0</v>
      </c>
    </row>
    <row r="682" spans="1:13" ht="14.4" customHeight="1" x14ac:dyDescent="0.3">
      <c r="A682" s="649" t="s">
        <v>3931</v>
      </c>
      <c r="B682" s="650" t="s">
        <v>3777</v>
      </c>
      <c r="C682" s="650" t="s">
        <v>4334</v>
      </c>
      <c r="D682" s="650" t="s">
        <v>2055</v>
      </c>
      <c r="E682" s="650" t="s">
        <v>4335</v>
      </c>
      <c r="F682" s="653"/>
      <c r="G682" s="653"/>
      <c r="H682" s="666">
        <v>0</v>
      </c>
      <c r="I682" s="653">
        <v>1</v>
      </c>
      <c r="J682" s="653">
        <v>163.72999999999999</v>
      </c>
      <c r="K682" s="666">
        <v>1</v>
      </c>
      <c r="L682" s="653">
        <v>1</v>
      </c>
      <c r="M682" s="654">
        <v>163.72999999999999</v>
      </c>
    </row>
    <row r="683" spans="1:13" ht="14.4" customHeight="1" x14ac:dyDescent="0.3">
      <c r="A683" s="649" t="s">
        <v>3931</v>
      </c>
      <c r="B683" s="650" t="s">
        <v>3777</v>
      </c>
      <c r="C683" s="650" t="s">
        <v>5700</v>
      </c>
      <c r="D683" s="650" t="s">
        <v>5701</v>
      </c>
      <c r="E683" s="650" t="s">
        <v>4040</v>
      </c>
      <c r="F683" s="653">
        <v>1</v>
      </c>
      <c r="G683" s="653">
        <v>0</v>
      </c>
      <c r="H683" s="666"/>
      <c r="I683" s="653"/>
      <c r="J683" s="653"/>
      <c r="K683" s="666"/>
      <c r="L683" s="653">
        <v>1</v>
      </c>
      <c r="M683" s="654">
        <v>0</v>
      </c>
    </row>
    <row r="684" spans="1:13" ht="14.4" customHeight="1" x14ac:dyDescent="0.3">
      <c r="A684" s="649" t="s">
        <v>3931</v>
      </c>
      <c r="B684" s="650" t="s">
        <v>3784</v>
      </c>
      <c r="C684" s="650" t="s">
        <v>4151</v>
      </c>
      <c r="D684" s="650" t="s">
        <v>3853</v>
      </c>
      <c r="E684" s="650" t="s">
        <v>4152</v>
      </c>
      <c r="F684" s="653"/>
      <c r="G684" s="653"/>
      <c r="H684" s="666">
        <v>0</v>
      </c>
      <c r="I684" s="653">
        <v>1</v>
      </c>
      <c r="J684" s="653">
        <v>561.54</v>
      </c>
      <c r="K684" s="666">
        <v>1</v>
      </c>
      <c r="L684" s="653">
        <v>1</v>
      </c>
      <c r="M684" s="654">
        <v>561.54</v>
      </c>
    </row>
    <row r="685" spans="1:13" ht="14.4" customHeight="1" x14ac:dyDescent="0.3">
      <c r="A685" s="649" t="s">
        <v>3931</v>
      </c>
      <c r="B685" s="650" t="s">
        <v>3784</v>
      </c>
      <c r="C685" s="650" t="s">
        <v>2078</v>
      </c>
      <c r="D685" s="650" t="s">
        <v>3785</v>
      </c>
      <c r="E685" s="650" t="s">
        <v>3786</v>
      </c>
      <c r="F685" s="653"/>
      <c r="G685" s="653"/>
      <c r="H685" s="666">
        <v>0</v>
      </c>
      <c r="I685" s="653">
        <v>1</v>
      </c>
      <c r="J685" s="653">
        <v>443.52</v>
      </c>
      <c r="K685" s="666">
        <v>1</v>
      </c>
      <c r="L685" s="653">
        <v>1</v>
      </c>
      <c r="M685" s="654">
        <v>443.52</v>
      </c>
    </row>
    <row r="686" spans="1:13" ht="14.4" customHeight="1" x14ac:dyDescent="0.3">
      <c r="A686" s="649" t="s">
        <v>3931</v>
      </c>
      <c r="B686" s="650" t="s">
        <v>3787</v>
      </c>
      <c r="C686" s="650" t="s">
        <v>5634</v>
      </c>
      <c r="D686" s="650" t="s">
        <v>5635</v>
      </c>
      <c r="E686" s="650" t="s">
        <v>2249</v>
      </c>
      <c r="F686" s="653">
        <v>2</v>
      </c>
      <c r="G686" s="653">
        <v>2448.3000000000002</v>
      </c>
      <c r="H686" s="666">
        <v>1</v>
      </c>
      <c r="I686" s="653"/>
      <c r="J686" s="653"/>
      <c r="K686" s="666">
        <v>0</v>
      </c>
      <c r="L686" s="653">
        <v>2</v>
      </c>
      <c r="M686" s="654">
        <v>2448.3000000000002</v>
      </c>
    </row>
    <row r="687" spans="1:13" ht="14.4" customHeight="1" x14ac:dyDescent="0.3">
      <c r="A687" s="649" t="s">
        <v>3931</v>
      </c>
      <c r="B687" s="650" t="s">
        <v>3787</v>
      </c>
      <c r="C687" s="650" t="s">
        <v>5636</v>
      </c>
      <c r="D687" s="650" t="s">
        <v>5635</v>
      </c>
      <c r="E687" s="650" t="s">
        <v>5637</v>
      </c>
      <c r="F687" s="653">
        <v>1</v>
      </c>
      <c r="G687" s="653">
        <v>0</v>
      </c>
      <c r="H687" s="666"/>
      <c r="I687" s="653"/>
      <c r="J687" s="653"/>
      <c r="K687" s="666"/>
      <c r="L687" s="653">
        <v>1</v>
      </c>
      <c r="M687" s="654">
        <v>0</v>
      </c>
    </row>
    <row r="688" spans="1:13" ht="14.4" customHeight="1" x14ac:dyDescent="0.3">
      <c r="A688" s="649" t="s">
        <v>3931</v>
      </c>
      <c r="B688" s="650" t="s">
        <v>3788</v>
      </c>
      <c r="C688" s="650" t="s">
        <v>3187</v>
      </c>
      <c r="D688" s="650" t="s">
        <v>2131</v>
      </c>
      <c r="E688" s="650" t="s">
        <v>3855</v>
      </c>
      <c r="F688" s="653"/>
      <c r="G688" s="653"/>
      <c r="H688" s="666">
        <v>0</v>
      </c>
      <c r="I688" s="653">
        <v>4</v>
      </c>
      <c r="J688" s="653">
        <v>5378.64</v>
      </c>
      <c r="K688" s="666">
        <v>1</v>
      </c>
      <c r="L688" s="653">
        <v>4</v>
      </c>
      <c r="M688" s="654">
        <v>5378.64</v>
      </c>
    </row>
    <row r="689" spans="1:13" ht="14.4" customHeight="1" x14ac:dyDescent="0.3">
      <c r="A689" s="649" t="s">
        <v>3931</v>
      </c>
      <c r="B689" s="650" t="s">
        <v>3788</v>
      </c>
      <c r="C689" s="650" t="s">
        <v>4621</v>
      </c>
      <c r="D689" s="650" t="s">
        <v>3111</v>
      </c>
      <c r="E689" s="650" t="s">
        <v>4622</v>
      </c>
      <c r="F689" s="653"/>
      <c r="G689" s="653"/>
      <c r="H689" s="666">
        <v>0</v>
      </c>
      <c r="I689" s="653">
        <v>2</v>
      </c>
      <c r="J689" s="653">
        <v>3586.92</v>
      </c>
      <c r="K689" s="666">
        <v>1</v>
      </c>
      <c r="L689" s="653">
        <v>2</v>
      </c>
      <c r="M689" s="654">
        <v>3586.92</v>
      </c>
    </row>
    <row r="690" spans="1:13" ht="14.4" customHeight="1" x14ac:dyDescent="0.3">
      <c r="A690" s="649" t="s">
        <v>3931</v>
      </c>
      <c r="B690" s="650" t="s">
        <v>3791</v>
      </c>
      <c r="C690" s="650" t="s">
        <v>2186</v>
      </c>
      <c r="D690" s="650" t="s">
        <v>3796</v>
      </c>
      <c r="E690" s="650" t="s">
        <v>3797</v>
      </c>
      <c r="F690" s="653"/>
      <c r="G690" s="653"/>
      <c r="H690" s="666">
        <v>0</v>
      </c>
      <c r="I690" s="653">
        <v>6</v>
      </c>
      <c r="J690" s="653">
        <v>64.38</v>
      </c>
      <c r="K690" s="666">
        <v>1</v>
      </c>
      <c r="L690" s="653">
        <v>6</v>
      </c>
      <c r="M690" s="654">
        <v>64.38</v>
      </c>
    </row>
    <row r="691" spans="1:13" ht="14.4" customHeight="1" x14ac:dyDescent="0.3">
      <c r="A691" s="649" t="s">
        <v>3931</v>
      </c>
      <c r="B691" s="650" t="s">
        <v>3791</v>
      </c>
      <c r="C691" s="650" t="s">
        <v>4827</v>
      </c>
      <c r="D691" s="650" t="s">
        <v>4828</v>
      </c>
      <c r="E691" s="650" t="s">
        <v>3795</v>
      </c>
      <c r="F691" s="653">
        <v>26</v>
      </c>
      <c r="G691" s="653">
        <v>139.62</v>
      </c>
      <c r="H691" s="666">
        <v>1</v>
      </c>
      <c r="I691" s="653"/>
      <c r="J691" s="653"/>
      <c r="K691" s="666">
        <v>0</v>
      </c>
      <c r="L691" s="653">
        <v>26</v>
      </c>
      <c r="M691" s="654">
        <v>139.62</v>
      </c>
    </row>
    <row r="692" spans="1:13" ht="14.4" customHeight="1" x14ac:dyDescent="0.3">
      <c r="A692" s="649" t="s">
        <v>3931</v>
      </c>
      <c r="B692" s="650" t="s">
        <v>3798</v>
      </c>
      <c r="C692" s="650" t="s">
        <v>1976</v>
      </c>
      <c r="D692" s="650" t="s">
        <v>3799</v>
      </c>
      <c r="E692" s="650" t="s">
        <v>3800</v>
      </c>
      <c r="F692" s="653"/>
      <c r="G692" s="653"/>
      <c r="H692" s="666"/>
      <c r="I692" s="653">
        <v>2</v>
      </c>
      <c r="J692" s="653">
        <v>0</v>
      </c>
      <c r="K692" s="666"/>
      <c r="L692" s="653">
        <v>2</v>
      </c>
      <c r="M692" s="654">
        <v>0</v>
      </c>
    </row>
    <row r="693" spans="1:13" ht="14.4" customHeight="1" x14ac:dyDescent="0.3">
      <c r="A693" s="649" t="s">
        <v>3931</v>
      </c>
      <c r="B693" s="650" t="s">
        <v>3801</v>
      </c>
      <c r="C693" s="650" t="s">
        <v>4353</v>
      </c>
      <c r="D693" s="650" t="s">
        <v>2190</v>
      </c>
      <c r="E693" s="650" t="s">
        <v>613</v>
      </c>
      <c r="F693" s="653"/>
      <c r="G693" s="653"/>
      <c r="H693" s="666">
        <v>0</v>
      </c>
      <c r="I693" s="653">
        <v>3</v>
      </c>
      <c r="J693" s="653">
        <v>648.48</v>
      </c>
      <c r="K693" s="666">
        <v>1</v>
      </c>
      <c r="L693" s="653">
        <v>3</v>
      </c>
      <c r="M693" s="654">
        <v>648.48</v>
      </c>
    </row>
    <row r="694" spans="1:13" ht="14.4" customHeight="1" x14ac:dyDescent="0.3">
      <c r="A694" s="649" t="s">
        <v>3931</v>
      </c>
      <c r="B694" s="650" t="s">
        <v>3801</v>
      </c>
      <c r="C694" s="650" t="s">
        <v>5293</v>
      </c>
      <c r="D694" s="650" t="s">
        <v>2190</v>
      </c>
      <c r="E694" s="650" t="s">
        <v>3108</v>
      </c>
      <c r="F694" s="653"/>
      <c r="G694" s="653"/>
      <c r="H694" s="666">
        <v>0</v>
      </c>
      <c r="I694" s="653">
        <v>1</v>
      </c>
      <c r="J694" s="653">
        <v>432.32</v>
      </c>
      <c r="K694" s="666">
        <v>1</v>
      </c>
      <c r="L694" s="653">
        <v>1</v>
      </c>
      <c r="M694" s="654">
        <v>432.32</v>
      </c>
    </row>
    <row r="695" spans="1:13" ht="14.4" customHeight="1" x14ac:dyDescent="0.3">
      <c r="A695" s="649" t="s">
        <v>3931</v>
      </c>
      <c r="B695" s="650" t="s">
        <v>3801</v>
      </c>
      <c r="C695" s="650" t="s">
        <v>2123</v>
      </c>
      <c r="D695" s="650" t="s">
        <v>2124</v>
      </c>
      <c r="E695" s="650" t="s">
        <v>3802</v>
      </c>
      <c r="F695" s="653"/>
      <c r="G695" s="653"/>
      <c r="H695" s="666">
        <v>0</v>
      </c>
      <c r="I695" s="653">
        <v>5</v>
      </c>
      <c r="J695" s="653">
        <v>810.65</v>
      </c>
      <c r="K695" s="666">
        <v>1</v>
      </c>
      <c r="L695" s="653">
        <v>5</v>
      </c>
      <c r="M695" s="654">
        <v>810.65</v>
      </c>
    </row>
    <row r="696" spans="1:13" ht="14.4" customHeight="1" x14ac:dyDescent="0.3">
      <c r="A696" s="649" t="s">
        <v>3931</v>
      </c>
      <c r="B696" s="650" t="s">
        <v>3801</v>
      </c>
      <c r="C696" s="650" t="s">
        <v>2189</v>
      </c>
      <c r="D696" s="650" t="s">
        <v>2190</v>
      </c>
      <c r="E696" s="650" t="s">
        <v>3803</v>
      </c>
      <c r="F696" s="653"/>
      <c r="G696" s="653"/>
      <c r="H696" s="666">
        <v>0</v>
      </c>
      <c r="I696" s="653">
        <v>3</v>
      </c>
      <c r="J696" s="653">
        <v>648.48</v>
      </c>
      <c r="K696" s="666">
        <v>1</v>
      </c>
      <c r="L696" s="653">
        <v>3</v>
      </c>
      <c r="M696" s="654">
        <v>648.48</v>
      </c>
    </row>
    <row r="697" spans="1:13" ht="14.4" customHeight="1" x14ac:dyDescent="0.3">
      <c r="A697" s="649" t="s">
        <v>3931</v>
      </c>
      <c r="B697" s="650" t="s">
        <v>3801</v>
      </c>
      <c r="C697" s="650" t="s">
        <v>3107</v>
      </c>
      <c r="D697" s="650" t="s">
        <v>2190</v>
      </c>
      <c r="E697" s="650" t="s">
        <v>3861</v>
      </c>
      <c r="F697" s="653"/>
      <c r="G697" s="653"/>
      <c r="H697" s="666">
        <v>0</v>
      </c>
      <c r="I697" s="653">
        <v>2</v>
      </c>
      <c r="J697" s="653">
        <v>864.64</v>
      </c>
      <c r="K697" s="666">
        <v>1</v>
      </c>
      <c r="L697" s="653">
        <v>2</v>
      </c>
      <c r="M697" s="654">
        <v>864.64</v>
      </c>
    </row>
    <row r="698" spans="1:13" ht="14.4" customHeight="1" x14ac:dyDescent="0.3">
      <c r="A698" s="649" t="s">
        <v>3931</v>
      </c>
      <c r="B698" s="650" t="s">
        <v>3807</v>
      </c>
      <c r="C698" s="650" t="s">
        <v>2159</v>
      </c>
      <c r="D698" s="650" t="s">
        <v>2160</v>
      </c>
      <c r="E698" s="650" t="s">
        <v>922</v>
      </c>
      <c r="F698" s="653"/>
      <c r="G698" s="653"/>
      <c r="H698" s="666">
        <v>0</v>
      </c>
      <c r="I698" s="653">
        <v>5</v>
      </c>
      <c r="J698" s="653">
        <v>1162.2</v>
      </c>
      <c r="K698" s="666">
        <v>1</v>
      </c>
      <c r="L698" s="653">
        <v>5</v>
      </c>
      <c r="M698" s="654">
        <v>1162.2</v>
      </c>
    </row>
    <row r="699" spans="1:13" ht="14.4" customHeight="1" x14ac:dyDescent="0.3">
      <c r="A699" s="649" t="s">
        <v>3931</v>
      </c>
      <c r="B699" s="650" t="s">
        <v>3864</v>
      </c>
      <c r="C699" s="650" t="s">
        <v>3205</v>
      </c>
      <c r="D699" s="650" t="s">
        <v>2499</v>
      </c>
      <c r="E699" s="650" t="s">
        <v>3206</v>
      </c>
      <c r="F699" s="653"/>
      <c r="G699" s="653"/>
      <c r="H699" s="666">
        <v>0</v>
      </c>
      <c r="I699" s="653">
        <v>1</v>
      </c>
      <c r="J699" s="653">
        <v>418.37</v>
      </c>
      <c r="K699" s="666">
        <v>1</v>
      </c>
      <c r="L699" s="653">
        <v>1</v>
      </c>
      <c r="M699" s="654">
        <v>418.37</v>
      </c>
    </row>
    <row r="700" spans="1:13" ht="14.4" customHeight="1" x14ac:dyDescent="0.3">
      <c r="A700" s="649" t="s">
        <v>3931</v>
      </c>
      <c r="B700" s="650" t="s">
        <v>3864</v>
      </c>
      <c r="C700" s="650" t="s">
        <v>4300</v>
      </c>
      <c r="D700" s="650" t="s">
        <v>4301</v>
      </c>
      <c r="E700" s="650" t="s">
        <v>4302</v>
      </c>
      <c r="F700" s="653"/>
      <c r="G700" s="653"/>
      <c r="H700" s="666">
        <v>0</v>
      </c>
      <c r="I700" s="653">
        <v>1</v>
      </c>
      <c r="J700" s="653">
        <v>185.9</v>
      </c>
      <c r="K700" s="666">
        <v>1</v>
      </c>
      <c r="L700" s="653">
        <v>1</v>
      </c>
      <c r="M700" s="654">
        <v>185.9</v>
      </c>
    </row>
    <row r="701" spans="1:13" ht="14.4" customHeight="1" x14ac:dyDescent="0.3">
      <c r="A701" s="649" t="s">
        <v>3931</v>
      </c>
      <c r="B701" s="650" t="s">
        <v>3864</v>
      </c>
      <c r="C701" s="650" t="s">
        <v>5649</v>
      </c>
      <c r="D701" s="650" t="s">
        <v>5650</v>
      </c>
      <c r="E701" s="650" t="s">
        <v>5651</v>
      </c>
      <c r="F701" s="653">
        <v>1</v>
      </c>
      <c r="G701" s="653">
        <v>220.06</v>
      </c>
      <c r="H701" s="666">
        <v>1</v>
      </c>
      <c r="I701" s="653"/>
      <c r="J701" s="653"/>
      <c r="K701" s="666">
        <v>0</v>
      </c>
      <c r="L701" s="653">
        <v>1</v>
      </c>
      <c r="M701" s="654">
        <v>220.06</v>
      </c>
    </row>
    <row r="702" spans="1:13" ht="14.4" customHeight="1" x14ac:dyDescent="0.3">
      <c r="A702" s="649" t="s">
        <v>3931</v>
      </c>
      <c r="B702" s="650" t="s">
        <v>3866</v>
      </c>
      <c r="C702" s="650" t="s">
        <v>1300</v>
      </c>
      <c r="D702" s="650" t="s">
        <v>3184</v>
      </c>
      <c r="E702" s="650" t="s">
        <v>3185</v>
      </c>
      <c r="F702" s="653"/>
      <c r="G702" s="653"/>
      <c r="H702" s="666">
        <v>0</v>
      </c>
      <c r="I702" s="653">
        <v>8</v>
      </c>
      <c r="J702" s="653">
        <v>1100.8</v>
      </c>
      <c r="K702" s="666">
        <v>1</v>
      </c>
      <c r="L702" s="653">
        <v>8</v>
      </c>
      <c r="M702" s="654">
        <v>1100.8</v>
      </c>
    </row>
    <row r="703" spans="1:13" ht="14.4" customHeight="1" x14ac:dyDescent="0.3">
      <c r="A703" s="649" t="s">
        <v>3931</v>
      </c>
      <c r="B703" s="650" t="s">
        <v>3810</v>
      </c>
      <c r="C703" s="650" t="s">
        <v>5561</v>
      </c>
      <c r="D703" s="650" t="s">
        <v>5562</v>
      </c>
      <c r="E703" s="650" t="s">
        <v>922</v>
      </c>
      <c r="F703" s="653">
        <v>1</v>
      </c>
      <c r="G703" s="653">
        <v>0</v>
      </c>
      <c r="H703" s="666"/>
      <c r="I703" s="653"/>
      <c r="J703" s="653"/>
      <c r="K703" s="666"/>
      <c r="L703" s="653">
        <v>1</v>
      </c>
      <c r="M703" s="654">
        <v>0</v>
      </c>
    </row>
    <row r="704" spans="1:13" ht="14.4" customHeight="1" x14ac:dyDescent="0.3">
      <c r="A704" s="649" t="s">
        <v>3931</v>
      </c>
      <c r="B704" s="650" t="s">
        <v>3810</v>
      </c>
      <c r="C704" s="650" t="s">
        <v>3096</v>
      </c>
      <c r="D704" s="650" t="s">
        <v>2072</v>
      </c>
      <c r="E704" s="650" t="s">
        <v>3869</v>
      </c>
      <c r="F704" s="653"/>
      <c r="G704" s="653"/>
      <c r="H704" s="666">
        <v>0</v>
      </c>
      <c r="I704" s="653">
        <v>2</v>
      </c>
      <c r="J704" s="653">
        <v>513.13</v>
      </c>
      <c r="K704" s="666">
        <v>1</v>
      </c>
      <c r="L704" s="653">
        <v>2</v>
      </c>
      <c r="M704" s="654">
        <v>513.13</v>
      </c>
    </row>
    <row r="705" spans="1:13" ht="14.4" customHeight="1" x14ac:dyDescent="0.3">
      <c r="A705" s="649" t="s">
        <v>3931</v>
      </c>
      <c r="B705" s="650" t="s">
        <v>3810</v>
      </c>
      <c r="C705" s="650" t="s">
        <v>2075</v>
      </c>
      <c r="D705" s="650" t="s">
        <v>2072</v>
      </c>
      <c r="E705" s="650" t="s">
        <v>922</v>
      </c>
      <c r="F705" s="653"/>
      <c r="G705" s="653"/>
      <c r="H705" s="666">
        <v>0</v>
      </c>
      <c r="I705" s="653">
        <v>18</v>
      </c>
      <c r="J705" s="653">
        <v>2233.36</v>
      </c>
      <c r="K705" s="666">
        <v>1</v>
      </c>
      <c r="L705" s="653">
        <v>18</v>
      </c>
      <c r="M705" s="654">
        <v>2233.36</v>
      </c>
    </row>
    <row r="706" spans="1:13" ht="14.4" customHeight="1" x14ac:dyDescent="0.3">
      <c r="A706" s="649" t="s">
        <v>3931</v>
      </c>
      <c r="B706" s="650" t="s">
        <v>3871</v>
      </c>
      <c r="C706" s="650" t="s">
        <v>5644</v>
      </c>
      <c r="D706" s="650" t="s">
        <v>5645</v>
      </c>
      <c r="E706" s="650" t="s">
        <v>5391</v>
      </c>
      <c r="F706" s="653">
        <v>1</v>
      </c>
      <c r="G706" s="653">
        <v>237.65</v>
      </c>
      <c r="H706" s="666">
        <v>1</v>
      </c>
      <c r="I706" s="653"/>
      <c r="J706" s="653"/>
      <c r="K706" s="666">
        <v>0</v>
      </c>
      <c r="L706" s="653">
        <v>1</v>
      </c>
      <c r="M706" s="654">
        <v>237.65</v>
      </c>
    </row>
    <row r="707" spans="1:13" ht="14.4" customHeight="1" x14ac:dyDescent="0.3">
      <c r="A707" s="649" t="s">
        <v>3932</v>
      </c>
      <c r="B707" s="650" t="s">
        <v>3769</v>
      </c>
      <c r="C707" s="650" t="s">
        <v>2273</v>
      </c>
      <c r="D707" s="650" t="s">
        <v>2274</v>
      </c>
      <c r="E707" s="650" t="s">
        <v>3770</v>
      </c>
      <c r="F707" s="653"/>
      <c r="G707" s="653"/>
      <c r="H707" s="666">
        <v>0</v>
      </c>
      <c r="I707" s="653">
        <v>9</v>
      </c>
      <c r="J707" s="653">
        <v>7241.2200000000012</v>
      </c>
      <c r="K707" s="666">
        <v>1</v>
      </c>
      <c r="L707" s="653">
        <v>9</v>
      </c>
      <c r="M707" s="654">
        <v>7241.2200000000012</v>
      </c>
    </row>
    <row r="708" spans="1:13" ht="14.4" customHeight="1" x14ac:dyDescent="0.3">
      <c r="A708" s="649" t="s">
        <v>3933</v>
      </c>
      <c r="B708" s="650" t="s">
        <v>3685</v>
      </c>
      <c r="C708" s="650" t="s">
        <v>2182</v>
      </c>
      <c r="D708" s="650" t="s">
        <v>2183</v>
      </c>
      <c r="E708" s="650" t="s">
        <v>2184</v>
      </c>
      <c r="F708" s="653"/>
      <c r="G708" s="653"/>
      <c r="H708" s="666">
        <v>0</v>
      </c>
      <c r="I708" s="653">
        <v>63</v>
      </c>
      <c r="J708" s="653">
        <v>31336.2</v>
      </c>
      <c r="K708" s="666">
        <v>1</v>
      </c>
      <c r="L708" s="653">
        <v>63</v>
      </c>
      <c r="M708" s="654">
        <v>31336.2</v>
      </c>
    </row>
    <row r="709" spans="1:13" ht="14.4" customHeight="1" x14ac:dyDescent="0.3">
      <c r="A709" s="649" t="s">
        <v>3933</v>
      </c>
      <c r="B709" s="650" t="s">
        <v>3685</v>
      </c>
      <c r="C709" s="650" t="s">
        <v>2200</v>
      </c>
      <c r="D709" s="650" t="s">
        <v>2201</v>
      </c>
      <c r="E709" s="650" t="s">
        <v>3686</v>
      </c>
      <c r="F709" s="653"/>
      <c r="G709" s="653"/>
      <c r="H709" s="666">
        <v>0</v>
      </c>
      <c r="I709" s="653">
        <v>8</v>
      </c>
      <c r="J709" s="653">
        <v>10876.880000000001</v>
      </c>
      <c r="K709" s="666">
        <v>1</v>
      </c>
      <c r="L709" s="653">
        <v>8</v>
      </c>
      <c r="M709" s="654">
        <v>10876.880000000001</v>
      </c>
    </row>
    <row r="710" spans="1:13" ht="14.4" customHeight="1" x14ac:dyDescent="0.3">
      <c r="A710" s="649" t="s">
        <v>3933</v>
      </c>
      <c r="B710" s="650" t="s">
        <v>3689</v>
      </c>
      <c r="C710" s="650" t="s">
        <v>2134</v>
      </c>
      <c r="D710" s="650" t="s">
        <v>2022</v>
      </c>
      <c r="E710" s="650" t="s">
        <v>2135</v>
      </c>
      <c r="F710" s="653"/>
      <c r="G710" s="653"/>
      <c r="H710" s="666"/>
      <c r="I710" s="653">
        <v>2</v>
      </c>
      <c r="J710" s="653">
        <v>0</v>
      </c>
      <c r="K710" s="666"/>
      <c r="L710" s="653">
        <v>2</v>
      </c>
      <c r="M710" s="654">
        <v>0</v>
      </c>
    </row>
    <row r="711" spans="1:13" ht="14.4" customHeight="1" x14ac:dyDescent="0.3">
      <c r="A711" s="649" t="s">
        <v>3933</v>
      </c>
      <c r="B711" s="650" t="s">
        <v>3696</v>
      </c>
      <c r="C711" s="650" t="s">
        <v>2179</v>
      </c>
      <c r="D711" s="650" t="s">
        <v>1999</v>
      </c>
      <c r="E711" s="650" t="s">
        <v>2180</v>
      </c>
      <c r="F711" s="653"/>
      <c r="G711" s="653"/>
      <c r="H711" s="666">
        <v>0</v>
      </c>
      <c r="I711" s="653">
        <v>28</v>
      </c>
      <c r="J711" s="653">
        <v>17508.12</v>
      </c>
      <c r="K711" s="666">
        <v>1</v>
      </c>
      <c r="L711" s="653">
        <v>28</v>
      </c>
      <c r="M711" s="654">
        <v>17508.12</v>
      </c>
    </row>
    <row r="712" spans="1:13" ht="14.4" customHeight="1" x14ac:dyDescent="0.3">
      <c r="A712" s="649" t="s">
        <v>3933</v>
      </c>
      <c r="B712" s="650" t="s">
        <v>3696</v>
      </c>
      <c r="C712" s="650" t="s">
        <v>1998</v>
      </c>
      <c r="D712" s="650" t="s">
        <v>1999</v>
      </c>
      <c r="E712" s="650" t="s">
        <v>2000</v>
      </c>
      <c r="F712" s="653"/>
      <c r="G712" s="653"/>
      <c r="H712" s="666">
        <v>0</v>
      </c>
      <c r="I712" s="653">
        <v>1</v>
      </c>
      <c r="J712" s="653">
        <v>937.93</v>
      </c>
      <c r="K712" s="666">
        <v>1</v>
      </c>
      <c r="L712" s="653">
        <v>1</v>
      </c>
      <c r="M712" s="654">
        <v>937.93</v>
      </c>
    </row>
    <row r="713" spans="1:13" ht="14.4" customHeight="1" x14ac:dyDescent="0.3">
      <c r="A713" s="649" t="s">
        <v>3933</v>
      </c>
      <c r="B713" s="650" t="s">
        <v>3696</v>
      </c>
      <c r="C713" s="650" t="s">
        <v>2002</v>
      </c>
      <c r="D713" s="650" t="s">
        <v>1999</v>
      </c>
      <c r="E713" s="650" t="s">
        <v>2003</v>
      </c>
      <c r="F713" s="653"/>
      <c r="G713" s="653"/>
      <c r="H713" s="666">
        <v>0</v>
      </c>
      <c r="I713" s="653">
        <v>1</v>
      </c>
      <c r="J713" s="653">
        <v>1166.47</v>
      </c>
      <c r="K713" s="666">
        <v>1</v>
      </c>
      <c r="L713" s="653">
        <v>1</v>
      </c>
      <c r="M713" s="654">
        <v>1166.47</v>
      </c>
    </row>
    <row r="714" spans="1:13" ht="14.4" customHeight="1" x14ac:dyDescent="0.3">
      <c r="A714" s="649" t="s">
        <v>3933</v>
      </c>
      <c r="B714" s="650" t="s">
        <v>3696</v>
      </c>
      <c r="C714" s="650" t="s">
        <v>3114</v>
      </c>
      <c r="D714" s="650" t="s">
        <v>1999</v>
      </c>
      <c r="E714" s="650" t="s">
        <v>3115</v>
      </c>
      <c r="F714" s="653"/>
      <c r="G714" s="653"/>
      <c r="H714" s="666">
        <v>0</v>
      </c>
      <c r="I714" s="653">
        <v>1</v>
      </c>
      <c r="J714" s="653">
        <v>1458.07</v>
      </c>
      <c r="K714" s="666">
        <v>1</v>
      </c>
      <c r="L714" s="653">
        <v>1</v>
      </c>
      <c r="M714" s="654">
        <v>1458.07</v>
      </c>
    </row>
    <row r="715" spans="1:13" ht="14.4" customHeight="1" x14ac:dyDescent="0.3">
      <c r="A715" s="649" t="s">
        <v>3933</v>
      </c>
      <c r="B715" s="650" t="s">
        <v>3696</v>
      </c>
      <c r="C715" s="650" t="s">
        <v>2065</v>
      </c>
      <c r="D715" s="650" t="s">
        <v>2062</v>
      </c>
      <c r="E715" s="650" t="s">
        <v>2003</v>
      </c>
      <c r="F715" s="653"/>
      <c r="G715" s="653"/>
      <c r="H715" s="666">
        <v>0</v>
      </c>
      <c r="I715" s="653">
        <v>2</v>
      </c>
      <c r="J715" s="653">
        <v>4665.84</v>
      </c>
      <c r="K715" s="666">
        <v>1</v>
      </c>
      <c r="L715" s="653">
        <v>2</v>
      </c>
      <c r="M715" s="654">
        <v>4665.84</v>
      </c>
    </row>
    <row r="716" spans="1:13" ht="14.4" customHeight="1" x14ac:dyDescent="0.3">
      <c r="A716" s="649" t="s">
        <v>3933</v>
      </c>
      <c r="B716" s="650" t="s">
        <v>3696</v>
      </c>
      <c r="C716" s="650" t="s">
        <v>2068</v>
      </c>
      <c r="D716" s="650" t="s">
        <v>2062</v>
      </c>
      <c r="E716" s="650" t="s">
        <v>3115</v>
      </c>
      <c r="F716" s="653"/>
      <c r="G716" s="653"/>
      <c r="H716" s="666">
        <v>0</v>
      </c>
      <c r="I716" s="653">
        <v>2</v>
      </c>
      <c r="J716" s="653">
        <v>5832.32</v>
      </c>
      <c r="K716" s="666">
        <v>1</v>
      </c>
      <c r="L716" s="653">
        <v>2</v>
      </c>
      <c r="M716" s="654">
        <v>5832.32</v>
      </c>
    </row>
    <row r="717" spans="1:13" ht="14.4" customHeight="1" x14ac:dyDescent="0.3">
      <c r="A717" s="649" t="s">
        <v>3933</v>
      </c>
      <c r="B717" s="650" t="s">
        <v>3698</v>
      </c>
      <c r="C717" s="650" t="s">
        <v>2029</v>
      </c>
      <c r="D717" s="650" t="s">
        <v>2030</v>
      </c>
      <c r="E717" s="650" t="s">
        <v>1068</v>
      </c>
      <c r="F717" s="653"/>
      <c r="G717" s="653"/>
      <c r="H717" s="666">
        <v>0</v>
      </c>
      <c r="I717" s="653">
        <v>2</v>
      </c>
      <c r="J717" s="653">
        <v>89.78</v>
      </c>
      <c r="K717" s="666">
        <v>1</v>
      </c>
      <c r="L717" s="653">
        <v>2</v>
      </c>
      <c r="M717" s="654">
        <v>89.78</v>
      </c>
    </row>
    <row r="718" spans="1:13" ht="14.4" customHeight="1" x14ac:dyDescent="0.3">
      <c r="A718" s="649" t="s">
        <v>3933</v>
      </c>
      <c r="B718" s="650" t="s">
        <v>3702</v>
      </c>
      <c r="C718" s="650" t="s">
        <v>2141</v>
      </c>
      <c r="D718" s="650" t="s">
        <v>3703</v>
      </c>
      <c r="E718" s="650" t="s">
        <v>2730</v>
      </c>
      <c r="F718" s="653"/>
      <c r="G718" s="653"/>
      <c r="H718" s="666">
        <v>0</v>
      </c>
      <c r="I718" s="653">
        <v>4</v>
      </c>
      <c r="J718" s="653">
        <v>76.58</v>
      </c>
      <c r="K718" s="666">
        <v>1</v>
      </c>
      <c r="L718" s="653">
        <v>4</v>
      </c>
      <c r="M718" s="654">
        <v>76.58</v>
      </c>
    </row>
    <row r="719" spans="1:13" ht="14.4" customHeight="1" x14ac:dyDescent="0.3">
      <c r="A719" s="649" t="s">
        <v>3933</v>
      </c>
      <c r="B719" s="650" t="s">
        <v>3711</v>
      </c>
      <c r="C719" s="650" t="s">
        <v>5754</v>
      </c>
      <c r="D719" s="650" t="s">
        <v>2103</v>
      </c>
      <c r="E719" s="650" t="s">
        <v>4545</v>
      </c>
      <c r="F719" s="653"/>
      <c r="G719" s="653"/>
      <c r="H719" s="666">
        <v>0</v>
      </c>
      <c r="I719" s="653">
        <v>1</v>
      </c>
      <c r="J719" s="653">
        <v>215.56</v>
      </c>
      <c r="K719" s="666">
        <v>1</v>
      </c>
      <c r="L719" s="653">
        <v>1</v>
      </c>
      <c r="M719" s="654">
        <v>215.56</v>
      </c>
    </row>
    <row r="720" spans="1:13" ht="14.4" customHeight="1" x14ac:dyDescent="0.3">
      <c r="A720" s="649" t="s">
        <v>3933</v>
      </c>
      <c r="B720" s="650" t="s">
        <v>3714</v>
      </c>
      <c r="C720" s="650" t="s">
        <v>5755</v>
      </c>
      <c r="D720" s="650" t="s">
        <v>5756</v>
      </c>
      <c r="E720" s="650" t="s">
        <v>5757</v>
      </c>
      <c r="F720" s="653">
        <v>1</v>
      </c>
      <c r="G720" s="653">
        <v>75.91</v>
      </c>
      <c r="H720" s="666">
        <v>1</v>
      </c>
      <c r="I720" s="653"/>
      <c r="J720" s="653"/>
      <c r="K720" s="666">
        <v>0</v>
      </c>
      <c r="L720" s="653">
        <v>1</v>
      </c>
      <c r="M720" s="654">
        <v>75.91</v>
      </c>
    </row>
    <row r="721" spans="1:13" ht="14.4" customHeight="1" x14ac:dyDescent="0.3">
      <c r="A721" s="649" t="s">
        <v>3933</v>
      </c>
      <c r="B721" s="650" t="s">
        <v>5994</v>
      </c>
      <c r="C721" s="650" t="s">
        <v>5728</v>
      </c>
      <c r="D721" s="650" t="s">
        <v>5729</v>
      </c>
      <c r="E721" s="650" t="s">
        <v>1263</v>
      </c>
      <c r="F721" s="653"/>
      <c r="G721" s="653"/>
      <c r="H721" s="666"/>
      <c r="I721" s="653">
        <v>1</v>
      </c>
      <c r="J721" s="653">
        <v>0</v>
      </c>
      <c r="K721" s="666"/>
      <c r="L721" s="653">
        <v>1</v>
      </c>
      <c r="M721" s="654">
        <v>0</v>
      </c>
    </row>
    <row r="722" spans="1:13" ht="14.4" customHeight="1" x14ac:dyDescent="0.3">
      <c r="A722" s="649" t="s">
        <v>3933</v>
      </c>
      <c r="B722" s="650" t="s">
        <v>3720</v>
      </c>
      <c r="C722" s="650" t="s">
        <v>5768</v>
      </c>
      <c r="D722" s="650" t="s">
        <v>5769</v>
      </c>
      <c r="E722" s="650" t="s">
        <v>3171</v>
      </c>
      <c r="F722" s="653">
        <v>1</v>
      </c>
      <c r="G722" s="653">
        <v>492.45</v>
      </c>
      <c r="H722" s="666">
        <v>1</v>
      </c>
      <c r="I722" s="653"/>
      <c r="J722" s="653"/>
      <c r="K722" s="666">
        <v>0</v>
      </c>
      <c r="L722" s="653">
        <v>1</v>
      </c>
      <c r="M722" s="654">
        <v>492.45</v>
      </c>
    </row>
    <row r="723" spans="1:13" ht="14.4" customHeight="1" x14ac:dyDescent="0.3">
      <c r="A723" s="649" t="s">
        <v>3933</v>
      </c>
      <c r="B723" s="650" t="s">
        <v>3727</v>
      </c>
      <c r="C723" s="650" t="s">
        <v>2335</v>
      </c>
      <c r="D723" s="650" t="s">
        <v>3728</v>
      </c>
      <c r="E723" s="650" t="s">
        <v>3729</v>
      </c>
      <c r="F723" s="653"/>
      <c r="G723" s="653"/>
      <c r="H723" s="666">
        <v>0</v>
      </c>
      <c r="I723" s="653">
        <v>2</v>
      </c>
      <c r="J723" s="653">
        <v>313.72000000000003</v>
      </c>
      <c r="K723" s="666">
        <v>1</v>
      </c>
      <c r="L723" s="653">
        <v>2</v>
      </c>
      <c r="M723" s="654">
        <v>313.72000000000003</v>
      </c>
    </row>
    <row r="724" spans="1:13" ht="14.4" customHeight="1" x14ac:dyDescent="0.3">
      <c r="A724" s="649" t="s">
        <v>3933</v>
      </c>
      <c r="B724" s="650" t="s">
        <v>3746</v>
      </c>
      <c r="C724" s="650" t="s">
        <v>5738</v>
      </c>
      <c r="D724" s="650" t="s">
        <v>5739</v>
      </c>
      <c r="E724" s="650" t="s">
        <v>5740</v>
      </c>
      <c r="F724" s="653"/>
      <c r="G724" s="653"/>
      <c r="H724" s="666">
        <v>0</v>
      </c>
      <c r="I724" s="653">
        <v>2</v>
      </c>
      <c r="J724" s="653">
        <v>1086.08</v>
      </c>
      <c r="K724" s="666">
        <v>1</v>
      </c>
      <c r="L724" s="653">
        <v>2</v>
      </c>
      <c r="M724" s="654">
        <v>1086.08</v>
      </c>
    </row>
    <row r="725" spans="1:13" ht="14.4" customHeight="1" x14ac:dyDescent="0.3">
      <c r="A725" s="649" t="s">
        <v>3933</v>
      </c>
      <c r="B725" s="650" t="s">
        <v>3746</v>
      </c>
      <c r="C725" s="650" t="s">
        <v>5741</v>
      </c>
      <c r="D725" s="650" t="s">
        <v>3321</v>
      </c>
      <c r="E725" s="650" t="s">
        <v>5742</v>
      </c>
      <c r="F725" s="653"/>
      <c r="G725" s="653"/>
      <c r="H725" s="666">
        <v>0</v>
      </c>
      <c r="I725" s="653">
        <v>1</v>
      </c>
      <c r="J725" s="653">
        <v>782.22</v>
      </c>
      <c r="K725" s="666">
        <v>1</v>
      </c>
      <c r="L725" s="653">
        <v>1</v>
      </c>
      <c r="M725" s="654">
        <v>782.22</v>
      </c>
    </row>
    <row r="726" spans="1:13" ht="14.4" customHeight="1" x14ac:dyDescent="0.3">
      <c r="A726" s="649" t="s">
        <v>3933</v>
      </c>
      <c r="B726" s="650" t="s">
        <v>3849</v>
      </c>
      <c r="C726" s="650" t="s">
        <v>3236</v>
      </c>
      <c r="D726" s="650" t="s">
        <v>3851</v>
      </c>
      <c r="E726" s="650" t="s">
        <v>3852</v>
      </c>
      <c r="F726" s="653"/>
      <c r="G726" s="653"/>
      <c r="H726" s="666">
        <v>0</v>
      </c>
      <c r="I726" s="653">
        <v>60</v>
      </c>
      <c r="J726" s="653">
        <v>30880.799999999999</v>
      </c>
      <c r="K726" s="666">
        <v>1</v>
      </c>
      <c r="L726" s="653">
        <v>60</v>
      </c>
      <c r="M726" s="654">
        <v>30880.799999999999</v>
      </c>
    </row>
    <row r="727" spans="1:13" ht="14.4" customHeight="1" x14ac:dyDescent="0.3">
      <c r="A727" s="649" t="s">
        <v>3933</v>
      </c>
      <c r="B727" s="650" t="s">
        <v>5976</v>
      </c>
      <c r="C727" s="650" t="s">
        <v>4661</v>
      </c>
      <c r="D727" s="650" t="s">
        <v>4476</v>
      </c>
      <c r="E727" s="650" t="s">
        <v>4662</v>
      </c>
      <c r="F727" s="653"/>
      <c r="G727" s="653"/>
      <c r="H727" s="666">
        <v>0</v>
      </c>
      <c r="I727" s="653">
        <v>2</v>
      </c>
      <c r="J727" s="653">
        <v>2681.96</v>
      </c>
      <c r="K727" s="666">
        <v>1</v>
      </c>
      <c r="L727" s="653">
        <v>2</v>
      </c>
      <c r="M727" s="654">
        <v>2681.96</v>
      </c>
    </row>
    <row r="728" spans="1:13" ht="14.4" customHeight="1" x14ac:dyDescent="0.3">
      <c r="A728" s="649" t="s">
        <v>3933</v>
      </c>
      <c r="B728" s="650" t="s">
        <v>3769</v>
      </c>
      <c r="C728" s="650" t="s">
        <v>2273</v>
      </c>
      <c r="D728" s="650" t="s">
        <v>2274</v>
      </c>
      <c r="E728" s="650" t="s">
        <v>3770</v>
      </c>
      <c r="F728" s="653"/>
      <c r="G728" s="653"/>
      <c r="H728" s="666">
        <v>0</v>
      </c>
      <c r="I728" s="653">
        <v>244</v>
      </c>
      <c r="J728" s="653">
        <v>196317.52000000005</v>
      </c>
      <c r="K728" s="666">
        <v>1</v>
      </c>
      <c r="L728" s="653">
        <v>244</v>
      </c>
      <c r="M728" s="654">
        <v>196317.52000000005</v>
      </c>
    </row>
    <row r="729" spans="1:13" ht="14.4" customHeight="1" x14ac:dyDescent="0.3">
      <c r="A729" s="649" t="s">
        <v>3933</v>
      </c>
      <c r="B729" s="650" t="s">
        <v>5983</v>
      </c>
      <c r="C729" s="650" t="s">
        <v>5094</v>
      </c>
      <c r="D729" s="650" t="s">
        <v>4876</v>
      </c>
      <c r="E729" s="650" t="s">
        <v>5095</v>
      </c>
      <c r="F729" s="653"/>
      <c r="G729" s="653"/>
      <c r="H729" s="666">
        <v>0</v>
      </c>
      <c r="I729" s="653">
        <v>1</v>
      </c>
      <c r="J729" s="653">
        <v>2413.7600000000002</v>
      </c>
      <c r="K729" s="666">
        <v>1</v>
      </c>
      <c r="L729" s="653">
        <v>1</v>
      </c>
      <c r="M729" s="654">
        <v>2413.7600000000002</v>
      </c>
    </row>
    <row r="730" spans="1:13" ht="14.4" customHeight="1" x14ac:dyDescent="0.3">
      <c r="A730" s="649" t="s">
        <v>3933</v>
      </c>
      <c r="B730" s="650" t="s">
        <v>5977</v>
      </c>
      <c r="C730" s="650" t="s">
        <v>4510</v>
      </c>
      <c r="D730" s="650" t="s">
        <v>4511</v>
      </c>
      <c r="E730" s="650" t="s">
        <v>4512</v>
      </c>
      <c r="F730" s="653"/>
      <c r="G730" s="653"/>
      <c r="H730" s="666">
        <v>0</v>
      </c>
      <c r="I730" s="653">
        <v>47</v>
      </c>
      <c r="J730" s="653">
        <v>110360.46999999999</v>
      </c>
      <c r="K730" s="666">
        <v>1</v>
      </c>
      <c r="L730" s="653">
        <v>47</v>
      </c>
      <c r="M730" s="654">
        <v>110360.46999999999</v>
      </c>
    </row>
    <row r="731" spans="1:13" ht="14.4" customHeight="1" x14ac:dyDescent="0.3">
      <c r="A731" s="649" t="s">
        <v>3933</v>
      </c>
      <c r="B731" s="650" t="s">
        <v>3774</v>
      </c>
      <c r="C731" s="650" t="s">
        <v>1097</v>
      </c>
      <c r="D731" s="650" t="s">
        <v>1098</v>
      </c>
      <c r="E731" s="650" t="s">
        <v>1099</v>
      </c>
      <c r="F731" s="653"/>
      <c r="G731" s="653"/>
      <c r="H731" s="666">
        <v>0</v>
      </c>
      <c r="I731" s="653">
        <v>1</v>
      </c>
      <c r="J731" s="653">
        <v>95.25</v>
      </c>
      <c r="K731" s="666">
        <v>1</v>
      </c>
      <c r="L731" s="653">
        <v>1</v>
      </c>
      <c r="M731" s="654">
        <v>95.25</v>
      </c>
    </row>
    <row r="732" spans="1:13" ht="14.4" customHeight="1" x14ac:dyDescent="0.3">
      <c r="A732" s="649" t="s">
        <v>3933</v>
      </c>
      <c r="B732" s="650" t="s">
        <v>3777</v>
      </c>
      <c r="C732" s="650" t="s">
        <v>2005</v>
      </c>
      <c r="D732" s="650" t="s">
        <v>2006</v>
      </c>
      <c r="E732" s="650" t="s">
        <v>2007</v>
      </c>
      <c r="F732" s="653"/>
      <c r="G732" s="653"/>
      <c r="H732" s="666">
        <v>0</v>
      </c>
      <c r="I732" s="653">
        <v>1</v>
      </c>
      <c r="J732" s="653">
        <v>32.74</v>
      </c>
      <c r="K732" s="666">
        <v>1</v>
      </c>
      <c r="L732" s="653">
        <v>1</v>
      </c>
      <c r="M732" s="654">
        <v>32.74</v>
      </c>
    </row>
    <row r="733" spans="1:13" ht="14.4" customHeight="1" x14ac:dyDescent="0.3">
      <c r="A733" s="649" t="s">
        <v>3933</v>
      </c>
      <c r="B733" s="650" t="s">
        <v>3777</v>
      </c>
      <c r="C733" s="650" t="s">
        <v>4460</v>
      </c>
      <c r="D733" s="650" t="s">
        <v>2026</v>
      </c>
      <c r="E733" s="650" t="s">
        <v>4461</v>
      </c>
      <c r="F733" s="653"/>
      <c r="G733" s="653"/>
      <c r="H733" s="666">
        <v>0</v>
      </c>
      <c r="I733" s="653">
        <v>2</v>
      </c>
      <c r="J733" s="653">
        <v>98.24</v>
      </c>
      <c r="K733" s="666">
        <v>1</v>
      </c>
      <c r="L733" s="653">
        <v>2</v>
      </c>
      <c r="M733" s="654">
        <v>98.24</v>
      </c>
    </row>
    <row r="734" spans="1:13" ht="14.4" customHeight="1" x14ac:dyDescent="0.3">
      <c r="A734" s="649" t="s">
        <v>3933</v>
      </c>
      <c r="B734" s="650" t="s">
        <v>3777</v>
      </c>
      <c r="C734" s="650" t="s">
        <v>2058</v>
      </c>
      <c r="D734" s="650" t="s">
        <v>2055</v>
      </c>
      <c r="E734" s="650" t="s">
        <v>3072</v>
      </c>
      <c r="F734" s="653"/>
      <c r="G734" s="653"/>
      <c r="H734" s="666">
        <v>0</v>
      </c>
      <c r="I734" s="653">
        <v>4</v>
      </c>
      <c r="J734" s="653">
        <v>392.92</v>
      </c>
      <c r="K734" s="666">
        <v>1</v>
      </c>
      <c r="L734" s="653">
        <v>4</v>
      </c>
      <c r="M734" s="654">
        <v>392.92</v>
      </c>
    </row>
    <row r="735" spans="1:13" ht="14.4" customHeight="1" x14ac:dyDescent="0.3">
      <c r="A735" s="649" t="s">
        <v>3933</v>
      </c>
      <c r="B735" s="650" t="s">
        <v>3777</v>
      </c>
      <c r="C735" s="650" t="s">
        <v>4334</v>
      </c>
      <c r="D735" s="650" t="s">
        <v>2055</v>
      </c>
      <c r="E735" s="650" t="s">
        <v>4335</v>
      </c>
      <c r="F735" s="653"/>
      <c r="G735" s="653"/>
      <c r="H735" s="666">
        <v>0</v>
      </c>
      <c r="I735" s="653">
        <v>1</v>
      </c>
      <c r="J735" s="653">
        <v>163.72999999999999</v>
      </c>
      <c r="K735" s="666">
        <v>1</v>
      </c>
      <c r="L735" s="653">
        <v>1</v>
      </c>
      <c r="M735" s="654">
        <v>163.72999999999999</v>
      </c>
    </row>
    <row r="736" spans="1:13" ht="14.4" customHeight="1" x14ac:dyDescent="0.3">
      <c r="A736" s="649" t="s">
        <v>3933</v>
      </c>
      <c r="B736" s="650" t="s">
        <v>3791</v>
      </c>
      <c r="C736" s="650" t="s">
        <v>3229</v>
      </c>
      <c r="D736" s="650" t="s">
        <v>3857</v>
      </c>
      <c r="E736" s="650" t="s">
        <v>3858</v>
      </c>
      <c r="F736" s="653"/>
      <c r="G736" s="653"/>
      <c r="H736" s="666">
        <v>0</v>
      </c>
      <c r="I736" s="653">
        <v>1</v>
      </c>
      <c r="J736" s="653">
        <v>25.03</v>
      </c>
      <c r="K736" s="666">
        <v>1</v>
      </c>
      <c r="L736" s="653">
        <v>1</v>
      </c>
      <c r="M736" s="654">
        <v>25.03</v>
      </c>
    </row>
    <row r="737" spans="1:13" ht="14.4" customHeight="1" x14ac:dyDescent="0.3">
      <c r="A737" s="649" t="s">
        <v>3933</v>
      </c>
      <c r="B737" s="650" t="s">
        <v>3791</v>
      </c>
      <c r="C737" s="650" t="s">
        <v>2186</v>
      </c>
      <c r="D737" s="650" t="s">
        <v>3796</v>
      </c>
      <c r="E737" s="650" t="s">
        <v>3797</v>
      </c>
      <c r="F737" s="653"/>
      <c r="G737" s="653"/>
      <c r="H737" s="666">
        <v>0</v>
      </c>
      <c r="I737" s="653">
        <v>2</v>
      </c>
      <c r="J737" s="653">
        <v>21.46</v>
      </c>
      <c r="K737" s="666">
        <v>1</v>
      </c>
      <c r="L737" s="653">
        <v>2</v>
      </c>
      <c r="M737" s="654">
        <v>21.46</v>
      </c>
    </row>
    <row r="738" spans="1:13" ht="14.4" customHeight="1" x14ac:dyDescent="0.3">
      <c r="A738" s="649" t="s">
        <v>3933</v>
      </c>
      <c r="B738" s="650" t="s">
        <v>3791</v>
      </c>
      <c r="C738" s="650" t="s">
        <v>4827</v>
      </c>
      <c r="D738" s="650" t="s">
        <v>4828</v>
      </c>
      <c r="E738" s="650" t="s">
        <v>3795</v>
      </c>
      <c r="F738" s="653">
        <v>1</v>
      </c>
      <c r="G738" s="653">
        <v>5.37</v>
      </c>
      <c r="H738" s="666">
        <v>1</v>
      </c>
      <c r="I738" s="653"/>
      <c r="J738" s="653"/>
      <c r="K738" s="666">
        <v>0</v>
      </c>
      <c r="L738" s="653">
        <v>1</v>
      </c>
      <c r="M738" s="654">
        <v>5.37</v>
      </c>
    </row>
    <row r="739" spans="1:13" ht="14.4" customHeight="1" x14ac:dyDescent="0.3">
      <c r="A739" s="649" t="s">
        <v>3933</v>
      </c>
      <c r="B739" s="650" t="s">
        <v>3801</v>
      </c>
      <c r="C739" s="650" t="s">
        <v>2123</v>
      </c>
      <c r="D739" s="650" t="s">
        <v>2124</v>
      </c>
      <c r="E739" s="650" t="s">
        <v>3802</v>
      </c>
      <c r="F739" s="653"/>
      <c r="G739" s="653"/>
      <c r="H739" s="666">
        <v>0</v>
      </c>
      <c r="I739" s="653">
        <v>1</v>
      </c>
      <c r="J739" s="653">
        <v>162.13</v>
      </c>
      <c r="K739" s="666">
        <v>1</v>
      </c>
      <c r="L739" s="653">
        <v>1</v>
      </c>
      <c r="M739" s="654">
        <v>162.13</v>
      </c>
    </row>
    <row r="740" spans="1:13" ht="14.4" customHeight="1" x14ac:dyDescent="0.3">
      <c r="A740" s="649" t="s">
        <v>3933</v>
      </c>
      <c r="B740" s="650" t="s">
        <v>3808</v>
      </c>
      <c r="C740" s="650" t="s">
        <v>5161</v>
      </c>
      <c r="D740" s="650" t="s">
        <v>5162</v>
      </c>
      <c r="E740" s="650" t="s">
        <v>3234</v>
      </c>
      <c r="F740" s="653"/>
      <c r="G740" s="653"/>
      <c r="H740" s="666"/>
      <c r="I740" s="653">
        <v>1</v>
      </c>
      <c r="J740" s="653">
        <v>0</v>
      </c>
      <c r="K740" s="666"/>
      <c r="L740" s="653">
        <v>1</v>
      </c>
      <c r="M740" s="654">
        <v>0</v>
      </c>
    </row>
    <row r="741" spans="1:13" ht="14.4" customHeight="1" x14ac:dyDescent="0.3">
      <c r="A741" s="649" t="s">
        <v>3933</v>
      </c>
      <c r="B741" s="650" t="s">
        <v>3810</v>
      </c>
      <c r="C741" s="650" t="s">
        <v>5735</v>
      </c>
      <c r="D741" s="650" t="s">
        <v>2072</v>
      </c>
      <c r="E741" s="650" t="s">
        <v>4182</v>
      </c>
      <c r="F741" s="653"/>
      <c r="G741" s="653"/>
      <c r="H741" s="666"/>
      <c r="I741" s="653">
        <v>2</v>
      </c>
      <c r="J741" s="653">
        <v>0</v>
      </c>
      <c r="K741" s="666"/>
      <c r="L741" s="653">
        <v>2</v>
      </c>
      <c r="M741" s="654">
        <v>0</v>
      </c>
    </row>
    <row r="742" spans="1:13" ht="14.4" customHeight="1" x14ac:dyDescent="0.3">
      <c r="A742" s="649" t="s">
        <v>3933</v>
      </c>
      <c r="B742" s="650" t="s">
        <v>3810</v>
      </c>
      <c r="C742" s="650" t="s">
        <v>2071</v>
      </c>
      <c r="D742" s="650" t="s">
        <v>2072</v>
      </c>
      <c r="E742" s="650" t="s">
        <v>1010</v>
      </c>
      <c r="F742" s="653"/>
      <c r="G742" s="653"/>
      <c r="H742" s="666"/>
      <c r="I742" s="653">
        <v>1</v>
      </c>
      <c r="J742" s="653">
        <v>0</v>
      </c>
      <c r="K742" s="666"/>
      <c r="L742" s="653">
        <v>1</v>
      </c>
      <c r="M742" s="654">
        <v>0</v>
      </c>
    </row>
    <row r="743" spans="1:13" ht="14.4" customHeight="1" x14ac:dyDescent="0.3">
      <c r="A743" s="649" t="s">
        <v>3933</v>
      </c>
      <c r="B743" s="650" t="s">
        <v>3810</v>
      </c>
      <c r="C743" s="650" t="s">
        <v>2075</v>
      </c>
      <c r="D743" s="650" t="s">
        <v>2072</v>
      </c>
      <c r="E743" s="650" t="s">
        <v>922</v>
      </c>
      <c r="F743" s="653"/>
      <c r="G743" s="653"/>
      <c r="H743" s="666">
        <v>0</v>
      </c>
      <c r="I743" s="653">
        <v>1</v>
      </c>
      <c r="J743" s="653">
        <v>118.82</v>
      </c>
      <c r="K743" s="666">
        <v>1</v>
      </c>
      <c r="L743" s="653">
        <v>1</v>
      </c>
      <c r="M743" s="654">
        <v>118.82</v>
      </c>
    </row>
    <row r="744" spans="1:13" ht="14.4" customHeight="1" x14ac:dyDescent="0.3">
      <c r="A744" s="649" t="s">
        <v>3933</v>
      </c>
      <c r="B744" s="650" t="s">
        <v>3812</v>
      </c>
      <c r="C744" s="650" t="s">
        <v>4571</v>
      </c>
      <c r="D744" s="650" t="s">
        <v>4572</v>
      </c>
      <c r="E744" s="650" t="s">
        <v>2305</v>
      </c>
      <c r="F744" s="653"/>
      <c r="G744" s="653"/>
      <c r="H744" s="666">
        <v>0</v>
      </c>
      <c r="I744" s="653">
        <v>4</v>
      </c>
      <c r="J744" s="653">
        <v>126.36</v>
      </c>
      <c r="K744" s="666">
        <v>1</v>
      </c>
      <c r="L744" s="653">
        <v>4</v>
      </c>
      <c r="M744" s="654">
        <v>126.36</v>
      </c>
    </row>
    <row r="745" spans="1:13" ht="14.4" customHeight="1" x14ac:dyDescent="0.3">
      <c r="A745" s="649" t="s">
        <v>3933</v>
      </c>
      <c r="B745" s="650" t="s">
        <v>3812</v>
      </c>
      <c r="C745" s="650" t="s">
        <v>4577</v>
      </c>
      <c r="D745" s="650" t="s">
        <v>4578</v>
      </c>
      <c r="E745" s="650" t="s">
        <v>2305</v>
      </c>
      <c r="F745" s="653"/>
      <c r="G745" s="653"/>
      <c r="H745" s="666">
        <v>0</v>
      </c>
      <c r="I745" s="653">
        <v>16</v>
      </c>
      <c r="J745" s="653">
        <v>518.08000000000004</v>
      </c>
      <c r="K745" s="666">
        <v>1</v>
      </c>
      <c r="L745" s="653">
        <v>16</v>
      </c>
      <c r="M745" s="654">
        <v>518.08000000000004</v>
      </c>
    </row>
    <row r="746" spans="1:13" ht="14.4" customHeight="1" x14ac:dyDescent="0.3">
      <c r="A746" s="649" t="s">
        <v>3933</v>
      </c>
      <c r="B746" s="650" t="s">
        <v>3812</v>
      </c>
      <c r="C746" s="650" t="s">
        <v>4579</v>
      </c>
      <c r="D746" s="650" t="s">
        <v>4580</v>
      </c>
      <c r="E746" s="650" t="s">
        <v>2305</v>
      </c>
      <c r="F746" s="653"/>
      <c r="G746" s="653"/>
      <c r="H746" s="666">
        <v>0</v>
      </c>
      <c r="I746" s="653">
        <v>40</v>
      </c>
      <c r="J746" s="653">
        <v>1295.2</v>
      </c>
      <c r="K746" s="666">
        <v>1</v>
      </c>
      <c r="L746" s="653">
        <v>40</v>
      </c>
      <c r="M746" s="654">
        <v>1295.2</v>
      </c>
    </row>
    <row r="747" spans="1:13" ht="14.4" customHeight="1" x14ac:dyDescent="0.3">
      <c r="A747" s="649" t="s">
        <v>3933</v>
      </c>
      <c r="B747" s="650" t="s">
        <v>3812</v>
      </c>
      <c r="C747" s="650" t="s">
        <v>3256</v>
      </c>
      <c r="D747" s="650" t="s">
        <v>3257</v>
      </c>
      <c r="E747" s="650" t="s">
        <v>3258</v>
      </c>
      <c r="F747" s="653"/>
      <c r="G747" s="653"/>
      <c r="H747" s="666">
        <v>0</v>
      </c>
      <c r="I747" s="653">
        <v>548</v>
      </c>
      <c r="J747" s="653">
        <v>105871.67999999998</v>
      </c>
      <c r="K747" s="666">
        <v>1</v>
      </c>
      <c r="L747" s="653">
        <v>548</v>
      </c>
      <c r="M747" s="654">
        <v>105871.67999999998</v>
      </c>
    </row>
    <row r="748" spans="1:13" ht="14.4" customHeight="1" x14ac:dyDescent="0.3">
      <c r="A748" s="649" t="s">
        <v>3933</v>
      </c>
      <c r="B748" s="650" t="s">
        <v>3812</v>
      </c>
      <c r="C748" s="650" t="s">
        <v>2303</v>
      </c>
      <c r="D748" s="650" t="s">
        <v>3814</v>
      </c>
      <c r="E748" s="650" t="s">
        <v>2305</v>
      </c>
      <c r="F748" s="653"/>
      <c r="G748" s="653"/>
      <c r="H748" s="666">
        <v>0</v>
      </c>
      <c r="I748" s="653">
        <v>90</v>
      </c>
      <c r="J748" s="653">
        <v>1895.3999999999996</v>
      </c>
      <c r="K748" s="666">
        <v>1</v>
      </c>
      <c r="L748" s="653">
        <v>90</v>
      </c>
      <c r="M748" s="654">
        <v>1895.3999999999996</v>
      </c>
    </row>
    <row r="749" spans="1:13" ht="14.4" customHeight="1" x14ac:dyDescent="0.3">
      <c r="A749" s="649" t="s">
        <v>3933</v>
      </c>
      <c r="B749" s="650" t="s">
        <v>3812</v>
      </c>
      <c r="C749" s="650" t="s">
        <v>4587</v>
      </c>
      <c r="D749" s="650" t="s">
        <v>4588</v>
      </c>
      <c r="E749" s="650" t="s">
        <v>2305</v>
      </c>
      <c r="F749" s="653"/>
      <c r="G749" s="653"/>
      <c r="H749" s="666">
        <v>0</v>
      </c>
      <c r="I749" s="653">
        <v>66</v>
      </c>
      <c r="J749" s="653">
        <v>2084.94</v>
      </c>
      <c r="K749" s="666">
        <v>1</v>
      </c>
      <c r="L749" s="653">
        <v>66</v>
      </c>
      <c r="M749" s="654">
        <v>2084.94</v>
      </c>
    </row>
    <row r="750" spans="1:13" ht="14.4" customHeight="1" x14ac:dyDescent="0.3">
      <c r="A750" s="649" t="s">
        <v>3933</v>
      </c>
      <c r="B750" s="650" t="s">
        <v>3812</v>
      </c>
      <c r="C750" s="650" t="s">
        <v>4589</v>
      </c>
      <c r="D750" s="650" t="s">
        <v>4590</v>
      </c>
      <c r="E750" s="650" t="s">
        <v>2305</v>
      </c>
      <c r="F750" s="653"/>
      <c r="G750" s="653"/>
      <c r="H750" s="666">
        <v>0</v>
      </c>
      <c r="I750" s="653">
        <v>96</v>
      </c>
      <c r="J750" s="653">
        <v>3032.64</v>
      </c>
      <c r="K750" s="666">
        <v>1</v>
      </c>
      <c r="L750" s="653">
        <v>96</v>
      </c>
      <c r="M750" s="654">
        <v>3032.64</v>
      </c>
    </row>
    <row r="751" spans="1:13" ht="14.4" customHeight="1" x14ac:dyDescent="0.3">
      <c r="A751" s="649" t="s">
        <v>3933</v>
      </c>
      <c r="B751" s="650" t="s">
        <v>3812</v>
      </c>
      <c r="C751" s="650" t="s">
        <v>4591</v>
      </c>
      <c r="D751" s="650" t="s">
        <v>4592</v>
      </c>
      <c r="E751" s="650" t="s">
        <v>2305</v>
      </c>
      <c r="F751" s="653"/>
      <c r="G751" s="653"/>
      <c r="H751" s="666">
        <v>0</v>
      </c>
      <c r="I751" s="653">
        <v>70</v>
      </c>
      <c r="J751" s="653">
        <v>2246.3000000000002</v>
      </c>
      <c r="K751" s="666">
        <v>1</v>
      </c>
      <c r="L751" s="653">
        <v>70</v>
      </c>
      <c r="M751" s="654">
        <v>2246.3000000000002</v>
      </c>
    </row>
    <row r="752" spans="1:13" ht="14.4" customHeight="1" x14ac:dyDescent="0.3">
      <c r="A752" s="649" t="s">
        <v>3933</v>
      </c>
      <c r="B752" s="650" t="s">
        <v>3812</v>
      </c>
      <c r="C752" s="650" t="s">
        <v>4593</v>
      </c>
      <c r="D752" s="650" t="s">
        <v>4594</v>
      </c>
      <c r="E752" s="650" t="s">
        <v>2305</v>
      </c>
      <c r="F752" s="653"/>
      <c r="G752" s="653"/>
      <c r="H752" s="666">
        <v>0</v>
      </c>
      <c r="I752" s="653">
        <v>5</v>
      </c>
      <c r="J752" s="653">
        <v>164.95000000000002</v>
      </c>
      <c r="K752" s="666">
        <v>1</v>
      </c>
      <c r="L752" s="653">
        <v>5</v>
      </c>
      <c r="M752" s="654">
        <v>164.95000000000002</v>
      </c>
    </row>
    <row r="753" spans="1:13" ht="14.4" customHeight="1" x14ac:dyDescent="0.3">
      <c r="A753" s="649" t="s">
        <v>3933</v>
      </c>
      <c r="B753" s="650" t="s">
        <v>3812</v>
      </c>
      <c r="C753" s="650" t="s">
        <v>4595</v>
      </c>
      <c r="D753" s="650" t="s">
        <v>4596</v>
      </c>
      <c r="E753" s="650" t="s">
        <v>2305</v>
      </c>
      <c r="F753" s="653"/>
      <c r="G753" s="653"/>
      <c r="H753" s="666">
        <v>0</v>
      </c>
      <c r="I753" s="653">
        <v>17</v>
      </c>
      <c r="J753" s="653">
        <v>551.03</v>
      </c>
      <c r="K753" s="666">
        <v>1</v>
      </c>
      <c r="L753" s="653">
        <v>17</v>
      </c>
      <c r="M753" s="654">
        <v>551.03</v>
      </c>
    </row>
    <row r="754" spans="1:13" ht="14.4" customHeight="1" x14ac:dyDescent="0.3">
      <c r="A754" s="649" t="s">
        <v>3933</v>
      </c>
      <c r="B754" s="650" t="s">
        <v>3812</v>
      </c>
      <c r="C754" s="650" t="s">
        <v>2319</v>
      </c>
      <c r="D754" s="650" t="s">
        <v>2320</v>
      </c>
      <c r="E754" s="650" t="s">
        <v>2321</v>
      </c>
      <c r="F754" s="653"/>
      <c r="G754" s="653"/>
      <c r="H754" s="666">
        <v>0</v>
      </c>
      <c r="I754" s="653">
        <v>314</v>
      </c>
      <c r="J754" s="653">
        <v>33067.340000000004</v>
      </c>
      <c r="K754" s="666">
        <v>1</v>
      </c>
      <c r="L754" s="653">
        <v>314</v>
      </c>
      <c r="M754" s="654">
        <v>33067.340000000004</v>
      </c>
    </row>
    <row r="755" spans="1:13" ht="14.4" customHeight="1" x14ac:dyDescent="0.3">
      <c r="A755" s="649" t="s">
        <v>3933</v>
      </c>
      <c r="B755" s="650" t="s">
        <v>3812</v>
      </c>
      <c r="C755" s="650" t="s">
        <v>5762</v>
      </c>
      <c r="D755" s="650" t="s">
        <v>2320</v>
      </c>
      <c r="E755" s="650" t="s">
        <v>5763</v>
      </c>
      <c r="F755" s="653"/>
      <c r="G755" s="653"/>
      <c r="H755" s="666">
        <v>0</v>
      </c>
      <c r="I755" s="653">
        <v>30</v>
      </c>
      <c r="J755" s="653">
        <v>1579.8</v>
      </c>
      <c r="K755" s="666">
        <v>1</v>
      </c>
      <c r="L755" s="653">
        <v>30</v>
      </c>
      <c r="M755" s="654">
        <v>1579.8</v>
      </c>
    </row>
    <row r="756" spans="1:13" ht="14.4" customHeight="1" x14ac:dyDescent="0.3">
      <c r="A756" s="649" t="s">
        <v>3933</v>
      </c>
      <c r="B756" s="650" t="s">
        <v>3812</v>
      </c>
      <c r="C756" s="650" t="s">
        <v>4597</v>
      </c>
      <c r="D756" s="650" t="s">
        <v>4598</v>
      </c>
      <c r="E756" s="650" t="s">
        <v>2321</v>
      </c>
      <c r="F756" s="653"/>
      <c r="G756" s="653"/>
      <c r="H756" s="666">
        <v>0</v>
      </c>
      <c r="I756" s="653">
        <v>80</v>
      </c>
      <c r="J756" s="653">
        <v>8677.6</v>
      </c>
      <c r="K756" s="666">
        <v>1</v>
      </c>
      <c r="L756" s="653">
        <v>80</v>
      </c>
      <c r="M756" s="654">
        <v>8677.6</v>
      </c>
    </row>
    <row r="757" spans="1:13" ht="14.4" customHeight="1" x14ac:dyDescent="0.3">
      <c r="A757" s="649" t="s">
        <v>3933</v>
      </c>
      <c r="B757" s="650" t="s">
        <v>3812</v>
      </c>
      <c r="C757" s="650" t="s">
        <v>2313</v>
      </c>
      <c r="D757" s="650" t="s">
        <v>3817</v>
      </c>
      <c r="E757" s="650" t="s">
        <v>2305</v>
      </c>
      <c r="F757" s="653"/>
      <c r="G757" s="653"/>
      <c r="H757" s="666">
        <v>0</v>
      </c>
      <c r="I757" s="653">
        <v>69</v>
      </c>
      <c r="J757" s="653">
        <v>1511.79</v>
      </c>
      <c r="K757" s="666">
        <v>1</v>
      </c>
      <c r="L757" s="653">
        <v>69</v>
      </c>
      <c r="M757" s="654">
        <v>1511.79</v>
      </c>
    </row>
    <row r="758" spans="1:13" ht="14.4" customHeight="1" x14ac:dyDescent="0.3">
      <c r="A758" s="649" t="s">
        <v>3933</v>
      </c>
      <c r="B758" s="650" t="s">
        <v>3812</v>
      </c>
      <c r="C758" s="650" t="s">
        <v>4601</v>
      </c>
      <c r="D758" s="650" t="s">
        <v>4602</v>
      </c>
      <c r="E758" s="650" t="s">
        <v>4324</v>
      </c>
      <c r="F758" s="653"/>
      <c r="G758" s="653"/>
      <c r="H758" s="666">
        <v>0</v>
      </c>
      <c r="I758" s="653">
        <v>30</v>
      </c>
      <c r="J758" s="653">
        <v>3812.7800000000007</v>
      </c>
      <c r="K758" s="666">
        <v>1</v>
      </c>
      <c r="L758" s="653">
        <v>30</v>
      </c>
      <c r="M758" s="654">
        <v>3812.7800000000007</v>
      </c>
    </row>
    <row r="759" spans="1:13" ht="14.4" customHeight="1" x14ac:dyDescent="0.3">
      <c r="A759" s="649" t="s">
        <v>3933</v>
      </c>
      <c r="B759" s="650" t="s">
        <v>3812</v>
      </c>
      <c r="C759" s="650" t="s">
        <v>4603</v>
      </c>
      <c r="D759" s="650" t="s">
        <v>4604</v>
      </c>
      <c r="E759" s="650" t="s">
        <v>4324</v>
      </c>
      <c r="F759" s="653"/>
      <c r="G759" s="653"/>
      <c r="H759" s="666">
        <v>0</v>
      </c>
      <c r="I759" s="653">
        <v>9</v>
      </c>
      <c r="J759" s="653">
        <v>1146.06</v>
      </c>
      <c r="K759" s="666">
        <v>1</v>
      </c>
      <c r="L759" s="653">
        <v>9</v>
      </c>
      <c r="M759" s="654">
        <v>1146.06</v>
      </c>
    </row>
    <row r="760" spans="1:13" ht="14.4" customHeight="1" x14ac:dyDescent="0.3">
      <c r="A760" s="649" t="s">
        <v>3933</v>
      </c>
      <c r="B760" s="650" t="s">
        <v>3812</v>
      </c>
      <c r="C760" s="650" t="s">
        <v>4611</v>
      </c>
      <c r="D760" s="650" t="s">
        <v>4612</v>
      </c>
      <c r="E760" s="650" t="s">
        <v>4324</v>
      </c>
      <c r="F760" s="653"/>
      <c r="G760" s="653"/>
      <c r="H760" s="666">
        <v>0</v>
      </c>
      <c r="I760" s="653">
        <v>14</v>
      </c>
      <c r="J760" s="653">
        <v>1782.7600000000002</v>
      </c>
      <c r="K760" s="666">
        <v>1</v>
      </c>
      <c r="L760" s="653">
        <v>14</v>
      </c>
      <c r="M760" s="654">
        <v>1782.7600000000002</v>
      </c>
    </row>
    <row r="761" spans="1:13" ht="14.4" customHeight="1" x14ac:dyDescent="0.3">
      <c r="A761" s="649" t="s">
        <v>3933</v>
      </c>
      <c r="B761" s="650" t="s">
        <v>3812</v>
      </c>
      <c r="C761" s="650" t="s">
        <v>3262</v>
      </c>
      <c r="D761" s="650" t="s">
        <v>3263</v>
      </c>
      <c r="E761" s="650" t="s">
        <v>2321</v>
      </c>
      <c r="F761" s="653"/>
      <c r="G761" s="653"/>
      <c r="H761" s="666">
        <v>0</v>
      </c>
      <c r="I761" s="653">
        <v>30</v>
      </c>
      <c r="J761" s="653">
        <v>4868.3999999999996</v>
      </c>
      <c r="K761" s="666">
        <v>1</v>
      </c>
      <c r="L761" s="653">
        <v>30</v>
      </c>
      <c r="M761" s="654">
        <v>4868.3999999999996</v>
      </c>
    </row>
    <row r="762" spans="1:13" ht="14.4" customHeight="1" x14ac:dyDescent="0.3">
      <c r="A762" s="649" t="s">
        <v>3933</v>
      </c>
      <c r="B762" s="650" t="s">
        <v>3812</v>
      </c>
      <c r="C762" s="650" t="s">
        <v>4585</v>
      </c>
      <c r="D762" s="650" t="s">
        <v>4586</v>
      </c>
      <c r="E762" s="650" t="s">
        <v>4324</v>
      </c>
      <c r="F762" s="653"/>
      <c r="G762" s="653"/>
      <c r="H762" s="666">
        <v>0</v>
      </c>
      <c r="I762" s="653">
        <v>1</v>
      </c>
      <c r="J762" s="653">
        <v>129.51</v>
      </c>
      <c r="K762" s="666">
        <v>1</v>
      </c>
      <c r="L762" s="653">
        <v>1</v>
      </c>
      <c r="M762" s="654">
        <v>129.51</v>
      </c>
    </row>
    <row r="763" spans="1:13" ht="14.4" customHeight="1" x14ac:dyDescent="0.3">
      <c r="A763" s="649" t="s">
        <v>3933</v>
      </c>
      <c r="B763" s="650" t="s">
        <v>3812</v>
      </c>
      <c r="C763" s="650" t="s">
        <v>4605</v>
      </c>
      <c r="D763" s="650" t="s">
        <v>4606</v>
      </c>
      <c r="E763" s="650" t="s">
        <v>4324</v>
      </c>
      <c r="F763" s="653"/>
      <c r="G763" s="653"/>
      <c r="H763" s="666">
        <v>0</v>
      </c>
      <c r="I763" s="653">
        <v>3</v>
      </c>
      <c r="J763" s="653">
        <v>388.53</v>
      </c>
      <c r="K763" s="666">
        <v>1</v>
      </c>
      <c r="L763" s="653">
        <v>3</v>
      </c>
      <c r="M763" s="654">
        <v>388.53</v>
      </c>
    </row>
    <row r="764" spans="1:13" ht="14.4" customHeight="1" x14ac:dyDescent="0.3">
      <c r="A764" s="649" t="s">
        <v>3933</v>
      </c>
      <c r="B764" s="650" t="s">
        <v>3812</v>
      </c>
      <c r="C764" s="650" t="s">
        <v>3270</v>
      </c>
      <c r="D764" s="650" t="s">
        <v>3880</v>
      </c>
      <c r="E764" s="650" t="s">
        <v>3266</v>
      </c>
      <c r="F764" s="653"/>
      <c r="G764" s="653"/>
      <c r="H764" s="666">
        <v>0</v>
      </c>
      <c r="I764" s="653">
        <v>1</v>
      </c>
      <c r="J764" s="653">
        <v>84.89</v>
      </c>
      <c r="K764" s="666">
        <v>1</v>
      </c>
      <c r="L764" s="653">
        <v>1</v>
      </c>
      <c r="M764" s="654">
        <v>84.89</v>
      </c>
    </row>
    <row r="765" spans="1:13" ht="14.4" customHeight="1" x14ac:dyDescent="0.3">
      <c r="A765" s="649" t="s">
        <v>3933</v>
      </c>
      <c r="B765" s="650" t="s">
        <v>3812</v>
      </c>
      <c r="C765" s="650" t="s">
        <v>3267</v>
      </c>
      <c r="D765" s="650" t="s">
        <v>3268</v>
      </c>
      <c r="E765" s="650" t="s">
        <v>3266</v>
      </c>
      <c r="F765" s="653"/>
      <c r="G765" s="653"/>
      <c r="H765" s="666">
        <v>0</v>
      </c>
      <c r="I765" s="653">
        <v>8</v>
      </c>
      <c r="J765" s="653">
        <v>675.62</v>
      </c>
      <c r="K765" s="666">
        <v>1</v>
      </c>
      <c r="L765" s="653">
        <v>8</v>
      </c>
      <c r="M765" s="654">
        <v>675.62</v>
      </c>
    </row>
    <row r="766" spans="1:13" ht="14.4" customHeight="1" x14ac:dyDescent="0.3">
      <c r="A766" s="649" t="s">
        <v>3933</v>
      </c>
      <c r="B766" s="650" t="s">
        <v>3812</v>
      </c>
      <c r="C766" s="650" t="s">
        <v>4607</v>
      </c>
      <c r="D766" s="650" t="s">
        <v>4608</v>
      </c>
      <c r="E766" s="650" t="s">
        <v>4324</v>
      </c>
      <c r="F766" s="653"/>
      <c r="G766" s="653"/>
      <c r="H766" s="666">
        <v>0</v>
      </c>
      <c r="I766" s="653">
        <v>14</v>
      </c>
      <c r="J766" s="653">
        <v>1777.46</v>
      </c>
      <c r="K766" s="666">
        <v>1</v>
      </c>
      <c r="L766" s="653">
        <v>14</v>
      </c>
      <c r="M766" s="654">
        <v>1777.46</v>
      </c>
    </row>
    <row r="767" spans="1:13" ht="14.4" customHeight="1" x14ac:dyDescent="0.3">
      <c r="A767" s="649" t="s">
        <v>3933</v>
      </c>
      <c r="B767" s="650" t="s">
        <v>3812</v>
      </c>
      <c r="C767" s="650" t="s">
        <v>4325</v>
      </c>
      <c r="D767" s="650" t="s">
        <v>4326</v>
      </c>
      <c r="E767" s="650" t="s">
        <v>4324</v>
      </c>
      <c r="F767" s="653"/>
      <c r="G767" s="653"/>
      <c r="H767" s="666">
        <v>0</v>
      </c>
      <c r="I767" s="653">
        <v>10</v>
      </c>
      <c r="J767" s="653">
        <v>820.40000000000009</v>
      </c>
      <c r="K767" s="666">
        <v>1</v>
      </c>
      <c r="L767" s="653">
        <v>10</v>
      </c>
      <c r="M767" s="654">
        <v>820.40000000000009</v>
      </c>
    </row>
    <row r="768" spans="1:13" ht="14.4" customHeight="1" x14ac:dyDescent="0.3">
      <c r="A768" s="649" t="s">
        <v>3933</v>
      </c>
      <c r="B768" s="650" t="s">
        <v>3812</v>
      </c>
      <c r="C768" s="650" t="s">
        <v>3274</v>
      </c>
      <c r="D768" s="650" t="s">
        <v>3275</v>
      </c>
      <c r="E768" s="650" t="s">
        <v>3266</v>
      </c>
      <c r="F768" s="653"/>
      <c r="G768" s="653"/>
      <c r="H768" s="666">
        <v>0</v>
      </c>
      <c r="I768" s="653">
        <v>4</v>
      </c>
      <c r="J768" s="653">
        <v>339.56</v>
      </c>
      <c r="K768" s="666">
        <v>1</v>
      </c>
      <c r="L768" s="653">
        <v>4</v>
      </c>
      <c r="M768" s="654">
        <v>339.56</v>
      </c>
    </row>
    <row r="769" spans="1:13" ht="14.4" customHeight="1" x14ac:dyDescent="0.3">
      <c r="A769" s="649" t="s">
        <v>3933</v>
      </c>
      <c r="B769" s="650" t="s">
        <v>3812</v>
      </c>
      <c r="C769" s="650" t="s">
        <v>3264</v>
      </c>
      <c r="D769" s="650" t="s">
        <v>3265</v>
      </c>
      <c r="E769" s="650" t="s">
        <v>3266</v>
      </c>
      <c r="F769" s="653"/>
      <c r="G769" s="653"/>
      <c r="H769" s="666">
        <v>0</v>
      </c>
      <c r="I769" s="653">
        <v>2</v>
      </c>
      <c r="J769" s="653">
        <v>168.38</v>
      </c>
      <c r="K769" s="666">
        <v>1</v>
      </c>
      <c r="L769" s="653">
        <v>2</v>
      </c>
      <c r="M769" s="654">
        <v>168.38</v>
      </c>
    </row>
    <row r="770" spans="1:13" ht="14.4" customHeight="1" x14ac:dyDescent="0.3">
      <c r="A770" s="649" t="s">
        <v>3933</v>
      </c>
      <c r="B770" s="650" t="s">
        <v>3812</v>
      </c>
      <c r="C770" s="650" t="s">
        <v>4322</v>
      </c>
      <c r="D770" s="650" t="s">
        <v>4323</v>
      </c>
      <c r="E770" s="650" t="s">
        <v>4324</v>
      </c>
      <c r="F770" s="653"/>
      <c r="G770" s="653"/>
      <c r="H770" s="666">
        <v>0</v>
      </c>
      <c r="I770" s="653">
        <v>16</v>
      </c>
      <c r="J770" s="653">
        <v>1312.64</v>
      </c>
      <c r="K770" s="666">
        <v>1</v>
      </c>
      <c r="L770" s="653">
        <v>16</v>
      </c>
      <c r="M770" s="654">
        <v>1312.64</v>
      </c>
    </row>
    <row r="771" spans="1:13" ht="14.4" customHeight="1" x14ac:dyDescent="0.3">
      <c r="A771" s="649" t="s">
        <v>3933</v>
      </c>
      <c r="B771" s="650" t="s">
        <v>3812</v>
      </c>
      <c r="C771" s="650" t="s">
        <v>4615</v>
      </c>
      <c r="D771" s="650" t="s">
        <v>4616</v>
      </c>
      <c r="E771" s="650" t="s">
        <v>4324</v>
      </c>
      <c r="F771" s="653"/>
      <c r="G771" s="653"/>
      <c r="H771" s="666">
        <v>0</v>
      </c>
      <c r="I771" s="653">
        <v>14</v>
      </c>
      <c r="J771" s="653">
        <v>1148.5600000000002</v>
      </c>
      <c r="K771" s="666">
        <v>1</v>
      </c>
      <c r="L771" s="653">
        <v>14</v>
      </c>
      <c r="M771" s="654">
        <v>1148.5600000000002</v>
      </c>
    </row>
    <row r="772" spans="1:13" ht="14.4" customHeight="1" x14ac:dyDescent="0.3">
      <c r="A772" s="649" t="s">
        <v>3933</v>
      </c>
      <c r="B772" s="650" t="s">
        <v>3812</v>
      </c>
      <c r="C772" s="650" t="s">
        <v>4617</v>
      </c>
      <c r="D772" s="650" t="s">
        <v>3263</v>
      </c>
      <c r="E772" s="650" t="s">
        <v>4618</v>
      </c>
      <c r="F772" s="653"/>
      <c r="G772" s="653"/>
      <c r="H772" s="666">
        <v>0</v>
      </c>
      <c r="I772" s="653">
        <v>6</v>
      </c>
      <c r="J772" s="653">
        <v>8706.24</v>
      </c>
      <c r="K772" s="666">
        <v>1</v>
      </c>
      <c r="L772" s="653">
        <v>6</v>
      </c>
      <c r="M772" s="654">
        <v>8706.24</v>
      </c>
    </row>
    <row r="773" spans="1:13" ht="14.4" customHeight="1" x14ac:dyDescent="0.3">
      <c r="A773" s="649" t="s">
        <v>3933</v>
      </c>
      <c r="B773" s="650" t="s">
        <v>3812</v>
      </c>
      <c r="C773" s="650" t="s">
        <v>4619</v>
      </c>
      <c r="D773" s="650" t="s">
        <v>4620</v>
      </c>
      <c r="E773" s="650" t="s">
        <v>3258</v>
      </c>
      <c r="F773" s="653">
        <v>158</v>
      </c>
      <c r="G773" s="653">
        <v>30693.079999999998</v>
      </c>
      <c r="H773" s="666">
        <v>1</v>
      </c>
      <c r="I773" s="653"/>
      <c r="J773" s="653"/>
      <c r="K773" s="666">
        <v>0</v>
      </c>
      <c r="L773" s="653">
        <v>158</v>
      </c>
      <c r="M773" s="654">
        <v>30693.079999999998</v>
      </c>
    </row>
    <row r="774" spans="1:13" ht="14.4" customHeight="1" x14ac:dyDescent="0.3">
      <c r="A774" s="649" t="s">
        <v>3934</v>
      </c>
      <c r="B774" s="650" t="s">
        <v>3685</v>
      </c>
      <c r="C774" s="650" t="s">
        <v>2200</v>
      </c>
      <c r="D774" s="650" t="s">
        <v>2201</v>
      </c>
      <c r="E774" s="650" t="s">
        <v>3686</v>
      </c>
      <c r="F774" s="653"/>
      <c r="G774" s="653"/>
      <c r="H774" s="666">
        <v>0</v>
      </c>
      <c r="I774" s="653">
        <v>1</v>
      </c>
      <c r="J774" s="653">
        <v>1359.61</v>
      </c>
      <c r="K774" s="666">
        <v>1</v>
      </c>
      <c r="L774" s="653">
        <v>1</v>
      </c>
      <c r="M774" s="654">
        <v>1359.61</v>
      </c>
    </row>
    <row r="775" spans="1:13" ht="14.4" customHeight="1" x14ac:dyDescent="0.3">
      <c r="A775" s="649" t="s">
        <v>3934</v>
      </c>
      <c r="B775" s="650" t="s">
        <v>3696</v>
      </c>
      <c r="C775" s="650" t="s">
        <v>2179</v>
      </c>
      <c r="D775" s="650" t="s">
        <v>1999</v>
      </c>
      <c r="E775" s="650" t="s">
        <v>2180</v>
      </c>
      <c r="F775" s="653"/>
      <c r="G775" s="653"/>
      <c r="H775" s="666">
        <v>0</v>
      </c>
      <c r="I775" s="653">
        <v>2</v>
      </c>
      <c r="J775" s="653">
        <v>1250.58</v>
      </c>
      <c r="K775" s="666">
        <v>1</v>
      </c>
      <c r="L775" s="653">
        <v>2</v>
      </c>
      <c r="M775" s="654">
        <v>1250.58</v>
      </c>
    </row>
    <row r="776" spans="1:13" ht="14.4" customHeight="1" x14ac:dyDescent="0.3">
      <c r="A776" s="649" t="s">
        <v>3934</v>
      </c>
      <c r="B776" s="650" t="s">
        <v>3696</v>
      </c>
      <c r="C776" s="650" t="s">
        <v>2065</v>
      </c>
      <c r="D776" s="650" t="s">
        <v>2062</v>
      </c>
      <c r="E776" s="650" t="s">
        <v>2003</v>
      </c>
      <c r="F776" s="653"/>
      <c r="G776" s="653"/>
      <c r="H776" s="666">
        <v>0</v>
      </c>
      <c r="I776" s="653">
        <v>3</v>
      </c>
      <c r="J776" s="653">
        <v>6998.76</v>
      </c>
      <c r="K776" s="666">
        <v>1</v>
      </c>
      <c r="L776" s="653">
        <v>3</v>
      </c>
      <c r="M776" s="654">
        <v>6998.76</v>
      </c>
    </row>
    <row r="777" spans="1:13" ht="14.4" customHeight="1" x14ac:dyDescent="0.3">
      <c r="A777" s="649" t="s">
        <v>3934</v>
      </c>
      <c r="B777" s="650" t="s">
        <v>3705</v>
      </c>
      <c r="C777" s="650" t="s">
        <v>4363</v>
      </c>
      <c r="D777" s="650" t="s">
        <v>1961</v>
      </c>
      <c r="E777" s="650" t="s">
        <v>4364</v>
      </c>
      <c r="F777" s="653"/>
      <c r="G777" s="653"/>
      <c r="H777" s="666">
        <v>0</v>
      </c>
      <c r="I777" s="653">
        <v>1</v>
      </c>
      <c r="J777" s="653">
        <v>25.23</v>
      </c>
      <c r="K777" s="666">
        <v>1</v>
      </c>
      <c r="L777" s="653">
        <v>1</v>
      </c>
      <c r="M777" s="654">
        <v>25.23</v>
      </c>
    </row>
    <row r="778" spans="1:13" ht="14.4" customHeight="1" x14ac:dyDescent="0.3">
      <c r="A778" s="649" t="s">
        <v>3934</v>
      </c>
      <c r="B778" s="650" t="s">
        <v>3727</v>
      </c>
      <c r="C778" s="650" t="s">
        <v>2335</v>
      </c>
      <c r="D778" s="650" t="s">
        <v>3728</v>
      </c>
      <c r="E778" s="650" t="s">
        <v>3729</v>
      </c>
      <c r="F778" s="653"/>
      <c r="G778" s="653"/>
      <c r="H778" s="666">
        <v>0</v>
      </c>
      <c r="I778" s="653">
        <v>1</v>
      </c>
      <c r="J778" s="653">
        <v>156.86000000000001</v>
      </c>
      <c r="K778" s="666">
        <v>1</v>
      </c>
      <c r="L778" s="653">
        <v>1</v>
      </c>
      <c r="M778" s="654">
        <v>156.86000000000001</v>
      </c>
    </row>
    <row r="779" spans="1:13" ht="14.4" customHeight="1" x14ac:dyDescent="0.3">
      <c r="A779" s="649" t="s">
        <v>3934</v>
      </c>
      <c r="B779" s="650" t="s">
        <v>3784</v>
      </c>
      <c r="C779" s="650" t="s">
        <v>2078</v>
      </c>
      <c r="D779" s="650" t="s">
        <v>3785</v>
      </c>
      <c r="E779" s="650" t="s">
        <v>3786</v>
      </c>
      <c r="F779" s="653"/>
      <c r="G779" s="653"/>
      <c r="H779" s="666">
        <v>0</v>
      </c>
      <c r="I779" s="653">
        <v>1</v>
      </c>
      <c r="J779" s="653">
        <v>443.52</v>
      </c>
      <c r="K779" s="666">
        <v>1</v>
      </c>
      <c r="L779" s="653">
        <v>1</v>
      </c>
      <c r="M779" s="654">
        <v>443.52</v>
      </c>
    </row>
    <row r="780" spans="1:13" ht="14.4" customHeight="1" x14ac:dyDescent="0.3">
      <c r="A780" s="649" t="s">
        <v>3934</v>
      </c>
      <c r="B780" s="650" t="s">
        <v>3801</v>
      </c>
      <c r="C780" s="650" t="s">
        <v>4353</v>
      </c>
      <c r="D780" s="650" t="s">
        <v>2190</v>
      </c>
      <c r="E780" s="650" t="s">
        <v>613</v>
      </c>
      <c r="F780" s="653"/>
      <c r="G780" s="653"/>
      <c r="H780" s="666">
        <v>0</v>
      </c>
      <c r="I780" s="653">
        <v>1</v>
      </c>
      <c r="J780" s="653">
        <v>216.16</v>
      </c>
      <c r="K780" s="666">
        <v>1</v>
      </c>
      <c r="L780" s="653">
        <v>1</v>
      </c>
      <c r="M780" s="654">
        <v>216.16</v>
      </c>
    </row>
    <row r="781" spans="1:13" ht="14.4" customHeight="1" x14ac:dyDescent="0.3">
      <c r="A781" s="649" t="s">
        <v>3934</v>
      </c>
      <c r="B781" s="650" t="s">
        <v>3804</v>
      </c>
      <c r="C781" s="650" t="s">
        <v>5798</v>
      </c>
      <c r="D781" s="650" t="s">
        <v>5799</v>
      </c>
      <c r="E781" s="650" t="s">
        <v>3712</v>
      </c>
      <c r="F781" s="653">
        <v>6</v>
      </c>
      <c r="G781" s="653">
        <v>2266.98</v>
      </c>
      <c r="H781" s="666">
        <v>1</v>
      </c>
      <c r="I781" s="653"/>
      <c r="J781" s="653"/>
      <c r="K781" s="666">
        <v>0</v>
      </c>
      <c r="L781" s="653">
        <v>6</v>
      </c>
      <c r="M781" s="654">
        <v>2266.98</v>
      </c>
    </row>
    <row r="782" spans="1:13" ht="14.4" customHeight="1" x14ac:dyDescent="0.3">
      <c r="A782" s="649" t="s">
        <v>3934</v>
      </c>
      <c r="B782" s="650" t="s">
        <v>3868</v>
      </c>
      <c r="C782" s="650" t="s">
        <v>5015</v>
      </c>
      <c r="D782" s="650" t="s">
        <v>5016</v>
      </c>
      <c r="E782" s="650" t="s">
        <v>5017</v>
      </c>
      <c r="F782" s="653"/>
      <c r="G782" s="653"/>
      <c r="H782" s="666">
        <v>0</v>
      </c>
      <c r="I782" s="653">
        <v>1</v>
      </c>
      <c r="J782" s="653">
        <v>94.8</v>
      </c>
      <c r="K782" s="666">
        <v>1</v>
      </c>
      <c r="L782" s="653">
        <v>1</v>
      </c>
      <c r="M782" s="654">
        <v>94.8</v>
      </c>
    </row>
    <row r="783" spans="1:13" ht="14.4" customHeight="1" x14ac:dyDescent="0.3">
      <c r="A783" s="649" t="s">
        <v>3935</v>
      </c>
      <c r="B783" s="650" t="s">
        <v>3679</v>
      </c>
      <c r="C783" s="650" t="s">
        <v>5487</v>
      </c>
      <c r="D783" s="650" t="s">
        <v>5485</v>
      </c>
      <c r="E783" s="650" t="s">
        <v>5488</v>
      </c>
      <c r="F783" s="653"/>
      <c r="G783" s="653"/>
      <c r="H783" s="666"/>
      <c r="I783" s="653">
        <v>1</v>
      </c>
      <c r="J783" s="653">
        <v>0</v>
      </c>
      <c r="K783" s="666"/>
      <c r="L783" s="653">
        <v>1</v>
      </c>
      <c r="M783" s="654">
        <v>0</v>
      </c>
    </row>
    <row r="784" spans="1:13" ht="14.4" customHeight="1" x14ac:dyDescent="0.3">
      <c r="A784" s="649" t="s">
        <v>3935</v>
      </c>
      <c r="B784" s="650" t="s">
        <v>3685</v>
      </c>
      <c r="C784" s="650" t="s">
        <v>2200</v>
      </c>
      <c r="D784" s="650" t="s">
        <v>2201</v>
      </c>
      <c r="E784" s="650" t="s">
        <v>3686</v>
      </c>
      <c r="F784" s="653"/>
      <c r="G784" s="653"/>
      <c r="H784" s="666">
        <v>0</v>
      </c>
      <c r="I784" s="653">
        <v>3</v>
      </c>
      <c r="J784" s="653">
        <v>4078.83</v>
      </c>
      <c r="K784" s="666">
        <v>1</v>
      </c>
      <c r="L784" s="653">
        <v>3</v>
      </c>
      <c r="M784" s="654">
        <v>4078.83</v>
      </c>
    </row>
    <row r="785" spans="1:13" ht="14.4" customHeight="1" x14ac:dyDescent="0.3">
      <c r="A785" s="649" t="s">
        <v>3935</v>
      </c>
      <c r="B785" s="650" t="s">
        <v>3746</v>
      </c>
      <c r="C785" s="650" t="s">
        <v>3320</v>
      </c>
      <c r="D785" s="650" t="s">
        <v>3321</v>
      </c>
      <c r="E785" s="650" t="s">
        <v>3848</v>
      </c>
      <c r="F785" s="653"/>
      <c r="G785" s="653"/>
      <c r="H785" s="666">
        <v>0</v>
      </c>
      <c r="I785" s="653">
        <v>1</v>
      </c>
      <c r="J785" s="653">
        <v>3127.19</v>
      </c>
      <c r="K785" s="666">
        <v>1</v>
      </c>
      <c r="L785" s="653">
        <v>1</v>
      </c>
      <c r="M785" s="654">
        <v>3127.19</v>
      </c>
    </row>
    <row r="786" spans="1:13" ht="14.4" customHeight="1" x14ac:dyDescent="0.3">
      <c r="A786" s="649" t="s">
        <v>3935</v>
      </c>
      <c r="B786" s="650" t="s">
        <v>5978</v>
      </c>
      <c r="C786" s="650" t="s">
        <v>5800</v>
      </c>
      <c r="D786" s="650" t="s">
        <v>5801</v>
      </c>
      <c r="E786" s="650" t="s">
        <v>5802</v>
      </c>
      <c r="F786" s="653"/>
      <c r="G786" s="653"/>
      <c r="H786" s="666">
        <v>0</v>
      </c>
      <c r="I786" s="653">
        <v>2</v>
      </c>
      <c r="J786" s="653">
        <v>29720.14</v>
      </c>
      <c r="K786" s="666">
        <v>1</v>
      </c>
      <c r="L786" s="653">
        <v>2</v>
      </c>
      <c r="M786" s="654">
        <v>29720.14</v>
      </c>
    </row>
    <row r="787" spans="1:13" ht="14.4" customHeight="1" x14ac:dyDescent="0.3">
      <c r="A787" s="649" t="s">
        <v>3935</v>
      </c>
      <c r="B787" s="650" t="s">
        <v>5978</v>
      </c>
      <c r="C787" s="650" t="s">
        <v>5938</v>
      </c>
      <c r="D787" s="650" t="s">
        <v>5832</v>
      </c>
      <c r="E787" s="650" t="s">
        <v>3854</v>
      </c>
      <c r="F787" s="653"/>
      <c r="G787" s="653"/>
      <c r="H787" s="666"/>
      <c r="I787" s="653">
        <v>1</v>
      </c>
      <c r="J787" s="653">
        <v>0</v>
      </c>
      <c r="K787" s="666"/>
      <c r="L787" s="653">
        <v>1</v>
      </c>
      <c r="M787" s="654">
        <v>0</v>
      </c>
    </row>
    <row r="788" spans="1:13" ht="14.4" customHeight="1" x14ac:dyDescent="0.3">
      <c r="A788" s="649" t="s">
        <v>3935</v>
      </c>
      <c r="B788" s="650" t="s">
        <v>5978</v>
      </c>
      <c r="C788" s="650" t="s">
        <v>5936</v>
      </c>
      <c r="D788" s="650" t="s">
        <v>5852</v>
      </c>
      <c r="E788" s="650" t="s">
        <v>5937</v>
      </c>
      <c r="F788" s="653"/>
      <c r="G788" s="653"/>
      <c r="H788" s="666"/>
      <c r="I788" s="653">
        <v>1</v>
      </c>
      <c r="J788" s="653">
        <v>0</v>
      </c>
      <c r="K788" s="666"/>
      <c r="L788" s="653">
        <v>1</v>
      </c>
      <c r="M788" s="654">
        <v>0</v>
      </c>
    </row>
    <row r="789" spans="1:13" ht="14.4" customHeight="1" x14ac:dyDescent="0.3">
      <c r="A789" s="649" t="s">
        <v>3935</v>
      </c>
      <c r="B789" s="650" t="s">
        <v>5978</v>
      </c>
      <c r="C789" s="650" t="s">
        <v>5939</v>
      </c>
      <c r="D789" s="650" t="s">
        <v>5801</v>
      </c>
      <c r="E789" s="650" t="s">
        <v>5940</v>
      </c>
      <c r="F789" s="653"/>
      <c r="G789" s="653"/>
      <c r="H789" s="666"/>
      <c r="I789" s="653">
        <v>1</v>
      </c>
      <c r="J789" s="653">
        <v>0</v>
      </c>
      <c r="K789" s="666"/>
      <c r="L789" s="653">
        <v>1</v>
      </c>
      <c r="M789" s="654">
        <v>0</v>
      </c>
    </row>
    <row r="790" spans="1:13" ht="14.4" customHeight="1" x14ac:dyDescent="0.3">
      <c r="A790" s="649" t="s">
        <v>3935</v>
      </c>
      <c r="B790" s="650" t="s">
        <v>3849</v>
      </c>
      <c r="C790" s="650" t="s">
        <v>4385</v>
      </c>
      <c r="D790" s="650" t="s">
        <v>3851</v>
      </c>
      <c r="E790" s="650" t="s">
        <v>2164</v>
      </c>
      <c r="F790" s="653"/>
      <c r="G790" s="653"/>
      <c r="H790" s="666">
        <v>0</v>
      </c>
      <c r="I790" s="653">
        <v>1</v>
      </c>
      <c r="J790" s="653">
        <v>154.4</v>
      </c>
      <c r="K790" s="666">
        <v>1</v>
      </c>
      <c r="L790" s="653">
        <v>1</v>
      </c>
      <c r="M790" s="654">
        <v>154.4</v>
      </c>
    </row>
    <row r="791" spans="1:13" ht="14.4" customHeight="1" x14ac:dyDescent="0.3">
      <c r="A791" s="649" t="s">
        <v>3935</v>
      </c>
      <c r="B791" s="650" t="s">
        <v>3849</v>
      </c>
      <c r="C791" s="650" t="s">
        <v>3236</v>
      </c>
      <c r="D791" s="650" t="s">
        <v>3851</v>
      </c>
      <c r="E791" s="650" t="s">
        <v>3852</v>
      </c>
      <c r="F791" s="653"/>
      <c r="G791" s="653"/>
      <c r="H791" s="666">
        <v>0</v>
      </c>
      <c r="I791" s="653">
        <v>1</v>
      </c>
      <c r="J791" s="653">
        <v>514.67999999999995</v>
      </c>
      <c r="K791" s="666">
        <v>1</v>
      </c>
      <c r="L791" s="653">
        <v>1</v>
      </c>
      <c r="M791" s="654">
        <v>514.67999999999995</v>
      </c>
    </row>
    <row r="792" spans="1:13" ht="14.4" customHeight="1" x14ac:dyDescent="0.3">
      <c r="A792" s="649" t="s">
        <v>3935</v>
      </c>
      <c r="B792" s="650" t="s">
        <v>3769</v>
      </c>
      <c r="C792" s="650" t="s">
        <v>2273</v>
      </c>
      <c r="D792" s="650" t="s">
        <v>2274</v>
      </c>
      <c r="E792" s="650" t="s">
        <v>3770</v>
      </c>
      <c r="F792" s="653"/>
      <c r="G792" s="653"/>
      <c r="H792" s="666">
        <v>0</v>
      </c>
      <c r="I792" s="653">
        <v>3</v>
      </c>
      <c r="J792" s="653">
        <v>2413.7400000000002</v>
      </c>
      <c r="K792" s="666">
        <v>1</v>
      </c>
      <c r="L792" s="653">
        <v>3</v>
      </c>
      <c r="M792" s="654">
        <v>2413.7400000000002</v>
      </c>
    </row>
    <row r="793" spans="1:13" ht="14.4" customHeight="1" x14ac:dyDescent="0.3">
      <c r="A793" s="649" t="s">
        <v>3936</v>
      </c>
      <c r="B793" s="650" t="s">
        <v>3685</v>
      </c>
      <c r="C793" s="650" t="s">
        <v>2200</v>
      </c>
      <c r="D793" s="650" t="s">
        <v>2201</v>
      </c>
      <c r="E793" s="650" t="s">
        <v>3686</v>
      </c>
      <c r="F793" s="653"/>
      <c r="G793" s="653"/>
      <c r="H793" s="666">
        <v>0</v>
      </c>
      <c r="I793" s="653">
        <v>2</v>
      </c>
      <c r="J793" s="653">
        <v>2719.22</v>
      </c>
      <c r="K793" s="666">
        <v>1</v>
      </c>
      <c r="L793" s="653">
        <v>2</v>
      </c>
      <c r="M793" s="654">
        <v>2719.22</v>
      </c>
    </row>
    <row r="794" spans="1:13" ht="14.4" customHeight="1" x14ac:dyDescent="0.3">
      <c r="A794" s="649" t="s">
        <v>3936</v>
      </c>
      <c r="B794" s="650" t="s">
        <v>3685</v>
      </c>
      <c r="C794" s="650" t="s">
        <v>3964</v>
      </c>
      <c r="D794" s="650" t="s">
        <v>3965</v>
      </c>
      <c r="E794" s="650" t="s">
        <v>3966</v>
      </c>
      <c r="F794" s="653"/>
      <c r="G794" s="653"/>
      <c r="H794" s="666">
        <v>0</v>
      </c>
      <c r="I794" s="653">
        <v>1</v>
      </c>
      <c r="J794" s="653">
        <v>1359.61</v>
      </c>
      <c r="K794" s="666">
        <v>1</v>
      </c>
      <c r="L794" s="653">
        <v>1</v>
      </c>
      <c r="M794" s="654">
        <v>1359.61</v>
      </c>
    </row>
    <row r="795" spans="1:13" ht="14.4" customHeight="1" x14ac:dyDescent="0.3">
      <c r="A795" s="649" t="s">
        <v>3936</v>
      </c>
      <c r="B795" s="650" t="s">
        <v>3696</v>
      </c>
      <c r="C795" s="650" t="s">
        <v>1998</v>
      </c>
      <c r="D795" s="650" t="s">
        <v>1999</v>
      </c>
      <c r="E795" s="650" t="s">
        <v>2000</v>
      </c>
      <c r="F795" s="653"/>
      <c r="G795" s="653"/>
      <c r="H795" s="666">
        <v>0</v>
      </c>
      <c r="I795" s="653">
        <v>3</v>
      </c>
      <c r="J795" s="653">
        <v>2813.79</v>
      </c>
      <c r="K795" s="666">
        <v>1</v>
      </c>
      <c r="L795" s="653">
        <v>3</v>
      </c>
      <c r="M795" s="654">
        <v>2813.79</v>
      </c>
    </row>
    <row r="796" spans="1:13" ht="14.4" customHeight="1" x14ac:dyDescent="0.3">
      <c r="A796" s="649" t="s">
        <v>3936</v>
      </c>
      <c r="B796" s="650" t="s">
        <v>5978</v>
      </c>
      <c r="C796" s="650" t="s">
        <v>5945</v>
      </c>
      <c r="D796" s="650" t="s">
        <v>5801</v>
      </c>
      <c r="E796" s="650" t="s">
        <v>5802</v>
      </c>
      <c r="F796" s="653"/>
      <c r="G796" s="653"/>
      <c r="H796" s="666"/>
      <c r="I796" s="653">
        <v>1</v>
      </c>
      <c r="J796" s="653">
        <v>0</v>
      </c>
      <c r="K796" s="666"/>
      <c r="L796" s="653">
        <v>1</v>
      </c>
      <c r="M796" s="654">
        <v>0</v>
      </c>
    </row>
    <row r="797" spans="1:13" ht="14.4" customHeight="1" x14ac:dyDescent="0.3">
      <c r="A797" s="649" t="s">
        <v>3936</v>
      </c>
      <c r="B797" s="650" t="s">
        <v>3769</v>
      </c>
      <c r="C797" s="650" t="s">
        <v>2273</v>
      </c>
      <c r="D797" s="650" t="s">
        <v>2274</v>
      </c>
      <c r="E797" s="650" t="s">
        <v>3770</v>
      </c>
      <c r="F797" s="653"/>
      <c r="G797" s="653"/>
      <c r="H797" s="666">
        <v>0</v>
      </c>
      <c r="I797" s="653">
        <v>20</v>
      </c>
      <c r="J797" s="653">
        <v>16091.600000000002</v>
      </c>
      <c r="K797" s="666">
        <v>1</v>
      </c>
      <c r="L797" s="653">
        <v>20</v>
      </c>
      <c r="M797" s="654">
        <v>16091.600000000002</v>
      </c>
    </row>
    <row r="798" spans="1:13" ht="14.4" customHeight="1" x14ac:dyDescent="0.3">
      <c r="A798" s="649" t="s">
        <v>3936</v>
      </c>
      <c r="B798" s="650" t="s">
        <v>3777</v>
      </c>
      <c r="C798" s="650" t="s">
        <v>2025</v>
      </c>
      <c r="D798" s="650" t="s">
        <v>2026</v>
      </c>
      <c r="E798" s="650" t="s">
        <v>3779</v>
      </c>
      <c r="F798" s="653"/>
      <c r="G798" s="653"/>
      <c r="H798" s="666">
        <v>0</v>
      </c>
      <c r="I798" s="653">
        <v>1</v>
      </c>
      <c r="J798" s="653">
        <v>147.36000000000001</v>
      </c>
      <c r="K798" s="666">
        <v>1</v>
      </c>
      <c r="L798" s="653">
        <v>1</v>
      </c>
      <c r="M798" s="654">
        <v>147.36000000000001</v>
      </c>
    </row>
    <row r="799" spans="1:13" ht="14.4" customHeight="1" x14ac:dyDescent="0.3">
      <c r="A799" s="649" t="s">
        <v>3936</v>
      </c>
      <c r="B799" s="650" t="s">
        <v>3777</v>
      </c>
      <c r="C799" s="650" t="s">
        <v>2058</v>
      </c>
      <c r="D799" s="650" t="s">
        <v>2055</v>
      </c>
      <c r="E799" s="650" t="s">
        <v>3072</v>
      </c>
      <c r="F799" s="653"/>
      <c r="G799" s="653"/>
      <c r="H799" s="666">
        <v>0</v>
      </c>
      <c r="I799" s="653">
        <v>1</v>
      </c>
      <c r="J799" s="653">
        <v>98.23</v>
      </c>
      <c r="K799" s="666">
        <v>1</v>
      </c>
      <c r="L799" s="653">
        <v>1</v>
      </c>
      <c r="M799" s="654">
        <v>98.23</v>
      </c>
    </row>
    <row r="800" spans="1:13" ht="14.4" customHeight="1" x14ac:dyDescent="0.3">
      <c r="A800" s="649" t="s">
        <v>3936</v>
      </c>
      <c r="B800" s="650" t="s">
        <v>3791</v>
      </c>
      <c r="C800" s="650" t="s">
        <v>2148</v>
      </c>
      <c r="D800" s="650" t="s">
        <v>3792</v>
      </c>
      <c r="E800" s="650" t="s">
        <v>3793</v>
      </c>
      <c r="F800" s="653"/>
      <c r="G800" s="653"/>
      <c r="H800" s="666">
        <v>0</v>
      </c>
      <c r="I800" s="653">
        <v>1</v>
      </c>
      <c r="J800" s="653">
        <v>16.27</v>
      </c>
      <c r="K800" s="666">
        <v>1</v>
      </c>
      <c r="L800" s="653">
        <v>1</v>
      </c>
      <c r="M800" s="654">
        <v>16.27</v>
      </c>
    </row>
    <row r="801" spans="1:13" ht="14.4" customHeight="1" x14ac:dyDescent="0.3">
      <c r="A801" s="649" t="s">
        <v>3936</v>
      </c>
      <c r="B801" s="650" t="s">
        <v>3791</v>
      </c>
      <c r="C801" s="650" t="s">
        <v>2186</v>
      </c>
      <c r="D801" s="650" t="s">
        <v>3796</v>
      </c>
      <c r="E801" s="650" t="s">
        <v>3797</v>
      </c>
      <c r="F801" s="653"/>
      <c r="G801" s="653"/>
      <c r="H801" s="666">
        <v>0</v>
      </c>
      <c r="I801" s="653">
        <v>2</v>
      </c>
      <c r="J801" s="653">
        <v>21.46</v>
      </c>
      <c r="K801" s="666">
        <v>1</v>
      </c>
      <c r="L801" s="653">
        <v>2</v>
      </c>
      <c r="M801" s="654">
        <v>21.46</v>
      </c>
    </row>
    <row r="802" spans="1:13" ht="14.4" customHeight="1" x14ac:dyDescent="0.3">
      <c r="A802" s="649" t="s">
        <v>3936</v>
      </c>
      <c r="B802" s="650" t="s">
        <v>3801</v>
      </c>
      <c r="C802" s="650" t="s">
        <v>2123</v>
      </c>
      <c r="D802" s="650" t="s">
        <v>2124</v>
      </c>
      <c r="E802" s="650" t="s">
        <v>3802</v>
      </c>
      <c r="F802" s="653"/>
      <c r="G802" s="653"/>
      <c r="H802" s="666">
        <v>0</v>
      </c>
      <c r="I802" s="653">
        <v>1</v>
      </c>
      <c r="J802" s="653">
        <v>162.13</v>
      </c>
      <c r="K802" s="666">
        <v>1</v>
      </c>
      <c r="L802" s="653">
        <v>1</v>
      </c>
      <c r="M802" s="654">
        <v>162.13</v>
      </c>
    </row>
    <row r="803" spans="1:13" ht="14.4" customHeight="1" x14ac:dyDescent="0.3">
      <c r="A803" s="649" t="s">
        <v>3937</v>
      </c>
      <c r="B803" s="650" t="s">
        <v>3672</v>
      </c>
      <c r="C803" s="650" t="s">
        <v>2087</v>
      </c>
      <c r="D803" s="650" t="s">
        <v>3673</v>
      </c>
      <c r="E803" s="650" t="s">
        <v>3674</v>
      </c>
      <c r="F803" s="653"/>
      <c r="G803" s="653"/>
      <c r="H803" s="666">
        <v>0</v>
      </c>
      <c r="I803" s="653">
        <v>2</v>
      </c>
      <c r="J803" s="653">
        <v>65.260000000000005</v>
      </c>
      <c r="K803" s="666">
        <v>1</v>
      </c>
      <c r="L803" s="653">
        <v>2</v>
      </c>
      <c r="M803" s="654">
        <v>65.260000000000005</v>
      </c>
    </row>
    <row r="804" spans="1:13" ht="14.4" customHeight="1" x14ac:dyDescent="0.3">
      <c r="A804" s="649" t="s">
        <v>3937</v>
      </c>
      <c r="B804" s="650" t="s">
        <v>3678</v>
      </c>
      <c r="C804" s="650" t="s">
        <v>5803</v>
      </c>
      <c r="D804" s="650" t="s">
        <v>5804</v>
      </c>
      <c r="E804" s="650" t="s">
        <v>3717</v>
      </c>
      <c r="F804" s="653"/>
      <c r="G804" s="653"/>
      <c r="H804" s="666">
        <v>0</v>
      </c>
      <c r="I804" s="653">
        <v>1</v>
      </c>
      <c r="J804" s="653">
        <v>175.43</v>
      </c>
      <c r="K804" s="666">
        <v>1</v>
      </c>
      <c r="L804" s="653">
        <v>1</v>
      </c>
      <c r="M804" s="654">
        <v>175.43</v>
      </c>
    </row>
    <row r="805" spans="1:13" ht="14.4" customHeight="1" x14ac:dyDescent="0.3">
      <c r="A805" s="649" t="s">
        <v>3937</v>
      </c>
      <c r="B805" s="650" t="s">
        <v>3679</v>
      </c>
      <c r="C805" s="650" t="s">
        <v>4377</v>
      </c>
      <c r="D805" s="650" t="s">
        <v>2036</v>
      </c>
      <c r="E805" s="650" t="s">
        <v>4378</v>
      </c>
      <c r="F805" s="653"/>
      <c r="G805" s="653"/>
      <c r="H805" s="666"/>
      <c r="I805" s="653">
        <v>1</v>
      </c>
      <c r="J805" s="653">
        <v>0</v>
      </c>
      <c r="K805" s="666"/>
      <c r="L805" s="653">
        <v>1</v>
      </c>
      <c r="M805" s="654">
        <v>0</v>
      </c>
    </row>
    <row r="806" spans="1:13" ht="14.4" customHeight="1" x14ac:dyDescent="0.3">
      <c r="A806" s="649" t="s">
        <v>3937</v>
      </c>
      <c r="B806" s="650" t="s">
        <v>3681</v>
      </c>
      <c r="C806" s="650" t="s">
        <v>4534</v>
      </c>
      <c r="D806" s="650" t="s">
        <v>3682</v>
      </c>
      <c r="E806" s="650" t="s">
        <v>4535</v>
      </c>
      <c r="F806" s="653"/>
      <c r="G806" s="653"/>
      <c r="H806" s="666">
        <v>0</v>
      </c>
      <c r="I806" s="653">
        <v>1</v>
      </c>
      <c r="J806" s="653">
        <v>195.92</v>
      </c>
      <c r="K806" s="666">
        <v>1</v>
      </c>
      <c r="L806" s="653">
        <v>1</v>
      </c>
      <c r="M806" s="654">
        <v>195.92</v>
      </c>
    </row>
    <row r="807" spans="1:13" ht="14.4" customHeight="1" x14ac:dyDescent="0.3">
      <c r="A807" s="649" t="s">
        <v>3937</v>
      </c>
      <c r="B807" s="650" t="s">
        <v>3685</v>
      </c>
      <c r="C807" s="650" t="s">
        <v>2200</v>
      </c>
      <c r="D807" s="650" t="s">
        <v>2201</v>
      </c>
      <c r="E807" s="650" t="s">
        <v>3686</v>
      </c>
      <c r="F807" s="653"/>
      <c r="G807" s="653"/>
      <c r="H807" s="666">
        <v>0</v>
      </c>
      <c r="I807" s="653">
        <v>24</v>
      </c>
      <c r="J807" s="653">
        <v>32630.640000000003</v>
      </c>
      <c r="K807" s="666">
        <v>1</v>
      </c>
      <c r="L807" s="653">
        <v>24</v>
      </c>
      <c r="M807" s="654">
        <v>32630.640000000003</v>
      </c>
    </row>
    <row r="808" spans="1:13" ht="14.4" customHeight="1" x14ac:dyDescent="0.3">
      <c r="A808" s="649" t="s">
        <v>3937</v>
      </c>
      <c r="B808" s="650" t="s">
        <v>3685</v>
      </c>
      <c r="C808" s="650" t="s">
        <v>3964</v>
      </c>
      <c r="D808" s="650" t="s">
        <v>3965</v>
      </c>
      <c r="E808" s="650" t="s">
        <v>3966</v>
      </c>
      <c r="F808" s="653"/>
      <c r="G808" s="653"/>
      <c r="H808" s="666">
        <v>0</v>
      </c>
      <c r="I808" s="653">
        <v>1</v>
      </c>
      <c r="J808" s="653">
        <v>1359.61</v>
      </c>
      <c r="K808" s="666">
        <v>1</v>
      </c>
      <c r="L808" s="653">
        <v>1</v>
      </c>
      <c r="M808" s="654">
        <v>1359.61</v>
      </c>
    </row>
    <row r="809" spans="1:13" ht="14.4" customHeight="1" x14ac:dyDescent="0.3">
      <c r="A809" s="649" t="s">
        <v>3937</v>
      </c>
      <c r="B809" s="650" t="s">
        <v>3696</v>
      </c>
      <c r="C809" s="650" t="s">
        <v>1998</v>
      </c>
      <c r="D809" s="650" t="s">
        <v>1999</v>
      </c>
      <c r="E809" s="650" t="s">
        <v>2000</v>
      </c>
      <c r="F809" s="653"/>
      <c r="G809" s="653"/>
      <c r="H809" s="666">
        <v>0</v>
      </c>
      <c r="I809" s="653">
        <v>10</v>
      </c>
      <c r="J809" s="653">
        <v>9379.2999999999993</v>
      </c>
      <c r="K809" s="666">
        <v>1</v>
      </c>
      <c r="L809" s="653">
        <v>10</v>
      </c>
      <c r="M809" s="654">
        <v>9379.2999999999993</v>
      </c>
    </row>
    <row r="810" spans="1:13" ht="14.4" customHeight="1" x14ac:dyDescent="0.3">
      <c r="A810" s="649" t="s">
        <v>3937</v>
      </c>
      <c r="B810" s="650" t="s">
        <v>3696</v>
      </c>
      <c r="C810" s="650" t="s">
        <v>2061</v>
      </c>
      <c r="D810" s="650" t="s">
        <v>2062</v>
      </c>
      <c r="E810" s="650" t="s">
        <v>2000</v>
      </c>
      <c r="F810" s="653"/>
      <c r="G810" s="653"/>
      <c r="H810" s="666">
        <v>0</v>
      </c>
      <c r="I810" s="653">
        <v>6</v>
      </c>
      <c r="J810" s="653">
        <v>10498.140000000001</v>
      </c>
      <c r="K810" s="666">
        <v>1</v>
      </c>
      <c r="L810" s="653">
        <v>6</v>
      </c>
      <c r="M810" s="654">
        <v>10498.140000000001</v>
      </c>
    </row>
    <row r="811" spans="1:13" ht="14.4" customHeight="1" x14ac:dyDescent="0.3">
      <c r="A811" s="649" t="s">
        <v>3937</v>
      </c>
      <c r="B811" s="650" t="s">
        <v>3696</v>
      </c>
      <c r="C811" s="650" t="s">
        <v>2065</v>
      </c>
      <c r="D811" s="650" t="s">
        <v>2062</v>
      </c>
      <c r="E811" s="650" t="s">
        <v>2003</v>
      </c>
      <c r="F811" s="653"/>
      <c r="G811" s="653"/>
      <c r="H811" s="666">
        <v>0</v>
      </c>
      <c r="I811" s="653">
        <v>1</v>
      </c>
      <c r="J811" s="653">
        <v>2332.92</v>
      </c>
      <c r="K811" s="666">
        <v>1</v>
      </c>
      <c r="L811" s="653">
        <v>1</v>
      </c>
      <c r="M811" s="654">
        <v>2332.92</v>
      </c>
    </row>
    <row r="812" spans="1:13" ht="14.4" customHeight="1" x14ac:dyDescent="0.3">
      <c r="A812" s="649" t="s">
        <v>3937</v>
      </c>
      <c r="B812" s="650" t="s">
        <v>3696</v>
      </c>
      <c r="C812" s="650" t="s">
        <v>2068</v>
      </c>
      <c r="D812" s="650" t="s">
        <v>2062</v>
      </c>
      <c r="E812" s="650" t="s">
        <v>3115</v>
      </c>
      <c r="F812" s="653"/>
      <c r="G812" s="653"/>
      <c r="H812" s="666">
        <v>0</v>
      </c>
      <c r="I812" s="653">
        <v>9</v>
      </c>
      <c r="J812" s="653">
        <v>26245.439999999999</v>
      </c>
      <c r="K812" s="666">
        <v>1</v>
      </c>
      <c r="L812" s="653">
        <v>9</v>
      </c>
      <c r="M812" s="654">
        <v>26245.439999999999</v>
      </c>
    </row>
    <row r="813" spans="1:13" ht="14.4" customHeight="1" x14ac:dyDescent="0.3">
      <c r="A813" s="649" t="s">
        <v>3937</v>
      </c>
      <c r="B813" s="650" t="s">
        <v>3704</v>
      </c>
      <c r="C813" s="650" t="s">
        <v>2116</v>
      </c>
      <c r="D813" s="650" t="s">
        <v>2117</v>
      </c>
      <c r="E813" s="650" t="s">
        <v>2118</v>
      </c>
      <c r="F813" s="653"/>
      <c r="G813" s="653"/>
      <c r="H813" s="666">
        <v>0</v>
      </c>
      <c r="I813" s="653">
        <v>1</v>
      </c>
      <c r="J813" s="653">
        <v>50.47</v>
      </c>
      <c r="K813" s="666">
        <v>1</v>
      </c>
      <c r="L813" s="653">
        <v>1</v>
      </c>
      <c r="M813" s="654">
        <v>50.47</v>
      </c>
    </row>
    <row r="814" spans="1:13" ht="14.4" customHeight="1" x14ac:dyDescent="0.3">
      <c r="A814" s="649" t="s">
        <v>3937</v>
      </c>
      <c r="B814" s="650" t="s">
        <v>3704</v>
      </c>
      <c r="C814" s="650" t="s">
        <v>5495</v>
      </c>
      <c r="D814" s="650" t="s">
        <v>2117</v>
      </c>
      <c r="E814" s="650" t="s">
        <v>3994</v>
      </c>
      <c r="F814" s="653"/>
      <c r="G814" s="653"/>
      <c r="H814" s="666">
        <v>0</v>
      </c>
      <c r="I814" s="653">
        <v>1</v>
      </c>
      <c r="J814" s="653">
        <v>168.21</v>
      </c>
      <c r="K814" s="666">
        <v>1</v>
      </c>
      <c r="L814" s="653">
        <v>1</v>
      </c>
      <c r="M814" s="654">
        <v>168.21</v>
      </c>
    </row>
    <row r="815" spans="1:13" ht="14.4" customHeight="1" x14ac:dyDescent="0.3">
      <c r="A815" s="649" t="s">
        <v>3937</v>
      </c>
      <c r="B815" s="650" t="s">
        <v>3727</v>
      </c>
      <c r="C815" s="650" t="s">
        <v>2335</v>
      </c>
      <c r="D815" s="650" t="s">
        <v>3728</v>
      </c>
      <c r="E815" s="650" t="s">
        <v>3729</v>
      </c>
      <c r="F815" s="653"/>
      <c r="G815" s="653"/>
      <c r="H815" s="666">
        <v>0</v>
      </c>
      <c r="I815" s="653">
        <v>5</v>
      </c>
      <c r="J815" s="653">
        <v>960.75</v>
      </c>
      <c r="K815" s="666">
        <v>1</v>
      </c>
      <c r="L815" s="653">
        <v>5</v>
      </c>
      <c r="M815" s="654">
        <v>960.75</v>
      </c>
    </row>
    <row r="816" spans="1:13" ht="14.4" customHeight="1" x14ac:dyDescent="0.3">
      <c r="A816" s="649" t="s">
        <v>3937</v>
      </c>
      <c r="B816" s="650" t="s">
        <v>3732</v>
      </c>
      <c r="C816" s="650" t="s">
        <v>2417</v>
      </c>
      <c r="D816" s="650" t="s">
        <v>2418</v>
      </c>
      <c r="E816" s="650" t="s">
        <v>3733</v>
      </c>
      <c r="F816" s="653"/>
      <c r="G816" s="653"/>
      <c r="H816" s="666">
        <v>0</v>
      </c>
      <c r="I816" s="653">
        <v>2</v>
      </c>
      <c r="J816" s="653">
        <v>368.44</v>
      </c>
      <c r="K816" s="666">
        <v>1</v>
      </c>
      <c r="L816" s="653">
        <v>2</v>
      </c>
      <c r="M816" s="654">
        <v>368.44</v>
      </c>
    </row>
    <row r="817" spans="1:13" ht="14.4" customHeight="1" x14ac:dyDescent="0.3">
      <c r="A817" s="649" t="s">
        <v>3937</v>
      </c>
      <c r="B817" s="650" t="s">
        <v>3849</v>
      </c>
      <c r="C817" s="650" t="s">
        <v>4385</v>
      </c>
      <c r="D817" s="650" t="s">
        <v>3851</v>
      </c>
      <c r="E817" s="650" t="s">
        <v>2164</v>
      </c>
      <c r="F817" s="653"/>
      <c r="G817" s="653"/>
      <c r="H817" s="666">
        <v>0</v>
      </c>
      <c r="I817" s="653">
        <v>2</v>
      </c>
      <c r="J817" s="653">
        <v>308.8</v>
      </c>
      <c r="K817" s="666">
        <v>1</v>
      </c>
      <c r="L817" s="653">
        <v>2</v>
      </c>
      <c r="M817" s="654">
        <v>308.8</v>
      </c>
    </row>
    <row r="818" spans="1:13" ht="14.4" customHeight="1" x14ac:dyDescent="0.3">
      <c r="A818" s="649" t="s">
        <v>3937</v>
      </c>
      <c r="B818" s="650" t="s">
        <v>3769</v>
      </c>
      <c r="C818" s="650" t="s">
        <v>2273</v>
      </c>
      <c r="D818" s="650" t="s">
        <v>2274</v>
      </c>
      <c r="E818" s="650" t="s">
        <v>3770</v>
      </c>
      <c r="F818" s="653"/>
      <c r="G818" s="653"/>
      <c r="H818" s="666">
        <v>0</v>
      </c>
      <c r="I818" s="653">
        <v>2</v>
      </c>
      <c r="J818" s="653">
        <v>1609.16</v>
      </c>
      <c r="K818" s="666">
        <v>1</v>
      </c>
      <c r="L818" s="653">
        <v>2</v>
      </c>
      <c r="M818" s="654">
        <v>1609.16</v>
      </c>
    </row>
    <row r="819" spans="1:13" ht="14.4" customHeight="1" x14ac:dyDescent="0.3">
      <c r="A819" s="649" t="s">
        <v>3937</v>
      </c>
      <c r="B819" s="650" t="s">
        <v>3777</v>
      </c>
      <c r="C819" s="650" t="s">
        <v>2005</v>
      </c>
      <c r="D819" s="650" t="s">
        <v>2006</v>
      </c>
      <c r="E819" s="650" t="s">
        <v>2007</v>
      </c>
      <c r="F819" s="653"/>
      <c r="G819" s="653"/>
      <c r="H819" s="666">
        <v>0</v>
      </c>
      <c r="I819" s="653">
        <v>1</v>
      </c>
      <c r="J819" s="653">
        <v>32.74</v>
      </c>
      <c r="K819" s="666">
        <v>1</v>
      </c>
      <c r="L819" s="653">
        <v>1</v>
      </c>
      <c r="M819" s="654">
        <v>32.74</v>
      </c>
    </row>
    <row r="820" spans="1:13" ht="14.4" customHeight="1" x14ac:dyDescent="0.3">
      <c r="A820" s="649" t="s">
        <v>3937</v>
      </c>
      <c r="B820" s="650" t="s">
        <v>3777</v>
      </c>
      <c r="C820" s="650" t="s">
        <v>2025</v>
      </c>
      <c r="D820" s="650" t="s">
        <v>2026</v>
      </c>
      <c r="E820" s="650" t="s">
        <v>3779</v>
      </c>
      <c r="F820" s="653"/>
      <c r="G820" s="653"/>
      <c r="H820" s="666">
        <v>0</v>
      </c>
      <c r="I820" s="653">
        <v>2</v>
      </c>
      <c r="J820" s="653">
        <v>294.72000000000003</v>
      </c>
      <c r="K820" s="666">
        <v>1</v>
      </c>
      <c r="L820" s="653">
        <v>2</v>
      </c>
      <c r="M820" s="654">
        <v>294.72000000000003</v>
      </c>
    </row>
    <row r="821" spans="1:13" ht="14.4" customHeight="1" x14ac:dyDescent="0.3">
      <c r="A821" s="649" t="s">
        <v>3937</v>
      </c>
      <c r="B821" s="650" t="s">
        <v>3777</v>
      </c>
      <c r="C821" s="650" t="s">
        <v>2058</v>
      </c>
      <c r="D821" s="650" t="s">
        <v>2055</v>
      </c>
      <c r="E821" s="650" t="s">
        <v>3072</v>
      </c>
      <c r="F821" s="653"/>
      <c r="G821" s="653"/>
      <c r="H821" s="666">
        <v>0</v>
      </c>
      <c r="I821" s="653">
        <v>1</v>
      </c>
      <c r="J821" s="653">
        <v>98.23</v>
      </c>
      <c r="K821" s="666">
        <v>1</v>
      </c>
      <c r="L821" s="653">
        <v>1</v>
      </c>
      <c r="M821" s="654">
        <v>98.23</v>
      </c>
    </row>
    <row r="822" spans="1:13" ht="14.4" customHeight="1" x14ac:dyDescent="0.3">
      <c r="A822" s="649" t="s">
        <v>3937</v>
      </c>
      <c r="B822" s="650" t="s">
        <v>3777</v>
      </c>
      <c r="C822" s="650" t="s">
        <v>4386</v>
      </c>
      <c r="D822" s="650" t="s">
        <v>2194</v>
      </c>
      <c r="E822" s="650" t="s">
        <v>4387</v>
      </c>
      <c r="F822" s="653"/>
      <c r="G822" s="653"/>
      <c r="H822" s="666">
        <v>0</v>
      </c>
      <c r="I822" s="653">
        <v>1</v>
      </c>
      <c r="J822" s="653">
        <v>314.33999999999997</v>
      </c>
      <c r="K822" s="666">
        <v>1</v>
      </c>
      <c r="L822" s="653">
        <v>1</v>
      </c>
      <c r="M822" s="654">
        <v>314.33999999999997</v>
      </c>
    </row>
    <row r="823" spans="1:13" ht="14.4" customHeight="1" x14ac:dyDescent="0.3">
      <c r="A823" s="649" t="s">
        <v>3937</v>
      </c>
      <c r="B823" s="650" t="s">
        <v>3791</v>
      </c>
      <c r="C823" s="650" t="s">
        <v>2084</v>
      </c>
      <c r="D823" s="650" t="s">
        <v>3794</v>
      </c>
      <c r="E823" s="650" t="s">
        <v>3795</v>
      </c>
      <c r="F823" s="653"/>
      <c r="G823" s="653"/>
      <c r="H823" s="666">
        <v>0</v>
      </c>
      <c r="I823" s="653">
        <v>6</v>
      </c>
      <c r="J823" s="653">
        <v>41.88000000000001</v>
      </c>
      <c r="K823" s="666">
        <v>1</v>
      </c>
      <c r="L823" s="653">
        <v>6</v>
      </c>
      <c r="M823" s="654">
        <v>41.88000000000001</v>
      </c>
    </row>
    <row r="824" spans="1:13" ht="14.4" customHeight="1" x14ac:dyDescent="0.3">
      <c r="A824" s="649" t="s">
        <v>3937</v>
      </c>
      <c r="B824" s="650" t="s">
        <v>3791</v>
      </c>
      <c r="C824" s="650" t="s">
        <v>4827</v>
      </c>
      <c r="D824" s="650" t="s">
        <v>4828</v>
      </c>
      <c r="E824" s="650" t="s">
        <v>3795</v>
      </c>
      <c r="F824" s="653">
        <v>2</v>
      </c>
      <c r="G824" s="653">
        <v>10.74</v>
      </c>
      <c r="H824" s="666">
        <v>1</v>
      </c>
      <c r="I824" s="653"/>
      <c r="J824" s="653"/>
      <c r="K824" s="666">
        <v>0</v>
      </c>
      <c r="L824" s="653">
        <v>2</v>
      </c>
      <c r="M824" s="654">
        <v>10.74</v>
      </c>
    </row>
    <row r="825" spans="1:13" ht="14.4" customHeight="1" x14ac:dyDescent="0.3">
      <c r="A825" s="649" t="s">
        <v>3937</v>
      </c>
      <c r="B825" s="650" t="s">
        <v>3801</v>
      </c>
      <c r="C825" s="650" t="s">
        <v>2123</v>
      </c>
      <c r="D825" s="650" t="s">
        <v>2124</v>
      </c>
      <c r="E825" s="650" t="s">
        <v>3802</v>
      </c>
      <c r="F825" s="653"/>
      <c r="G825" s="653"/>
      <c r="H825" s="666">
        <v>0</v>
      </c>
      <c r="I825" s="653">
        <v>4</v>
      </c>
      <c r="J825" s="653">
        <v>648.52</v>
      </c>
      <c r="K825" s="666">
        <v>1</v>
      </c>
      <c r="L825" s="653">
        <v>4</v>
      </c>
      <c r="M825" s="654">
        <v>648.52</v>
      </c>
    </row>
    <row r="826" spans="1:13" ht="14.4" customHeight="1" x14ac:dyDescent="0.3">
      <c r="A826" s="649" t="s">
        <v>3938</v>
      </c>
      <c r="B826" s="650" t="s">
        <v>3672</v>
      </c>
      <c r="C826" s="650" t="s">
        <v>2087</v>
      </c>
      <c r="D826" s="650" t="s">
        <v>3673</v>
      </c>
      <c r="E826" s="650" t="s">
        <v>3674</v>
      </c>
      <c r="F826" s="653"/>
      <c r="G826" s="653"/>
      <c r="H826" s="666">
        <v>0</v>
      </c>
      <c r="I826" s="653">
        <v>5</v>
      </c>
      <c r="J826" s="653">
        <v>173.19</v>
      </c>
      <c r="K826" s="666">
        <v>1</v>
      </c>
      <c r="L826" s="653">
        <v>5</v>
      </c>
      <c r="M826" s="654">
        <v>173.19</v>
      </c>
    </row>
    <row r="827" spans="1:13" ht="14.4" customHeight="1" x14ac:dyDescent="0.3">
      <c r="A827" s="649" t="s">
        <v>3938</v>
      </c>
      <c r="B827" s="650" t="s">
        <v>3679</v>
      </c>
      <c r="C827" s="650" t="s">
        <v>2035</v>
      </c>
      <c r="D827" s="650" t="s">
        <v>2036</v>
      </c>
      <c r="E827" s="650" t="s">
        <v>3680</v>
      </c>
      <c r="F827" s="653"/>
      <c r="G827" s="653"/>
      <c r="H827" s="666">
        <v>0</v>
      </c>
      <c r="I827" s="653">
        <v>1</v>
      </c>
      <c r="J827" s="653">
        <v>97.97</v>
      </c>
      <c r="K827" s="666">
        <v>1</v>
      </c>
      <c r="L827" s="653">
        <v>1</v>
      </c>
      <c r="M827" s="654">
        <v>97.97</v>
      </c>
    </row>
    <row r="828" spans="1:13" ht="14.4" customHeight="1" x14ac:dyDescent="0.3">
      <c r="A828" s="649" t="s">
        <v>3938</v>
      </c>
      <c r="B828" s="650" t="s">
        <v>3679</v>
      </c>
      <c r="C828" s="650" t="s">
        <v>4426</v>
      </c>
      <c r="D828" s="650" t="s">
        <v>2036</v>
      </c>
      <c r="E828" s="650" t="s">
        <v>4427</v>
      </c>
      <c r="F828" s="653"/>
      <c r="G828" s="653"/>
      <c r="H828" s="666"/>
      <c r="I828" s="653">
        <v>1</v>
      </c>
      <c r="J828" s="653">
        <v>0</v>
      </c>
      <c r="K828" s="666"/>
      <c r="L828" s="653">
        <v>1</v>
      </c>
      <c r="M828" s="654">
        <v>0</v>
      </c>
    </row>
    <row r="829" spans="1:13" ht="14.4" customHeight="1" x14ac:dyDescent="0.3">
      <c r="A829" s="649" t="s">
        <v>3938</v>
      </c>
      <c r="B829" s="650" t="s">
        <v>3685</v>
      </c>
      <c r="C829" s="650" t="s">
        <v>2200</v>
      </c>
      <c r="D829" s="650" t="s">
        <v>2201</v>
      </c>
      <c r="E829" s="650" t="s">
        <v>3686</v>
      </c>
      <c r="F829" s="653"/>
      <c r="G829" s="653"/>
      <c r="H829" s="666">
        <v>0</v>
      </c>
      <c r="I829" s="653">
        <v>27</v>
      </c>
      <c r="J829" s="653">
        <v>36709.47</v>
      </c>
      <c r="K829" s="666">
        <v>1</v>
      </c>
      <c r="L829" s="653">
        <v>27</v>
      </c>
      <c r="M829" s="654">
        <v>36709.47</v>
      </c>
    </row>
    <row r="830" spans="1:13" ht="14.4" customHeight="1" x14ac:dyDescent="0.3">
      <c r="A830" s="649" t="s">
        <v>3938</v>
      </c>
      <c r="B830" s="650" t="s">
        <v>3687</v>
      </c>
      <c r="C830" s="650" t="s">
        <v>4682</v>
      </c>
      <c r="D830" s="650" t="s">
        <v>4683</v>
      </c>
      <c r="E830" s="650" t="s">
        <v>4684</v>
      </c>
      <c r="F830" s="653"/>
      <c r="G830" s="653"/>
      <c r="H830" s="666">
        <v>0</v>
      </c>
      <c r="I830" s="653">
        <v>8</v>
      </c>
      <c r="J830" s="653">
        <v>10876.88</v>
      </c>
      <c r="K830" s="666">
        <v>1</v>
      </c>
      <c r="L830" s="653">
        <v>8</v>
      </c>
      <c r="M830" s="654">
        <v>10876.88</v>
      </c>
    </row>
    <row r="831" spans="1:13" ht="14.4" customHeight="1" x14ac:dyDescent="0.3">
      <c r="A831" s="649" t="s">
        <v>3938</v>
      </c>
      <c r="B831" s="650" t="s">
        <v>3690</v>
      </c>
      <c r="C831" s="650" t="s">
        <v>2217</v>
      </c>
      <c r="D831" s="650" t="s">
        <v>2218</v>
      </c>
      <c r="E831" s="650" t="s">
        <v>1962</v>
      </c>
      <c r="F831" s="653"/>
      <c r="G831" s="653"/>
      <c r="H831" s="666"/>
      <c r="I831" s="653">
        <v>1</v>
      </c>
      <c r="J831" s="653">
        <v>0</v>
      </c>
      <c r="K831" s="666"/>
      <c r="L831" s="653">
        <v>1</v>
      </c>
      <c r="M831" s="654">
        <v>0</v>
      </c>
    </row>
    <row r="832" spans="1:13" ht="14.4" customHeight="1" x14ac:dyDescent="0.3">
      <c r="A832" s="649" t="s">
        <v>3938</v>
      </c>
      <c r="B832" s="650" t="s">
        <v>3696</v>
      </c>
      <c r="C832" s="650" t="s">
        <v>1998</v>
      </c>
      <c r="D832" s="650" t="s">
        <v>1999</v>
      </c>
      <c r="E832" s="650" t="s">
        <v>2000</v>
      </c>
      <c r="F832" s="653"/>
      <c r="G832" s="653"/>
      <c r="H832" s="666">
        <v>0</v>
      </c>
      <c r="I832" s="653">
        <v>4</v>
      </c>
      <c r="J832" s="653">
        <v>3751.72</v>
      </c>
      <c r="K832" s="666">
        <v>1</v>
      </c>
      <c r="L832" s="653">
        <v>4</v>
      </c>
      <c r="M832" s="654">
        <v>3751.72</v>
      </c>
    </row>
    <row r="833" spans="1:13" ht="14.4" customHeight="1" x14ac:dyDescent="0.3">
      <c r="A833" s="649" t="s">
        <v>3938</v>
      </c>
      <c r="B833" s="650" t="s">
        <v>3696</v>
      </c>
      <c r="C833" s="650" t="s">
        <v>2002</v>
      </c>
      <c r="D833" s="650" t="s">
        <v>1999</v>
      </c>
      <c r="E833" s="650" t="s">
        <v>2003</v>
      </c>
      <c r="F833" s="653"/>
      <c r="G833" s="653"/>
      <c r="H833" s="666">
        <v>0</v>
      </c>
      <c r="I833" s="653">
        <v>1</v>
      </c>
      <c r="J833" s="653">
        <v>1166.47</v>
      </c>
      <c r="K833" s="666">
        <v>1</v>
      </c>
      <c r="L833" s="653">
        <v>1</v>
      </c>
      <c r="M833" s="654">
        <v>1166.47</v>
      </c>
    </row>
    <row r="834" spans="1:13" ht="14.4" customHeight="1" x14ac:dyDescent="0.3">
      <c r="A834" s="649" t="s">
        <v>3938</v>
      </c>
      <c r="B834" s="650" t="s">
        <v>3696</v>
      </c>
      <c r="C834" s="650" t="s">
        <v>2061</v>
      </c>
      <c r="D834" s="650" t="s">
        <v>2062</v>
      </c>
      <c r="E834" s="650" t="s">
        <v>2000</v>
      </c>
      <c r="F834" s="653"/>
      <c r="G834" s="653"/>
      <c r="H834" s="666">
        <v>0</v>
      </c>
      <c r="I834" s="653">
        <v>3</v>
      </c>
      <c r="J834" s="653">
        <v>5249.07</v>
      </c>
      <c r="K834" s="666">
        <v>1</v>
      </c>
      <c r="L834" s="653">
        <v>3</v>
      </c>
      <c r="M834" s="654">
        <v>5249.07</v>
      </c>
    </row>
    <row r="835" spans="1:13" ht="14.4" customHeight="1" x14ac:dyDescent="0.3">
      <c r="A835" s="649" t="s">
        <v>3938</v>
      </c>
      <c r="B835" s="650" t="s">
        <v>3696</v>
      </c>
      <c r="C835" s="650" t="s">
        <v>2065</v>
      </c>
      <c r="D835" s="650" t="s">
        <v>2062</v>
      </c>
      <c r="E835" s="650" t="s">
        <v>2003</v>
      </c>
      <c r="F835" s="653"/>
      <c r="G835" s="653"/>
      <c r="H835" s="666">
        <v>0</v>
      </c>
      <c r="I835" s="653">
        <v>2</v>
      </c>
      <c r="J835" s="653">
        <v>4665.84</v>
      </c>
      <c r="K835" s="666">
        <v>1</v>
      </c>
      <c r="L835" s="653">
        <v>2</v>
      </c>
      <c r="M835" s="654">
        <v>4665.84</v>
      </c>
    </row>
    <row r="836" spans="1:13" ht="14.4" customHeight="1" x14ac:dyDescent="0.3">
      <c r="A836" s="649" t="s">
        <v>3938</v>
      </c>
      <c r="B836" s="650" t="s">
        <v>3704</v>
      </c>
      <c r="C836" s="650" t="s">
        <v>2116</v>
      </c>
      <c r="D836" s="650" t="s">
        <v>2117</v>
      </c>
      <c r="E836" s="650" t="s">
        <v>2118</v>
      </c>
      <c r="F836" s="653"/>
      <c r="G836" s="653"/>
      <c r="H836" s="666">
        <v>0</v>
      </c>
      <c r="I836" s="653">
        <v>2</v>
      </c>
      <c r="J836" s="653">
        <v>134.84</v>
      </c>
      <c r="K836" s="666">
        <v>1</v>
      </c>
      <c r="L836" s="653">
        <v>2</v>
      </c>
      <c r="M836" s="654">
        <v>134.84</v>
      </c>
    </row>
    <row r="837" spans="1:13" ht="14.4" customHeight="1" x14ac:dyDescent="0.3">
      <c r="A837" s="649" t="s">
        <v>3938</v>
      </c>
      <c r="B837" s="650" t="s">
        <v>3725</v>
      </c>
      <c r="C837" s="650" t="s">
        <v>4420</v>
      </c>
      <c r="D837" s="650" t="s">
        <v>2506</v>
      </c>
      <c r="E837" s="650" t="s">
        <v>4421</v>
      </c>
      <c r="F837" s="653"/>
      <c r="G837" s="653"/>
      <c r="H837" s="666">
        <v>0</v>
      </c>
      <c r="I837" s="653">
        <v>1</v>
      </c>
      <c r="J837" s="653">
        <v>50.57</v>
      </c>
      <c r="K837" s="666">
        <v>1</v>
      </c>
      <c r="L837" s="653">
        <v>1</v>
      </c>
      <c r="M837" s="654">
        <v>50.57</v>
      </c>
    </row>
    <row r="838" spans="1:13" ht="14.4" customHeight="1" x14ac:dyDescent="0.3">
      <c r="A838" s="649" t="s">
        <v>3938</v>
      </c>
      <c r="B838" s="650" t="s">
        <v>3727</v>
      </c>
      <c r="C838" s="650" t="s">
        <v>2335</v>
      </c>
      <c r="D838" s="650" t="s">
        <v>3728</v>
      </c>
      <c r="E838" s="650" t="s">
        <v>3729</v>
      </c>
      <c r="F838" s="653"/>
      <c r="G838" s="653"/>
      <c r="H838" s="666">
        <v>0</v>
      </c>
      <c r="I838" s="653">
        <v>3</v>
      </c>
      <c r="J838" s="653">
        <v>647.03</v>
      </c>
      <c r="K838" s="666">
        <v>1</v>
      </c>
      <c r="L838" s="653">
        <v>3</v>
      </c>
      <c r="M838" s="654">
        <v>647.03</v>
      </c>
    </row>
    <row r="839" spans="1:13" ht="14.4" customHeight="1" x14ac:dyDescent="0.3">
      <c r="A839" s="649" t="s">
        <v>3938</v>
      </c>
      <c r="B839" s="650" t="s">
        <v>5978</v>
      </c>
      <c r="C839" s="650" t="s">
        <v>5222</v>
      </c>
      <c r="D839" s="650" t="s">
        <v>5223</v>
      </c>
      <c r="E839" s="650" t="s">
        <v>5224</v>
      </c>
      <c r="F839" s="653"/>
      <c r="G839" s="653"/>
      <c r="H839" s="666">
        <v>0</v>
      </c>
      <c r="I839" s="653">
        <v>3</v>
      </c>
      <c r="J839" s="653">
        <v>22701.9</v>
      </c>
      <c r="K839" s="666">
        <v>1</v>
      </c>
      <c r="L839" s="653">
        <v>3</v>
      </c>
      <c r="M839" s="654">
        <v>22701.9</v>
      </c>
    </row>
    <row r="840" spans="1:13" ht="14.4" customHeight="1" x14ac:dyDescent="0.3">
      <c r="A840" s="649" t="s">
        <v>3938</v>
      </c>
      <c r="B840" s="650" t="s">
        <v>5978</v>
      </c>
      <c r="C840" s="650" t="s">
        <v>5225</v>
      </c>
      <c r="D840" s="650" t="s">
        <v>5226</v>
      </c>
      <c r="E840" s="650" t="s">
        <v>5227</v>
      </c>
      <c r="F840" s="653"/>
      <c r="G840" s="653"/>
      <c r="H840" s="666">
        <v>0</v>
      </c>
      <c r="I840" s="653">
        <v>8</v>
      </c>
      <c r="J840" s="653">
        <v>141651.12</v>
      </c>
      <c r="K840" s="666">
        <v>1</v>
      </c>
      <c r="L840" s="653">
        <v>8</v>
      </c>
      <c r="M840" s="654">
        <v>141651.12</v>
      </c>
    </row>
    <row r="841" spans="1:13" ht="14.4" customHeight="1" x14ac:dyDescent="0.3">
      <c r="A841" s="649" t="s">
        <v>3938</v>
      </c>
      <c r="B841" s="650" t="s">
        <v>5978</v>
      </c>
      <c r="C841" s="650" t="s">
        <v>5826</v>
      </c>
      <c r="D841" s="650" t="s">
        <v>5827</v>
      </c>
      <c r="E841" s="650" t="s">
        <v>5227</v>
      </c>
      <c r="F841" s="653">
        <v>4</v>
      </c>
      <c r="G841" s="653">
        <v>106143.32</v>
      </c>
      <c r="H841" s="666">
        <v>1</v>
      </c>
      <c r="I841" s="653"/>
      <c r="J841" s="653"/>
      <c r="K841" s="666">
        <v>0</v>
      </c>
      <c r="L841" s="653">
        <v>4</v>
      </c>
      <c r="M841" s="654">
        <v>106143.32</v>
      </c>
    </row>
    <row r="842" spans="1:13" ht="14.4" customHeight="1" x14ac:dyDescent="0.3">
      <c r="A842" s="649" t="s">
        <v>3938</v>
      </c>
      <c r="B842" s="650" t="s">
        <v>5978</v>
      </c>
      <c r="C842" s="650" t="s">
        <v>5828</v>
      </c>
      <c r="D842" s="650" t="s">
        <v>5829</v>
      </c>
      <c r="E842" s="650" t="s">
        <v>5224</v>
      </c>
      <c r="F842" s="653">
        <v>1</v>
      </c>
      <c r="G842" s="653">
        <v>10614.34</v>
      </c>
      <c r="H842" s="666">
        <v>1</v>
      </c>
      <c r="I842" s="653"/>
      <c r="J842" s="653"/>
      <c r="K842" s="666">
        <v>0</v>
      </c>
      <c r="L842" s="653">
        <v>1</v>
      </c>
      <c r="M842" s="654">
        <v>10614.34</v>
      </c>
    </row>
    <row r="843" spans="1:13" ht="14.4" customHeight="1" x14ac:dyDescent="0.3">
      <c r="A843" s="649" t="s">
        <v>3938</v>
      </c>
      <c r="B843" s="650" t="s">
        <v>5978</v>
      </c>
      <c r="C843" s="650" t="s">
        <v>5830</v>
      </c>
      <c r="D843" s="650" t="s">
        <v>5829</v>
      </c>
      <c r="E843" s="650" t="s">
        <v>5224</v>
      </c>
      <c r="F843" s="653">
        <v>1</v>
      </c>
      <c r="G843" s="653">
        <v>10614.34</v>
      </c>
      <c r="H843" s="666">
        <v>1</v>
      </c>
      <c r="I843" s="653"/>
      <c r="J843" s="653"/>
      <c r="K843" s="666">
        <v>0</v>
      </c>
      <c r="L843" s="653">
        <v>1</v>
      </c>
      <c r="M843" s="654">
        <v>10614.34</v>
      </c>
    </row>
    <row r="844" spans="1:13" ht="14.4" customHeight="1" x14ac:dyDescent="0.3">
      <c r="A844" s="649" t="s">
        <v>3938</v>
      </c>
      <c r="B844" s="650" t="s">
        <v>5978</v>
      </c>
      <c r="C844" s="650" t="s">
        <v>5835</v>
      </c>
      <c r="D844" s="650" t="s">
        <v>5836</v>
      </c>
      <c r="E844" s="650" t="s">
        <v>5802</v>
      </c>
      <c r="F844" s="653">
        <v>1</v>
      </c>
      <c r="G844" s="653">
        <v>14860.07</v>
      </c>
      <c r="H844" s="666">
        <v>1</v>
      </c>
      <c r="I844" s="653"/>
      <c r="J844" s="653"/>
      <c r="K844" s="666">
        <v>0</v>
      </c>
      <c r="L844" s="653">
        <v>1</v>
      </c>
      <c r="M844" s="654">
        <v>14860.07</v>
      </c>
    </row>
    <row r="845" spans="1:13" ht="14.4" customHeight="1" x14ac:dyDescent="0.3">
      <c r="A845" s="649" t="s">
        <v>3938</v>
      </c>
      <c r="B845" s="650" t="s">
        <v>5978</v>
      </c>
      <c r="C845" s="650" t="s">
        <v>5833</v>
      </c>
      <c r="D845" s="650" t="s">
        <v>5834</v>
      </c>
      <c r="E845" s="650" t="s">
        <v>5227</v>
      </c>
      <c r="F845" s="653"/>
      <c r="G845" s="653"/>
      <c r="H845" s="666">
        <v>0</v>
      </c>
      <c r="I845" s="653">
        <v>12</v>
      </c>
      <c r="J845" s="653">
        <v>318429.96000000002</v>
      </c>
      <c r="K845" s="666">
        <v>1</v>
      </c>
      <c r="L845" s="653">
        <v>12</v>
      </c>
      <c r="M845" s="654">
        <v>318429.96000000002</v>
      </c>
    </row>
    <row r="846" spans="1:13" ht="14.4" customHeight="1" x14ac:dyDescent="0.3">
      <c r="A846" s="649" t="s">
        <v>3938</v>
      </c>
      <c r="B846" s="650" t="s">
        <v>5978</v>
      </c>
      <c r="C846" s="650" t="s">
        <v>5800</v>
      </c>
      <c r="D846" s="650" t="s">
        <v>5801</v>
      </c>
      <c r="E846" s="650" t="s">
        <v>5802</v>
      </c>
      <c r="F846" s="653"/>
      <c r="G846" s="653"/>
      <c r="H846" s="666">
        <v>0</v>
      </c>
      <c r="I846" s="653">
        <v>3</v>
      </c>
      <c r="J846" s="653">
        <v>44580.21</v>
      </c>
      <c r="K846" s="666">
        <v>1</v>
      </c>
      <c r="L846" s="653">
        <v>3</v>
      </c>
      <c r="M846" s="654">
        <v>44580.21</v>
      </c>
    </row>
    <row r="847" spans="1:13" ht="14.4" customHeight="1" x14ac:dyDescent="0.3">
      <c r="A847" s="649" t="s">
        <v>3938</v>
      </c>
      <c r="B847" s="650" t="s">
        <v>5978</v>
      </c>
      <c r="C847" s="650" t="s">
        <v>5831</v>
      </c>
      <c r="D847" s="650" t="s">
        <v>5832</v>
      </c>
      <c r="E847" s="650" t="s">
        <v>5224</v>
      </c>
      <c r="F847" s="653"/>
      <c r="G847" s="653"/>
      <c r="H847" s="666"/>
      <c r="I847" s="653">
        <v>3</v>
      </c>
      <c r="J847" s="653">
        <v>0</v>
      </c>
      <c r="K847" s="666"/>
      <c r="L847" s="653">
        <v>3</v>
      </c>
      <c r="M847" s="654">
        <v>0</v>
      </c>
    </row>
    <row r="848" spans="1:13" ht="14.4" customHeight="1" x14ac:dyDescent="0.3">
      <c r="A848" s="649" t="s">
        <v>3938</v>
      </c>
      <c r="B848" s="650" t="s">
        <v>5978</v>
      </c>
      <c r="C848" s="650" t="s">
        <v>5837</v>
      </c>
      <c r="D848" s="650" t="s">
        <v>5836</v>
      </c>
      <c r="E848" s="650" t="s">
        <v>5802</v>
      </c>
      <c r="F848" s="653">
        <v>1</v>
      </c>
      <c r="G848" s="653">
        <v>14860.07</v>
      </c>
      <c r="H848" s="666">
        <v>1</v>
      </c>
      <c r="I848" s="653"/>
      <c r="J848" s="653"/>
      <c r="K848" s="666">
        <v>0</v>
      </c>
      <c r="L848" s="653">
        <v>1</v>
      </c>
      <c r="M848" s="654">
        <v>14860.07</v>
      </c>
    </row>
    <row r="849" spans="1:13" ht="14.4" customHeight="1" x14ac:dyDescent="0.3">
      <c r="A849" s="649" t="s">
        <v>3938</v>
      </c>
      <c r="B849" s="650" t="s">
        <v>5978</v>
      </c>
      <c r="C849" s="650" t="s">
        <v>5838</v>
      </c>
      <c r="D849" s="650" t="s">
        <v>5832</v>
      </c>
      <c r="E849" s="650" t="s">
        <v>5224</v>
      </c>
      <c r="F849" s="653"/>
      <c r="G849" s="653"/>
      <c r="H849" s="666">
        <v>0</v>
      </c>
      <c r="I849" s="653">
        <v>3</v>
      </c>
      <c r="J849" s="653">
        <v>31842.989999999998</v>
      </c>
      <c r="K849" s="666">
        <v>1</v>
      </c>
      <c r="L849" s="653">
        <v>3</v>
      </c>
      <c r="M849" s="654">
        <v>31842.989999999998</v>
      </c>
    </row>
    <row r="850" spans="1:13" ht="14.4" customHeight="1" x14ac:dyDescent="0.3">
      <c r="A850" s="649" t="s">
        <v>3938</v>
      </c>
      <c r="B850" s="650" t="s">
        <v>3769</v>
      </c>
      <c r="C850" s="650" t="s">
        <v>2273</v>
      </c>
      <c r="D850" s="650" t="s">
        <v>2274</v>
      </c>
      <c r="E850" s="650" t="s">
        <v>3770</v>
      </c>
      <c r="F850" s="653"/>
      <c r="G850" s="653"/>
      <c r="H850" s="666">
        <v>0</v>
      </c>
      <c r="I850" s="653">
        <v>1</v>
      </c>
      <c r="J850" s="653">
        <v>804.58</v>
      </c>
      <c r="K850" s="666">
        <v>1</v>
      </c>
      <c r="L850" s="653">
        <v>1</v>
      </c>
      <c r="M850" s="654">
        <v>804.58</v>
      </c>
    </row>
    <row r="851" spans="1:13" ht="14.4" customHeight="1" x14ac:dyDescent="0.3">
      <c r="A851" s="649" t="s">
        <v>3938</v>
      </c>
      <c r="B851" s="650" t="s">
        <v>3777</v>
      </c>
      <c r="C851" s="650" t="s">
        <v>2005</v>
      </c>
      <c r="D851" s="650" t="s">
        <v>2006</v>
      </c>
      <c r="E851" s="650" t="s">
        <v>2007</v>
      </c>
      <c r="F851" s="653"/>
      <c r="G851" s="653"/>
      <c r="H851" s="666">
        <v>0</v>
      </c>
      <c r="I851" s="653">
        <v>1</v>
      </c>
      <c r="J851" s="653">
        <v>32.74</v>
      </c>
      <c r="K851" s="666">
        <v>1</v>
      </c>
      <c r="L851" s="653">
        <v>1</v>
      </c>
      <c r="M851" s="654">
        <v>32.74</v>
      </c>
    </row>
    <row r="852" spans="1:13" ht="14.4" customHeight="1" x14ac:dyDescent="0.3">
      <c r="A852" s="649" t="s">
        <v>3938</v>
      </c>
      <c r="B852" s="650" t="s">
        <v>3777</v>
      </c>
      <c r="C852" s="650" t="s">
        <v>2233</v>
      </c>
      <c r="D852" s="650" t="s">
        <v>2234</v>
      </c>
      <c r="E852" s="650" t="s">
        <v>1532</v>
      </c>
      <c r="F852" s="653"/>
      <c r="G852" s="653"/>
      <c r="H852" s="666">
        <v>0</v>
      </c>
      <c r="I852" s="653">
        <v>1</v>
      </c>
      <c r="J852" s="653">
        <v>196.46</v>
      </c>
      <c r="K852" s="666">
        <v>1</v>
      </c>
      <c r="L852" s="653">
        <v>1</v>
      </c>
      <c r="M852" s="654">
        <v>196.46</v>
      </c>
    </row>
    <row r="853" spans="1:13" ht="14.4" customHeight="1" x14ac:dyDescent="0.3">
      <c r="A853" s="649" t="s">
        <v>3938</v>
      </c>
      <c r="B853" s="650" t="s">
        <v>3777</v>
      </c>
      <c r="C853" s="650" t="s">
        <v>2058</v>
      </c>
      <c r="D853" s="650" t="s">
        <v>2055</v>
      </c>
      <c r="E853" s="650" t="s">
        <v>3072</v>
      </c>
      <c r="F853" s="653"/>
      <c r="G853" s="653"/>
      <c r="H853" s="666">
        <v>0</v>
      </c>
      <c r="I853" s="653">
        <v>4</v>
      </c>
      <c r="J853" s="653">
        <v>392.92</v>
      </c>
      <c r="K853" s="666">
        <v>1</v>
      </c>
      <c r="L853" s="653">
        <v>4</v>
      </c>
      <c r="M853" s="654">
        <v>392.92</v>
      </c>
    </row>
    <row r="854" spans="1:13" ht="14.4" customHeight="1" x14ac:dyDescent="0.3">
      <c r="A854" s="649" t="s">
        <v>3938</v>
      </c>
      <c r="B854" s="650" t="s">
        <v>3777</v>
      </c>
      <c r="C854" s="650" t="s">
        <v>4334</v>
      </c>
      <c r="D854" s="650" t="s">
        <v>2055</v>
      </c>
      <c r="E854" s="650" t="s">
        <v>4335</v>
      </c>
      <c r="F854" s="653"/>
      <c r="G854" s="653"/>
      <c r="H854" s="666">
        <v>0</v>
      </c>
      <c r="I854" s="653">
        <v>2</v>
      </c>
      <c r="J854" s="653">
        <v>327.45999999999998</v>
      </c>
      <c r="K854" s="666">
        <v>1</v>
      </c>
      <c r="L854" s="653">
        <v>2</v>
      </c>
      <c r="M854" s="654">
        <v>327.45999999999998</v>
      </c>
    </row>
    <row r="855" spans="1:13" ht="14.4" customHeight="1" x14ac:dyDescent="0.3">
      <c r="A855" s="649" t="s">
        <v>3938</v>
      </c>
      <c r="B855" s="650" t="s">
        <v>3777</v>
      </c>
      <c r="C855" s="650" t="s">
        <v>4386</v>
      </c>
      <c r="D855" s="650" t="s">
        <v>2194</v>
      </c>
      <c r="E855" s="650" t="s">
        <v>4387</v>
      </c>
      <c r="F855" s="653"/>
      <c r="G855" s="653"/>
      <c r="H855" s="666">
        <v>0</v>
      </c>
      <c r="I855" s="653">
        <v>1</v>
      </c>
      <c r="J855" s="653">
        <v>314.33999999999997</v>
      </c>
      <c r="K855" s="666">
        <v>1</v>
      </c>
      <c r="L855" s="653">
        <v>1</v>
      </c>
      <c r="M855" s="654">
        <v>314.33999999999997</v>
      </c>
    </row>
    <row r="856" spans="1:13" ht="14.4" customHeight="1" x14ac:dyDescent="0.3">
      <c r="A856" s="649" t="s">
        <v>3938</v>
      </c>
      <c r="B856" s="650" t="s">
        <v>3781</v>
      </c>
      <c r="C856" s="650" t="s">
        <v>2152</v>
      </c>
      <c r="D856" s="650" t="s">
        <v>3782</v>
      </c>
      <c r="E856" s="650" t="s">
        <v>3783</v>
      </c>
      <c r="F856" s="653"/>
      <c r="G856" s="653"/>
      <c r="H856" s="666">
        <v>0</v>
      </c>
      <c r="I856" s="653">
        <v>1</v>
      </c>
      <c r="J856" s="653">
        <v>139.71</v>
      </c>
      <c r="K856" s="666">
        <v>1</v>
      </c>
      <c r="L856" s="653">
        <v>1</v>
      </c>
      <c r="M856" s="654">
        <v>139.71</v>
      </c>
    </row>
    <row r="857" spans="1:13" ht="14.4" customHeight="1" x14ac:dyDescent="0.3">
      <c r="A857" s="649" t="s">
        <v>3938</v>
      </c>
      <c r="B857" s="650" t="s">
        <v>3788</v>
      </c>
      <c r="C857" s="650" t="s">
        <v>3187</v>
      </c>
      <c r="D857" s="650" t="s">
        <v>2131</v>
      </c>
      <c r="E857" s="650" t="s">
        <v>3855</v>
      </c>
      <c r="F857" s="653"/>
      <c r="G857" s="653"/>
      <c r="H857" s="666">
        <v>0</v>
      </c>
      <c r="I857" s="653">
        <v>1</v>
      </c>
      <c r="J857" s="653">
        <v>1344.66</v>
      </c>
      <c r="K857" s="666">
        <v>1</v>
      </c>
      <c r="L857" s="653">
        <v>1</v>
      </c>
      <c r="M857" s="654">
        <v>1344.66</v>
      </c>
    </row>
    <row r="858" spans="1:13" ht="14.4" customHeight="1" x14ac:dyDescent="0.3">
      <c r="A858" s="649" t="s">
        <v>3938</v>
      </c>
      <c r="B858" s="650" t="s">
        <v>3791</v>
      </c>
      <c r="C858" s="650" t="s">
        <v>2084</v>
      </c>
      <c r="D858" s="650" t="s">
        <v>3794</v>
      </c>
      <c r="E858" s="650" t="s">
        <v>3795</v>
      </c>
      <c r="F858" s="653"/>
      <c r="G858" s="653"/>
      <c r="H858" s="666">
        <v>0</v>
      </c>
      <c r="I858" s="653">
        <v>1</v>
      </c>
      <c r="J858" s="653">
        <v>6.98</v>
      </c>
      <c r="K858" s="666">
        <v>1</v>
      </c>
      <c r="L858" s="653">
        <v>1</v>
      </c>
      <c r="M858" s="654">
        <v>6.98</v>
      </c>
    </row>
    <row r="859" spans="1:13" ht="14.4" customHeight="1" x14ac:dyDescent="0.3">
      <c r="A859" s="649" t="s">
        <v>3938</v>
      </c>
      <c r="B859" s="650" t="s">
        <v>3801</v>
      </c>
      <c r="C859" s="650" t="s">
        <v>2189</v>
      </c>
      <c r="D859" s="650" t="s">
        <v>2190</v>
      </c>
      <c r="E859" s="650" t="s">
        <v>3803</v>
      </c>
      <c r="F859" s="653"/>
      <c r="G859" s="653"/>
      <c r="H859" s="666">
        <v>0</v>
      </c>
      <c r="I859" s="653">
        <v>1</v>
      </c>
      <c r="J859" s="653">
        <v>216.16</v>
      </c>
      <c r="K859" s="666">
        <v>1</v>
      </c>
      <c r="L859" s="653">
        <v>1</v>
      </c>
      <c r="M859" s="654">
        <v>216.16</v>
      </c>
    </row>
    <row r="860" spans="1:13" ht="14.4" customHeight="1" thickBot="1" x14ac:dyDescent="0.35">
      <c r="A860" s="655" t="s">
        <v>3938</v>
      </c>
      <c r="B860" s="656" t="s">
        <v>3807</v>
      </c>
      <c r="C860" s="656" t="s">
        <v>2159</v>
      </c>
      <c r="D860" s="656" t="s">
        <v>2160</v>
      </c>
      <c r="E860" s="656" t="s">
        <v>922</v>
      </c>
      <c r="F860" s="659"/>
      <c r="G860" s="659"/>
      <c r="H860" s="667">
        <v>0</v>
      </c>
      <c r="I860" s="659">
        <v>1</v>
      </c>
      <c r="J860" s="659">
        <v>232.44</v>
      </c>
      <c r="K860" s="667">
        <v>1</v>
      </c>
      <c r="L860" s="659">
        <v>1</v>
      </c>
      <c r="M860" s="660">
        <v>232.44</v>
      </c>
    </row>
  </sheetData>
  <autoFilter ref="A5:M1005"/>
  <mergeCells count="4">
    <mergeCell ref="A1:M1"/>
    <mergeCell ref="F4:H4"/>
    <mergeCell ref="I4:K4"/>
    <mergeCell ref="L4:M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H3 K3" formula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1">
    <tabColor theme="3" tint="0.39997558519241921"/>
    <pageSetUpPr fitToPage="1"/>
  </sheetPr>
  <dimension ref="A1:J87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RowHeight="14.4" customHeight="1" x14ac:dyDescent="0.3"/>
  <cols>
    <col min="1" max="1" width="5.5546875" style="338" customWidth="1"/>
    <col min="2" max="2" width="61.109375" style="338" customWidth="1"/>
    <col min="3" max="3" width="9.5546875" style="254" customWidth="1"/>
    <col min="4" max="4" width="9.5546875" style="339" customWidth="1"/>
    <col min="5" max="5" width="2.21875" style="339" customWidth="1"/>
    <col min="6" max="6" width="9.5546875" style="340" customWidth="1"/>
    <col min="7" max="7" width="9.5546875" style="337" customWidth="1"/>
    <col min="8" max="9" width="9.5546875" style="254" customWidth="1"/>
    <col min="10" max="10" width="0" style="254" hidden="1" customWidth="1"/>
    <col min="11" max="16384" width="8.88671875" style="254"/>
  </cols>
  <sheetData>
    <row r="1" spans="1:10" ht="18.600000000000001" customHeight="1" thickBot="1" x14ac:dyDescent="0.4">
      <c r="A1" s="500" t="s">
        <v>179</v>
      </c>
      <c r="B1" s="501"/>
      <c r="C1" s="501"/>
      <c r="D1" s="501"/>
      <c r="E1" s="501"/>
      <c r="F1" s="501"/>
      <c r="G1" s="472"/>
      <c r="H1" s="502"/>
      <c r="I1" s="502"/>
    </row>
    <row r="2" spans="1:10" ht="14.4" customHeight="1" thickBot="1" x14ac:dyDescent="0.35">
      <c r="A2" s="383" t="s">
        <v>332</v>
      </c>
      <c r="B2" s="336"/>
      <c r="C2" s="336"/>
      <c r="D2" s="336"/>
      <c r="E2" s="336"/>
      <c r="F2" s="336"/>
    </row>
    <row r="3" spans="1:10" ht="14.4" customHeight="1" thickBot="1" x14ac:dyDescent="0.35">
      <c r="A3" s="383"/>
      <c r="B3" s="336"/>
      <c r="C3" s="441">
        <v>2012</v>
      </c>
      <c r="D3" s="442">
        <v>2013</v>
      </c>
      <c r="E3" s="11"/>
      <c r="F3" s="495">
        <v>2014</v>
      </c>
      <c r="G3" s="496"/>
      <c r="H3" s="496"/>
      <c r="I3" s="497"/>
    </row>
    <row r="4" spans="1:10" ht="14.4" customHeight="1" thickBot="1" x14ac:dyDescent="0.35">
      <c r="A4" s="446" t="s">
        <v>0</v>
      </c>
      <c r="B4" s="447" t="s">
        <v>312</v>
      </c>
      <c r="C4" s="498" t="s">
        <v>94</v>
      </c>
      <c r="D4" s="499"/>
      <c r="E4" s="448"/>
      <c r="F4" s="443" t="s">
        <v>94</v>
      </c>
      <c r="G4" s="444" t="s">
        <v>95</v>
      </c>
      <c r="H4" s="444" t="s">
        <v>69</v>
      </c>
      <c r="I4" s="445" t="s">
        <v>96</v>
      </c>
    </row>
    <row r="5" spans="1:10" ht="14.4" customHeight="1" x14ac:dyDescent="0.3">
      <c r="A5" s="633" t="s">
        <v>581</v>
      </c>
      <c r="B5" s="634" t="s">
        <v>582</v>
      </c>
      <c r="C5" s="635" t="s">
        <v>583</v>
      </c>
      <c r="D5" s="635" t="s">
        <v>583</v>
      </c>
      <c r="E5" s="635"/>
      <c r="F5" s="635" t="s">
        <v>583</v>
      </c>
      <c r="G5" s="635" t="s">
        <v>583</v>
      </c>
      <c r="H5" s="635" t="s">
        <v>583</v>
      </c>
      <c r="I5" s="636" t="s">
        <v>583</v>
      </c>
      <c r="J5" s="637" t="s">
        <v>74</v>
      </c>
    </row>
    <row r="6" spans="1:10" ht="14.4" customHeight="1" x14ac:dyDescent="0.3">
      <c r="A6" s="633" t="s">
        <v>581</v>
      </c>
      <c r="B6" s="634" t="s">
        <v>356</v>
      </c>
      <c r="C6" s="635">
        <v>0</v>
      </c>
      <c r="D6" s="635">
        <v>0</v>
      </c>
      <c r="E6" s="635"/>
      <c r="F6" s="635">
        <v>0</v>
      </c>
      <c r="G6" s="635">
        <v>2.5968866394379999</v>
      </c>
      <c r="H6" s="635">
        <v>-2.5968866394379999</v>
      </c>
      <c r="I6" s="636">
        <v>0</v>
      </c>
      <c r="J6" s="637" t="s">
        <v>1</v>
      </c>
    </row>
    <row r="7" spans="1:10" ht="14.4" customHeight="1" x14ac:dyDescent="0.3">
      <c r="A7" s="633" t="s">
        <v>581</v>
      </c>
      <c r="B7" s="634" t="s">
        <v>357</v>
      </c>
      <c r="C7" s="635">
        <v>13.144730000000001</v>
      </c>
      <c r="D7" s="635">
        <v>8.8795800000000007</v>
      </c>
      <c r="E7" s="635"/>
      <c r="F7" s="635">
        <v>76.481199999999987</v>
      </c>
      <c r="G7" s="635">
        <v>24.045027032637918</v>
      </c>
      <c r="H7" s="635">
        <v>52.436172967362069</v>
      </c>
      <c r="I7" s="636">
        <v>3.1807491792871332</v>
      </c>
      <c r="J7" s="637" t="s">
        <v>1</v>
      </c>
    </row>
    <row r="8" spans="1:10" ht="14.4" customHeight="1" x14ac:dyDescent="0.3">
      <c r="A8" s="633" t="s">
        <v>581</v>
      </c>
      <c r="B8" s="634" t="s">
        <v>358</v>
      </c>
      <c r="C8" s="635">
        <v>0.23175000000000001</v>
      </c>
      <c r="D8" s="635">
        <v>0.27576000000000001</v>
      </c>
      <c r="E8" s="635"/>
      <c r="F8" s="635">
        <v>0</v>
      </c>
      <c r="G8" s="635">
        <v>0.3218103429910833</v>
      </c>
      <c r="H8" s="635">
        <v>-0.3218103429910833</v>
      </c>
      <c r="I8" s="636">
        <v>0</v>
      </c>
      <c r="J8" s="637" t="s">
        <v>1</v>
      </c>
    </row>
    <row r="9" spans="1:10" ht="14.4" customHeight="1" x14ac:dyDescent="0.3">
      <c r="A9" s="633" t="s">
        <v>581</v>
      </c>
      <c r="B9" s="634" t="s">
        <v>359</v>
      </c>
      <c r="C9" s="635">
        <v>86.162489999999991</v>
      </c>
      <c r="D9" s="635">
        <v>86.940809999999004</v>
      </c>
      <c r="E9" s="635"/>
      <c r="F9" s="635">
        <v>98.955700000000007</v>
      </c>
      <c r="G9" s="635">
        <v>99.394702127566404</v>
      </c>
      <c r="H9" s="635">
        <v>-0.43900212756639689</v>
      </c>
      <c r="I9" s="636">
        <v>0.99558324419542032</v>
      </c>
      <c r="J9" s="637" t="s">
        <v>1</v>
      </c>
    </row>
    <row r="10" spans="1:10" ht="14.4" customHeight="1" x14ac:dyDescent="0.3">
      <c r="A10" s="633" t="s">
        <v>581</v>
      </c>
      <c r="B10" s="634" t="s">
        <v>360</v>
      </c>
      <c r="C10" s="635">
        <v>553.89279999999997</v>
      </c>
      <c r="D10" s="635">
        <v>510.78668999999798</v>
      </c>
      <c r="E10" s="635"/>
      <c r="F10" s="635">
        <v>511.98622000000006</v>
      </c>
      <c r="G10" s="635">
        <v>494.82945047396584</v>
      </c>
      <c r="H10" s="635">
        <v>17.156769526034225</v>
      </c>
      <c r="I10" s="636">
        <v>1.0346720865332506</v>
      </c>
      <c r="J10" s="637" t="s">
        <v>1</v>
      </c>
    </row>
    <row r="11" spans="1:10" ht="14.4" customHeight="1" x14ac:dyDescent="0.3">
      <c r="A11" s="633" t="s">
        <v>581</v>
      </c>
      <c r="B11" s="634" t="s">
        <v>361</v>
      </c>
      <c r="C11" s="635">
        <v>57.721449999999997</v>
      </c>
      <c r="D11" s="635">
        <v>82.622959999996993</v>
      </c>
      <c r="E11" s="635"/>
      <c r="F11" s="635">
        <v>84.075420000000008</v>
      </c>
      <c r="G11" s="635">
        <v>85.168514760358164</v>
      </c>
      <c r="H11" s="635">
        <v>-1.0930947603581558</v>
      </c>
      <c r="I11" s="636">
        <v>0.98716550636777178</v>
      </c>
      <c r="J11" s="637" t="s">
        <v>1</v>
      </c>
    </row>
    <row r="12" spans="1:10" ht="14.4" customHeight="1" x14ac:dyDescent="0.3">
      <c r="A12" s="633" t="s">
        <v>581</v>
      </c>
      <c r="B12" s="634" t="s">
        <v>362</v>
      </c>
      <c r="C12" s="635" t="s">
        <v>583</v>
      </c>
      <c r="D12" s="635">
        <v>2.10806</v>
      </c>
      <c r="E12" s="635"/>
      <c r="F12" s="635">
        <v>0</v>
      </c>
      <c r="G12" s="635">
        <v>1.2056238315018333</v>
      </c>
      <c r="H12" s="635">
        <v>-1.2056238315018333</v>
      </c>
      <c r="I12" s="636">
        <v>0</v>
      </c>
      <c r="J12" s="637" t="s">
        <v>1</v>
      </c>
    </row>
    <row r="13" spans="1:10" ht="14.4" customHeight="1" x14ac:dyDescent="0.3">
      <c r="A13" s="633" t="s">
        <v>581</v>
      </c>
      <c r="B13" s="634" t="s">
        <v>363</v>
      </c>
      <c r="C13" s="635">
        <v>90.430999999999997</v>
      </c>
      <c r="D13" s="635">
        <v>82.100000000000009</v>
      </c>
      <c r="E13" s="635"/>
      <c r="F13" s="635">
        <v>99.532020000000003</v>
      </c>
      <c r="G13" s="635">
        <v>94.805418563004892</v>
      </c>
      <c r="H13" s="635">
        <v>4.7266014369951108</v>
      </c>
      <c r="I13" s="636">
        <v>1.0498558152966115</v>
      </c>
      <c r="J13" s="637" t="s">
        <v>1</v>
      </c>
    </row>
    <row r="14" spans="1:10" ht="14.4" customHeight="1" x14ac:dyDescent="0.3">
      <c r="A14" s="633" t="s">
        <v>581</v>
      </c>
      <c r="B14" s="634" t="s">
        <v>364</v>
      </c>
      <c r="C14" s="635">
        <v>45.899900000000002</v>
      </c>
      <c r="D14" s="635">
        <v>42.472699999999996</v>
      </c>
      <c r="E14" s="635"/>
      <c r="F14" s="635">
        <v>38.748350000000002</v>
      </c>
      <c r="G14" s="635">
        <v>43.330574875113165</v>
      </c>
      <c r="H14" s="635">
        <v>-4.5822248751131625</v>
      </c>
      <c r="I14" s="636">
        <v>0.89424961731248676</v>
      </c>
      <c r="J14" s="637" t="s">
        <v>1</v>
      </c>
    </row>
    <row r="15" spans="1:10" ht="14.4" customHeight="1" x14ac:dyDescent="0.3">
      <c r="A15" s="633" t="s">
        <v>581</v>
      </c>
      <c r="B15" s="634" t="s">
        <v>365</v>
      </c>
      <c r="C15" s="635">
        <v>402.61259999999999</v>
      </c>
      <c r="D15" s="635">
        <v>216.73025000000001</v>
      </c>
      <c r="E15" s="635"/>
      <c r="F15" s="635">
        <v>181.20167000000001</v>
      </c>
      <c r="G15" s="635">
        <v>206.59553996066884</v>
      </c>
      <c r="H15" s="635">
        <v>-25.393869960668837</v>
      </c>
      <c r="I15" s="636">
        <v>0.87708413276732278</v>
      </c>
      <c r="J15" s="637" t="s">
        <v>1</v>
      </c>
    </row>
    <row r="16" spans="1:10" ht="14.4" customHeight="1" x14ac:dyDescent="0.3">
      <c r="A16" s="633" t="s">
        <v>581</v>
      </c>
      <c r="B16" s="634" t="s">
        <v>584</v>
      </c>
      <c r="C16" s="635">
        <v>1250.09672</v>
      </c>
      <c r="D16" s="635">
        <v>1032.916809999994</v>
      </c>
      <c r="E16" s="635"/>
      <c r="F16" s="635">
        <v>1090.9805799999999</v>
      </c>
      <c r="G16" s="635">
        <v>1052.2935486072461</v>
      </c>
      <c r="H16" s="635">
        <v>38.687031392753852</v>
      </c>
      <c r="I16" s="636">
        <v>1.0367644859592247</v>
      </c>
      <c r="J16" s="637" t="s">
        <v>585</v>
      </c>
    </row>
    <row r="18" spans="1:10" ht="14.4" customHeight="1" x14ac:dyDescent="0.3">
      <c r="A18" s="633" t="s">
        <v>581</v>
      </c>
      <c r="B18" s="634" t="s">
        <v>582</v>
      </c>
      <c r="C18" s="635" t="s">
        <v>583</v>
      </c>
      <c r="D18" s="635" t="s">
        <v>583</v>
      </c>
      <c r="E18" s="635"/>
      <c r="F18" s="635" t="s">
        <v>583</v>
      </c>
      <c r="G18" s="635" t="s">
        <v>583</v>
      </c>
      <c r="H18" s="635" t="s">
        <v>583</v>
      </c>
      <c r="I18" s="636" t="s">
        <v>583</v>
      </c>
      <c r="J18" s="637" t="s">
        <v>74</v>
      </c>
    </row>
    <row r="19" spans="1:10" ht="14.4" customHeight="1" x14ac:dyDescent="0.3">
      <c r="A19" s="633" t="s">
        <v>586</v>
      </c>
      <c r="B19" s="634" t="s">
        <v>587</v>
      </c>
      <c r="C19" s="635" t="s">
        <v>583</v>
      </c>
      <c r="D19" s="635" t="s">
        <v>583</v>
      </c>
      <c r="E19" s="635"/>
      <c r="F19" s="635" t="s">
        <v>583</v>
      </c>
      <c r="G19" s="635" t="s">
        <v>583</v>
      </c>
      <c r="H19" s="635" t="s">
        <v>583</v>
      </c>
      <c r="I19" s="636" t="s">
        <v>583</v>
      </c>
      <c r="J19" s="637" t="s">
        <v>0</v>
      </c>
    </row>
    <row r="20" spans="1:10" ht="14.4" customHeight="1" x14ac:dyDescent="0.3">
      <c r="A20" s="633" t="s">
        <v>586</v>
      </c>
      <c r="B20" s="634" t="s">
        <v>357</v>
      </c>
      <c r="C20" s="635">
        <v>2.8396400000000002</v>
      </c>
      <c r="D20" s="635">
        <v>2.5880400000000003</v>
      </c>
      <c r="E20" s="635"/>
      <c r="F20" s="635">
        <v>30.806059999999999</v>
      </c>
      <c r="G20" s="635">
        <v>5.7756880493293341</v>
      </c>
      <c r="H20" s="635">
        <v>25.030371950670663</v>
      </c>
      <c r="I20" s="636">
        <v>5.3337472067206191</v>
      </c>
      <c r="J20" s="637" t="s">
        <v>1</v>
      </c>
    </row>
    <row r="21" spans="1:10" ht="14.4" customHeight="1" x14ac:dyDescent="0.3">
      <c r="A21" s="633" t="s">
        <v>586</v>
      </c>
      <c r="B21" s="634" t="s">
        <v>358</v>
      </c>
      <c r="C21" s="635">
        <v>0.23175000000000001</v>
      </c>
      <c r="D21" s="635">
        <v>0.27576000000000001</v>
      </c>
      <c r="E21" s="635"/>
      <c r="F21" s="635">
        <v>0</v>
      </c>
      <c r="G21" s="635">
        <v>0.16087016928266665</v>
      </c>
      <c r="H21" s="635">
        <v>-0.16087016928266665</v>
      </c>
      <c r="I21" s="636">
        <v>0</v>
      </c>
      <c r="J21" s="637" t="s">
        <v>1</v>
      </c>
    </row>
    <row r="22" spans="1:10" ht="14.4" customHeight="1" x14ac:dyDescent="0.3">
      <c r="A22" s="633" t="s">
        <v>586</v>
      </c>
      <c r="B22" s="634" t="s">
        <v>359</v>
      </c>
      <c r="C22" s="635">
        <v>21.426449999999999</v>
      </c>
      <c r="D22" s="635">
        <v>33.031439999999002</v>
      </c>
      <c r="E22" s="635"/>
      <c r="F22" s="635">
        <v>39.148870000000002</v>
      </c>
      <c r="G22" s="635">
        <v>36.442164999157747</v>
      </c>
      <c r="H22" s="635">
        <v>2.7067050008422555</v>
      </c>
      <c r="I22" s="636">
        <v>1.0742739900580773</v>
      </c>
      <c r="J22" s="637" t="s">
        <v>1</v>
      </c>
    </row>
    <row r="23" spans="1:10" ht="14.4" customHeight="1" x14ac:dyDescent="0.3">
      <c r="A23" s="633" t="s">
        <v>586</v>
      </c>
      <c r="B23" s="634" t="s">
        <v>360</v>
      </c>
      <c r="C23" s="635">
        <v>89.657849999999996</v>
      </c>
      <c r="D23" s="635">
        <v>97.97645</v>
      </c>
      <c r="E23" s="635"/>
      <c r="F23" s="635">
        <v>97.210110000000014</v>
      </c>
      <c r="G23" s="635">
        <v>97.64604439358709</v>
      </c>
      <c r="H23" s="635">
        <v>-0.43593439358707542</v>
      </c>
      <c r="I23" s="636">
        <v>0.99553556525208609</v>
      </c>
      <c r="J23" s="637" t="s">
        <v>1</v>
      </c>
    </row>
    <row r="24" spans="1:10" ht="14.4" customHeight="1" x14ac:dyDescent="0.3">
      <c r="A24" s="633" t="s">
        <v>586</v>
      </c>
      <c r="B24" s="634" t="s">
        <v>361</v>
      </c>
      <c r="C24" s="635">
        <v>13.7524</v>
      </c>
      <c r="D24" s="635">
        <v>23.736819999999</v>
      </c>
      <c r="E24" s="635"/>
      <c r="F24" s="635">
        <v>24.899799999999999</v>
      </c>
      <c r="G24" s="635">
        <v>24.967177826588671</v>
      </c>
      <c r="H24" s="635">
        <v>-6.7377826588671752E-2</v>
      </c>
      <c r="I24" s="636">
        <v>0.99730134390612146</v>
      </c>
      <c r="J24" s="637" t="s">
        <v>1</v>
      </c>
    </row>
    <row r="25" spans="1:10" ht="14.4" customHeight="1" x14ac:dyDescent="0.3">
      <c r="A25" s="633" t="s">
        <v>586</v>
      </c>
      <c r="B25" s="634" t="s">
        <v>362</v>
      </c>
      <c r="C25" s="635" t="s">
        <v>583</v>
      </c>
      <c r="D25" s="635">
        <v>2.10806</v>
      </c>
      <c r="E25" s="635"/>
      <c r="F25" s="635">
        <v>0</v>
      </c>
      <c r="G25" s="635">
        <v>1.2056238315018333</v>
      </c>
      <c r="H25" s="635">
        <v>-1.2056238315018333</v>
      </c>
      <c r="I25" s="636">
        <v>0</v>
      </c>
      <c r="J25" s="637" t="s">
        <v>1</v>
      </c>
    </row>
    <row r="26" spans="1:10" ht="14.4" customHeight="1" x14ac:dyDescent="0.3">
      <c r="A26" s="633" t="s">
        <v>586</v>
      </c>
      <c r="B26" s="634" t="s">
        <v>363</v>
      </c>
      <c r="C26" s="635">
        <v>3.3069999999999999</v>
      </c>
      <c r="D26" s="635">
        <v>6.5769999999999991</v>
      </c>
      <c r="E26" s="635"/>
      <c r="F26" s="635">
        <v>20.404999999999998</v>
      </c>
      <c r="G26" s="635">
        <v>5.7918412960636676</v>
      </c>
      <c r="H26" s="635">
        <v>14.61315870393633</v>
      </c>
      <c r="I26" s="636">
        <v>3.523059240913236</v>
      </c>
      <c r="J26" s="637" t="s">
        <v>1</v>
      </c>
    </row>
    <row r="27" spans="1:10" ht="14.4" customHeight="1" x14ac:dyDescent="0.3">
      <c r="A27" s="633" t="s">
        <v>586</v>
      </c>
      <c r="B27" s="634" t="s">
        <v>364</v>
      </c>
      <c r="C27" s="635">
        <v>18.545999999999999</v>
      </c>
      <c r="D27" s="635">
        <v>15.3581</v>
      </c>
      <c r="E27" s="635"/>
      <c r="F27" s="635">
        <v>14.16255</v>
      </c>
      <c r="G27" s="635">
        <v>15.435152284403252</v>
      </c>
      <c r="H27" s="635">
        <v>-1.2726022844032521</v>
      </c>
      <c r="I27" s="636">
        <v>0.91755168585611058</v>
      </c>
      <c r="J27" s="637" t="s">
        <v>1</v>
      </c>
    </row>
    <row r="28" spans="1:10" ht="14.4" customHeight="1" x14ac:dyDescent="0.3">
      <c r="A28" s="633" t="s">
        <v>586</v>
      </c>
      <c r="B28" s="634" t="s">
        <v>365</v>
      </c>
      <c r="C28" s="635">
        <v>85.688860000000005</v>
      </c>
      <c r="D28" s="635">
        <v>108.49115</v>
      </c>
      <c r="E28" s="635"/>
      <c r="F28" s="635">
        <v>100.02238</v>
      </c>
      <c r="G28" s="635">
        <v>116.21456807938075</v>
      </c>
      <c r="H28" s="635">
        <v>-16.192188079380756</v>
      </c>
      <c r="I28" s="636">
        <v>0.86066989408487393</v>
      </c>
      <c r="J28" s="637" t="s">
        <v>1</v>
      </c>
    </row>
    <row r="29" spans="1:10" ht="14.4" customHeight="1" x14ac:dyDescent="0.3">
      <c r="A29" s="633" t="s">
        <v>586</v>
      </c>
      <c r="B29" s="634" t="s">
        <v>588</v>
      </c>
      <c r="C29" s="635">
        <v>235.44994999999997</v>
      </c>
      <c r="D29" s="635">
        <v>290.14281999999798</v>
      </c>
      <c r="E29" s="635"/>
      <c r="F29" s="635">
        <v>326.65477000000004</v>
      </c>
      <c r="G29" s="635">
        <v>303.63913092929499</v>
      </c>
      <c r="H29" s="635">
        <v>23.015639070705049</v>
      </c>
      <c r="I29" s="636">
        <v>1.0757993180927146</v>
      </c>
      <c r="J29" s="637" t="s">
        <v>589</v>
      </c>
    </row>
    <row r="30" spans="1:10" ht="14.4" customHeight="1" x14ac:dyDescent="0.3">
      <c r="A30" s="633" t="s">
        <v>583</v>
      </c>
      <c r="B30" s="634" t="s">
        <v>583</v>
      </c>
      <c r="C30" s="635" t="s">
        <v>583</v>
      </c>
      <c r="D30" s="635" t="s">
        <v>583</v>
      </c>
      <c r="E30" s="635"/>
      <c r="F30" s="635" t="s">
        <v>583</v>
      </c>
      <c r="G30" s="635" t="s">
        <v>583</v>
      </c>
      <c r="H30" s="635" t="s">
        <v>583</v>
      </c>
      <c r="I30" s="636" t="s">
        <v>583</v>
      </c>
      <c r="J30" s="637" t="s">
        <v>590</v>
      </c>
    </row>
    <row r="31" spans="1:10" ht="14.4" customHeight="1" x14ac:dyDescent="0.3">
      <c r="A31" s="633" t="s">
        <v>591</v>
      </c>
      <c r="B31" s="634" t="s">
        <v>592</v>
      </c>
      <c r="C31" s="635" t="s">
        <v>583</v>
      </c>
      <c r="D31" s="635" t="s">
        <v>583</v>
      </c>
      <c r="E31" s="635"/>
      <c r="F31" s="635" t="s">
        <v>583</v>
      </c>
      <c r="G31" s="635" t="s">
        <v>583</v>
      </c>
      <c r="H31" s="635" t="s">
        <v>583</v>
      </c>
      <c r="I31" s="636" t="s">
        <v>583</v>
      </c>
      <c r="J31" s="637" t="s">
        <v>0</v>
      </c>
    </row>
    <row r="32" spans="1:10" ht="14.4" customHeight="1" x14ac:dyDescent="0.3">
      <c r="A32" s="633" t="s">
        <v>591</v>
      </c>
      <c r="B32" s="634" t="s">
        <v>357</v>
      </c>
      <c r="C32" s="635">
        <v>10.28356</v>
      </c>
      <c r="D32" s="635">
        <v>6.2915399999999995</v>
      </c>
      <c r="E32" s="635"/>
      <c r="F32" s="635">
        <v>45.606979999999993</v>
      </c>
      <c r="G32" s="635">
        <v>13.056502837832999</v>
      </c>
      <c r="H32" s="635">
        <v>32.550477162166992</v>
      </c>
      <c r="I32" s="636">
        <v>3.4930471479581455</v>
      </c>
      <c r="J32" s="637" t="s">
        <v>1</v>
      </c>
    </row>
    <row r="33" spans="1:10" ht="14.4" customHeight="1" x14ac:dyDescent="0.3">
      <c r="A33" s="633" t="s">
        <v>591</v>
      </c>
      <c r="B33" s="634" t="s">
        <v>358</v>
      </c>
      <c r="C33" s="635">
        <v>0</v>
      </c>
      <c r="D33" s="635">
        <v>0</v>
      </c>
      <c r="E33" s="635"/>
      <c r="F33" s="635">
        <v>0</v>
      </c>
      <c r="G33" s="635">
        <v>0.16094017370841665</v>
      </c>
      <c r="H33" s="635">
        <v>-0.16094017370841665</v>
      </c>
      <c r="I33" s="636">
        <v>0</v>
      </c>
      <c r="J33" s="637" t="s">
        <v>1</v>
      </c>
    </row>
    <row r="34" spans="1:10" ht="14.4" customHeight="1" x14ac:dyDescent="0.3">
      <c r="A34" s="633" t="s">
        <v>591</v>
      </c>
      <c r="B34" s="634" t="s">
        <v>359</v>
      </c>
      <c r="C34" s="635">
        <v>38.70158</v>
      </c>
      <c r="D34" s="635">
        <v>31.220090000000003</v>
      </c>
      <c r="E34" s="635"/>
      <c r="F34" s="635">
        <v>29.525680000000001</v>
      </c>
      <c r="G34" s="635">
        <v>31.725801207304166</v>
      </c>
      <c r="H34" s="635">
        <v>-2.2001212073041643</v>
      </c>
      <c r="I34" s="636">
        <v>0.93065198911989544</v>
      </c>
      <c r="J34" s="637" t="s">
        <v>1</v>
      </c>
    </row>
    <row r="35" spans="1:10" ht="14.4" customHeight="1" x14ac:dyDescent="0.3">
      <c r="A35" s="633" t="s">
        <v>591</v>
      </c>
      <c r="B35" s="634" t="s">
        <v>360</v>
      </c>
      <c r="C35" s="635">
        <v>109.80806999999999</v>
      </c>
      <c r="D35" s="635">
        <v>106.24349999999998</v>
      </c>
      <c r="E35" s="635"/>
      <c r="F35" s="635">
        <v>102.87345999999999</v>
      </c>
      <c r="G35" s="635">
        <v>102.03507338498017</v>
      </c>
      <c r="H35" s="635">
        <v>0.8383866150198287</v>
      </c>
      <c r="I35" s="636">
        <v>1.0082166512671245</v>
      </c>
      <c r="J35" s="637" t="s">
        <v>1</v>
      </c>
    </row>
    <row r="36" spans="1:10" ht="14.4" customHeight="1" x14ac:dyDescent="0.3">
      <c r="A36" s="633" t="s">
        <v>591</v>
      </c>
      <c r="B36" s="634" t="s">
        <v>361</v>
      </c>
      <c r="C36" s="635">
        <v>17.791</v>
      </c>
      <c r="D36" s="635">
        <v>23.621939999999</v>
      </c>
      <c r="E36" s="635"/>
      <c r="F36" s="635">
        <v>27.419499999999999</v>
      </c>
      <c r="G36" s="635">
        <v>26.892002032341249</v>
      </c>
      <c r="H36" s="635">
        <v>0.5274979676587499</v>
      </c>
      <c r="I36" s="636">
        <v>1.019615421976555</v>
      </c>
      <c r="J36" s="637" t="s">
        <v>1</v>
      </c>
    </row>
    <row r="37" spans="1:10" ht="14.4" customHeight="1" x14ac:dyDescent="0.3">
      <c r="A37" s="633" t="s">
        <v>591</v>
      </c>
      <c r="B37" s="634" t="s">
        <v>363</v>
      </c>
      <c r="C37" s="635">
        <v>11.511999999999999</v>
      </c>
      <c r="D37" s="635">
        <v>13.609</v>
      </c>
      <c r="E37" s="635"/>
      <c r="F37" s="635">
        <v>14.70402</v>
      </c>
      <c r="G37" s="635">
        <v>14.183999005171916</v>
      </c>
      <c r="H37" s="635">
        <v>0.52002099482808362</v>
      </c>
      <c r="I37" s="636">
        <v>1.0366625092569781</v>
      </c>
      <c r="J37" s="637" t="s">
        <v>1</v>
      </c>
    </row>
    <row r="38" spans="1:10" ht="14.4" customHeight="1" x14ac:dyDescent="0.3">
      <c r="A38" s="633" t="s">
        <v>591</v>
      </c>
      <c r="B38" s="634" t="s">
        <v>364</v>
      </c>
      <c r="C38" s="635">
        <v>12.950999999999999</v>
      </c>
      <c r="D38" s="635">
        <v>12.753900000000002</v>
      </c>
      <c r="E38" s="635"/>
      <c r="F38" s="635">
        <v>14.055200000000001</v>
      </c>
      <c r="G38" s="635">
        <v>14.00459837635775</v>
      </c>
      <c r="H38" s="635">
        <v>5.060162364225107E-2</v>
      </c>
      <c r="I38" s="636">
        <v>1.0036132149085886</v>
      </c>
      <c r="J38" s="637" t="s">
        <v>1</v>
      </c>
    </row>
    <row r="39" spans="1:10" ht="14.4" customHeight="1" x14ac:dyDescent="0.3">
      <c r="A39" s="633" t="s">
        <v>591</v>
      </c>
      <c r="B39" s="634" t="s">
        <v>365</v>
      </c>
      <c r="C39" s="635">
        <v>49.609590000000004</v>
      </c>
      <c r="D39" s="635">
        <v>54.119149999999998</v>
      </c>
      <c r="E39" s="635"/>
      <c r="F39" s="635">
        <v>45.099590000000006</v>
      </c>
      <c r="G39" s="635">
        <v>48.573854837796169</v>
      </c>
      <c r="H39" s="635">
        <v>-3.4742648377961629</v>
      </c>
      <c r="I39" s="636">
        <v>0.92847459092143581</v>
      </c>
      <c r="J39" s="637" t="s">
        <v>1</v>
      </c>
    </row>
    <row r="40" spans="1:10" ht="14.4" customHeight="1" x14ac:dyDescent="0.3">
      <c r="A40" s="633" t="s">
        <v>591</v>
      </c>
      <c r="B40" s="634" t="s">
        <v>593</v>
      </c>
      <c r="C40" s="635">
        <v>250.65679999999998</v>
      </c>
      <c r="D40" s="635">
        <v>247.859119999999</v>
      </c>
      <c r="E40" s="635"/>
      <c r="F40" s="635">
        <v>279.28443000000004</v>
      </c>
      <c r="G40" s="635">
        <v>250.63277185549288</v>
      </c>
      <c r="H40" s="635">
        <v>28.651658144507167</v>
      </c>
      <c r="I40" s="636">
        <v>1.1143172855344983</v>
      </c>
      <c r="J40" s="637" t="s">
        <v>589</v>
      </c>
    </row>
    <row r="41" spans="1:10" ht="14.4" customHeight="1" x14ac:dyDescent="0.3">
      <c r="A41" s="633" t="s">
        <v>583</v>
      </c>
      <c r="B41" s="634" t="s">
        <v>583</v>
      </c>
      <c r="C41" s="635" t="s">
        <v>583</v>
      </c>
      <c r="D41" s="635" t="s">
        <v>583</v>
      </c>
      <c r="E41" s="635"/>
      <c r="F41" s="635" t="s">
        <v>583</v>
      </c>
      <c r="G41" s="635" t="s">
        <v>583</v>
      </c>
      <c r="H41" s="635" t="s">
        <v>583</v>
      </c>
      <c r="I41" s="636" t="s">
        <v>583</v>
      </c>
      <c r="J41" s="637" t="s">
        <v>590</v>
      </c>
    </row>
    <row r="42" spans="1:10" ht="14.4" customHeight="1" x14ac:dyDescent="0.3">
      <c r="A42" s="633" t="s">
        <v>597</v>
      </c>
      <c r="B42" s="634" t="s">
        <v>598</v>
      </c>
      <c r="C42" s="635" t="s">
        <v>583</v>
      </c>
      <c r="D42" s="635" t="s">
        <v>583</v>
      </c>
      <c r="E42" s="635"/>
      <c r="F42" s="635" t="s">
        <v>583</v>
      </c>
      <c r="G42" s="635" t="s">
        <v>583</v>
      </c>
      <c r="H42" s="635" t="s">
        <v>583</v>
      </c>
      <c r="I42" s="636" t="s">
        <v>583</v>
      </c>
      <c r="J42" s="637" t="s">
        <v>0</v>
      </c>
    </row>
    <row r="43" spans="1:10" ht="14.4" customHeight="1" x14ac:dyDescent="0.3">
      <c r="A43" s="633" t="s">
        <v>597</v>
      </c>
      <c r="B43" s="634" t="s">
        <v>357</v>
      </c>
      <c r="C43" s="635">
        <v>2.1530000000000001E-2</v>
      </c>
      <c r="D43" s="635">
        <v>0</v>
      </c>
      <c r="E43" s="635"/>
      <c r="F43" s="635">
        <v>0</v>
      </c>
      <c r="G43" s="635">
        <v>5.2128361454755829</v>
      </c>
      <c r="H43" s="635">
        <v>-5.2128361454755829</v>
      </c>
      <c r="I43" s="636">
        <v>0</v>
      </c>
      <c r="J43" s="637" t="s">
        <v>1</v>
      </c>
    </row>
    <row r="44" spans="1:10" ht="14.4" customHeight="1" x14ac:dyDescent="0.3">
      <c r="A44" s="633" t="s">
        <v>597</v>
      </c>
      <c r="B44" s="634" t="s">
        <v>359</v>
      </c>
      <c r="C44" s="635">
        <v>22.87839</v>
      </c>
      <c r="D44" s="635">
        <v>18.0533</v>
      </c>
      <c r="E44" s="635"/>
      <c r="F44" s="635">
        <v>19.89913</v>
      </c>
      <c r="G44" s="635">
        <v>19.112425694254668</v>
      </c>
      <c r="H44" s="635">
        <v>0.78670430574533157</v>
      </c>
      <c r="I44" s="636">
        <v>1.0411619288064424</v>
      </c>
      <c r="J44" s="637" t="s">
        <v>1</v>
      </c>
    </row>
    <row r="45" spans="1:10" ht="14.4" customHeight="1" x14ac:dyDescent="0.3">
      <c r="A45" s="633" t="s">
        <v>597</v>
      </c>
      <c r="B45" s="634" t="s">
        <v>360</v>
      </c>
      <c r="C45" s="635">
        <v>314.49908000000005</v>
      </c>
      <c r="D45" s="635">
        <v>272.25461999999999</v>
      </c>
      <c r="E45" s="635"/>
      <c r="F45" s="635">
        <v>267.69391000000002</v>
      </c>
      <c r="G45" s="635">
        <v>258.40469250154416</v>
      </c>
      <c r="H45" s="635">
        <v>9.2892174984558551</v>
      </c>
      <c r="I45" s="636">
        <v>1.0359483313113609</v>
      </c>
      <c r="J45" s="637" t="s">
        <v>1</v>
      </c>
    </row>
    <row r="46" spans="1:10" ht="14.4" customHeight="1" x14ac:dyDescent="0.3">
      <c r="A46" s="633" t="s">
        <v>597</v>
      </c>
      <c r="B46" s="634" t="s">
        <v>361</v>
      </c>
      <c r="C46" s="635">
        <v>26.178049999999999</v>
      </c>
      <c r="D46" s="635">
        <v>35.264199999999001</v>
      </c>
      <c r="E46" s="635"/>
      <c r="F46" s="635">
        <v>31.756120000000003</v>
      </c>
      <c r="G46" s="635">
        <v>33.216074661043166</v>
      </c>
      <c r="H46" s="635">
        <v>-1.4599546610431631</v>
      </c>
      <c r="I46" s="636">
        <v>0.95604674315248206</v>
      </c>
      <c r="J46" s="637" t="s">
        <v>1</v>
      </c>
    </row>
    <row r="47" spans="1:10" ht="14.4" customHeight="1" x14ac:dyDescent="0.3">
      <c r="A47" s="633" t="s">
        <v>597</v>
      </c>
      <c r="B47" s="634" t="s">
        <v>363</v>
      </c>
      <c r="C47" s="635">
        <v>75.582999999999998</v>
      </c>
      <c r="D47" s="635">
        <v>61.855999999999995</v>
      </c>
      <c r="E47" s="635"/>
      <c r="F47" s="635">
        <v>64.423000000000002</v>
      </c>
      <c r="G47" s="635">
        <v>74.794871495040653</v>
      </c>
      <c r="H47" s="635">
        <v>-10.371871495040651</v>
      </c>
      <c r="I47" s="636">
        <v>0.86132910869793566</v>
      </c>
      <c r="J47" s="637" t="s">
        <v>1</v>
      </c>
    </row>
    <row r="48" spans="1:10" ht="14.4" customHeight="1" x14ac:dyDescent="0.3">
      <c r="A48" s="633" t="s">
        <v>597</v>
      </c>
      <c r="B48" s="634" t="s">
        <v>364</v>
      </c>
      <c r="C48" s="635">
        <v>12.296799999999999</v>
      </c>
      <c r="D48" s="635">
        <v>11.932500000000001</v>
      </c>
      <c r="E48" s="635"/>
      <c r="F48" s="635">
        <v>8.8196000000000012</v>
      </c>
      <c r="G48" s="635">
        <v>11.040802753273418</v>
      </c>
      <c r="H48" s="635">
        <v>-2.2212027532734169</v>
      </c>
      <c r="I48" s="636">
        <v>0.79881872696123779</v>
      </c>
      <c r="J48" s="637" t="s">
        <v>1</v>
      </c>
    </row>
    <row r="49" spans="1:10" ht="14.4" customHeight="1" x14ac:dyDescent="0.3">
      <c r="A49" s="633" t="s">
        <v>597</v>
      </c>
      <c r="B49" s="634" t="s">
        <v>365</v>
      </c>
      <c r="C49" s="635">
        <v>67.900949999999995</v>
      </c>
      <c r="D49" s="635">
        <v>54.119950000000003</v>
      </c>
      <c r="E49" s="635"/>
      <c r="F49" s="635">
        <v>36.079700000000003</v>
      </c>
      <c r="G49" s="635">
        <v>41.807117043491921</v>
      </c>
      <c r="H49" s="635">
        <v>-5.7274170434919185</v>
      </c>
      <c r="I49" s="636">
        <v>0.86300377905671688</v>
      </c>
      <c r="J49" s="637" t="s">
        <v>1</v>
      </c>
    </row>
    <row r="50" spans="1:10" ht="14.4" customHeight="1" x14ac:dyDescent="0.3">
      <c r="A50" s="633" t="s">
        <v>597</v>
      </c>
      <c r="B50" s="634" t="s">
        <v>599</v>
      </c>
      <c r="C50" s="635">
        <v>519.35780000000011</v>
      </c>
      <c r="D50" s="635">
        <v>453.48056999999898</v>
      </c>
      <c r="E50" s="635"/>
      <c r="F50" s="635">
        <v>428.67146000000002</v>
      </c>
      <c r="G50" s="635">
        <v>443.58882029412354</v>
      </c>
      <c r="H50" s="635">
        <v>-14.917360294123512</v>
      </c>
      <c r="I50" s="636">
        <v>0.9663711987055208</v>
      </c>
      <c r="J50" s="637" t="s">
        <v>589</v>
      </c>
    </row>
    <row r="51" spans="1:10" ht="14.4" customHeight="1" x14ac:dyDescent="0.3">
      <c r="A51" s="633" t="s">
        <v>583</v>
      </c>
      <c r="B51" s="634" t="s">
        <v>583</v>
      </c>
      <c r="C51" s="635" t="s">
        <v>583</v>
      </c>
      <c r="D51" s="635" t="s">
        <v>583</v>
      </c>
      <c r="E51" s="635"/>
      <c r="F51" s="635" t="s">
        <v>583</v>
      </c>
      <c r="G51" s="635" t="s">
        <v>583</v>
      </c>
      <c r="H51" s="635" t="s">
        <v>583</v>
      </c>
      <c r="I51" s="636" t="s">
        <v>583</v>
      </c>
      <c r="J51" s="637" t="s">
        <v>590</v>
      </c>
    </row>
    <row r="52" spans="1:10" ht="14.4" customHeight="1" x14ac:dyDescent="0.3">
      <c r="A52" s="633" t="s">
        <v>600</v>
      </c>
      <c r="B52" s="634" t="s">
        <v>601</v>
      </c>
      <c r="C52" s="635" t="s">
        <v>583</v>
      </c>
      <c r="D52" s="635" t="s">
        <v>583</v>
      </c>
      <c r="E52" s="635"/>
      <c r="F52" s="635" t="s">
        <v>583</v>
      </c>
      <c r="G52" s="635" t="s">
        <v>583</v>
      </c>
      <c r="H52" s="635" t="s">
        <v>583</v>
      </c>
      <c r="I52" s="636" t="s">
        <v>583</v>
      </c>
      <c r="J52" s="637" t="s">
        <v>0</v>
      </c>
    </row>
    <row r="53" spans="1:10" ht="14.4" customHeight="1" x14ac:dyDescent="0.3">
      <c r="A53" s="633" t="s">
        <v>600</v>
      </c>
      <c r="B53" s="634" t="s">
        <v>356</v>
      </c>
      <c r="C53" s="635">
        <v>0</v>
      </c>
      <c r="D53" s="635">
        <v>0</v>
      </c>
      <c r="E53" s="635"/>
      <c r="F53" s="635">
        <v>0</v>
      </c>
      <c r="G53" s="635">
        <v>2.5968866394379999</v>
      </c>
      <c r="H53" s="635">
        <v>-2.5968866394379999</v>
      </c>
      <c r="I53" s="636">
        <v>0</v>
      </c>
      <c r="J53" s="637" t="s">
        <v>1</v>
      </c>
    </row>
    <row r="54" spans="1:10" ht="14.4" customHeight="1" x14ac:dyDescent="0.3">
      <c r="A54" s="633" t="s">
        <v>600</v>
      </c>
      <c r="B54" s="634" t="s">
        <v>359</v>
      </c>
      <c r="C54" s="635">
        <v>1.0765</v>
      </c>
      <c r="D54" s="635">
        <v>1.30904</v>
      </c>
      <c r="E54" s="635"/>
      <c r="F54" s="635">
        <v>1.6709199999999997</v>
      </c>
      <c r="G54" s="635">
        <v>1.6903685969274997</v>
      </c>
      <c r="H54" s="635">
        <v>-1.9448596927500006E-2</v>
      </c>
      <c r="I54" s="636">
        <v>0.98849446389216489</v>
      </c>
      <c r="J54" s="637" t="s">
        <v>1</v>
      </c>
    </row>
    <row r="55" spans="1:10" ht="14.4" customHeight="1" x14ac:dyDescent="0.3">
      <c r="A55" s="633" t="s">
        <v>600</v>
      </c>
      <c r="B55" s="634" t="s">
        <v>360</v>
      </c>
      <c r="C55" s="635">
        <v>34.770000000000003</v>
      </c>
      <c r="D55" s="635">
        <v>32.072799999998999</v>
      </c>
      <c r="E55" s="635"/>
      <c r="F55" s="635">
        <v>43.100200000000001</v>
      </c>
      <c r="G55" s="635">
        <v>34.241478438113916</v>
      </c>
      <c r="H55" s="635">
        <v>8.8587215618860853</v>
      </c>
      <c r="I55" s="636">
        <v>1.2587131737870731</v>
      </c>
      <c r="J55" s="637" t="s">
        <v>1</v>
      </c>
    </row>
    <row r="56" spans="1:10" ht="14.4" customHeight="1" x14ac:dyDescent="0.3">
      <c r="A56" s="633" t="s">
        <v>600</v>
      </c>
      <c r="B56" s="634" t="s">
        <v>364</v>
      </c>
      <c r="C56" s="635">
        <v>0.48699999999999999</v>
      </c>
      <c r="D56" s="635">
        <v>0</v>
      </c>
      <c r="E56" s="635"/>
      <c r="F56" s="635" t="s">
        <v>583</v>
      </c>
      <c r="G56" s="635" t="s">
        <v>583</v>
      </c>
      <c r="H56" s="635" t="s">
        <v>583</v>
      </c>
      <c r="I56" s="636" t="s">
        <v>583</v>
      </c>
      <c r="J56" s="637" t="s">
        <v>1</v>
      </c>
    </row>
    <row r="57" spans="1:10" ht="14.4" customHeight="1" x14ac:dyDescent="0.3">
      <c r="A57" s="633" t="s">
        <v>600</v>
      </c>
      <c r="B57" s="634" t="s">
        <v>602</v>
      </c>
      <c r="C57" s="635">
        <v>36.333500000000008</v>
      </c>
      <c r="D57" s="635">
        <v>33.381839999999002</v>
      </c>
      <c r="E57" s="635"/>
      <c r="F57" s="635">
        <v>44.771120000000003</v>
      </c>
      <c r="G57" s="635">
        <v>38.528733674479412</v>
      </c>
      <c r="H57" s="635">
        <v>6.2423863255205916</v>
      </c>
      <c r="I57" s="636">
        <v>1.1620189850582971</v>
      </c>
      <c r="J57" s="637" t="s">
        <v>589</v>
      </c>
    </row>
    <row r="58" spans="1:10" ht="14.4" customHeight="1" x14ac:dyDescent="0.3">
      <c r="A58" s="633" t="s">
        <v>583</v>
      </c>
      <c r="B58" s="634" t="s">
        <v>583</v>
      </c>
      <c r="C58" s="635" t="s">
        <v>583</v>
      </c>
      <c r="D58" s="635" t="s">
        <v>583</v>
      </c>
      <c r="E58" s="635"/>
      <c r="F58" s="635" t="s">
        <v>583</v>
      </c>
      <c r="G58" s="635" t="s">
        <v>583</v>
      </c>
      <c r="H58" s="635" t="s">
        <v>583</v>
      </c>
      <c r="I58" s="636" t="s">
        <v>583</v>
      </c>
      <c r="J58" s="637" t="s">
        <v>590</v>
      </c>
    </row>
    <row r="59" spans="1:10" ht="14.4" customHeight="1" x14ac:dyDescent="0.3">
      <c r="A59" s="633" t="s">
        <v>603</v>
      </c>
      <c r="B59" s="634" t="s">
        <v>604</v>
      </c>
      <c r="C59" s="635" t="s">
        <v>583</v>
      </c>
      <c r="D59" s="635" t="s">
        <v>583</v>
      </c>
      <c r="E59" s="635"/>
      <c r="F59" s="635" t="s">
        <v>583</v>
      </c>
      <c r="G59" s="635" t="s">
        <v>583</v>
      </c>
      <c r="H59" s="635" t="s">
        <v>583</v>
      </c>
      <c r="I59" s="636" t="s">
        <v>583</v>
      </c>
      <c r="J59" s="637" t="s">
        <v>0</v>
      </c>
    </row>
    <row r="60" spans="1:10" ht="14.4" customHeight="1" x14ac:dyDescent="0.3">
      <c r="A60" s="633" t="s">
        <v>603</v>
      </c>
      <c r="B60" s="634" t="s">
        <v>356</v>
      </c>
      <c r="C60" s="635">
        <v>0</v>
      </c>
      <c r="D60" s="635">
        <v>0</v>
      </c>
      <c r="E60" s="635"/>
      <c r="F60" s="635" t="s">
        <v>583</v>
      </c>
      <c r="G60" s="635" t="s">
        <v>583</v>
      </c>
      <c r="H60" s="635" t="s">
        <v>583</v>
      </c>
      <c r="I60" s="636" t="s">
        <v>583</v>
      </c>
      <c r="J60" s="637" t="s">
        <v>1</v>
      </c>
    </row>
    <row r="61" spans="1:10" ht="14.4" customHeight="1" x14ac:dyDescent="0.3">
      <c r="A61" s="633" t="s">
        <v>603</v>
      </c>
      <c r="B61" s="634" t="s">
        <v>359</v>
      </c>
      <c r="C61" s="635">
        <v>2.0795699999999999</v>
      </c>
      <c r="D61" s="635">
        <v>3.3269399999999996</v>
      </c>
      <c r="E61" s="635"/>
      <c r="F61" s="635">
        <v>8.7111000000000001</v>
      </c>
      <c r="G61" s="635">
        <v>10.423941629922332</v>
      </c>
      <c r="H61" s="635">
        <v>-1.7128416299223321</v>
      </c>
      <c r="I61" s="636">
        <v>0.83568196266510619</v>
      </c>
      <c r="J61" s="637" t="s">
        <v>1</v>
      </c>
    </row>
    <row r="62" spans="1:10" ht="14.4" customHeight="1" x14ac:dyDescent="0.3">
      <c r="A62" s="633" t="s">
        <v>603</v>
      </c>
      <c r="B62" s="634" t="s">
        <v>360</v>
      </c>
      <c r="C62" s="635">
        <v>4.0887500000000001</v>
      </c>
      <c r="D62" s="635">
        <v>2.2393199999990001</v>
      </c>
      <c r="E62" s="635"/>
      <c r="F62" s="635">
        <v>1.1085400000000001</v>
      </c>
      <c r="G62" s="635">
        <v>2.5021617557404996</v>
      </c>
      <c r="H62" s="635">
        <v>-1.3936217557404995</v>
      </c>
      <c r="I62" s="636">
        <v>0.44303290842679127</v>
      </c>
      <c r="J62" s="637" t="s">
        <v>1</v>
      </c>
    </row>
    <row r="63" spans="1:10" ht="14.4" customHeight="1" x14ac:dyDescent="0.3">
      <c r="A63" s="633" t="s">
        <v>603</v>
      </c>
      <c r="B63" s="634" t="s">
        <v>361</v>
      </c>
      <c r="C63" s="635" t="s">
        <v>583</v>
      </c>
      <c r="D63" s="635">
        <v>0</v>
      </c>
      <c r="E63" s="635"/>
      <c r="F63" s="635">
        <v>0</v>
      </c>
      <c r="G63" s="635">
        <v>9.3260240385083348E-2</v>
      </c>
      <c r="H63" s="635">
        <v>-9.3260240385083348E-2</v>
      </c>
      <c r="I63" s="636">
        <v>0</v>
      </c>
      <c r="J63" s="637" t="s">
        <v>1</v>
      </c>
    </row>
    <row r="64" spans="1:10" ht="14.4" customHeight="1" x14ac:dyDescent="0.3">
      <c r="A64" s="633" t="s">
        <v>603</v>
      </c>
      <c r="B64" s="634" t="s">
        <v>363</v>
      </c>
      <c r="C64" s="635">
        <v>2.9000000000000001E-2</v>
      </c>
      <c r="D64" s="635">
        <v>5.7999999999999996E-2</v>
      </c>
      <c r="E64" s="635"/>
      <c r="F64" s="635">
        <v>0</v>
      </c>
      <c r="G64" s="635">
        <v>3.4706766728666669E-2</v>
      </c>
      <c r="H64" s="635">
        <v>-3.4706766728666669E-2</v>
      </c>
      <c r="I64" s="636">
        <v>0</v>
      </c>
      <c r="J64" s="637" t="s">
        <v>1</v>
      </c>
    </row>
    <row r="65" spans="1:10" ht="14.4" customHeight="1" x14ac:dyDescent="0.3">
      <c r="A65" s="633" t="s">
        <v>603</v>
      </c>
      <c r="B65" s="634" t="s">
        <v>364</v>
      </c>
      <c r="C65" s="635">
        <v>1.6191</v>
      </c>
      <c r="D65" s="635">
        <v>2.4281999999999999</v>
      </c>
      <c r="E65" s="635"/>
      <c r="F65" s="635">
        <v>1.7109999999999999</v>
      </c>
      <c r="G65" s="635">
        <v>2.8500214610787498</v>
      </c>
      <c r="H65" s="635">
        <v>-1.1390214610787499</v>
      </c>
      <c r="I65" s="636">
        <v>0.60034635646300583</v>
      </c>
      <c r="J65" s="637" t="s">
        <v>1</v>
      </c>
    </row>
    <row r="66" spans="1:10" ht="14.4" customHeight="1" x14ac:dyDescent="0.3">
      <c r="A66" s="633" t="s">
        <v>603</v>
      </c>
      <c r="B66" s="634" t="s">
        <v>605</v>
      </c>
      <c r="C66" s="635">
        <v>7.816419999999999</v>
      </c>
      <c r="D66" s="635">
        <v>8.0524599999989999</v>
      </c>
      <c r="E66" s="635"/>
      <c r="F66" s="635">
        <v>11.53064</v>
      </c>
      <c r="G66" s="635">
        <v>15.904091853855331</v>
      </c>
      <c r="H66" s="635">
        <v>-4.3734518538553306</v>
      </c>
      <c r="I66" s="636">
        <v>0.72501090322896011</v>
      </c>
      <c r="J66" s="637" t="s">
        <v>589</v>
      </c>
    </row>
    <row r="67" spans="1:10" ht="14.4" customHeight="1" x14ac:dyDescent="0.3">
      <c r="A67" s="633" t="s">
        <v>583</v>
      </c>
      <c r="B67" s="634" t="s">
        <v>583</v>
      </c>
      <c r="C67" s="635" t="s">
        <v>583</v>
      </c>
      <c r="D67" s="635" t="s">
        <v>583</v>
      </c>
      <c r="E67" s="635"/>
      <c r="F67" s="635" t="s">
        <v>583</v>
      </c>
      <c r="G67" s="635" t="s">
        <v>583</v>
      </c>
      <c r="H67" s="635" t="s">
        <v>583</v>
      </c>
      <c r="I67" s="636" t="s">
        <v>583</v>
      </c>
      <c r="J67" s="637" t="s">
        <v>590</v>
      </c>
    </row>
    <row r="68" spans="1:10" ht="14.4" customHeight="1" x14ac:dyDescent="0.3">
      <c r="A68" s="633" t="s">
        <v>606</v>
      </c>
      <c r="B68" s="634" t="s">
        <v>607</v>
      </c>
      <c r="C68" s="635" t="s">
        <v>583</v>
      </c>
      <c r="D68" s="635" t="s">
        <v>583</v>
      </c>
      <c r="E68" s="635"/>
      <c r="F68" s="635" t="s">
        <v>583</v>
      </c>
      <c r="G68" s="635" t="s">
        <v>583</v>
      </c>
      <c r="H68" s="635" t="s">
        <v>583</v>
      </c>
      <c r="I68" s="636" t="s">
        <v>583</v>
      </c>
      <c r="J68" s="637" t="s">
        <v>0</v>
      </c>
    </row>
    <row r="69" spans="1:10" ht="14.4" customHeight="1" x14ac:dyDescent="0.3">
      <c r="A69" s="633" t="s">
        <v>606</v>
      </c>
      <c r="B69" s="634" t="s">
        <v>360</v>
      </c>
      <c r="C69" s="635">
        <v>1.0690500000000001</v>
      </c>
      <c r="D69" s="635" t="s">
        <v>583</v>
      </c>
      <c r="E69" s="635"/>
      <c r="F69" s="635" t="s">
        <v>583</v>
      </c>
      <c r="G69" s="635" t="s">
        <v>583</v>
      </c>
      <c r="H69" s="635" t="s">
        <v>583</v>
      </c>
      <c r="I69" s="636" t="s">
        <v>583</v>
      </c>
      <c r="J69" s="637" t="s">
        <v>1</v>
      </c>
    </row>
    <row r="70" spans="1:10" ht="14.4" customHeight="1" x14ac:dyDescent="0.3">
      <c r="A70" s="633" t="s">
        <v>606</v>
      </c>
      <c r="B70" s="634" t="s">
        <v>608</v>
      </c>
      <c r="C70" s="635">
        <v>1.0690500000000001</v>
      </c>
      <c r="D70" s="635" t="s">
        <v>583</v>
      </c>
      <c r="E70" s="635"/>
      <c r="F70" s="635" t="s">
        <v>583</v>
      </c>
      <c r="G70" s="635" t="s">
        <v>583</v>
      </c>
      <c r="H70" s="635" t="s">
        <v>583</v>
      </c>
      <c r="I70" s="636" t="s">
        <v>583</v>
      </c>
      <c r="J70" s="637" t="s">
        <v>589</v>
      </c>
    </row>
    <row r="71" spans="1:10" ht="14.4" customHeight="1" x14ac:dyDescent="0.3">
      <c r="A71" s="633" t="s">
        <v>583</v>
      </c>
      <c r="B71" s="634" t="s">
        <v>583</v>
      </c>
      <c r="C71" s="635" t="s">
        <v>583</v>
      </c>
      <c r="D71" s="635" t="s">
        <v>583</v>
      </c>
      <c r="E71" s="635"/>
      <c r="F71" s="635" t="s">
        <v>583</v>
      </c>
      <c r="G71" s="635" t="s">
        <v>583</v>
      </c>
      <c r="H71" s="635" t="s">
        <v>583</v>
      </c>
      <c r="I71" s="636" t="s">
        <v>583</v>
      </c>
      <c r="J71" s="637" t="s">
        <v>590</v>
      </c>
    </row>
    <row r="72" spans="1:10" ht="14.4" customHeight="1" x14ac:dyDescent="0.3">
      <c r="A72" s="633" t="s">
        <v>4980</v>
      </c>
      <c r="B72" s="634" t="s">
        <v>595</v>
      </c>
      <c r="C72" s="635" t="s">
        <v>583</v>
      </c>
      <c r="D72" s="635" t="s">
        <v>583</v>
      </c>
      <c r="E72" s="635"/>
      <c r="F72" s="635" t="s">
        <v>583</v>
      </c>
      <c r="G72" s="635" t="s">
        <v>583</v>
      </c>
      <c r="H72" s="635" t="s">
        <v>583</v>
      </c>
      <c r="I72" s="636" t="s">
        <v>583</v>
      </c>
      <c r="J72" s="637" t="s">
        <v>0</v>
      </c>
    </row>
    <row r="73" spans="1:10" ht="14.4" customHeight="1" x14ac:dyDescent="0.3">
      <c r="A73" s="633" t="s">
        <v>4980</v>
      </c>
      <c r="B73" s="634" t="s">
        <v>357</v>
      </c>
      <c r="C73" s="635">
        <v>0</v>
      </c>
      <c r="D73" s="635" t="s">
        <v>583</v>
      </c>
      <c r="E73" s="635"/>
      <c r="F73" s="635" t="s">
        <v>583</v>
      </c>
      <c r="G73" s="635" t="s">
        <v>583</v>
      </c>
      <c r="H73" s="635" t="s">
        <v>583</v>
      </c>
      <c r="I73" s="636" t="s">
        <v>583</v>
      </c>
      <c r="J73" s="637" t="s">
        <v>1</v>
      </c>
    </row>
    <row r="74" spans="1:10" ht="14.4" customHeight="1" x14ac:dyDescent="0.3">
      <c r="A74" s="633" t="s">
        <v>4980</v>
      </c>
      <c r="B74" s="634" t="s">
        <v>360</v>
      </c>
      <c r="C74" s="635">
        <v>0</v>
      </c>
      <c r="D74" s="635" t="s">
        <v>583</v>
      </c>
      <c r="E74" s="635"/>
      <c r="F74" s="635" t="s">
        <v>583</v>
      </c>
      <c r="G74" s="635" t="s">
        <v>583</v>
      </c>
      <c r="H74" s="635" t="s">
        <v>583</v>
      </c>
      <c r="I74" s="636" t="s">
        <v>583</v>
      </c>
      <c r="J74" s="637" t="s">
        <v>1</v>
      </c>
    </row>
    <row r="75" spans="1:10" ht="14.4" customHeight="1" x14ac:dyDescent="0.3">
      <c r="A75" s="633" t="s">
        <v>4980</v>
      </c>
      <c r="B75" s="634" t="s">
        <v>363</v>
      </c>
      <c r="C75" s="635">
        <v>0</v>
      </c>
      <c r="D75" s="635" t="s">
        <v>583</v>
      </c>
      <c r="E75" s="635"/>
      <c r="F75" s="635" t="s">
        <v>583</v>
      </c>
      <c r="G75" s="635" t="s">
        <v>583</v>
      </c>
      <c r="H75" s="635" t="s">
        <v>583</v>
      </c>
      <c r="I75" s="636" t="s">
        <v>583</v>
      </c>
      <c r="J75" s="637" t="s">
        <v>1</v>
      </c>
    </row>
    <row r="76" spans="1:10" ht="14.4" customHeight="1" x14ac:dyDescent="0.3">
      <c r="A76" s="633" t="s">
        <v>4980</v>
      </c>
      <c r="B76" s="634" t="s">
        <v>365</v>
      </c>
      <c r="C76" s="635">
        <v>199.41319999999999</v>
      </c>
      <c r="D76" s="635" t="s">
        <v>583</v>
      </c>
      <c r="E76" s="635"/>
      <c r="F76" s="635" t="s">
        <v>583</v>
      </c>
      <c r="G76" s="635" t="s">
        <v>583</v>
      </c>
      <c r="H76" s="635" t="s">
        <v>583</v>
      </c>
      <c r="I76" s="636" t="s">
        <v>583</v>
      </c>
      <c r="J76" s="637" t="s">
        <v>1</v>
      </c>
    </row>
    <row r="77" spans="1:10" ht="14.4" customHeight="1" x14ac:dyDescent="0.3">
      <c r="A77" s="633" t="s">
        <v>4980</v>
      </c>
      <c r="B77" s="634" t="s">
        <v>596</v>
      </c>
      <c r="C77" s="635">
        <v>199.41319999999999</v>
      </c>
      <c r="D77" s="635" t="s">
        <v>583</v>
      </c>
      <c r="E77" s="635"/>
      <c r="F77" s="635" t="s">
        <v>583</v>
      </c>
      <c r="G77" s="635" t="s">
        <v>583</v>
      </c>
      <c r="H77" s="635" t="s">
        <v>583</v>
      </c>
      <c r="I77" s="636" t="s">
        <v>583</v>
      </c>
      <c r="J77" s="637" t="s">
        <v>589</v>
      </c>
    </row>
    <row r="78" spans="1:10" ht="14.4" customHeight="1" x14ac:dyDescent="0.3">
      <c r="A78" s="633" t="s">
        <v>583</v>
      </c>
      <c r="B78" s="634" t="s">
        <v>583</v>
      </c>
      <c r="C78" s="635" t="s">
        <v>583</v>
      </c>
      <c r="D78" s="635" t="s">
        <v>583</v>
      </c>
      <c r="E78" s="635"/>
      <c r="F78" s="635" t="s">
        <v>583</v>
      </c>
      <c r="G78" s="635" t="s">
        <v>583</v>
      </c>
      <c r="H78" s="635" t="s">
        <v>583</v>
      </c>
      <c r="I78" s="636" t="s">
        <v>583</v>
      </c>
      <c r="J78" s="637" t="s">
        <v>590</v>
      </c>
    </row>
    <row r="79" spans="1:10" ht="14.4" customHeight="1" x14ac:dyDescent="0.3">
      <c r="A79" s="633" t="s">
        <v>5996</v>
      </c>
      <c r="B79" s="634" t="s">
        <v>5997</v>
      </c>
      <c r="C79" s="635" t="s">
        <v>583</v>
      </c>
      <c r="D79" s="635" t="s">
        <v>583</v>
      </c>
      <c r="E79" s="635"/>
      <c r="F79" s="635" t="s">
        <v>583</v>
      </c>
      <c r="G79" s="635" t="s">
        <v>583</v>
      </c>
      <c r="H79" s="635" t="s">
        <v>583</v>
      </c>
      <c r="I79" s="636" t="s">
        <v>583</v>
      </c>
      <c r="J79" s="637" t="s">
        <v>0</v>
      </c>
    </row>
    <row r="80" spans="1:10" ht="14.4" customHeight="1" x14ac:dyDescent="0.3">
      <c r="A80" s="633" t="s">
        <v>5996</v>
      </c>
      <c r="B80" s="634" t="s">
        <v>357</v>
      </c>
      <c r="C80" s="635" t="s">
        <v>583</v>
      </c>
      <c r="D80" s="635" t="s">
        <v>583</v>
      </c>
      <c r="E80" s="635"/>
      <c r="F80" s="635">
        <v>6.8159999999999998E-2</v>
      </c>
      <c r="G80" s="635">
        <v>0</v>
      </c>
      <c r="H80" s="635">
        <v>6.8159999999999998E-2</v>
      </c>
      <c r="I80" s="636" t="s">
        <v>583</v>
      </c>
      <c r="J80" s="637" t="s">
        <v>1</v>
      </c>
    </row>
    <row r="81" spans="1:10" ht="14.4" customHeight="1" x14ac:dyDescent="0.3">
      <c r="A81" s="633" t="s">
        <v>5996</v>
      </c>
      <c r="B81" s="634" t="s">
        <v>5998</v>
      </c>
      <c r="C81" s="635" t="s">
        <v>583</v>
      </c>
      <c r="D81" s="635" t="s">
        <v>583</v>
      </c>
      <c r="E81" s="635"/>
      <c r="F81" s="635">
        <v>6.8159999999999998E-2</v>
      </c>
      <c r="G81" s="635">
        <v>0</v>
      </c>
      <c r="H81" s="635">
        <v>6.8159999999999998E-2</v>
      </c>
      <c r="I81" s="636" t="s">
        <v>583</v>
      </c>
      <c r="J81" s="637" t="s">
        <v>589</v>
      </c>
    </row>
    <row r="82" spans="1:10" ht="14.4" customHeight="1" x14ac:dyDescent="0.3">
      <c r="A82" s="633" t="s">
        <v>583</v>
      </c>
      <c r="B82" s="634" t="s">
        <v>583</v>
      </c>
      <c r="C82" s="635" t="s">
        <v>583</v>
      </c>
      <c r="D82" s="635" t="s">
        <v>583</v>
      </c>
      <c r="E82" s="635"/>
      <c r="F82" s="635" t="s">
        <v>583</v>
      </c>
      <c r="G82" s="635" t="s">
        <v>583</v>
      </c>
      <c r="H82" s="635" t="s">
        <v>583</v>
      </c>
      <c r="I82" s="636" t="s">
        <v>583</v>
      </c>
      <c r="J82" s="637" t="s">
        <v>590</v>
      </c>
    </row>
    <row r="83" spans="1:10" ht="14.4" customHeight="1" x14ac:dyDescent="0.3">
      <c r="A83" s="633" t="s">
        <v>5999</v>
      </c>
      <c r="B83" s="634" t="s">
        <v>6000</v>
      </c>
      <c r="C83" s="635" t="s">
        <v>583</v>
      </c>
      <c r="D83" s="635" t="s">
        <v>583</v>
      </c>
      <c r="E83" s="635"/>
      <c r="F83" s="635" t="s">
        <v>583</v>
      </c>
      <c r="G83" s="635" t="s">
        <v>583</v>
      </c>
      <c r="H83" s="635" t="s">
        <v>583</v>
      </c>
      <c r="I83" s="636" t="s">
        <v>583</v>
      </c>
      <c r="J83" s="637" t="s">
        <v>0</v>
      </c>
    </row>
    <row r="84" spans="1:10" ht="14.4" customHeight="1" x14ac:dyDescent="0.3">
      <c r="A84" s="633" t="s">
        <v>5999</v>
      </c>
      <c r="B84" s="634" t="s">
        <v>364</v>
      </c>
      <c r="C84" s="635">
        <v>0</v>
      </c>
      <c r="D84" s="635">
        <v>0</v>
      </c>
      <c r="E84" s="635"/>
      <c r="F84" s="635" t="s">
        <v>583</v>
      </c>
      <c r="G84" s="635" t="s">
        <v>583</v>
      </c>
      <c r="H84" s="635" t="s">
        <v>583</v>
      </c>
      <c r="I84" s="636" t="s">
        <v>583</v>
      </c>
      <c r="J84" s="637" t="s">
        <v>1</v>
      </c>
    </row>
    <row r="85" spans="1:10" ht="14.4" customHeight="1" x14ac:dyDescent="0.3">
      <c r="A85" s="633" t="s">
        <v>5999</v>
      </c>
      <c r="B85" s="634" t="s">
        <v>6001</v>
      </c>
      <c r="C85" s="635">
        <v>0</v>
      </c>
      <c r="D85" s="635">
        <v>0</v>
      </c>
      <c r="E85" s="635"/>
      <c r="F85" s="635" t="s">
        <v>583</v>
      </c>
      <c r="G85" s="635" t="s">
        <v>583</v>
      </c>
      <c r="H85" s="635" t="s">
        <v>583</v>
      </c>
      <c r="I85" s="636" t="s">
        <v>583</v>
      </c>
      <c r="J85" s="637" t="s">
        <v>589</v>
      </c>
    </row>
    <row r="86" spans="1:10" ht="14.4" customHeight="1" x14ac:dyDescent="0.3">
      <c r="A86" s="633" t="s">
        <v>583</v>
      </c>
      <c r="B86" s="634" t="s">
        <v>583</v>
      </c>
      <c r="C86" s="635" t="s">
        <v>583</v>
      </c>
      <c r="D86" s="635" t="s">
        <v>583</v>
      </c>
      <c r="E86" s="635"/>
      <c r="F86" s="635" t="s">
        <v>583</v>
      </c>
      <c r="G86" s="635" t="s">
        <v>583</v>
      </c>
      <c r="H86" s="635" t="s">
        <v>583</v>
      </c>
      <c r="I86" s="636" t="s">
        <v>583</v>
      </c>
      <c r="J86" s="637" t="s">
        <v>590</v>
      </c>
    </row>
    <row r="87" spans="1:10" ht="14.4" customHeight="1" x14ac:dyDescent="0.3">
      <c r="A87" s="633" t="s">
        <v>581</v>
      </c>
      <c r="B87" s="634" t="s">
        <v>584</v>
      </c>
      <c r="C87" s="635">
        <v>1250.09672</v>
      </c>
      <c r="D87" s="635">
        <v>1032.9168099999938</v>
      </c>
      <c r="E87" s="635"/>
      <c r="F87" s="635">
        <v>1090.9805800000001</v>
      </c>
      <c r="G87" s="635">
        <v>1052.2935486072461</v>
      </c>
      <c r="H87" s="635">
        <v>38.687031392754079</v>
      </c>
      <c r="I87" s="636">
        <v>1.0367644859592249</v>
      </c>
      <c r="J87" s="637" t="s">
        <v>585</v>
      </c>
    </row>
  </sheetData>
  <mergeCells count="3">
    <mergeCell ref="A1:I1"/>
    <mergeCell ref="F3:I3"/>
    <mergeCell ref="C4:D4"/>
  </mergeCells>
  <conditionalFormatting sqref="F17 F88:F65537">
    <cfRule type="cellIs" dxfId="36" priority="18" stopIfTrue="1" operator="greaterThan">
      <formula>1</formula>
    </cfRule>
  </conditionalFormatting>
  <conditionalFormatting sqref="H5:H16">
    <cfRule type="expression" dxfId="35" priority="14">
      <formula>$H5&gt;0</formula>
    </cfRule>
  </conditionalFormatting>
  <conditionalFormatting sqref="I5:I16">
    <cfRule type="expression" dxfId="34" priority="15">
      <formula>$I5&gt;1</formula>
    </cfRule>
  </conditionalFormatting>
  <conditionalFormatting sqref="B5:B16">
    <cfRule type="expression" dxfId="33" priority="11">
      <formula>OR($J5="NS",$J5="SumaNS",$J5="Účet")</formula>
    </cfRule>
  </conditionalFormatting>
  <conditionalFormatting sqref="F5:I16 B5:D16">
    <cfRule type="expression" dxfId="32" priority="17">
      <formula>AND($J5&lt;&gt;"",$J5&lt;&gt;"mezeraKL")</formula>
    </cfRule>
  </conditionalFormatting>
  <conditionalFormatting sqref="B5:D16 F5:I16">
    <cfRule type="expression" dxfId="31" priority="12">
      <formula>OR($J5="KL",$J5="SumaKL")</formula>
    </cfRule>
    <cfRule type="expression" priority="16" stopIfTrue="1">
      <formula>OR($J5="mezeraNS",$J5="mezeraKL")</formula>
    </cfRule>
  </conditionalFormatting>
  <conditionalFormatting sqref="B5:D16 F5:I16">
    <cfRule type="expression" dxfId="30" priority="13">
      <formula>OR($J5="SumaNS",$J5="NS")</formula>
    </cfRule>
  </conditionalFormatting>
  <conditionalFormatting sqref="A5:A16">
    <cfRule type="expression" dxfId="29" priority="9">
      <formula>AND($J5&lt;&gt;"mezeraKL",$J5&lt;&gt;"")</formula>
    </cfRule>
  </conditionalFormatting>
  <conditionalFormatting sqref="A5:A16">
    <cfRule type="expression" dxfId="28" priority="10">
      <formula>AND($J5&lt;&gt;"",$J5&lt;&gt;"mezeraKL")</formula>
    </cfRule>
  </conditionalFormatting>
  <conditionalFormatting sqref="H18:H87">
    <cfRule type="expression" dxfId="27" priority="5">
      <formula>$H18&gt;0</formula>
    </cfRule>
  </conditionalFormatting>
  <conditionalFormatting sqref="A18:A87">
    <cfRule type="expression" dxfId="26" priority="2">
      <formula>AND($J18&lt;&gt;"mezeraKL",$J18&lt;&gt;"")</formula>
    </cfRule>
  </conditionalFormatting>
  <conditionalFormatting sqref="I18:I87">
    <cfRule type="expression" dxfId="25" priority="6">
      <formula>$I18&gt;1</formula>
    </cfRule>
  </conditionalFormatting>
  <conditionalFormatting sqref="B18:B87">
    <cfRule type="expression" dxfId="24" priority="1">
      <formula>OR($J18="NS",$J18="SumaNS",$J18="Účet")</formula>
    </cfRule>
  </conditionalFormatting>
  <conditionalFormatting sqref="A18:D87 F18:I87">
    <cfRule type="expression" dxfId="23" priority="8">
      <formula>AND($J18&lt;&gt;"",$J18&lt;&gt;"mezeraKL")</formula>
    </cfRule>
  </conditionalFormatting>
  <conditionalFormatting sqref="B18:D87 F18:I87">
    <cfRule type="expression" dxfId="22" priority="3">
      <formula>OR($J18="KL",$J18="SumaKL")</formula>
    </cfRule>
    <cfRule type="expression" priority="7" stopIfTrue="1">
      <formula>OR($J18="mezeraNS",$J18="mezeraKL")</formula>
    </cfRule>
  </conditionalFormatting>
  <conditionalFormatting sqref="B18:D87 F18:I87">
    <cfRule type="expression" dxfId="21" priority="4">
      <formula>OR($J18="SumaNS",$J18="NS")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1">
    <tabColor theme="0" tint="-0.249977111117893"/>
    <pageSetUpPr fitToPage="1"/>
  </sheetPr>
  <dimension ref="A1:K384"/>
  <sheetViews>
    <sheetView showGridLines="0" showRowColHeaders="0" workbookViewId="0">
      <pane ySplit="4" topLeftCell="A5" activePane="bottomLeft" state="frozen"/>
      <selection activeCell="A2" sqref="A2:I2"/>
      <selection pane="bottomLeft" sqref="A1:K1"/>
    </sheetView>
  </sheetViews>
  <sheetFormatPr defaultRowHeight="14.4" customHeight="1" outlineLevelCol="1" x14ac:dyDescent="0.3"/>
  <cols>
    <col min="1" max="1" width="6.6640625" style="254" hidden="1" customWidth="1" outlineLevel="1"/>
    <col min="2" max="2" width="28.33203125" style="254" hidden="1" customWidth="1" outlineLevel="1"/>
    <col min="3" max="3" width="5.33203125" style="339" bestFit="1" customWidth="1" collapsed="1"/>
    <col min="4" max="4" width="18.77734375" style="343" customWidth="1"/>
    <col min="5" max="5" width="9" style="339" bestFit="1" customWidth="1"/>
    <col min="6" max="6" width="18.77734375" style="343" customWidth="1"/>
    <col min="7" max="7" width="12.44140625" style="339" hidden="1" customWidth="1" outlineLevel="1"/>
    <col min="8" max="8" width="25.77734375" style="339" customWidth="1" collapsed="1"/>
    <col min="9" max="9" width="7.77734375" style="337" customWidth="1"/>
    <col min="10" max="10" width="10" style="337" customWidth="1"/>
    <col min="11" max="11" width="11.109375" style="337" customWidth="1"/>
    <col min="12" max="16384" width="8.88671875" style="254"/>
  </cols>
  <sheetData>
    <row r="1" spans="1:11" ht="18.600000000000001" customHeight="1" thickBot="1" x14ac:dyDescent="0.4">
      <c r="A1" s="507" t="s">
        <v>6414</v>
      </c>
      <c r="B1" s="472"/>
      <c r="C1" s="472"/>
      <c r="D1" s="472"/>
      <c r="E1" s="472"/>
      <c r="F1" s="472"/>
      <c r="G1" s="472"/>
      <c r="H1" s="472"/>
      <c r="I1" s="472"/>
      <c r="J1" s="472"/>
      <c r="K1" s="472"/>
    </row>
    <row r="2" spans="1:11" ht="14.4" customHeight="1" thickBot="1" x14ac:dyDescent="0.35">
      <c r="A2" s="383" t="s">
        <v>332</v>
      </c>
      <c r="B2" s="66"/>
      <c r="C2" s="341"/>
      <c r="D2" s="341"/>
      <c r="E2" s="341"/>
      <c r="F2" s="341"/>
      <c r="G2" s="341"/>
      <c r="H2" s="341"/>
      <c r="I2" s="342"/>
      <c r="J2" s="342"/>
      <c r="K2" s="342"/>
    </row>
    <row r="3" spans="1:11" ht="14.4" customHeight="1" thickBot="1" x14ac:dyDescent="0.35">
      <c r="A3" s="66"/>
      <c r="B3" s="66"/>
      <c r="C3" s="503"/>
      <c r="D3" s="504"/>
      <c r="E3" s="504"/>
      <c r="F3" s="504"/>
      <c r="G3" s="504"/>
      <c r="H3" s="267" t="s">
        <v>160</v>
      </c>
      <c r="I3" s="207">
        <f>IF(J3&lt;&gt;0,K3/J3,0)</f>
        <v>3.8095725786669861</v>
      </c>
      <c r="J3" s="207">
        <f>SUBTOTAL(9,J5:J1048576)</f>
        <v>286005</v>
      </c>
      <c r="K3" s="208">
        <f>SUBTOTAL(9,K5:K1048576)</f>
        <v>1089556.8053616513</v>
      </c>
    </row>
    <row r="4" spans="1:11" s="338" customFormat="1" ht="14.4" customHeight="1" thickBot="1" x14ac:dyDescent="0.35">
      <c r="A4" s="739" t="s">
        <v>4</v>
      </c>
      <c r="B4" s="740" t="s">
        <v>5</v>
      </c>
      <c r="C4" s="740" t="s">
        <v>0</v>
      </c>
      <c r="D4" s="740" t="s">
        <v>6</v>
      </c>
      <c r="E4" s="740" t="s">
        <v>7</v>
      </c>
      <c r="F4" s="740" t="s">
        <v>1</v>
      </c>
      <c r="G4" s="740" t="s">
        <v>90</v>
      </c>
      <c r="H4" s="640" t="s">
        <v>11</v>
      </c>
      <c r="I4" s="641" t="s">
        <v>185</v>
      </c>
      <c r="J4" s="641" t="s">
        <v>13</v>
      </c>
      <c r="K4" s="642" t="s">
        <v>202</v>
      </c>
    </row>
    <row r="5" spans="1:11" ht="14.4" customHeight="1" x14ac:dyDescent="0.3">
      <c r="A5" s="722" t="s">
        <v>581</v>
      </c>
      <c r="B5" s="723" t="s">
        <v>582</v>
      </c>
      <c r="C5" s="726" t="s">
        <v>586</v>
      </c>
      <c r="D5" s="741" t="s">
        <v>3555</v>
      </c>
      <c r="E5" s="726" t="s">
        <v>6399</v>
      </c>
      <c r="F5" s="741" t="s">
        <v>6400</v>
      </c>
      <c r="G5" s="726" t="s">
        <v>6002</v>
      </c>
      <c r="H5" s="726" t="s">
        <v>6003</v>
      </c>
      <c r="I5" s="229">
        <v>99.052857142857121</v>
      </c>
      <c r="J5" s="229">
        <v>18</v>
      </c>
      <c r="K5" s="736">
        <v>1782.9499999999998</v>
      </c>
    </row>
    <row r="6" spans="1:11" ht="14.4" customHeight="1" x14ac:dyDescent="0.3">
      <c r="A6" s="649" t="s">
        <v>581</v>
      </c>
      <c r="B6" s="650" t="s">
        <v>582</v>
      </c>
      <c r="C6" s="651" t="s">
        <v>586</v>
      </c>
      <c r="D6" s="652" t="s">
        <v>3555</v>
      </c>
      <c r="E6" s="651" t="s">
        <v>6399</v>
      </c>
      <c r="F6" s="652" t="s">
        <v>6400</v>
      </c>
      <c r="G6" s="651" t="s">
        <v>6004</v>
      </c>
      <c r="H6" s="651" t="s">
        <v>6005</v>
      </c>
      <c r="I6" s="653">
        <v>0.39200000000000002</v>
      </c>
      <c r="J6" s="653">
        <v>900</v>
      </c>
      <c r="K6" s="654">
        <v>353</v>
      </c>
    </row>
    <row r="7" spans="1:11" ht="14.4" customHeight="1" x14ac:dyDescent="0.3">
      <c r="A7" s="649" t="s">
        <v>581</v>
      </c>
      <c r="B7" s="650" t="s">
        <v>582</v>
      </c>
      <c r="C7" s="651" t="s">
        <v>586</v>
      </c>
      <c r="D7" s="652" t="s">
        <v>3555</v>
      </c>
      <c r="E7" s="651" t="s">
        <v>6399</v>
      </c>
      <c r="F7" s="652" t="s">
        <v>6400</v>
      </c>
      <c r="G7" s="651" t="s">
        <v>6006</v>
      </c>
      <c r="H7" s="651" t="s">
        <v>6007</v>
      </c>
      <c r="I7" s="653">
        <v>123.05</v>
      </c>
      <c r="J7" s="653">
        <v>20</v>
      </c>
      <c r="K7" s="654">
        <v>2461</v>
      </c>
    </row>
    <row r="8" spans="1:11" ht="14.4" customHeight="1" x14ac:dyDescent="0.3">
      <c r="A8" s="649" t="s">
        <v>581</v>
      </c>
      <c r="B8" s="650" t="s">
        <v>582</v>
      </c>
      <c r="C8" s="651" t="s">
        <v>586</v>
      </c>
      <c r="D8" s="652" t="s">
        <v>3555</v>
      </c>
      <c r="E8" s="651" t="s">
        <v>6399</v>
      </c>
      <c r="F8" s="652" t="s">
        <v>6400</v>
      </c>
      <c r="G8" s="651" t="s">
        <v>6008</v>
      </c>
      <c r="H8" s="651" t="s">
        <v>6009</v>
      </c>
      <c r="I8" s="653">
        <v>0.15333333333333332</v>
      </c>
      <c r="J8" s="653">
        <v>500</v>
      </c>
      <c r="K8" s="654">
        <v>77</v>
      </c>
    </row>
    <row r="9" spans="1:11" ht="14.4" customHeight="1" x14ac:dyDescent="0.3">
      <c r="A9" s="649" t="s">
        <v>581</v>
      </c>
      <c r="B9" s="650" t="s">
        <v>582</v>
      </c>
      <c r="C9" s="651" t="s">
        <v>586</v>
      </c>
      <c r="D9" s="652" t="s">
        <v>3555</v>
      </c>
      <c r="E9" s="651" t="s">
        <v>6399</v>
      </c>
      <c r="F9" s="652" t="s">
        <v>6400</v>
      </c>
      <c r="G9" s="651" t="s">
        <v>6010</v>
      </c>
      <c r="H9" s="651" t="s">
        <v>6011</v>
      </c>
      <c r="I9" s="653">
        <v>3.78</v>
      </c>
      <c r="J9" s="653">
        <v>80</v>
      </c>
      <c r="K9" s="654">
        <v>302.39999999999998</v>
      </c>
    </row>
    <row r="10" spans="1:11" ht="14.4" customHeight="1" x14ac:dyDescent="0.3">
      <c r="A10" s="649" t="s">
        <v>581</v>
      </c>
      <c r="B10" s="650" t="s">
        <v>582</v>
      </c>
      <c r="C10" s="651" t="s">
        <v>586</v>
      </c>
      <c r="D10" s="652" t="s">
        <v>3555</v>
      </c>
      <c r="E10" s="651" t="s">
        <v>6399</v>
      </c>
      <c r="F10" s="652" t="s">
        <v>6400</v>
      </c>
      <c r="G10" s="651" t="s">
        <v>6012</v>
      </c>
      <c r="H10" s="651" t="s">
        <v>6013</v>
      </c>
      <c r="I10" s="653">
        <v>0.50874999999999992</v>
      </c>
      <c r="J10" s="653">
        <v>3400</v>
      </c>
      <c r="K10" s="654">
        <v>1732</v>
      </c>
    </row>
    <row r="11" spans="1:11" ht="14.4" customHeight="1" x14ac:dyDescent="0.3">
      <c r="A11" s="649" t="s">
        <v>581</v>
      </c>
      <c r="B11" s="650" t="s">
        <v>582</v>
      </c>
      <c r="C11" s="651" t="s">
        <v>586</v>
      </c>
      <c r="D11" s="652" t="s">
        <v>3555</v>
      </c>
      <c r="E11" s="651" t="s">
        <v>6399</v>
      </c>
      <c r="F11" s="652" t="s">
        <v>6400</v>
      </c>
      <c r="G11" s="651" t="s">
        <v>6014</v>
      </c>
      <c r="H11" s="651" t="s">
        <v>6015</v>
      </c>
      <c r="I11" s="653">
        <v>12.08</v>
      </c>
      <c r="J11" s="653">
        <v>45</v>
      </c>
      <c r="K11" s="654">
        <v>543.6</v>
      </c>
    </row>
    <row r="12" spans="1:11" ht="14.4" customHeight="1" x14ac:dyDescent="0.3">
      <c r="A12" s="649" t="s">
        <v>581</v>
      </c>
      <c r="B12" s="650" t="s">
        <v>582</v>
      </c>
      <c r="C12" s="651" t="s">
        <v>586</v>
      </c>
      <c r="D12" s="652" t="s">
        <v>3555</v>
      </c>
      <c r="E12" s="651" t="s">
        <v>6399</v>
      </c>
      <c r="F12" s="652" t="s">
        <v>6400</v>
      </c>
      <c r="G12" s="651" t="s">
        <v>6016</v>
      </c>
      <c r="H12" s="651" t="s">
        <v>6017</v>
      </c>
      <c r="I12" s="653">
        <v>27.365000000000002</v>
      </c>
      <c r="J12" s="653">
        <v>48</v>
      </c>
      <c r="K12" s="654">
        <v>1313.52</v>
      </c>
    </row>
    <row r="13" spans="1:11" ht="14.4" customHeight="1" x14ac:dyDescent="0.3">
      <c r="A13" s="649" t="s">
        <v>581</v>
      </c>
      <c r="B13" s="650" t="s">
        <v>582</v>
      </c>
      <c r="C13" s="651" t="s">
        <v>586</v>
      </c>
      <c r="D13" s="652" t="s">
        <v>3555</v>
      </c>
      <c r="E13" s="651" t="s">
        <v>6399</v>
      </c>
      <c r="F13" s="652" t="s">
        <v>6400</v>
      </c>
      <c r="G13" s="651" t="s">
        <v>6018</v>
      </c>
      <c r="H13" s="651" t="s">
        <v>6019</v>
      </c>
      <c r="I13" s="653">
        <v>1.92</v>
      </c>
      <c r="J13" s="653">
        <v>75</v>
      </c>
      <c r="K13" s="654">
        <v>143.65</v>
      </c>
    </row>
    <row r="14" spans="1:11" ht="14.4" customHeight="1" x14ac:dyDescent="0.3">
      <c r="A14" s="649" t="s">
        <v>581</v>
      </c>
      <c r="B14" s="650" t="s">
        <v>582</v>
      </c>
      <c r="C14" s="651" t="s">
        <v>586</v>
      </c>
      <c r="D14" s="652" t="s">
        <v>3555</v>
      </c>
      <c r="E14" s="651" t="s">
        <v>6399</v>
      </c>
      <c r="F14" s="652" t="s">
        <v>6400</v>
      </c>
      <c r="G14" s="651" t="s">
        <v>6020</v>
      </c>
      <c r="H14" s="651" t="s">
        <v>6021</v>
      </c>
      <c r="I14" s="653">
        <v>2.0499999999999998</v>
      </c>
      <c r="J14" s="653">
        <v>75</v>
      </c>
      <c r="K14" s="654">
        <v>153.80000000000001</v>
      </c>
    </row>
    <row r="15" spans="1:11" ht="14.4" customHeight="1" x14ac:dyDescent="0.3">
      <c r="A15" s="649" t="s">
        <v>581</v>
      </c>
      <c r="B15" s="650" t="s">
        <v>582</v>
      </c>
      <c r="C15" s="651" t="s">
        <v>586</v>
      </c>
      <c r="D15" s="652" t="s">
        <v>3555</v>
      </c>
      <c r="E15" s="651" t="s">
        <v>6399</v>
      </c>
      <c r="F15" s="652" t="s">
        <v>6400</v>
      </c>
      <c r="G15" s="651" t="s">
        <v>6022</v>
      </c>
      <c r="H15" s="651" t="s">
        <v>6023</v>
      </c>
      <c r="I15" s="653">
        <v>2.9849999999999999</v>
      </c>
      <c r="J15" s="653">
        <v>360</v>
      </c>
      <c r="K15" s="654">
        <v>1075.2</v>
      </c>
    </row>
    <row r="16" spans="1:11" ht="14.4" customHeight="1" x14ac:dyDescent="0.3">
      <c r="A16" s="649" t="s">
        <v>581</v>
      </c>
      <c r="B16" s="650" t="s">
        <v>582</v>
      </c>
      <c r="C16" s="651" t="s">
        <v>586</v>
      </c>
      <c r="D16" s="652" t="s">
        <v>3555</v>
      </c>
      <c r="E16" s="651" t="s">
        <v>6399</v>
      </c>
      <c r="F16" s="652" t="s">
        <v>6400</v>
      </c>
      <c r="G16" s="651" t="s">
        <v>6024</v>
      </c>
      <c r="H16" s="651" t="s">
        <v>6025</v>
      </c>
      <c r="I16" s="653">
        <v>0.86749999999999994</v>
      </c>
      <c r="J16" s="653">
        <v>900</v>
      </c>
      <c r="K16" s="654">
        <v>780</v>
      </c>
    </row>
    <row r="17" spans="1:11" ht="14.4" customHeight="1" x14ac:dyDescent="0.3">
      <c r="A17" s="649" t="s">
        <v>581</v>
      </c>
      <c r="B17" s="650" t="s">
        <v>582</v>
      </c>
      <c r="C17" s="651" t="s">
        <v>586</v>
      </c>
      <c r="D17" s="652" t="s">
        <v>3555</v>
      </c>
      <c r="E17" s="651" t="s">
        <v>6399</v>
      </c>
      <c r="F17" s="652" t="s">
        <v>6400</v>
      </c>
      <c r="G17" s="651" t="s">
        <v>6026</v>
      </c>
      <c r="H17" s="651" t="s">
        <v>6027</v>
      </c>
      <c r="I17" s="653">
        <v>86.38</v>
      </c>
      <c r="J17" s="653">
        <v>20</v>
      </c>
      <c r="K17" s="654">
        <v>1727.57</v>
      </c>
    </row>
    <row r="18" spans="1:11" ht="14.4" customHeight="1" x14ac:dyDescent="0.3">
      <c r="A18" s="649" t="s">
        <v>581</v>
      </c>
      <c r="B18" s="650" t="s">
        <v>582</v>
      </c>
      <c r="C18" s="651" t="s">
        <v>586</v>
      </c>
      <c r="D18" s="652" t="s">
        <v>3555</v>
      </c>
      <c r="E18" s="651" t="s">
        <v>6399</v>
      </c>
      <c r="F18" s="652" t="s">
        <v>6400</v>
      </c>
      <c r="G18" s="651" t="s">
        <v>6028</v>
      </c>
      <c r="H18" s="651" t="s">
        <v>6029</v>
      </c>
      <c r="I18" s="653">
        <v>5.34</v>
      </c>
      <c r="J18" s="653">
        <v>300</v>
      </c>
      <c r="K18" s="654">
        <v>1601.16</v>
      </c>
    </row>
    <row r="19" spans="1:11" ht="14.4" customHeight="1" x14ac:dyDescent="0.3">
      <c r="A19" s="649" t="s">
        <v>581</v>
      </c>
      <c r="B19" s="650" t="s">
        <v>582</v>
      </c>
      <c r="C19" s="651" t="s">
        <v>586</v>
      </c>
      <c r="D19" s="652" t="s">
        <v>3555</v>
      </c>
      <c r="E19" s="651" t="s">
        <v>6399</v>
      </c>
      <c r="F19" s="652" t="s">
        <v>6400</v>
      </c>
      <c r="G19" s="651" t="s">
        <v>6030</v>
      </c>
      <c r="H19" s="651" t="s">
        <v>6031</v>
      </c>
      <c r="I19" s="653">
        <v>2.74</v>
      </c>
      <c r="J19" s="653">
        <v>50</v>
      </c>
      <c r="K19" s="654">
        <v>136.80000000000001</v>
      </c>
    </row>
    <row r="20" spans="1:11" ht="14.4" customHeight="1" x14ac:dyDescent="0.3">
      <c r="A20" s="649" t="s">
        <v>581</v>
      </c>
      <c r="B20" s="650" t="s">
        <v>582</v>
      </c>
      <c r="C20" s="651" t="s">
        <v>586</v>
      </c>
      <c r="D20" s="652" t="s">
        <v>3555</v>
      </c>
      <c r="E20" s="651" t="s">
        <v>6399</v>
      </c>
      <c r="F20" s="652" t="s">
        <v>6400</v>
      </c>
      <c r="G20" s="651" t="s">
        <v>6032</v>
      </c>
      <c r="H20" s="651" t="s">
        <v>6033</v>
      </c>
      <c r="I20" s="653">
        <v>0.43</v>
      </c>
      <c r="J20" s="653">
        <v>100</v>
      </c>
      <c r="K20" s="654">
        <v>43</v>
      </c>
    </row>
    <row r="21" spans="1:11" ht="14.4" customHeight="1" x14ac:dyDescent="0.3">
      <c r="A21" s="649" t="s">
        <v>581</v>
      </c>
      <c r="B21" s="650" t="s">
        <v>582</v>
      </c>
      <c r="C21" s="651" t="s">
        <v>586</v>
      </c>
      <c r="D21" s="652" t="s">
        <v>3555</v>
      </c>
      <c r="E21" s="651" t="s">
        <v>6399</v>
      </c>
      <c r="F21" s="652" t="s">
        <v>6400</v>
      </c>
      <c r="G21" s="651" t="s">
        <v>6034</v>
      </c>
      <c r="H21" s="651" t="s">
        <v>6035</v>
      </c>
      <c r="I21" s="653">
        <v>22.15</v>
      </c>
      <c r="J21" s="653">
        <v>25</v>
      </c>
      <c r="K21" s="654">
        <v>553.75</v>
      </c>
    </row>
    <row r="22" spans="1:11" ht="14.4" customHeight="1" x14ac:dyDescent="0.3">
      <c r="A22" s="649" t="s">
        <v>581</v>
      </c>
      <c r="B22" s="650" t="s">
        <v>582</v>
      </c>
      <c r="C22" s="651" t="s">
        <v>586</v>
      </c>
      <c r="D22" s="652" t="s">
        <v>3555</v>
      </c>
      <c r="E22" s="651" t="s">
        <v>6399</v>
      </c>
      <c r="F22" s="652" t="s">
        <v>6400</v>
      </c>
      <c r="G22" s="651" t="s">
        <v>6036</v>
      </c>
      <c r="H22" s="651" t="s">
        <v>6037</v>
      </c>
      <c r="I22" s="653">
        <v>30.18</v>
      </c>
      <c r="J22" s="653">
        <v>25</v>
      </c>
      <c r="K22" s="654">
        <v>754.5</v>
      </c>
    </row>
    <row r="23" spans="1:11" ht="14.4" customHeight="1" x14ac:dyDescent="0.3">
      <c r="A23" s="649" t="s">
        <v>581</v>
      </c>
      <c r="B23" s="650" t="s">
        <v>582</v>
      </c>
      <c r="C23" s="651" t="s">
        <v>586</v>
      </c>
      <c r="D23" s="652" t="s">
        <v>3555</v>
      </c>
      <c r="E23" s="651" t="s">
        <v>6399</v>
      </c>
      <c r="F23" s="652" t="s">
        <v>6400</v>
      </c>
      <c r="G23" s="651" t="s">
        <v>6038</v>
      </c>
      <c r="H23" s="651" t="s">
        <v>6039</v>
      </c>
      <c r="I23" s="653">
        <v>1.3812499999999996</v>
      </c>
      <c r="J23" s="653">
        <v>1200</v>
      </c>
      <c r="K23" s="654">
        <v>1658</v>
      </c>
    </row>
    <row r="24" spans="1:11" ht="14.4" customHeight="1" x14ac:dyDescent="0.3">
      <c r="A24" s="649" t="s">
        <v>581</v>
      </c>
      <c r="B24" s="650" t="s">
        <v>582</v>
      </c>
      <c r="C24" s="651" t="s">
        <v>586</v>
      </c>
      <c r="D24" s="652" t="s">
        <v>3555</v>
      </c>
      <c r="E24" s="651" t="s">
        <v>6399</v>
      </c>
      <c r="F24" s="652" t="s">
        <v>6400</v>
      </c>
      <c r="G24" s="651" t="s">
        <v>6040</v>
      </c>
      <c r="H24" s="651" t="s">
        <v>6041</v>
      </c>
      <c r="I24" s="653">
        <v>112.80499999999999</v>
      </c>
      <c r="J24" s="653">
        <v>4</v>
      </c>
      <c r="K24" s="654">
        <v>451.21999999999997</v>
      </c>
    </row>
    <row r="25" spans="1:11" ht="14.4" customHeight="1" x14ac:dyDescent="0.3">
      <c r="A25" s="649" t="s">
        <v>581</v>
      </c>
      <c r="B25" s="650" t="s">
        <v>582</v>
      </c>
      <c r="C25" s="651" t="s">
        <v>586</v>
      </c>
      <c r="D25" s="652" t="s">
        <v>3555</v>
      </c>
      <c r="E25" s="651" t="s">
        <v>6399</v>
      </c>
      <c r="F25" s="652" t="s">
        <v>6400</v>
      </c>
      <c r="G25" s="651" t="s">
        <v>6042</v>
      </c>
      <c r="H25" s="651" t="s">
        <v>6043</v>
      </c>
      <c r="I25" s="653">
        <v>39.1</v>
      </c>
      <c r="J25" s="653">
        <v>20</v>
      </c>
      <c r="K25" s="654">
        <v>782.06</v>
      </c>
    </row>
    <row r="26" spans="1:11" ht="14.4" customHeight="1" x14ac:dyDescent="0.3">
      <c r="A26" s="649" t="s">
        <v>581</v>
      </c>
      <c r="B26" s="650" t="s">
        <v>582</v>
      </c>
      <c r="C26" s="651" t="s">
        <v>586</v>
      </c>
      <c r="D26" s="652" t="s">
        <v>3555</v>
      </c>
      <c r="E26" s="651" t="s">
        <v>6399</v>
      </c>
      <c r="F26" s="652" t="s">
        <v>6400</v>
      </c>
      <c r="G26" s="651" t="s">
        <v>6044</v>
      </c>
      <c r="H26" s="651" t="s">
        <v>6045</v>
      </c>
      <c r="I26" s="653">
        <v>0.6</v>
      </c>
      <c r="J26" s="653">
        <v>500</v>
      </c>
      <c r="K26" s="654">
        <v>300</v>
      </c>
    </row>
    <row r="27" spans="1:11" ht="14.4" customHeight="1" x14ac:dyDescent="0.3">
      <c r="A27" s="649" t="s">
        <v>581</v>
      </c>
      <c r="B27" s="650" t="s">
        <v>582</v>
      </c>
      <c r="C27" s="651" t="s">
        <v>586</v>
      </c>
      <c r="D27" s="652" t="s">
        <v>3555</v>
      </c>
      <c r="E27" s="651" t="s">
        <v>6399</v>
      </c>
      <c r="F27" s="652" t="s">
        <v>6400</v>
      </c>
      <c r="G27" s="651" t="s">
        <v>6046</v>
      </c>
      <c r="H27" s="651" t="s">
        <v>6047</v>
      </c>
      <c r="I27" s="653">
        <v>39.729999999999997</v>
      </c>
      <c r="J27" s="653">
        <v>20</v>
      </c>
      <c r="K27" s="654">
        <v>794.6</v>
      </c>
    </row>
    <row r="28" spans="1:11" ht="14.4" customHeight="1" x14ac:dyDescent="0.3">
      <c r="A28" s="649" t="s">
        <v>581</v>
      </c>
      <c r="B28" s="650" t="s">
        <v>582</v>
      </c>
      <c r="C28" s="651" t="s">
        <v>586</v>
      </c>
      <c r="D28" s="652" t="s">
        <v>3555</v>
      </c>
      <c r="E28" s="651" t="s">
        <v>6399</v>
      </c>
      <c r="F28" s="652" t="s">
        <v>6400</v>
      </c>
      <c r="G28" s="651" t="s">
        <v>6048</v>
      </c>
      <c r="H28" s="651" t="s">
        <v>6049</v>
      </c>
      <c r="I28" s="653">
        <v>0.44374999999999998</v>
      </c>
      <c r="J28" s="653">
        <v>2900</v>
      </c>
      <c r="K28" s="654">
        <v>1281.3499999999999</v>
      </c>
    </row>
    <row r="29" spans="1:11" ht="14.4" customHeight="1" x14ac:dyDescent="0.3">
      <c r="A29" s="649" t="s">
        <v>581</v>
      </c>
      <c r="B29" s="650" t="s">
        <v>582</v>
      </c>
      <c r="C29" s="651" t="s">
        <v>586</v>
      </c>
      <c r="D29" s="652" t="s">
        <v>3555</v>
      </c>
      <c r="E29" s="651" t="s">
        <v>6399</v>
      </c>
      <c r="F29" s="652" t="s">
        <v>6400</v>
      </c>
      <c r="G29" s="651" t="s">
        <v>6050</v>
      </c>
      <c r="H29" s="651" t="s">
        <v>6051</v>
      </c>
      <c r="I29" s="653">
        <v>8.58</v>
      </c>
      <c r="J29" s="653">
        <v>168</v>
      </c>
      <c r="K29" s="654">
        <v>1441.44</v>
      </c>
    </row>
    <row r="30" spans="1:11" ht="14.4" customHeight="1" x14ac:dyDescent="0.3">
      <c r="A30" s="649" t="s">
        <v>581</v>
      </c>
      <c r="B30" s="650" t="s">
        <v>582</v>
      </c>
      <c r="C30" s="651" t="s">
        <v>586</v>
      </c>
      <c r="D30" s="652" t="s">
        <v>3555</v>
      </c>
      <c r="E30" s="651" t="s">
        <v>6399</v>
      </c>
      <c r="F30" s="652" t="s">
        <v>6400</v>
      </c>
      <c r="G30" s="651" t="s">
        <v>6052</v>
      </c>
      <c r="H30" s="651" t="s">
        <v>6053</v>
      </c>
      <c r="I30" s="653">
        <v>28.12142857142857</v>
      </c>
      <c r="J30" s="653">
        <v>45</v>
      </c>
      <c r="K30" s="654">
        <v>1264.94</v>
      </c>
    </row>
    <row r="31" spans="1:11" ht="14.4" customHeight="1" x14ac:dyDescent="0.3">
      <c r="A31" s="649" t="s">
        <v>581</v>
      </c>
      <c r="B31" s="650" t="s">
        <v>582</v>
      </c>
      <c r="C31" s="651" t="s">
        <v>586</v>
      </c>
      <c r="D31" s="652" t="s">
        <v>3555</v>
      </c>
      <c r="E31" s="651" t="s">
        <v>6399</v>
      </c>
      <c r="F31" s="652" t="s">
        <v>6400</v>
      </c>
      <c r="G31" s="651" t="s">
        <v>6054</v>
      </c>
      <c r="H31" s="651" t="s">
        <v>6055</v>
      </c>
      <c r="I31" s="653">
        <v>159.55000000000001</v>
      </c>
      <c r="J31" s="653">
        <v>25</v>
      </c>
      <c r="K31" s="654">
        <v>3988.7999999999997</v>
      </c>
    </row>
    <row r="32" spans="1:11" ht="14.4" customHeight="1" x14ac:dyDescent="0.3">
      <c r="A32" s="649" t="s">
        <v>581</v>
      </c>
      <c r="B32" s="650" t="s">
        <v>582</v>
      </c>
      <c r="C32" s="651" t="s">
        <v>586</v>
      </c>
      <c r="D32" s="652" t="s">
        <v>3555</v>
      </c>
      <c r="E32" s="651" t="s">
        <v>6399</v>
      </c>
      <c r="F32" s="652" t="s">
        <v>6400</v>
      </c>
      <c r="G32" s="651" t="s">
        <v>6056</v>
      </c>
      <c r="H32" s="651" t="s">
        <v>6057</v>
      </c>
      <c r="I32" s="653">
        <v>26.1675</v>
      </c>
      <c r="J32" s="653">
        <v>8</v>
      </c>
      <c r="K32" s="654">
        <v>209.34</v>
      </c>
    </row>
    <row r="33" spans="1:11" ht="14.4" customHeight="1" x14ac:dyDescent="0.3">
      <c r="A33" s="649" t="s">
        <v>581</v>
      </c>
      <c r="B33" s="650" t="s">
        <v>582</v>
      </c>
      <c r="C33" s="651" t="s">
        <v>586</v>
      </c>
      <c r="D33" s="652" t="s">
        <v>3555</v>
      </c>
      <c r="E33" s="651" t="s">
        <v>6399</v>
      </c>
      <c r="F33" s="652" t="s">
        <v>6400</v>
      </c>
      <c r="G33" s="651" t="s">
        <v>6058</v>
      </c>
      <c r="H33" s="651" t="s">
        <v>6059</v>
      </c>
      <c r="I33" s="653">
        <v>283.02</v>
      </c>
      <c r="J33" s="653">
        <v>5</v>
      </c>
      <c r="K33" s="654">
        <v>1415.08</v>
      </c>
    </row>
    <row r="34" spans="1:11" ht="14.4" customHeight="1" x14ac:dyDescent="0.3">
      <c r="A34" s="649" t="s">
        <v>581</v>
      </c>
      <c r="B34" s="650" t="s">
        <v>582</v>
      </c>
      <c r="C34" s="651" t="s">
        <v>586</v>
      </c>
      <c r="D34" s="652" t="s">
        <v>3555</v>
      </c>
      <c r="E34" s="651" t="s">
        <v>6399</v>
      </c>
      <c r="F34" s="652" t="s">
        <v>6400</v>
      </c>
      <c r="G34" s="651" t="s">
        <v>6060</v>
      </c>
      <c r="H34" s="651" t="s">
        <v>6061</v>
      </c>
      <c r="I34" s="653">
        <v>120.69</v>
      </c>
      <c r="J34" s="653">
        <v>10</v>
      </c>
      <c r="K34" s="654">
        <v>1206.93</v>
      </c>
    </row>
    <row r="35" spans="1:11" ht="14.4" customHeight="1" x14ac:dyDescent="0.3">
      <c r="A35" s="649" t="s">
        <v>581</v>
      </c>
      <c r="B35" s="650" t="s">
        <v>582</v>
      </c>
      <c r="C35" s="651" t="s">
        <v>586</v>
      </c>
      <c r="D35" s="652" t="s">
        <v>3555</v>
      </c>
      <c r="E35" s="651" t="s">
        <v>6399</v>
      </c>
      <c r="F35" s="652" t="s">
        <v>6400</v>
      </c>
      <c r="G35" s="651" t="s">
        <v>6062</v>
      </c>
      <c r="H35" s="651" t="s">
        <v>6063</v>
      </c>
      <c r="I35" s="653">
        <v>7.5</v>
      </c>
      <c r="J35" s="653">
        <v>64</v>
      </c>
      <c r="K35" s="654">
        <v>480</v>
      </c>
    </row>
    <row r="36" spans="1:11" ht="14.4" customHeight="1" x14ac:dyDescent="0.3">
      <c r="A36" s="649" t="s">
        <v>581</v>
      </c>
      <c r="B36" s="650" t="s">
        <v>582</v>
      </c>
      <c r="C36" s="651" t="s">
        <v>586</v>
      </c>
      <c r="D36" s="652" t="s">
        <v>3555</v>
      </c>
      <c r="E36" s="651" t="s">
        <v>6399</v>
      </c>
      <c r="F36" s="652" t="s">
        <v>6400</v>
      </c>
      <c r="G36" s="651" t="s">
        <v>6064</v>
      </c>
      <c r="H36" s="651" t="s">
        <v>6065</v>
      </c>
      <c r="I36" s="653">
        <v>1.52</v>
      </c>
      <c r="J36" s="653">
        <v>100</v>
      </c>
      <c r="K36" s="654">
        <v>152</v>
      </c>
    </row>
    <row r="37" spans="1:11" ht="14.4" customHeight="1" x14ac:dyDescent="0.3">
      <c r="A37" s="649" t="s">
        <v>581</v>
      </c>
      <c r="B37" s="650" t="s">
        <v>582</v>
      </c>
      <c r="C37" s="651" t="s">
        <v>586</v>
      </c>
      <c r="D37" s="652" t="s">
        <v>3555</v>
      </c>
      <c r="E37" s="651" t="s">
        <v>6399</v>
      </c>
      <c r="F37" s="652" t="s">
        <v>6400</v>
      </c>
      <c r="G37" s="651" t="s">
        <v>6066</v>
      </c>
      <c r="H37" s="651" t="s">
        <v>6067</v>
      </c>
      <c r="I37" s="653">
        <v>63.96</v>
      </c>
      <c r="J37" s="653">
        <v>20</v>
      </c>
      <c r="K37" s="654">
        <v>1279.19</v>
      </c>
    </row>
    <row r="38" spans="1:11" ht="14.4" customHeight="1" x14ac:dyDescent="0.3">
      <c r="A38" s="649" t="s">
        <v>581</v>
      </c>
      <c r="B38" s="650" t="s">
        <v>582</v>
      </c>
      <c r="C38" s="651" t="s">
        <v>586</v>
      </c>
      <c r="D38" s="652" t="s">
        <v>3555</v>
      </c>
      <c r="E38" s="651" t="s">
        <v>6399</v>
      </c>
      <c r="F38" s="652" t="s">
        <v>6400</v>
      </c>
      <c r="G38" s="651" t="s">
        <v>6068</v>
      </c>
      <c r="H38" s="651" t="s">
        <v>6069</v>
      </c>
      <c r="I38" s="653">
        <v>0.91</v>
      </c>
      <c r="J38" s="653">
        <v>250</v>
      </c>
      <c r="K38" s="654">
        <v>227.7</v>
      </c>
    </row>
    <row r="39" spans="1:11" ht="14.4" customHeight="1" x14ac:dyDescent="0.3">
      <c r="A39" s="649" t="s">
        <v>581</v>
      </c>
      <c r="B39" s="650" t="s">
        <v>582</v>
      </c>
      <c r="C39" s="651" t="s">
        <v>586</v>
      </c>
      <c r="D39" s="652" t="s">
        <v>3555</v>
      </c>
      <c r="E39" s="651" t="s">
        <v>6399</v>
      </c>
      <c r="F39" s="652" t="s">
        <v>6400</v>
      </c>
      <c r="G39" s="651" t="s">
        <v>6070</v>
      </c>
      <c r="H39" s="651" t="s">
        <v>6071</v>
      </c>
      <c r="I39" s="653">
        <v>5.18</v>
      </c>
      <c r="J39" s="653">
        <v>140</v>
      </c>
      <c r="K39" s="654">
        <v>724.65</v>
      </c>
    </row>
    <row r="40" spans="1:11" ht="14.4" customHeight="1" x14ac:dyDescent="0.3">
      <c r="A40" s="649" t="s">
        <v>581</v>
      </c>
      <c r="B40" s="650" t="s">
        <v>582</v>
      </c>
      <c r="C40" s="651" t="s">
        <v>586</v>
      </c>
      <c r="D40" s="652" t="s">
        <v>3555</v>
      </c>
      <c r="E40" s="651" t="s">
        <v>6399</v>
      </c>
      <c r="F40" s="652" t="s">
        <v>6400</v>
      </c>
      <c r="G40" s="651" t="s">
        <v>6072</v>
      </c>
      <c r="H40" s="651" t="s">
        <v>6073</v>
      </c>
      <c r="I40" s="653">
        <v>9.77</v>
      </c>
      <c r="J40" s="653">
        <v>50</v>
      </c>
      <c r="K40" s="654">
        <v>488.65</v>
      </c>
    </row>
    <row r="41" spans="1:11" ht="14.4" customHeight="1" x14ac:dyDescent="0.3">
      <c r="A41" s="649" t="s">
        <v>581</v>
      </c>
      <c r="B41" s="650" t="s">
        <v>582</v>
      </c>
      <c r="C41" s="651" t="s">
        <v>586</v>
      </c>
      <c r="D41" s="652" t="s">
        <v>3555</v>
      </c>
      <c r="E41" s="651" t="s">
        <v>6399</v>
      </c>
      <c r="F41" s="652" t="s">
        <v>6400</v>
      </c>
      <c r="G41" s="651" t="s">
        <v>6074</v>
      </c>
      <c r="H41" s="651" t="s">
        <v>6075</v>
      </c>
      <c r="I41" s="653">
        <v>0.32</v>
      </c>
      <c r="J41" s="653">
        <v>2</v>
      </c>
      <c r="K41" s="654">
        <v>0.64</v>
      </c>
    </row>
    <row r="42" spans="1:11" ht="14.4" customHeight="1" x14ac:dyDescent="0.3">
      <c r="A42" s="649" t="s">
        <v>581</v>
      </c>
      <c r="B42" s="650" t="s">
        <v>582</v>
      </c>
      <c r="C42" s="651" t="s">
        <v>586</v>
      </c>
      <c r="D42" s="652" t="s">
        <v>3555</v>
      </c>
      <c r="E42" s="651" t="s">
        <v>6399</v>
      </c>
      <c r="F42" s="652" t="s">
        <v>6400</v>
      </c>
      <c r="G42" s="651" t="s">
        <v>6076</v>
      </c>
      <c r="H42" s="651" t="s">
        <v>6077</v>
      </c>
      <c r="I42" s="653">
        <v>14.06</v>
      </c>
      <c r="J42" s="653">
        <v>1</v>
      </c>
      <c r="K42" s="654">
        <v>14.06</v>
      </c>
    </row>
    <row r="43" spans="1:11" ht="14.4" customHeight="1" x14ac:dyDescent="0.3">
      <c r="A43" s="649" t="s">
        <v>581</v>
      </c>
      <c r="B43" s="650" t="s">
        <v>582</v>
      </c>
      <c r="C43" s="651" t="s">
        <v>586</v>
      </c>
      <c r="D43" s="652" t="s">
        <v>3555</v>
      </c>
      <c r="E43" s="651" t="s">
        <v>6399</v>
      </c>
      <c r="F43" s="652" t="s">
        <v>6400</v>
      </c>
      <c r="G43" s="651" t="s">
        <v>6078</v>
      </c>
      <c r="H43" s="651" t="s">
        <v>6079</v>
      </c>
      <c r="I43" s="653">
        <v>7.0949999999999998</v>
      </c>
      <c r="J43" s="653">
        <v>2</v>
      </c>
      <c r="K43" s="654">
        <v>14.19</v>
      </c>
    </row>
    <row r="44" spans="1:11" ht="14.4" customHeight="1" x14ac:dyDescent="0.3">
      <c r="A44" s="649" t="s">
        <v>581</v>
      </c>
      <c r="B44" s="650" t="s">
        <v>582</v>
      </c>
      <c r="C44" s="651" t="s">
        <v>586</v>
      </c>
      <c r="D44" s="652" t="s">
        <v>3555</v>
      </c>
      <c r="E44" s="651" t="s">
        <v>6399</v>
      </c>
      <c r="F44" s="652" t="s">
        <v>6400</v>
      </c>
      <c r="G44" s="651" t="s">
        <v>6080</v>
      </c>
      <c r="H44" s="651" t="s">
        <v>6081</v>
      </c>
      <c r="I44" s="653">
        <v>3.4500000000000006</v>
      </c>
      <c r="J44" s="653">
        <v>60</v>
      </c>
      <c r="K44" s="654">
        <v>207</v>
      </c>
    </row>
    <row r="45" spans="1:11" ht="14.4" customHeight="1" x14ac:dyDescent="0.3">
      <c r="A45" s="649" t="s">
        <v>581</v>
      </c>
      <c r="B45" s="650" t="s">
        <v>582</v>
      </c>
      <c r="C45" s="651" t="s">
        <v>586</v>
      </c>
      <c r="D45" s="652" t="s">
        <v>3555</v>
      </c>
      <c r="E45" s="651" t="s">
        <v>6399</v>
      </c>
      <c r="F45" s="652" t="s">
        <v>6400</v>
      </c>
      <c r="G45" s="651" t="s">
        <v>6082</v>
      </c>
      <c r="H45" s="651" t="s">
        <v>6083</v>
      </c>
      <c r="I45" s="653">
        <v>2.5499999999999998</v>
      </c>
      <c r="J45" s="653">
        <v>6</v>
      </c>
      <c r="K45" s="654">
        <v>15.3</v>
      </c>
    </row>
    <row r="46" spans="1:11" ht="14.4" customHeight="1" x14ac:dyDescent="0.3">
      <c r="A46" s="649" t="s">
        <v>581</v>
      </c>
      <c r="B46" s="650" t="s">
        <v>582</v>
      </c>
      <c r="C46" s="651" t="s">
        <v>586</v>
      </c>
      <c r="D46" s="652" t="s">
        <v>3555</v>
      </c>
      <c r="E46" s="651" t="s">
        <v>6399</v>
      </c>
      <c r="F46" s="652" t="s">
        <v>6400</v>
      </c>
      <c r="G46" s="651" t="s">
        <v>6084</v>
      </c>
      <c r="H46" s="651" t="s">
        <v>6085</v>
      </c>
      <c r="I46" s="653">
        <v>37.61</v>
      </c>
      <c r="J46" s="653">
        <v>10</v>
      </c>
      <c r="K46" s="654">
        <v>376.05</v>
      </c>
    </row>
    <row r="47" spans="1:11" ht="14.4" customHeight="1" x14ac:dyDescent="0.3">
      <c r="A47" s="649" t="s">
        <v>581</v>
      </c>
      <c r="B47" s="650" t="s">
        <v>582</v>
      </c>
      <c r="C47" s="651" t="s">
        <v>586</v>
      </c>
      <c r="D47" s="652" t="s">
        <v>3555</v>
      </c>
      <c r="E47" s="651" t="s">
        <v>6399</v>
      </c>
      <c r="F47" s="652" t="s">
        <v>6400</v>
      </c>
      <c r="G47" s="651" t="s">
        <v>6086</v>
      </c>
      <c r="H47" s="651" t="s">
        <v>6087</v>
      </c>
      <c r="I47" s="653">
        <v>153</v>
      </c>
      <c r="J47" s="653">
        <v>30</v>
      </c>
      <c r="K47" s="654">
        <v>4589.88</v>
      </c>
    </row>
    <row r="48" spans="1:11" ht="14.4" customHeight="1" x14ac:dyDescent="0.3">
      <c r="A48" s="649" t="s">
        <v>581</v>
      </c>
      <c r="B48" s="650" t="s">
        <v>582</v>
      </c>
      <c r="C48" s="651" t="s">
        <v>586</v>
      </c>
      <c r="D48" s="652" t="s">
        <v>3555</v>
      </c>
      <c r="E48" s="651" t="s">
        <v>6399</v>
      </c>
      <c r="F48" s="652" t="s">
        <v>6400</v>
      </c>
      <c r="G48" s="651" t="s">
        <v>6088</v>
      </c>
      <c r="H48" s="651" t="s">
        <v>6089</v>
      </c>
      <c r="I48" s="653">
        <v>5.0199999999999996</v>
      </c>
      <c r="J48" s="653">
        <v>50</v>
      </c>
      <c r="K48" s="654">
        <v>250.9</v>
      </c>
    </row>
    <row r="49" spans="1:11" ht="14.4" customHeight="1" x14ac:dyDescent="0.3">
      <c r="A49" s="649" t="s">
        <v>581</v>
      </c>
      <c r="B49" s="650" t="s">
        <v>582</v>
      </c>
      <c r="C49" s="651" t="s">
        <v>586</v>
      </c>
      <c r="D49" s="652" t="s">
        <v>3555</v>
      </c>
      <c r="E49" s="651" t="s">
        <v>6401</v>
      </c>
      <c r="F49" s="652" t="s">
        <v>6402</v>
      </c>
      <c r="G49" s="651" t="s">
        <v>6090</v>
      </c>
      <c r="H49" s="651" t="s">
        <v>6091</v>
      </c>
      <c r="I49" s="653">
        <v>2.82</v>
      </c>
      <c r="J49" s="653">
        <v>15</v>
      </c>
      <c r="K49" s="654">
        <v>42.6</v>
      </c>
    </row>
    <row r="50" spans="1:11" ht="14.4" customHeight="1" x14ac:dyDescent="0.3">
      <c r="A50" s="649" t="s">
        <v>581</v>
      </c>
      <c r="B50" s="650" t="s">
        <v>582</v>
      </c>
      <c r="C50" s="651" t="s">
        <v>586</v>
      </c>
      <c r="D50" s="652" t="s">
        <v>3555</v>
      </c>
      <c r="E50" s="651" t="s">
        <v>6401</v>
      </c>
      <c r="F50" s="652" t="s">
        <v>6402</v>
      </c>
      <c r="G50" s="651" t="s">
        <v>6092</v>
      </c>
      <c r="H50" s="651" t="s">
        <v>6093</v>
      </c>
      <c r="I50" s="653">
        <v>15.925714285714287</v>
      </c>
      <c r="J50" s="653">
        <v>350</v>
      </c>
      <c r="K50" s="654">
        <v>5574</v>
      </c>
    </row>
    <row r="51" spans="1:11" ht="14.4" customHeight="1" x14ac:dyDescent="0.3">
      <c r="A51" s="649" t="s">
        <v>581</v>
      </c>
      <c r="B51" s="650" t="s">
        <v>582</v>
      </c>
      <c r="C51" s="651" t="s">
        <v>586</v>
      </c>
      <c r="D51" s="652" t="s">
        <v>3555</v>
      </c>
      <c r="E51" s="651" t="s">
        <v>6401</v>
      </c>
      <c r="F51" s="652" t="s">
        <v>6402</v>
      </c>
      <c r="G51" s="651" t="s">
        <v>6094</v>
      </c>
      <c r="H51" s="651" t="s">
        <v>6095</v>
      </c>
      <c r="I51" s="653">
        <v>23.71</v>
      </c>
      <c r="J51" s="653">
        <v>5</v>
      </c>
      <c r="K51" s="654">
        <v>118.55</v>
      </c>
    </row>
    <row r="52" spans="1:11" ht="14.4" customHeight="1" x14ac:dyDescent="0.3">
      <c r="A52" s="649" t="s">
        <v>581</v>
      </c>
      <c r="B52" s="650" t="s">
        <v>582</v>
      </c>
      <c r="C52" s="651" t="s">
        <v>586</v>
      </c>
      <c r="D52" s="652" t="s">
        <v>3555</v>
      </c>
      <c r="E52" s="651" t="s">
        <v>6401</v>
      </c>
      <c r="F52" s="652" t="s">
        <v>6402</v>
      </c>
      <c r="G52" s="651" t="s">
        <v>6096</v>
      </c>
      <c r="H52" s="651" t="s">
        <v>6097</v>
      </c>
      <c r="I52" s="653">
        <v>0.97857142857142854</v>
      </c>
      <c r="J52" s="653">
        <v>5500</v>
      </c>
      <c r="K52" s="654">
        <v>5419</v>
      </c>
    </row>
    <row r="53" spans="1:11" ht="14.4" customHeight="1" x14ac:dyDescent="0.3">
      <c r="A53" s="649" t="s">
        <v>581</v>
      </c>
      <c r="B53" s="650" t="s">
        <v>582</v>
      </c>
      <c r="C53" s="651" t="s">
        <v>586</v>
      </c>
      <c r="D53" s="652" t="s">
        <v>3555</v>
      </c>
      <c r="E53" s="651" t="s">
        <v>6401</v>
      </c>
      <c r="F53" s="652" t="s">
        <v>6402</v>
      </c>
      <c r="G53" s="651" t="s">
        <v>6098</v>
      </c>
      <c r="H53" s="651" t="s">
        <v>6099</v>
      </c>
      <c r="I53" s="653">
        <v>1.5199999999999998</v>
      </c>
      <c r="J53" s="653">
        <v>1600</v>
      </c>
      <c r="K53" s="654">
        <v>2448</v>
      </c>
    </row>
    <row r="54" spans="1:11" ht="14.4" customHeight="1" x14ac:dyDescent="0.3">
      <c r="A54" s="649" t="s">
        <v>581</v>
      </c>
      <c r="B54" s="650" t="s">
        <v>582</v>
      </c>
      <c r="C54" s="651" t="s">
        <v>586</v>
      </c>
      <c r="D54" s="652" t="s">
        <v>3555</v>
      </c>
      <c r="E54" s="651" t="s">
        <v>6401</v>
      </c>
      <c r="F54" s="652" t="s">
        <v>6402</v>
      </c>
      <c r="G54" s="651" t="s">
        <v>6100</v>
      </c>
      <c r="H54" s="651" t="s">
        <v>6101</v>
      </c>
      <c r="I54" s="653">
        <v>0.4366666666666667</v>
      </c>
      <c r="J54" s="653">
        <v>1400</v>
      </c>
      <c r="K54" s="654">
        <v>613</v>
      </c>
    </row>
    <row r="55" spans="1:11" ht="14.4" customHeight="1" x14ac:dyDescent="0.3">
      <c r="A55" s="649" t="s">
        <v>581</v>
      </c>
      <c r="B55" s="650" t="s">
        <v>582</v>
      </c>
      <c r="C55" s="651" t="s">
        <v>586</v>
      </c>
      <c r="D55" s="652" t="s">
        <v>3555</v>
      </c>
      <c r="E55" s="651" t="s">
        <v>6401</v>
      </c>
      <c r="F55" s="652" t="s">
        <v>6402</v>
      </c>
      <c r="G55" s="651" t="s">
        <v>6102</v>
      </c>
      <c r="H55" s="651" t="s">
        <v>6103</v>
      </c>
      <c r="I55" s="653">
        <v>0.6100000000000001</v>
      </c>
      <c r="J55" s="653">
        <v>4000</v>
      </c>
      <c r="K55" s="654">
        <v>2460</v>
      </c>
    </row>
    <row r="56" spans="1:11" ht="14.4" customHeight="1" x14ac:dyDescent="0.3">
      <c r="A56" s="649" t="s">
        <v>581</v>
      </c>
      <c r="B56" s="650" t="s">
        <v>582</v>
      </c>
      <c r="C56" s="651" t="s">
        <v>586</v>
      </c>
      <c r="D56" s="652" t="s">
        <v>3555</v>
      </c>
      <c r="E56" s="651" t="s">
        <v>6401</v>
      </c>
      <c r="F56" s="652" t="s">
        <v>6402</v>
      </c>
      <c r="G56" s="651" t="s">
        <v>6104</v>
      </c>
      <c r="H56" s="651" t="s">
        <v>6105</v>
      </c>
      <c r="I56" s="653">
        <v>22.53</v>
      </c>
      <c r="J56" s="653">
        <v>20</v>
      </c>
      <c r="K56" s="654">
        <v>450.6</v>
      </c>
    </row>
    <row r="57" spans="1:11" ht="14.4" customHeight="1" x14ac:dyDescent="0.3">
      <c r="A57" s="649" t="s">
        <v>581</v>
      </c>
      <c r="B57" s="650" t="s">
        <v>582</v>
      </c>
      <c r="C57" s="651" t="s">
        <v>586</v>
      </c>
      <c r="D57" s="652" t="s">
        <v>3555</v>
      </c>
      <c r="E57" s="651" t="s">
        <v>6401</v>
      </c>
      <c r="F57" s="652" t="s">
        <v>6402</v>
      </c>
      <c r="G57" s="651" t="s">
        <v>6106</v>
      </c>
      <c r="H57" s="651" t="s">
        <v>6107</v>
      </c>
      <c r="I57" s="653">
        <v>6.17</v>
      </c>
      <c r="J57" s="653">
        <v>10</v>
      </c>
      <c r="K57" s="654">
        <v>61.7</v>
      </c>
    </row>
    <row r="58" spans="1:11" ht="14.4" customHeight="1" x14ac:dyDescent="0.3">
      <c r="A58" s="649" t="s">
        <v>581</v>
      </c>
      <c r="B58" s="650" t="s">
        <v>582</v>
      </c>
      <c r="C58" s="651" t="s">
        <v>586</v>
      </c>
      <c r="D58" s="652" t="s">
        <v>3555</v>
      </c>
      <c r="E58" s="651" t="s">
        <v>6401</v>
      </c>
      <c r="F58" s="652" t="s">
        <v>6402</v>
      </c>
      <c r="G58" s="651" t="s">
        <v>6106</v>
      </c>
      <c r="H58" s="651" t="s">
        <v>6108</v>
      </c>
      <c r="I58" s="653">
        <v>6.2200000000000006</v>
      </c>
      <c r="J58" s="653">
        <v>30</v>
      </c>
      <c r="K58" s="654">
        <v>186.7</v>
      </c>
    </row>
    <row r="59" spans="1:11" ht="14.4" customHeight="1" x14ac:dyDescent="0.3">
      <c r="A59" s="649" t="s">
        <v>581</v>
      </c>
      <c r="B59" s="650" t="s">
        <v>582</v>
      </c>
      <c r="C59" s="651" t="s">
        <v>586</v>
      </c>
      <c r="D59" s="652" t="s">
        <v>3555</v>
      </c>
      <c r="E59" s="651" t="s">
        <v>6401</v>
      </c>
      <c r="F59" s="652" t="s">
        <v>6402</v>
      </c>
      <c r="G59" s="651" t="s">
        <v>6109</v>
      </c>
      <c r="H59" s="651" t="s">
        <v>6110</v>
      </c>
      <c r="I59" s="653">
        <v>80.569999999999993</v>
      </c>
      <c r="J59" s="653">
        <v>2</v>
      </c>
      <c r="K59" s="654">
        <v>161.13999999999999</v>
      </c>
    </row>
    <row r="60" spans="1:11" ht="14.4" customHeight="1" x14ac:dyDescent="0.3">
      <c r="A60" s="649" t="s">
        <v>581</v>
      </c>
      <c r="B60" s="650" t="s">
        <v>582</v>
      </c>
      <c r="C60" s="651" t="s">
        <v>586</v>
      </c>
      <c r="D60" s="652" t="s">
        <v>3555</v>
      </c>
      <c r="E60" s="651" t="s">
        <v>6401</v>
      </c>
      <c r="F60" s="652" t="s">
        <v>6402</v>
      </c>
      <c r="G60" s="651" t="s">
        <v>6111</v>
      </c>
      <c r="H60" s="651" t="s">
        <v>6112</v>
      </c>
      <c r="I60" s="653">
        <v>2.4550000000000001</v>
      </c>
      <c r="J60" s="653">
        <v>350</v>
      </c>
      <c r="K60" s="654">
        <v>859.5</v>
      </c>
    </row>
    <row r="61" spans="1:11" ht="14.4" customHeight="1" x14ac:dyDescent="0.3">
      <c r="A61" s="649" t="s">
        <v>581</v>
      </c>
      <c r="B61" s="650" t="s">
        <v>582</v>
      </c>
      <c r="C61" s="651" t="s">
        <v>586</v>
      </c>
      <c r="D61" s="652" t="s">
        <v>3555</v>
      </c>
      <c r="E61" s="651" t="s">
        <v>6401</v>
      </c>
      <c r="F61" s="652" t="s">
        <v>6402</v>
      </c>
      <c r="G61" s="651" t="s">
        <v>6113</v>
      </c>
      <c r="H61" s="651" t="s">
        <v>6114</v>
      </c>
      <c r="I61" s="653">
        <v>17.97</v>
      </c>
      <c r="J61" s="653">
        <v>7</v>
      </c>
      <c r="K61" s="654">
        <v>125.78999999999999</v>
      </c>
    </row>
    <row r="62" spans="1:11" ht="14.4" customHeight="1" x14ac:dyDescent="0.3">
      <c r="A62" s="649" t="s">
        <v>581</v>
      </c>
      <c r="B62" s="650" t="s">
        <v>582</v>
      </c>
      <c r="C62" s="651" t="s">
        <v>586</v>
      </c>
      <c r="D62" s="652" t="s">
        <v>3555</v>
      </c>
      <c r="E62" s="651" t="s">
        <v>6401</v>
      </c>
      <c r="F62" s="652" t="s">
        <v>6402</v>
      </c>
      <c r="G62" s="651" t="s">
        <v>6113</v>
      </c>
      <c r="H62" s="651" t="s">
        <v>6115</v>
      </c>
      <c r="I62" s="653">
        <v>14.08</v>
      </c>
      <c r="J62" s="653">
        <v>8</v>
      </c>
      <c r="K62" s="654">
        <v>112.5</v>
      </c>
    </row>
    <row r="63" spans="1:11" ht="14.4" customHeight="1" x14ac:dyDescent="0.3">
      <c r="A63" s="649" t="s">
        <v>581</v>
      </c>
      <c r="B63" s="650" t="s">
        <v>582</v>
      </c>
      <c r="C63" s="651" t="s">
        <v>586</v>
      </c>
      <c r="D63" s="652" t="s">
        <v>3555</v>
      </c>
      <c r="E63" s="651" t="s">
        <v>6401</v>
      </c>
      <c r="F63" s="652" t="s">
        <v>6402</v>
      </c>
      <c r="G63" s="651" t="s">
        <v>6116</v>
      </c>
      <c r="H63" s="651" t="s">
        <v>6117</v>
      </c>
      <c r="I63" s="653">
        <v>94.37</v>
      </c>
      <c r="J63" s="653">
        <v>3</v>
      </c>
      <c r="K63" s="654">
        <v>283.11</v>
      </c>
    </row>
    <row r="64" spans="1:11" ht="14.4" customHeight="1" x14ac:dyDescent="0.3">
      <c r="A64" s="649" t="s">
        <v>581</v>
      </c>
      <c r="B64" s="650" t="s">
        <v>582</v>
      </c>
      <c r="C64" s="651" t="s">
        <v>586</v>
      </c>
      <c r="D64" s="652" t="s">
        <v>3555</v>
      </c>
      <c r="E64" s="651" t="s">
        <v>6401</v>
      </c>
      <c r="F64" s="652" t="s">
        <v>6402</v>
      </c>
      <c r="G64" s="651" t="s">
        <v>6118</v>
      </c>
      <c r="H64" s="651" t="s">
        <v>6119</v>
      </c>
      <c r="I64" s="653">
        <v>5.5657142857142858</v>
      </c>
      <c r="J64" s="653">
        <v>250</v>
      </c>
      <c r="K64" s="654">
        <v>1391.2</v>
      </c>
    </row>
    <row r="65" spans="1:11" ht="14.4" customHeight="1" x14ac:dyDescent="0.3">
      <c r="A65" s="649" t="s">
        <v>581</v>
      </c>
      <c r="B65" s="650" t="s">
        <v>582</v>
      </c>
      <c r="C65" s="651" t="s">
        <v>586</v>
      </c>
      <c r="D65" s="652" t="s">
        <v>3555</v>
      </c>
      <c r="E65" s="651" t="s">
        <v>6401</v>
      </c>
      <c r="F65" s="652" t="s">
        <v>6402</v>
      </c>
      <c r="G65" s="651" t="s">
        <v>6120</v>
      </c>
      <c r="H65" s="651" t="s">
        <v>6121</v>
      </c>
      <c r="I65" s="653">
        <v>2.3728571428571428</v>
      </c>
      <c r="J65" s="653">
        <v>550</v>
      </c>
      <c r="K65" s="654">
        <v>1305</v>
      </c>
    </row>
    <row r="66" spans="1:11" ht="14.4" customHeight="1" x14ac:dyDescent="0.3">
      <c r="A66" s="649" t="s">
        <v>581</v>
      </c>
      <c r="B66" s="650" t="s">
        <v>582</v>
      </c>
      <c r="C66" s="651" t="s">
        <v>586</v>
      </c>
      <c r="D66" s="652" t="s">
        <v>3555</v>
      </c>
      <c r="E66" s="651" t="s">
        <v>6401</v>
      </c>
      <c r="F66" s="652" t="s">
        <v>6402</v>
      </c>
      <c r="G66" s="651" t="s">
        <v>6122</v>
      </c>
      <c r="H66" s="651" t="s">
        <v>6123</v>
      </c>
      <c r="I66" s="653">
        <v>1.9</v>
      </c>
      <c r="J66" s="653">
        <v>50</v>
      </c>
      <c r="K66" s="654">
        <v>95</v>
      </c>
    </row>
    <row r="67" spans="1:11" ht="14.4" customHeight="1" x14ac:dyDescent="0.3">
      <c r="A67" s="649" t="s">
        <v>581</v>
      </c>
      <c r="B67" s="650" t="s">
        <v>582</v>
      </c>
      <c r="C67" s="651" t="s">
        <v>586</v>
      </c>
      <c r="D67" s="652" t="s">
        <v>3555</v>
      </c>
      <c r="E67" s="651" t="s">
        <v>6401</v>
      </c>
      <c r="F67" s="652" t="s">
        <v>6402</v>
      </c>
      <c r="G67" s="651" t="s">
        <v>6124</v>
      </c>
      <c r="H67" s="651" t="s">
        <v>6125</v>
      </c>
      <c r="I67" s="653">
        <v>1.7949999999999999</v>
      </c>
      <c r="J67" s="653">
        <v>150</v>
      </c>
      <c r="K67" s="654">
        <v>269</v>
      </c>
    </row>
    <row r="68" spans="1:11" ht="14.4" customHeight="1" x14ac:dyDescent="0.3">
      <c r="A68" s="649" t="s">
        <v>581</v>
      </c>
      <c r="B68" s="650" t="s">
        <v>582</v>
      </c>
      <c r="C68" s="651" t="s">
        <v>586</v>
      </c>
      <c r="D68" s="652" t="s">
        <v>3555</v>
      </c>
      <c r="E68" s="651" t="s">
        <v>6401</v>
      </c>
      <c r="F68" s="652" t="s">
        <v>6402</v>
      </c>
      <c r="G68" s="651" t="s">
        <v>6126</v>
      </c>
      <c r="H68" s="651" t="s">
        <v>6127</v>
      </c>
      <c r="I68" s="653">
        <v>2.9833333333333338</v>
      </c>
      <c r="J68" s="653">
        <v>600</v>
      </c>
      <c r="K68" s="654">
        <v>1790</v>
      </c>
    </row>
    <row r="69" spans="1:11" ht="14.4" customHeight="1" x14ac:dyDescent="0.3">
      <c r="A69" s="649" t="s">
        <v>581</v>
      </c>
      <c r="B69" s="650" t="s">
        <v>582</v>
      </c>
      <c r="C69" s="651" t="s">
        <v>586</v>
      </c>
      <c r="D69" s="652" t="s">
        <v>3555</v>
      </c>
      <c r="E69" s="651" t="s">
        <v>6401</v>
      </c>
      <c r="F69" s="652" t="s">
        <v>6402</v>
      </c>
      <c r="G69" s="651" t="s">
        <v>6128</v>
      </c>
      <c r="H69" s="651" t="s">
        <v>6129</v>
      </c>
      <c r="I69" s="653">
        <v>1.76</v>
      </c>
      <c r="J69" s="653">
        <v>100</v>
      </c>
      <c r="K69" s="654">
        <v>176</v>
      </c>
    </row>
    <row r="70" spans="1:11" ht="14.4" customHeight="1" x14ac:dyDescent="0.3">
      <c r="A70" s="649" t="s">
        <v>581</v>
      </c>
      <c r="B70" s="650" t="s">
        <v>582</v>
      </c>
      <c r="C70" s="651" t="s">
        <v>586</v>
      </c>
      <c r="D70" s="652" t="s">
        <v>3555</v>
      </c>
      <c r="E70" s="651" t="s">
        <v>6401</v>
      </c>
      <c r="F70" s="652" t="s">
        <v>6402</v>
      </c>
      <c r="G70" s="651" t="s">
        <v>6130</v>
      </c>
      <c r="H70" s="651" t="s">
        <v>6131</v>
      </c>
      <c r="I70" s="653">
        <v>4.8149999999999995</v>
      </c>
      <c r="J70" s="653">
        <v>500</v>
      </c>
      <c r="K70" s="654">
        <v>2408</v>
      </c>
    </row>
    <row r="71" spans="1:11" ht="14.4" customHeight="1" x14ac:dyDescent="0.3">
      <c r="A71" s="649" t="s">
        <v>581</v>
      </c>
      <c r="B71" s="650" t="s">
        <v>582</v>
      </c>
      <c r="C71" s="651" t="s">
        <v>586</v>
      </c>
      <c r="D71" s="652" t="s">
        <v>3555</v>
      </c>
      <c r="E71" s="651" t="s">
        <v>6401</v>
      </c>
      <c r="F71" s="652" t="s">
        <v>6402</v>
      </c>
      <c r="G71" s="651" t="s">
        <v>6132</v>
      </c>
      <c r="H71" s="651" t="s">
        <v>6133</v>
      </c>
      <c r="I71" s="653">
        <v>1.3333333333333331E-2</v>
      </c>
      <c r="J71" s="653">
        <v>1300</v>
      </c>
      <c r="K71" s="654">
        <v>17</v>
      </c>
    </row>
    <row r="72" spans="1:11" ht="14.4" customHeight="1" x14ac:dyDescent="0.3">
      <c r="A72" s="649" t="s">
        <v>581</v>
      </c>
      <c r="B72" s="650" t="s">
        <v>582</v>
      </c>
      <c r="C72" s="651" t="s">
        <v>586</v>
      </c>
      <c r="D72" s="652" t="s">
        <v>3555</v>
      </c>
      <c r="E72" s="651" t="s">
        <v>6401</v>
      </c>
      <c r="F72" s="652" t="s">
        <v>6402</v>
      </c>
      <c r="G72" s="651" t="s">
        <v>6134</v>
      </c>
      <c r="H72" s="651" t="s">
        <v>6135</v>
      </c>
      <c r="I72" s="653">
        <v>2.0499999999999998</v>
      </c>
      <c r="J72" s="653">
        <v>100</v>
      </c>
      <c r="K72" s="654">
        <v>205</v>
      </c>
    </row>
    <row r="73" spans="1:11" ht="14.4" customHeight="1" x14ac:dyDescent="0.3">
      <c r="A73" s="649" t="s">
        <v>581</v>
      </c>
      <c r="B73" s="650" t="s">
        <v>582</v>
      </c>
      <c r="C73" s="651" t="s">
        <v>586</v>
      </c>
      <c r="D73" s="652" t="s">
        <v>3555</v>
      </c>
      <c r="E73" s="651" t="s">
        <v>6401</v>
      </c>
      <c r="F73" s="652" t="s">
        <v>6402</v>
      </c>
      <c r="G73" s="651" t="s">
        <v>6136</v>
      </c>
      <c r="H73" s="651" t="s">
        <v>6137</v>
      </c>
      <c r="I73" s="653">
        <v>2.84</v>
      </c>
      <c r="J73" s="653">
        <v>850</v>
      </c>
      <c r="K73" s="654">
        <v>2421</v>
      </c>
    </row>
    <row r="74" spans="1:11" ht="14.4" customHeight="1" x14ac:dyDescent="0.3">
      <c r="A74" s="649" t="s">
        <v>581</v>
      </c>
      <c r="B74" s="650" t="s">
        <v>582</v>
      </c>
      <c r="C74" s="651" t="s">
        <v>586</v>
      </c>
      <c r="D74" s="652" t="s">
        <v>3555</v>
      </c>
      <c r="E74" s="651" t="s">
        <v>6401</v>
      </c>
      <c r="F74" s="652" t="s">
        <v>6402</v>
      </c>
      <c r="G74" s="651" t="s">
        <v>6138</v>
      </c>
      <c r="H74" s="651" t="s">
        <v>6139</v>
      </c>
      <c r="I74" s="653">
        <v>2.1800000000000002</v>
      </c>
      <c r="J74" s="653">
        <v>100</v>
      </c>
      <c r="K74" s="654">
        <v>218</v>
      </c>
    </row>
    <row r="75" spans="1:11" ht="14.4" customHeight="1" x14ac:dyDescent="0.3">
      <c r="A75" s="649" t="s">
        <v>581</v>
      </c>
      <c r="B75" s="650" t="s">
        <v>582</v>
      </c>
      <c r="C75" s="651" t="s">
        <v>586</v>
      </c>
      <c r="D75" s="652" t="s">
        <v>3555</v>
      </c>
      <c r="E75" s="651" t="s">
        <v>6401</v>
      </c>
      <c r="F75" s="652" t="s">
        <v>6402</v>
      </c>
      <c r="G75" s="651" t="s">
        <v>6140</v>
      </c>
      <c r="H75" s="651" t="s">
        <v>6141</v>
      </c>
      <c r="I75" s="653">
        <v>2.86</v>
      </c>
      <c r="J75" s="653">
        <v>35</v>
      </c>
      <c r="K75" s="654">
        <v>100.1</v>
      </c>
    </row>
    <row r="76" spans="1:11" ht="14.4" customHeight="1" x14ac:dyDescent="0.3">
      <c r="A76" s="649" t="s">
        <v>581</v>
      </c>
      <c r="B76" s="650" t="s">
        <v>582</v>
      </c>
      <c r="C76" s="651" t="s">
        <v>586</v>
      </c>
      <c r="D76" s="652" t="s">
        <v>3555</v>
      </c>
      <c r="E76" s="651" t="s">
        <v>6401</v>
      </c>
      <c r="F76" s="652" t="s">
        <v>6402</v>
      </c>
      <c r="G76" s="651" t="s">
        <v>6142</v>
      </c>
      <c r="H76" s="651" t="s">
        <v>6143</v>
      </c>
      <c r="I76" s="653">
        <v>6.05</v>
      </c>
      <c r="J76" s="653">
        <v>20</v>
      </c>
      <c r="K76" s="654">
        <v>121</v>
      </c>
    </row>
    <row r="77" spans="1:11" ht="14.4" customHeight="1" x14ac:dyDescent="0.3">
      <c r="A77" s="649" t="s">
        <v>581</v>
      </c>
      <c r="B77" s="650" t="s">
        <v>582</v>
      </c>
      <c r="C77" s="651" t="s">
        <v>586</v>
      </c>
      <c r="D77" s="652" t="s">
        <v>3555</v>
      </c>
      <c r="E77" s="651" t="s">
        <v>6401</v>
      </c>
      <c r="F77" s="652" t="s">
        <v>6402</v>
      </c>
      <c r="G77" s="651" t="s">
        <v>6144</v>
      </c>
      <c r="H77" s="651" t="s">
        <v>6145</v>
      </c>
      <c r="I77" s="653">
        <v>5.13</v>
      </c>
      <c r="J77" s="653">
        <v>1520</v>
      </c>
      <c r="K77" s="654">
        <v>7797.5999999999995</v>
      </c>
    </row>
    <row r="78" spans="1:11" ht="14.4" customHeight="1" x14ac:dyDescent="0.3">
      <c r="A78" s="649" t="s">
        <v>581</v>
      </c>
      <c r="B78" s="650" t="s">
        <v>582</v>
      </c>
      <c r="C78" s="651" t="s">
        <v>586</v>
      </c>
      <c r="D78" s="652" t="s">
        <v>3555</v>
      </c>
      <c r="E78" s="651" t="s">
        <v>6401</v>
      </c>
      <c r="F78" s="652" t="s">
        <v>6402</v>
      </c>
      <c r="G78" s="651" t="s">
        <v>6146</v>
      </c>
      <c r="H78" s="651" t="s">
        <v>6147</v>
      </c>
      <c r="I78" s="653">
        <v>17.98</v>
      </c>
      <c r="J78" s="653">
        <v>1250</v>
      </c>
      <c r="K78" s="654">
        <v>22475</v>
      </c>
    </row>
    <row r="79" spans="1:11" ht="14.4" customHeight="1" x14ac:dyDescent="0.3">
      <c r="A79" s="649" t="s">
        <v>581</v>
      </c>
      <c r="B79" s="650" t="s">
        <v>582</v>
      </c>
      <c r="C79" s="651" t="s">
        <v>586</v>
      </c>
      <c r="D79" s="652" t="s">
        <v>3555</v>
      </c>
      <c r="E79" s="651" t="s">
        <v>6401</v>
      </c>
      <c r="F79" s="652" t="s">
        <v>6402</v>
      </c>
      <c r="G79" s="651" t="s">
        <v>6148</v>
      </c>
      <c r="H79" s="651" t="s">
        <v>6149</v>
      </c>
      <c r="I79" s="653">
        <v>17.98</v>
      </c>
      <c r="J79" s="653">
        <v>80</v>
      </c>
      <c r="K79" s="654">
        <v>1438.4</v>
      </c>
    </row>
    <row r="80" spans="1:11" ht="14.4" customHeight="1" x14ac:dyDescent="0.3">
      <c r="A80" s="649" t="s">
        <v>581</v>
      </c>
      <c r="B80" s="650" t="s">
        <v>582</v>
      </c>
      <c r="C80" s="651" t="s">
        <v>586</v>
      </c>
      <c r="D80" s="652" t="s">
        <v>3555</v>
      </c>
      <c r="E80" s="651" t="s">
        <v>6401</v>
      </c>
      <c r="F80" s="652" t="s">
        <v>6402</v>
      </c>
      <c r="G80" s="651" t="s">
        <v>6150</v>
      </c>
      <c r="H80" s="651" t="s">
        <v>6151</v>
      </c>
      <c r="I80" s="653">
        <v>15.004285714285714</v>
      </c>
      <c r="J80" s="653">
        <v>70</v>
      </c>
      <c r="K80" s="654">
        <v>1050.3</v>
      </c>
    </row>
    <row r="81" spans="1:11" ht="14.4" customHeight="1" x14ac:dyDescent="0.3">
      <c r="A81" s="649" t="s">
        <v>581</v>
      </c>
      <c r="B81" s="650" t="s">
        <v>582</v>
      </c>
      <c r="C81" s="651" t="s">
        <v>586</v>
      </c>
      <c r="D81" s="652" t="s">
        <v>3555</v>
      </c>
      <c r="E81" s="651" t="s">
        <v>6401</v>
      </c>
      <c r="F81" s="652" t="s">
        <v>6402</v>
      </c>
      <c r="G81" s="651" t="s">
        <v>6152</v>
      </c>
      <c r="H81" s="651" t="s">
        <v>6153</v>
      </c>
      <c r="I81" s="653">
        <v>12.104999999999999</v>
      </c>
      <c r="J81" s="653">
        <v>60</v>
      </c>
      <c r="K81" s="654">
        <v>726.30000000000007</v>
      </c>
    </row>
    <row r="82" spans="1:11" ht="14.4" customHeight="1" x14ac:dyDescent="0.3">
      <c r="A82" s="649" t="s">
        <v>581</v>
      </c>
      <c r="B82" s="650" t="s">
        <v>582</v>
      </c>
      <c r="C82" s="651" t="s">
        <v>586</v>
      </c>
      <c r="D82" s="652" t="s">
        <v>3555</v>
      </c>
      <c r="E82" s="651" t="s">
        <v>6401</v>
      </c>
      <c r="F82" s="652" t="s">
        <v>6402</v>
      </c>
      <c r="G82" s="651" t="s">
        <v>6154</v>
      </c>
      <c r="H82" s="651" t="s">
        <v>6155</v>
      </c>
      <c r="I82" s="653">
        <v>456.49</v>
      </c>
      <c r="J82" s="653">
        <v>1</v>
      </c>
      <c r="K82" s="654">
        <v>456.49</v>
      </c>
    </row>
    <row r="83" spans="1:11" ht="14.4" customHeight="1" x14ac:dyDescent="0.3">
      <c r="A83" s="649" t="s">
        <v>581</v>
      </c>
      <c r="B83" s="650" t="s">
        <v>582</v>
      </c>
      <c r="C83" s="651" t="s">
        <v>586</v>
      </c>
      <c r="D83" s="652" t="s">
        <v>3555</v>
      </c>
      <c r="E83" s="651" t="s">
        <v>6401</v>
      </c>
      <c r="F83" s="652" t="s">
        <v>6402</v>
      </c>
      <c r="G83" s="651" t="s">
        <v>6156</v>
      </c>
      <c r="H83" s="651" t="s">
        <v>6157</v>
      </c>
      <c r="I83" s="653">
        <v>2.8633333333333333</v>
      </c>
      <c r="J83" s="653">
        <v>300</v>
      </c>
      <c r="K83" s="654">
        <v>859</v>
      </c>
    </row>
    <row r="84" spans="1:11" ht="14.4" customHeight="1" x14ac:dyDescent="0.3">
      <c r="A84" s="649" t="s">
        <v>581</v>
      </c>
      <c r="B84" s="650" t="s">
        <v>582</v>
      </c>
      <c r="C84" s="651" t="s">
        <v>586</v>
      </c>
      <c r="D84" s="652" t="s">
        <v>3555</v>
      </c>
      <c r="E84" s="651" t="s">
        <v>6401</v>
      </c>
      <c r="F84" s="652" t="s">
        <v>6402</v>
      </c>
      <c r="G84" s="651" t="s">
        <v>6156</v>
      </c>
      <c r="H84" s="651" t="s">
        <v>6158</v>
      </c>
      <c r="I84" s="653">
        <v>2.9449999999999998</v>
      </c>
      <c r="J84" s="653">
        <v>450</v>
      </c>
      <c r="K84" s="654">
        <v>1326</v>
      </c>
    </row>
    <row r="85" spans="1:11" ht="14.4" customHeight="1" x14ac:dyDescent="0.3">
      <c r="A85" s="649" t="s">
        <v>581</v>
      </c>
      <c r="B85" s="650" t="s">
        <v>582</v>
      </c>
      <c r="C85" s="651" t="s">
        <v>586</v>
      </c>
      <c r="D85" s="652" t="s">
        <v>3555</v>
      </c>
      <c r="E85" s="651" t="s">
        <v>6401</v>
      </c>
      <c r="F85" s="652" t="s">
        <v>6402</v>
      </c>
      <c r="G85" s="651" t="s">
        <v>6159</v>
      </c>
      <c r="H85" s="651" t="s">
        <v>6160</v>
      </c>
      <c r="I85" s="653">
        <v>1.9350000000000001</v>
      </c>
      <c r="J85" s="653">
        <v>200</v>
      </c>
      <c r="K85" s="654">
        <v>387</v>
      </c>
    </row>
    <row r="86" spans="1:11" ht="14.4" customHeight="1" x14ac:dyDescent="0.3">
      <c r="A86" s="649" t="s">
        <v>581</v>
      </c>
      <c r="B86" s="650" t="s">
        <v>582</v>
      </c>
      <c r="C86" s="651" t="s">
        <v>586</v>
      </c>
      <c r="D86" s="652" t="s">
        <v>3555</v>
      </c>
      <c r="E86" s="651" t="s">
        <v>6401</v>
      </c>
      <c r="F86" s="652" t="s">
        <v>6402</v>
      </c>
      <c r="G86" s="651" t="s">
        <v>6159</v>
      </c>
      <c r="H86" s="651" t="s">
        <v>6161</v>
      </c>
      <c r="I86" s="653">
        <v>1.9375</v>
      </c>
      <c r="J86" s="653">
        <v>400</v>
      </c>
      <c r="K86" s="654">
        <v>775</v>
      </c>
    </row>
    <row r="87" spans="1:11" ht="14.4" customHeight="1" x14ac:dyDescent="0.3">
      <c r="A87" s="649" t="s">
        <v>581</v>
      </c>
      <c r="B87" s="650" t="s">
        <v>582</v>
      </c>
      <c r="C87" s="651" t="s">
        <v>586</v>
      </c>
      <c r="D87" s="652" t="s">
        <v>3555</v>
      </c>
      <c r="E87" s="651" t="s">
        <v>6401</v>
      </c>
      <c r="F87" s="652" t="s">
        <v>6402</v>
      </c>
      <c r="G87" s="651" t="s">
        <v>6162</v>
      </c>
      <c r="H87" s="651" t="s">
        <v>6163</v>
      </c>
      <c r="I87" s="653">
        <v>5.2149999999999999</v>
      </c>
      <c r="J87" s="653">
        <v>20</v>
      </c>
      <c r="K87" s="654">
        <v>104.30000000000001</v>
      </c>
    </row>
    <row r="88" spans="1:11" ht="14.4" customHeight="1" x14ac:dyDescent="0.3">
      <c r="A88" s="649" t="s">
        <v>581</v>
      </c>
      <c r="B88" s="650" t="s">
        <v>582</v>
      </c>
      <c r="C88" s="651" t="s">
        <v>586</v>
      </c>
      <c r="D88" s="652" t="s">
        <v>3555</v>
      </c>
      <c r="E88" s="651" t="s">
        <v>6401</v>
      </c>
      <c r="F88" s="652" t="s">
        <v>6402</v>
      </c>
      <c r="G88" s="651" t="s">
        <v>6164</v>
      </c>
      <c r="H88" s="651" t="s">
        <v>6165</v>
      </c>
      <c r="I88" s="653">
        <v>13.2</v>
      </c>
      <c r="J88" s="653">
        <v>20</v>
      </c>
      <c r="K88" s="654">
        <v>264</v>
      </c>
    </row>
    <row r="89" spans="1:11" ht="14.4" customHeight="1" x14ac:dyDescent="0.3">
      <c r="A89" s="649" t="s">
        <v>581</v>
      </c>
      <c r="B89" s="650" t="s">
        <v>582</v>
      </c>
      <c r="C89" s="651" t="s">
        <v>586</v>
      </c>
      <c r="D89" s="652" t="s">
        <v>3555</v>
      </c>
      <c r="E89" s="651" t="s">
        <v>6401</v>
      </c>
      <c r="F89" s="652" t="s">
        <v>6402</v>
      </c>
      <c r="G89" s="651" t="s">
        <v>6166</v>
      </c>
      <c r="H89" s="651" t="s">
        <v>6167</v>
      </c>
      <c r="I89" s="653">
        <v>194.30000000000004</v>
      </c>
      <c r="J89" s="653">
        <v>9</v>
      </c>
      <c r="K89" s="654">
        <v>1748.6999999999998</v>
      </c>
    </row>
    <row r="90" spans="1:11" ht="14.4" customHeight="1" x14ac:dyDescent="0.3">
      <c r="A90" s="649" t="s">
        <v>581</v>
      </c>
      <c r="B90" s="650" t="s">
        <v>582</v>
      </c>
      <c r="C90" s="651" t="s">
        <v>586</v>
      </c>
      <c r="D90" s="652" t="s">
        <v>3555</v>
      </c>
      <c r="E90" s="651" t="s">
        <v>6401</v>
      </c>
      <c r="F90" s="652" t="s">
        <v>6402</v>
      </c>
      <c r="G90" s="651" t="s">
        <v>6168</v>
      </c>
      <c r="H90" s="651" t="s">
        <v>6169</v>
      </c>
      <c r="I90" s="653">
        <v>13.2</v>
      </c>
      <c r="J90" s="653">
        <v>20</v>
      </c>
      <c r="K90" s="654">
        <v>264</v>
      </c>
    </row>
    <row r="91" spans="1:11" ht="14.4" customHeight="1" x14ac:dyDescent="0.3">
      <c r="A91" s="649" t="s">
        <v>581</v>
      </c>
      <c r="B91" s="650" t="s">
        <v>582</v>
      </c>
      <c r="C91" s="651" t="s">
        <v>586</v>
      </c>
      <c r="D91" s="652" t="s">
        <v>3555</v>
      </c>
      <c r="E91" s="651" t="s">
        <v>6401</v>
      </c>
      <c r="F91" s="652" t="s">
        <v>6402</v>
      </c>
      <c r="G91" s="651" t="s">
        <v>6170</v>
      </c>
      <c r="H91" s="651" t="s">
        <v>6171</v>
      </c>
      <c r="I91" s="653">
        <v>13.2</v>
      </c>
      <c r="J91" s="653">
        <v>10</v>
      </c>
      <c r="K91" s="654">
        <v>132</v>
      </c>
    </row>
    <row r="92" spans="1:11" ht="14.4" customHeight="1" x14ac:dyDescent="0.3">
      <c r="A92" s="649" t="s">
        <v>581</v>
      </c>
      <c r="B92" s="650" t="s">
        <v>582</v>
      </c>
      <c r="C92" s="651" t="s">
        <v>586</v>
      </c>
      <c r="D92" s="652" t="s">
        <v>3555</v>
      </c>
      <c r="E92" s="651" t="s">
        <v>6401</v>
      </c>
      <c r="F92" s="652" t="s">
        <v>6402</v>
      </c>
      <c r="G92" s="651" t="s">
        <v>6172</v>
      </c>
      <c r="H92" s="651" t="s">
        <v>6173</v>
      </c>
      <c r="I92" s="653">
        <v>13.2</v>
      </c>
      <c r="J92" s="653">
        <v>10</v>
      </c>
      <c r="K92" s="654">
        <v>132</v>
      </c>
    </row>
    <row r="93" spans="1:11" ht="14.4" customHeight="1" x14ac:dyDescent="0.3">
      <c r="A93" s="649" t="s">
        <v>581</v>
      </c>
      <c r="B93" s="650" t="s">
        <v>582</v>
      </c>
      <c r="C93" s="651" t="s">
        <v>586</v>
      </c>
      <c r="D93" s="652" t="s">
        <v>3555</v>
      </c>
      <c r="E93" s="651" t="s">
        <v>6401</v>
      </c>
      <c r="F93" s="652" t="s">
        <v>6402</v>
      </c>
      <c r="G93" s="651" t="s">
        <v>6174</v>
      </c>
      <c r="H93" s="651" t="s">
        <v>6175</v>
      </c>
      <c r="I93" s="653">
        <v>1.55</v>
      </c>
      <c r="J93" s="653">
        <v>150</v>
      </c>
      <c r="K93" s="654">
        <v>232.5</v>
      </c>
    </row>
    <row r="94" spans="1:11" ht="14.4" customHeight="1" x14ac:dyDescent="0.3">
      <c r="A94" s="649" t="s">
        <v>581</v>
      </c>
      <c r="B94" s="650" t="s">
        <v>582</v>
      </c>
      <c r="C94" s="651" t="s">
        <v>586</v>
      </c>
      <c r="D94" s="652" t="s">
        <v>3555</v>
      </c>
      <c r="E94" s="651" t="s">
        <v>6401</v>
      </c>
      <c r="F94" s="652" t="s">
        <v>6402</v>
      </c>
      <c r="G94" s="651" t="s">
        <v>6176</v>
      </c>
      <c r="H94" s="651" t="s">
        <v>6177</v>
      </c>
      <c r="I94" s="653">
        <v>21.155000000000001</v>
      </c>
      <c r="J94" s="653">
        <v>15</v>
      </c>
      <c r="K94" s="654">
        <v>317.75</v>
      </c>
    </row>
    <row r="95" spans="1:11" ht="14.4" customHeight="1" x14ac:dyDescent="0.3">
      <c r="A95" s="649" t="s">
        <v>581</v>
      </c>
      <c r="B95" s="650" t="s">
        <v>582</v>
      </c>
      <c r="C95" s="651" t="s">
        <v>586</v>
      </c>
      <c r="D95" s="652" t="s">
        <v>3555</v>
      </c>
      <c r="E95" s="651" t="s">
        <v>6401</v>
      </c>
      <c r="F95" s="652" t="s">
        <v>6402</v>
      </c>
      <c r="G95" s="651" t="s">
        <v>6178</v>
      </c>
      <c r="H95" s="651" t="s">
        <v>6179</v>
      </c>
      <c r="I95" s="653">
        <v>21.234999999999999</v>
      </c>
      <c r="J95" s="653">
        <v>10</v>
      </c>
      <c r="K95" s="654">
        <v>212.35000000000002</v>
      </c>
    </row>
    <row r="96" spans="1:11" ht="14.4" customHeight="1" x14ac:dyDescent="0.3">
      <c r="A96" s="649" t="s">
        <v>581</v>
      </c>
      <c r="B96" s="650" t="s">
        <v>582</v>
      </c>
      <c r="C96" s="651" t="s">
        <v>586</v>
      </c>
      <c r="D96" s="652" t="s">
        <v>3555</v>
      </c>
      <c r="E96" s="651" t="s">
        <v>6401</v>
      </c>
      <c r="F96" s="652" t="s">
        <v>6402</v>
      </c>
      <c r="G96" s="651" t="s">
        <v>6180</v>
      </c>
      <c r="H96" s="651" t="s">
        <v>6181</v>
      </c>
      <c r="I96" s="653">
        <v>21.24</v>
      </c>
      <c r="J96" s="653">
        <v>35</v>
      </c>
      <c r="K96" s="654">
        <v>743.4</v>
      </c>
    </row>
    <row r="97" spans="1:11" ht="14.4" customHeight="1" x14ac:dyDescent="0.3">
      <c r="A97" s="649" t="s">
        <v>581</v>
      </c>
      <c r="B97" s="650" t="s">
        <v>582</v>
      </c>
      <c r="C97" s="651" t="s">
        <v>586</v>
      </c>
      <c r="D97" s="652" t="s">
        <v>3555</v>
      </c>
      <c r="E97" s="651" t="s">
        <v>6401</v>
      </c>
      <c r="F97" s="652" t="s">
        <v>6402</v>
      </c>
      <c r="G97" s="651" t="s">
        <v>6182</v>
      </c>
      <c r="H97" s="651" t="s">
        <v>6183</v>
      </c>
      <c r="I97" s="653">
        <v>10.032</v>
      </c>
      <c r="J97" s="653">
        <v>23</v>
      </c>
      <c r="K97" s="654">
        <v>230.42</v>
      </c>
    </row>
    <row r="98" spans="1:11" ht="14.4" customHeight="1" x14ac:dyDescent="0.3">
      <c r="A98" s="649" t="s">
        <v>581</v>
      </c>
      <c r="B98" s="650" t="s">
        <v>582</v>
      </c>
      <c r="C98" s="651" t="s">
        <v>586</v>
      </c>
      <c r="D98" s="652" t="s">
        <v>3555</v>
      </c>
      <c r="E98" s="651" t="s">
        <v>6401</v>
      </c>
      <c r="F98" s="652" t="s">
        <v>6402</v>
      </c>
      <c r="G98" s="651" t="s">
        <v>6184</v>
      </c>
      <c r="H98" s="651" t="s">
        <v>6185</v>
      </c>
      <c r="I98" s="653">
        <v>6.65</v>
      </c>
      <c r="J98" s="653">
        <v>5</v>
      </c>
      <c r="K98" s="654">
        <v>33.25</v>
      </c>
    </row>
    <row r="99" spans="1:11" ht="14.4" customHeight="1" x14ac:dyDescent="0.3">
      <c r="A99" s="649" t="s">
        <v>581</v>
      </c>
      <c r="B99" s="650" t="s">
        <v>582</v>
      </c>
      <c r="C99" s="651" t="s">
        <v>586</v>
      </c>
      <c r="D99" s="652" t="s">
        <v>3555</v>
      </c>
      <c r="E99" s="651" t="s">
        <v>6401</v>
      </c>
      <c r="F99" s="652" t="s">
        <v>6402</v>
      </c>
      <c r="G99" s="651" t="s">
        <v>6186</v>
      </c>
      <c r="H99" s="651" t="s">
        <v>6187</v>
      </c>
      <c r="I99" s="653">
        <v>0.47400000000000003</v>
      </c>
      <c r="J99" s="653">
        <v>500</v>
      </c>
      <c r="K99" s="654">
        <v>237</v>
      </c>
    </row>
    <row r="100" spans="1:11" ht="14.4" customHeight="1" x14ac:dyDescent="0.3">
      <c r="A100" s="649" t="s">
        <v>581</v>
      </c>
      <c r="B100" s="650" t="s">
        <v>582</v>
      </c>
      <c r="C100" s="651" t="s">
        <v>586</v>
      </c>
      <c r="D100" s="652" t="s">
        <v>3555</v>
      </c>
      <c r="E100" s="651" t="s">
        <v>6401</v>
      </c>
      <c r="F100" s="652" t="s">
        <v>6402</v>
      </c>
      <c r="G100" s="651" t="s">
        <v>6188</v>
      </c>
      <c r="H100" s="651" t="s">
        <v>6189</v>
      </c>
      <c r="I100" s="653">
        <v>9.6</v>
      </c>
      <c r="J100" s="653">
        <v>600</v>
      </c>
      <c r="K100" s="654">
        <v>5760</v>
      </c>
    </row>
    <row r="101" spans="1:11" ht="14.4" customHeight="1" x14ac:dyDescent="0.3">
      <c r="A101" s="649" t="s">
        <v>581</v>
      </c>
      <c r="B101" s="650" t="s">
        <v>582</v>
      </c>
      <c r="C101" s="651" t="s">
        <v>586</v>
      </c>
      <c r="D101" s="652" t="s">
        <v>3555</v>
      </c>
      <c r="E101" s="651" t="s">
        <v>6401</v>
      </c>
      <c r="F101" s="652" t="s">
        <v>6402</v>
      </c>
      <c r="G101" s="651" t="s">
        <v>6190</v>
      </c>
      <c r="H101" s="651" t="s">
        <v>6191</v>
      </c>
      <c r="I101" s="653">
        <v>24.2</v>
      </c>
      <c r="J101" s="653">
        <v>100</v>
      </c>
      <c r="K101" s="654">
        <v>2420</v>
      </c>
    </row>
    <row r="102" spans="1:11" ht="14.4" customHeight="1" x14ac:dyDescent="0.3">
      <c r="A102" s="649" t="s">
        <v>581</v>
      </c>
      <c r="B102" s="650" t="s">
        <v>582</v>
      </c>
      <c r="C102" s="651" t="s">
        <v>586</v>
      </c>
      <c r="D102" s="652" t="s">
        <v>3555</v>
      </c>
      <c r="E102" s="651" t="s">
        <v>6401</v>
      </c>
      <c r="F102" s="652" t="s">
        <v>6402</v>
      </c>
      <c r="G102" s="651" t="s">
        <v>6192</v>
      </c>
      <c r="H102" s="651" t="s">
        <v>6193</v>
      </c>
      <c r="I102" s="653">
        <v>24.2</v>
      </c>
      <c r="J102" s="653">
        <v>20</v>
      </c>
      <c r="K102" s="654">
        <v>484</v>
      </c>
    </row>
    <row r="103" spans="1:11" ht="14.4" customHeight="1" x14ac:dyDescent="0.3">
      <c r="A103" s="649" t="s">
        <v>581</v>
      </c>
      <c r="B103" s="650" t="s">
        <v>582</v>
      </c>
      <c r="C103" s="651" t="s">
        <v>586</v>
      </c>
      <c r="D103" s="652" t="s">
        <v>3555</v>
      </c>
      <c r="E103" s="651" t="s">
        <v>6401</v>
      </c>
      <c r="F103" s="652" t="s">
        <v>6402</v>
      </c>
      <c r="G103" s="651" t="s">
        <v>6194</v>
      </c>
      <c r="H103" s="651" t="s">
        <v>6195</v>
      </c>
      <c r="I103" s="653">
        <v>9.2000000000000011</v>
      </c>
      <c r="J103" s="653">
        <v>550</v>
      </c>
      <c r="K103" s="654">
        <v>5060</v>
      </c>
    </row>
    <row r="104" spans="1:11" ht="14.4" customHeight="1" x14ac:dyDescent="0.3">
      <c r="A104" s="649" t="s">
        <v>581</v>
      </c>
      <c r="B104" s="650" t="s">
        <v>582</v>
      </c>
      <c r="C104" s="651" t="s">
        <v>586</v>
      </c>
      <c r="D104" s="652" t="s">
        <v>3555</v>
      </c>
      <c r="E104" s="651" t="s">
        <v>6401</v>
      </c>
      <c r="F104" s="652" t="s">
        <v>6402</v>
      </c>
      <c r="G104" s="651" t="s">
        <v>6196</v>
      </c>
      <c r="H104" s="651" t="s">
        <v>6197</v>
      </c>
      <c r="I104" s="653">
        <v>9.68</v>
      </c>
      <c r="J104" s="653">
        <v>800</v>
      </c>
      <c r="K104" s="654">
        <v>7744</v>
      </c>
    </row>
    <row r="105" spans="1:11" ht="14.4" customHeight="1" x14ac:dyDescent="0.3">
      <c r="A105" s="649" t="s">
        <v>581</v>
      </c>
      <c r="B105" s="650" t="s">
        <v>582</v>
      </c>
      <c r="C105" s="651" t="s">
        <v>586</v>
      </c>
      <c r="D105" s="652" t="s">
        <v>3555</v>
      </c>
      <c r="E105" s="651" t="s">
        <v>6401</v>
      </c>
      <c r="F105" s="652" t="s">
        <v>6402</v>
      </c>
      <c r="G105" s="651" t="s">
        <v>6198</v>
      </c>
      <c r="H105" s="651" t="s">
        <v>6199</v>
      </c>
      <c r="I105" s="653">
        <v>98.01</v>
      </c>
      <c r="J105" s="653">
        <v>3</v>
      </c>
      <c r="K105" s="654">
        <v>294.02999999999997</v>
      </c>
    </row>
    <row r="106" spans="1:11" ht="14.4" customHeight="1" x14ac:dyDescent="0.3">
      <c r="A106" s="649" t="s">
        <v>581</v>
      </c>
      <c r="B106" s="650" t="s">
        <v>582</v>
      </c>
      <c r="C106" s="651" t="s">
        <v>586</v>
      </c>
      <c r="D106" s="652" t="s">
        <v>3555</v>
      </c>
      <c r="E106" s="651" t="s">
        <v>6401</v>
      </c>
      <c r="F106" s="652" t="s">
        <v>6402</v>
      </c>
      <c r="G106" s="651" t="s">
        <v>6200</v>
      </c>
      <c r="H106" s="651" t="s">
        <v>6201</v>
      </c>
      <c r="I106" s="653">
        <v>56.51</v>
      </c>
      <c r="J106" s="653">
        <v>5</v>
      </c>
      <c r="K106" s="654">
        <v>282.55</v>
      </c>
    </row>
    <row r="107" spans="1:11" ht="14.4" customHeight="1" x14ac:dyDescent="0.3">
      <c r="A107" s="649" t="s">
        <v>581</v>
      </c>
      <c r="B107" s="650" t="s">
        <v>582</v>
      </c>
      <c r="C107" s="651" t="s">
        <v>586</v>
      </c>
      <c r="D107" s="652" t="s">
        <v>3555</v>
      </c>
      <c r="E107" s="651" t="s">
        <v>6401</v>
      </c>
      <c r="F107" s="652" t="s">
        <v>6402</v>
      </c>
      <c r="G107" s="651" t="s">
        <v>6202</v>
      </c>
      <c r="H107" s="651" t="s">
        <v>6203</v>
      </c>
      <c r="I107" s="653">
        <v>32.19</v>
      </c>
      <c r="J107" s="653">
        <v>50</v>
      </c>
      <c r="K107" s="654">
        <v>1609.5</v>
      </c>
    </row>
    <row r="108" spans="1:11" ht="14.4" customHeight="1" x14ac:dyDescent="0.3">
      <c r="A108" s="649" t="s">
        <v>581</v>
      </c>
      <c r="B108" s="650" t="s">
        <v>582</v>
      </c>
      <c r="C108" s="651" t="s">
        <v>586</v>
      </c>
      <c r="D108" s="652" t="s">
        <v>3555</v>
      </c>
      <c r="E108" s="651" t="s">
        <v>6403</v>
      </c>
      <c r="F108" s="652" t="s">
        <v>6404</v>
      </c>
      <c r="G108" s="651" t="s">
        <v>6204</v>
      </c>
      <c r="H108" s="651" t="s">
        <v>6205</v>
      </c>
      <c r="I108" s="653">
        <v>4509.956666666666</v>
      </c>
      <c r="J108" s="653">
        <v>22</v>
      </c>
      <c r="K108" s="654">
        <v>99219.010000000009</v>
      </c>
    </row>
    <row r="109" spans="1:11" ht="14.4" customHeight="1" x14ac:dyDescent="0.3">
      <c r="A109" s="649" t="s">
        <v>581</v>
      </c>
      <c r="B109" s="650" t="s">
        <v>582</v>
      </c>
      <c r="C109" s="651" t="s">
        <v>586</v>
      </c>
      <c r="D109" s="652" t="s">
        <v>3555</v>
      </c>
      <c r="E109" s="651" t="s">
        <v>6403</v>
      </c>
      <c r="F109" s="652" t="s">
        <v>6404</v>
      </c>
      <c r="G109" s="651" t="s">
        <v>6206</v>
      </c>
      <c r="H109" s="651" t="s">
        <v>6207</v>
      </c>
      <c r="I109" s="653">
        <v>267.79000000000002</v>
      </c>
      <c r="J109" s="653">
        <v>3</v>
      </c>
      <c r="K109" s="654">
        <v>803.37000000000012</v>
      </c>
    </row>
    <row r="110" spans="1:11" ht="14.4" customHeight="1" x14ac:dyDescent="0.3">
      <c r="A110" s="649" t="s">
        <v>581</v>
      </c>
      <c r="B110" s="650" t="s">
        <v>582</v>
      </c>
      <c r="C110" s="651" t="s">
        <v>586</v>
      </c>
      <c r="D110" s="652" t="s">
        <v>3555</v>
      </c>
      <c r="E110" s="651" t="s">
        <v>6405</v>
      </c>
      <c r="F110" s="652" t="s">
        <v>6406</v>
      </c>
      <c r="G110" s="651" t="s">
        <v>6208</v>
      </c>
      <c r="H110" s="651" t="s">
        <v>6209</v>
      </c>
      <c r="I110" s="653">
        <v>8.1666666666666661</v>
      </c>
      <c r="J110" s="653">
        <v>1300</v>
      </c>
      <c r="K110" s="654">
        <v>10616</v>
      </c>
    </row>
    <row r="111" spans="1:11" ht="14.4" customHeight="1" x14ac:dyDescent="0.3">
      <c r="A111" s="649" t="s">
        <v>581</v>
      </c>
      <c r="B111" s="650" t="s">
        <v>582</v>
      </c>
      <c r="C111" s="651" t="s">
        <v>586</v>
      </c>
      <c r="D111" s="652" t="s">
        <v>3555</v>
      </c>
      <c r="E111" s="651" t="s">
        <v>6405</v>
      </c>
      <c r="F111" s="652" t="s">
        <v>6406</v>
      </c>
      <c r="G111" s="651" t="s">
        <v>6208</v>
      </c>
      <c r="H111" s="651" t="s">
        <v>6210</v>
      </c>
      <c r="I111" s="653">
        <v>8.1675000000000004</v>
      </c>
      <c r="J111" s="653">
        <v>1500</v>
      </c>
      <c r="K111" s="654">
        <v>12251</v>
      </c>
    </row>
    <row r="112" spans="1:11" ht="14.4" customHeight="1" x14ac:dyDescent="0.3">
      <c r="A112" s="649" t="s">
        <v>581</v>
      </c>
      <c r="B112" s="650" t="s">
        <v>582</v>
      </c>
      <c r="C112" s="651" t="s">
        <v>586</v>
      </c>
      <c r="D112" s="652" t="s">
        <v>3555</v>
      </c>
      <c r="E112" s="651" t="s">
        <v>6405</v>
      </c>
      <c r="F112" s="652" t="s">
        <v>6406</v>
      </c>
      <c r="G112" s="651" t="s">
        <v>6211</v>
      </c>
      <c r="H112" s="651" t="s">
        <v>6212</v>
      </c>
      <c r="I112" s="653">
        <v>12.704000000000002</v>
      </c>
      <c r="J112" s="653">
        <v>160</v>
      </c>
      <c r="K112" s="654">
        <v>2032.8</v>
      </c>
    </row>
    <row r="113" spans="1:11" ht="14.4" customHeight="1" x14ac:dyDescent="0.3">
      <c r="A113" s="649" t="s">
        <v>581</v>
      </c>
      <c r="B113" s="650" t="s">
        <v>582</v>
      </c>
      <c r="C113" s="651" t="s">
        <v>586</v>
      </c>
      <c r="D113" s="652" t="s">
        <v>3555</v>
      </c>
      <c r="E113" s="651" t="s">
        <v>6407</v>
      </c>
      <c r="F113" s="652" t="s">
        <v>6408</v>
      </c>
      <c r="G113" s="651" t="s">
        <v>6213</v>
      </c>
      <c r="H113" s="651" t="s">
        <v>6214</v>
      </c>
      <c r="I113" s="653">
        <v>0.3</v>
      </c>
      <c r="J113" s="653">
        <v>500</v>
      </c>
      <c r="K113" s="654">
        <v>150</v>
      </c>
    </row>
    <row r="114" spans="1:11" ht="14.4" customHeight="1" x14ac:dyDescent="0.3">
      <c r="A114" s="649" t="s">
        <v>581</v>
      </c>
      <c r="B114" s="650" t="s">
        <v>582</v>
      </c>
      <c r="C114" s="651" t="s">
        <v>586</v>
      </c>
      <c r="D114" s="652" t="s">
        <v>3555</v>
      </c>
      <c r="E114" s="651" t="s">
        <v>6407</v>
      </c>
      <c r="F114" s="652" t="s">
        <v>6408</v>
      </c>
      <c r="G114" s="651" t="s">
        <v>6215</v>
      </c>
      <c r="H114" s="651" t="s">
        <v>6216</v>
      </c>
      <c r="I114" s="653">
        <v>0.3</v>
      </c>
      <c r="J114" s="653">
        <v>400</v>
      </c>
      <c r="K114" s="654">
        <v>120</v>
      </c>
    </row>
    <row r="115" spans="1:11" ht="14.4" customHeight="1" x14ac:dyDescent="0.3">
      <c r="A115" s="649" t="s">
        <v>581</v>
      </c>
      <c r="B115" s="650" t="s">
        <v>582</v>
      </c>
      <c r="C115" s="651" t="s">
        <v>586</v>
      </c>
      <c r="D115" s="652" t="s">
        <v>3555</v>
      </c>
      <c r="E115" s="651" t="s">
        <v>6407</v>
      </c>
      <c r="F115" s="652" t="s">
        <v>6408</v>
      </c>
      <c r="G115" s="651" t="s">
        <v>6217</v>
      </c>
      <c r="H115" s="651" t="s">
        <v>6218</v>
      </c>
      <c r="I115" s="653">
        <v>0.30249999999999999</v>
      </c>
      <c r="J115" s="653">
        <v>600</v>
      </c>
      <c r="K115" s="654">
        <v>181</v>
      </c>
    </row>
    <row r="116" spans="1:11" ht="14.4" customHeight="1" x14ac:dyDescent="0.3">
      <c r="A116" s="649" t="s">
        <v>581</v>
      </c>
      <c r="B116" s="650" t="s">
        <v>582</v>
      </c>
      <c r="C116" s="651" t="s">
        <v>586</v>
      </c>
      <c r="D116" s="652" t="s">
        <v>3555</v>
      </c>
      <c r="E116" s="651" t="s">
        <v>6407</v>
      </c>
      <c r="F116" s="652" t="s">
        <v>6408</v>
      </c>
      <c r="G116" s="651" t="s">
        <v>6219</v>
      </c>
      <c r="H116" s="651" t="s">
        <v>6220</v>
      </c>
      <c r="I116" s="653">
        <v>0.34857142857142864</v>
      </c>
      <c r="J116" s="653">
        <v>4050</v>
      </c>
      <c r="K116" s="654">
        <v>1419</v>
      </c>
    </row>
    <row r="117" spans="1:11" ht="14.4" customHeight="1" x14ac:dyDescent="0.3">
      <c r="A117" s="649" t="s">
        <v>581</v>
      </c>
      <c r="B117" s="650" t="s">
        <v>582</v>
      </c>
      <c r="C117" s="651" t="s">
        <v>586</v>
      </c>
      <c r="D117" s="652" t="s">
        <v>3555</v>
      </c>
      <c r="E117" s="651" t="s">
        <v>6407</v>
      </c>
      <c r="F117" s="652" t="s">
        <v>6408</v>
      </c>
      <c r="G117" s="651" t="s">
        <v>6221</v>
      </c>
      <c r="H117" s="651" t="s">
        <v>6222</v>
      </c>
      <c r="I117" s="653">
        <v>1.7571428571428569</v>
      </c>
      <c r="J117" s="653">
        <v>1300</v>
      </c>
      <c r="K117" s="654">
        <v>2284</v>
      </c>
    </row>
    <row r="118" spans="1:11" ht="14.4" customHeight="1" x14ac:dyDescent="0.3">
      <c r="A118" s="649" t="s">
        <v>581</v>
      </c>
      <c r="B118" s="650" t="s">
        <v>582</v>
      </c>
      <c r="C118" s="651" t="s">
        <v>586</v>
      </c>
      <c r="D118" s="652" t="s">
        <v>3555</v>
      </c>
      <c r="E118" s="651" t="s">
        <v>6407</v>
      </c>
      <c r="F118" s="652" t="s">
        <v>6408</v>
      </c>
      <c r="G118" s="651" t="s">
        <v>6223</v>
      </c>
      <c r="H118" s="651" t="s">
        <v>6224</v>
      </c>
      <c r="I118" s="653">
        <v>31.46</v>
      </c>
      <c r="J118" s="653">
        <v>550</v>
      </c>
      <c r="K118" s="654">
        <v>17303</v>
      </c>
    </row>
    <row r="119" spans="1:11" ht="14.4" customHeight="1" x14ac:dyDescent="0.3">
      <c r="A119" s="649" t="s">
        <v>581</v>
      </c>
      <c r="B119" s="650" t="s">
        <v>582</v>
      </c>
      <c r="C119" s="651" t="s">
        <v>586</v>
      </c>
      <c r="D119" s="652" t="s">
        <v>3555</v>
      </c>
      <c r="E119" s="651" t="s">
        <v>6409</v>
      </c>
      <c r="F119" s="652" t="s">
        <v>6410</v>
      </c>
      <c r="G119" s="651" t="s">
        <v>6225</v>
      </c>
      <c r="H119" s="651" t="s">
        <v>6226</v>
      </c>
      <c r="I119" s="653">
        <v>0.73666666666666669</v>
      </c>
      <c r="J119" s="653">
        <v>400</v>
      </c>
      <c r="K119" s="654">
        <v>294.44</v>
      </c>
    </row>
    <row r="120" spans="1:11" ht="14.4" customHeight="1" x14ac:dyDescent="0.3">
      <c r="A120" s="649" t="s">
        <v>581</v>
      </c>
      <c r="B120" s="650" t="s">
        <v>582</v>
      </c>
      <c r="C120" s="651" t="s">
        <v>586</v>
      </c>
      <c r="D120" s="652" t="s">
        <v>3555</v>
      </c>
      <c r="E120" s="651" t="s">
        <v>6409</v>
      </c>
      <c r="F120" s="652" t="s">
        <v>6410</v>
      </c>
      <c r="G120" s="651" t="s">
        <v>6227</v>
      </c>
      <c r="H120" s="651" t="s">
        <v>6228</v>
      </c>
      <c r="I120" s="653">
        <v>7.5049999999999999</v>
      </c>
      <c r="J120" s="653">
        <v>8</v>
      </c>
      <c r="K120" s="654">
        <v>60.03</v>
      </c>
    </row>
    <row r="121" spans="1:11" ht="14.4" customHeight="1" x14ac:dyDescent="0.3">
      <c r="A121" s="649" t="s">
        <v>581</v>
      </c>
      <c r="B121" s="650" t="s">
        <v>582</v>
      </c>
      <c r="C121" s="651" t="s">
        <v>586</v>
      </c>
      <c r="D121" s="652" t="s">
        <v>3555</v>
      </c>
      <c r="E121" s="651" t="s">
        <v>6409</v>
      </c>
      <c r="F121" s="652" t="s">
        <v>6410</v>
      </c>
      <c r="G121" s="651" t="s">
        <v>6227</v>
      </c>
      <c r="H121" s="651" t="s">
        <v>6229</v>
      </c>
      <c r="I121" s="653">
        <v>7.5</v>
      </c>
      <c r="J121" s="653">
        <v>10</v>
      </c>
      <c r="K121" s="654">
        <v>75</v>
      </c>
    </row>
    <row r="122" spans="1:11" ht="14.4" customHeight="1" x14ac:dyDescent="0.3">
      <c r="A122" s="649" t="s">
        <v>581</v>
      </c>
      <c r="B122" s="650" t="s">
        <v>582</v>
      </c>
      <c r="C122" s="651" t="s">
        <v>586</v>
      </c>
      <c r="D122" s="652" t="s">
        <v>3555</v>
      </c>
      <c r="E122" s="651" t="s">
        <v>6409</v>
      </c>
      <c r="F122" s="652" t="s">
        <v>6410</v>
      </c>
      <c r="G122" s="651" t="s">
        <v>6230</v>
      </c>
      <c r="H122" s="651" t="s">
        <v>6231</v>
      </c>
      <c r="I122" s="653">
        <v>7.5049999999999999</v>
      </c>
      <c r="J122" s="653">
        <v>10</v>
      </c>
      <c r="K122" s="654">
        <v>75.05</v>
      </c>
    </row>
    <row r="123" spans="1:11" ht="14.4" customHeight="1" x14ac:dyDescent="0.3">
      <c r="A123" s="649" t="s">
        <v>581</v>
      </c>
      <c r="B123" s="650" t="s">
        <v>582</v>
      </c>
      <c r="C123" s="651" t="s">
        <v>586</v>
      </c>
      <c r="D123" s="652" t="s">
        <v>3555</v>
      </c>
      <c r="E123" s="651" t="s">
        <v>6409</v>
      </c>
      <c r="F123" s="652" t="s">
        <v>6410</v>
      </c>
      <c r="G123" s="651" t="s">
        <v>6230</v>
      </c>
      <c r="H123" s="651" t="s">
        <v>6232</v>
      </c>
      <c r="I123" s="653">
        <v>7.5</v>
      </c>
      <c r="J123" s="653">
        <v>5</v>
      </c>
      <c r="K123" s="654">
        <v>37.5</v>
      </c>
    </row>
    <row r="124" spans="1:11" ht="14.4" customHeight="1" x14ac:dyDescent="0.3">
      <c r="A124" s="649" t="s">
        <v>581</v>
      </c>
      <c r="B124" s="650" t="s">
        <v>582</v>
      </c>
      <c r="C124" s="651" t="s">
        <v>586</v>
      </c>
      <c r="D124" s="652" t="s">
        <v>3555</v>
      </c>
      <c r="E124" s="651" t="s">
        <v>6409</v>
      </c>
      <c r="F124" s="652" t="s">
        <v>6410</v>
      </c>
      <c r="G124" s="651" t="s">
        <v>6233</v>
      </c>
      <c r="H124" s="651" t="s">
        <v>6234</v>
      </c>
      <c r="I124" s="653">
        <v>7.5</v>
      </c>
      <c r="J124" s="653">
        <v>7</v>
      </c>
      <c r="K124" s="654">
        <v>52.5</v>
      </c>
    </row>
    <row r="125" spans="1:11" ht="14.4" customHeight="1" x14ac:dyDescent="0.3">
      <c r="A125" s="649" t="s">
        <v>581</v>
      </c>
      <c r="B125" s="650" t="s">
        <v>582</v>
      </c>
      <c r="C125" s="651" t="s">
        <v>586</v>
      </c>
      <c r="D125" s="652" t="s">
        <v>3555</v>
      </c>
      <c r="E125" s="651" t="s">
        <v>6409</v>
      </c>
      <c r="F125" s="652" t="s">
        <v>6410</v>
      </c>
      <c r="G125" s="651" t="s">
        <v>6233</v>
      </c>
      <c r="H125" s="651" t="s">
        <v>6235</v>
      </c>
      <c r="I125" s="653">
        <v>7.5</v>
      </c>
      <c r="J125" s="653">
        <v>5</v>
      </c>
      <c r="K125" s="654">
        <v>37.5</v>
      </c>
    </row>
    <row r="126" spans="1:11" ht="14.4" customHeight="1" x14ac:dyDescent="0.3">
      <c r="A126" s="649" t="s">
        <v>581</v>
      </c>
      <c r="B126" s="650" t="s">
        <v>582</v>
      </c>
      <c r="C126" s="651" t="s">
        <v>586</v>
      </c>
      <c r="D126" s="652" t="s">
        <v>3555</v>
      </c>
      <c r="E126" s="651" t="s">
        <v>6409</v>
      </c>
      <c r="F126" s="652" t="s">
        <v>6410</v>
      </c>
      <c r="G126" s="651" t="s">
        <v>6236</v>
      </c>
      <c r="H126" s="651" t="s">
        <v>6237</v>
      </c>
      <c r="I126" s="653">
        <v>7.5</v>
      </c>
      <c r="J126" s="653">
        <v>2</v>
      </c>
      <c r="K126" s="654">
        <v>15</v>
      </c>
    </row>
    <row r="127" spans="1:11" ht="14.4" customHeight="1" x14ac:dyDescent="0.3">
      <c r="A127" s="649" t="s">
        <v>581</v>
      </c>
      <c r="B127" s="650" t="s">
        <v>582</v>
      </c>
      <c r="C127" s="651" t="s">
        <v>586</v>
      </c>
      <c r="D127" s="652" t="s">
        <v>3555</v>
      </c>
      <c r="E127" s="651" t="s">
        <v>6409</v>
      </c>
      <c r="F127" s="652" t="s">
        <v>6410</v>
      </c>
      <c r="G127" s="651" t="s">
        <v>6236</v>
      </c>
      <c r="H127" s="651" t="s">
        <v>6238</v>
      </c>
      <c r="I127" s="653">
        <v>7.5</v>
      </c>
      <c r="J127" s="653">
        <v>3</v>
      </c>
      <c r="K127" s="654">
        <v>22.5</v>
      </c>
    </row>
    <row r="128" spans="1:11" ht="14.4" customHeight="1" x14ac:dyDescent="0.3">
      <c r="A128" s="649" t="s">
        <v>581</v>
      </c>
      <c r="B128" s="650" t="s">
        <v>582</v>
      </c>
      <c r="C128" s="651" t="s">
        <v>586</v>
      </c>
      <c r="D128" s="652" t="s">
        <v>3555</v>
      </c>
      <c r="E128" s="651" t="s">
        <v>6409</v>
      </c>
      <c r="F128" s="652" t="s">
        <v>6410</v>
      </c>
      <c r="G128" s="651" t="s">
        <v>6239</v>
      </c>
      <c r="H128" s="651" t="s">
        <v>6240</v>
      </c>
      <c r="I128" s="653">
        <v>11.01</v>
      </c>
      <c r="J128" s="653">
        <v>3</v>
      </c>
      <c r="K128" s="654">
        <v>33.03</v>
      </c>
    </row>
    <row r="129" spans="1:11" ht="14.4" customHeight="1" x14ac:dyDescent="0.3">
      <c r="A129" s="649" t="s">
        <v>581</v>
      </c>
      <c r="B129" s="650" t="s">
        <v>582</v>
      </c>
      <c r="C129" s="651" t="s">
        <v>586</v>
      </c>
      <c r="D129" s="652" t="s">
        <v>3555</v>
      </c>
      <c r="E129" s="651" t="s">
        <v>6409</v>
      </c>
      <c r="F129" s="652" t="s">
        <v>6410</v>
      </c>
      <c r="G129" s="651" t="s">
        <v>6241</v>
      </c>
      <c r="H129" s="651" t="s">
        <v>6242</v>
      </c>
      <c r="I129" s="653">
        <v>0.77142857142857146</v>
      </c>
      <c r="J129" s="653">
        <v>11000</v>
      </c>
      <c r="K129" s="654">
        <v>8490</v>
      </c>
    </row>
    <row r="130" spans="1:11" ht="14.4" customHeight="1" x14ac:dyDescent="0.3">
      <c r="A130" s="649" t="s">
        <v>581</v>
      </c>
      <c r="B130" s="650" t="s">
        <v>582</v>
      </c>
      <c r="C130" s="651" t="s">
        <v>586</v>
      </c>
      <c r="D130" s="652" t="s">
        <v>3555</v>
      </c>
      <c r="E130" s="651" t="s">
        <v>6409</v>
      </c>
      <c r="F130" s="652" t="s">
        <v>6410</v>
      </c>
      <c r="G130" s="651" t="s">
        <v>6243</v>
      </c>
      <c r="H130" s="651" t="s">
        <v>6244</v>
      </c>
      <c r="I130" s="653">
        <v>0.71</v>
      </c>
      <c r="J130" s="653">
        <v>7000</v>
      </c>
      <c r="K130" s="654">
        <v>4970</v>
      </c>
    </row>
    <row r="131" spans="1:11" ht="14.4" customHeight="1" x14ac:dyDescent="0.3">
      <c r="A131" s="649" t="s">
        <v>581</v>
      </c>
      <c r="B131" s="650" t="s">
        <v>582</v>
      </c>
      <c r="C131" s="651" t="s">
        <v>586</v>
      </c>
      <c r="D131" s="652" t="s">
        <v>3555</v>
      </c>
      <c r="E131" s="651" t="s">
        <v>6411</v>
      </c>
      <c r="F131" s="652" t="s">
        <v>6412</v>
      </c>
      <c r="G131" s="651" t="s">
        <v>6245</v>
      </c>
      <c r="H131" s="651" t="s">
        <v>6246</v>
      </c>
      <c r="I131" s="653">
        <v>1390.4399088949351</v>
      </c>
      <c r="J131" s="653">
        <v>19</v>
      </c>
      <c r="K131" s="654">
        <v>26418.358269003769</v>
      </c>
    </row>
    <row r="132" spans="1:11" ht="14.4" customHeight="1" x14ac:dyDescent="0.3">
      <c r="A132" s="649" t="s">
        <v>581</v>
      </c>
      <c r="B132" s="650" t="s">
        <v>582</v>
      </c>
      <c r="C132" s="651" t="s">
        <v>586</v>
      </c>
      <c r="D132" s="652" t="s">
        <v>3555</v>
      </c>
      <c r="E132" s="651" t="s">
        <v>6411</v>
      </c>
      <c r="F132" s="652" t="s">
        <v>6412</v>
      </c>
      <c r="G132" s="651" t="s">
        <v>6247</v>
      </c>
      <c r="H132" s="651" t="s">
        <v>6248</v>
      </c>
      <c r="I132" s="653">
        <v>152.46</v>
      </c>
      <c r="J132" s="653">
        <v>1</v>
      </c>
      <c r="K132" s="654">
        <v>152.46</v>
      </c>
    </row>
    <row r="133" spans="1:11" ht="14.4" customHeight="1" x14ac:dyDescent="0.3">
      <c r="A133" s="649" t="s">
        <v>581</v>
      </c>
      <c r="B133" s="650" t="s">
        <v>582</v>
      </c>
      <c r="C133" s="651" t="s">
        <v>586</v>
      </c>
      <c r="D133" s="652" t="s">
        <v>3555</v>
      </c>
      <c r="E133" s="651" t="s">
        <v>6411</v>
      </c>
      <c r="F133" s="652" t="s">
        <v>6412</v>
      </c>
      <c r="G133" s="651" t="s">
        <v>6249</v>
      </c>
      <c r="H133" s="651" t="s">
        <v>6250</v>
      </c>
      <c r="I133" s="653">
        <v>139.44</v>
      </c>
      <c r="J133" s="653">
        <v>13</v>
      </c>
      <c r="K133" s="654">
        <v>1812.72</v>
      </c>
    </row>
    <row r="134" spans="1:11" ht="14.4" customHeight="1" x14ac:dyDescent="0.3">
      <c r="A134" s="649" t="s">
        <v>581</v>
      </c>
      <c r="B134" s="650" t="s">
        <v>582</v>
      </c>
      <c r="C134" s="651" t="s">
        <v>586</v>
      </c>
      <c r="D134" s="652" t="s">
        <v>3555</v>
      </c>
      <c r="E134" s="651" t="s">
        <v>6411</v>
      </c>
      <c r="F134" s="652" t="s">
        <v>6412</v>
      </c>
      <c r="G134" s="651" t="s">
        <v>6251</v>
      </c>
      <c r="H134" s="651" t="s">
        <v>6252</v>
      </c>
      <c r="I134" s="653">
        <v>139.4375</v>
      </c>
      <c r="J134" s="653">
        <v>13</v>
      </c>
      <c r="K134" s="654">
        <v>1812.68</v>
      </c>
    </row>
    <row r="135" spans="1:11" ht="14.4" customHeight="1" x14ac:dyDescent="0.3">
      <c r="A135" s="649" t="s">
        <v>581</v>
      </c>
      <c r="B135" s="650" t="s">
        <v>582</v>
      </c>
      <c r="C135" s="651" t="s">
        <v>586</v>
      </c>
      <c r="D135" s="652" t="s">
        <v>3555</v>
      </c>
      <c r="E135" s="651" t="s">
        <v>6411</v>
      </c>
      <c r="F135" s="652" t="s">
        <v>6412</v>
      </c>
      <c r="G135" s="651" t="s">
        <v>6253</v>
      </c>
      <c r="H135" s="651" t="s">
        <v>6254</v>
      </c>
      <c r="I135" s="653">
        <v>152.46</v>
      </c>
      <c r="J135" s="653">
        <v>4</v>
      </c>
      <c r="K135" s="654">
        <v>609.84</v>
      </c>
    </row>
    <row r="136" spans="1:11" ht="14.4" customHeight="1" x14ac:dyDescent="0.3">
      <c r="A136" s="649" t="s">
        <v>581</v>
      </c>
      <c r="B136" s="650" t="s">
        <v>582</v>
      </c>
      <c r="C136" s="651" t="s">
        <v>591</v>
      </c>
      <c r="D136" s="652" t="s">
        <v>3556</v>
      </c>
      <c r="E136" s="651" t="s">
        <v>6399</v>
      </c>
      <c r="F136" s="652" t="s">
        <v>6400</v>
      </c>
      <c r="G136" s="651" t="s">
        <v>6002</v>
      </c>
      <c r="H136" s="651" t="s">
        <v>6003</v>
      </c>
      <c r="I136" s="653">
        <v>99.058888888888887</v>
      </c>
      <c r="J136" s="653">
        <v>19</v>
      </c>
      <c r="K136" s="654">
        <v>1882.0699999999997</v>
      </c>
    </row>
    <row r="137" spans="1:11" ht="14.4" customHeight="1" x14ac:dyDescent="0.3">
      <c r="A137" s="649" t="s">
        <v>581</v>
      </c>
      <c r="B137" s="650" t="s">
        <v>582</v>
      </c>
      <c r="C137" s="651" t="s">
        <v>591</v>
      </c>
      <c r="D137" s="652" t="s">
        <v>3556</v>
      </c>
      <c r="E137" s="651" t="s">
        <v>6399</v>
      </c>
      <c r="F137" s="652" t="s">
        <v>6400</v>
      </c>
      <c r="G137" s="651" t="s">
        <v>6004</v>
      </c>
      <c r="H137" s="651" t="s">
        <v>6005</v>
      </c>
      <c r="I137" s="653">
        <v>0.39</v>
      </c>
      <c r="J137" s="653">
        <v>200</v>
      </c>
      <c r="K137" s="654">
        <v>78</v>
      </c>
    </row>
    <row r="138" spans="1:11" ht="14.4" customHeight="1" x14ac:dyDescent="0.3">
      <c r="A138" s="649" t="s">
        <v>581</v>
      </c>
      <c r="B138" s="650" t="s">
        <v>582</v>
      </c>
      <c r="C138" s="651" t="s">
        <v>591</v>
      </c>
      <c r="D138" s="652" t="s">
        <v>3556</v>
      </c>
      <c r="E138" s="651" t="s">
        <v>6399</v>
      </c>
      <c r="F138" s="652" t="s">
        <v>6400</v>
      </c>
      <c r="G138" s="651" t="s">
        <v>6006</v>
      </c>
      <c r="H138" s="651" t="s">
        <v>6007</v>
      </c>
      <c r="I138" s="653">
        <v>123.05</v>
      </c>
      <c r="J138" s="653">
        <v>30</v>
      </c>
      <c r="K138" s="654">
        <v>3691.5</v>
      </c>
    </row>
    <row r="139" spans="1:11" ht="14.4" customHeight="1" x14ac:dyDescent="0.3">
      <c r="A139" s="649" t="s">
        <v>581</v>
      </c>
      <c r="B139" s="650" t="s">
        <v>582</v>
      </c>
      <c r="C139" s="651" t="s">
        <v>591</v>
      </c>
      <c r="D139" s="652" t="s">
        <v>3556</v>
      </c>
      <c r="E139" s="651" t="s">
        <v>6399</v>
      </c>
      <c r="F139" s="652" t="s">
        <v>6400</v>
      </c>
      <c r="G139" s="651" t="s">
        <v>6255</v>
      </c>
      <c r="H139" s="651" t="s">
        <v>6256</v>
      </c>
      <c r="I139" s="653">
        <v>4.3</v>
      </c>
      <c r="J139" s="653">
        <v>48</v>
      </c>
      <c r="K139" s="654">
        <v>206.4</v>
      </c>
    </row>
    <row r="140" spans="1:11" ht="14.4" customHeight="1" x14ac:dyDescent="0.3">
      <c r="A140" s="649" t="s">
        <v>581</v>
      </c>
      <c r="B140" s="650" t="s">
        <v>582</v>
      </c>
      <c r="C140" s="651" t="s">
        <v>591</v>
      </c>
      <c r="D140" s="652" t="s">
        <v>3556</v>
      </c>
      <c r="E140" s="651" t="s">
        <v>6399</v>
      </c>
      <c r="F140" s="652" t="s">
        <v>6400</v>
      </c>
      <c r="G140" s="651" t="s">
        <v>6010</v>
      </c>
      <c r="H140" s="651" t="s">
        <v>6011</v>
      </c>
      <c r="I140" s="653">
        <v>3.7833333333333332</v>
      </c>
      <c r="J140" s="653">
        <v>80</v>
      </c>
      <c r="K140" s="654">
        <v>302.60000000000002</v>
      </c>
    </row>
    <row r="141" spans="1:11" ht="14.4" customHeight="1" x14ac:dyDescent="0.3">
      <c r="A141" s="649" t="s">
        <v>581</v>
      </c>
      <c r="B141" s="650" t="s">
        <v>582</v>
      </c>
      <c r="C141" s="651" t="s">
        <v>591</v>
      </c>
      <c r="D141" s="652" t="s">
        <v>3556</v>
      </c>
      <c r="E141" s="651" t="s">
        <v>6399</v>
      </c>
      <c r="F141" s="652" t="s">
        <v>6400</v>
      </c>
      <c r="G141" s="651" t="s">
        <v>6257</v>
      </c>
      <c r="H141" s="651" t="s">
        <v>6258</v>
      </c>
      <c r="I141" s="653">
        <v>1.84</v>
      </c>
      <c r="J141" s="653">
        <v>20</v>
      </c>
      <c r="K141" s="654">
        <v>36.799999999999997</v>
      </c>
    </row>
    <row r="142" spans="1:11" ht="14.4" customHeight="1" x14ac:dyDescent="0.3">
      <c r="A142" s="649" t="s">
        <v>581</v>
      </c>
      <c r="B142" s="650" t="s">
        <v>582</v>
      </c>
      <c r="C142" s="651" t="s">
        <v>591</v>
      </c>
      <c r="D142" s="652" t="s">
        <v>3556</v>
      </c>
      <c r="E142" s="651" t="s">
        <v>6399</v>
      </c>
      <c r="F142" s="652" t="s">
        <v>6400</v>
      </c>
      <c r="G142" s="651" t="s">
        <v>6259</v>
      </c>
      <c r="H142" s="651" t="s">
        <v>6260</v>
      </c>
      <c r="I142" s="653">
        <v>2.39</v>
      </c>
      <c r="J142" s="653">
        <v>40</v>
      </c>
      <c r="K142" s="654">
        <v>95.6</v>
      </c>
    </row>
    <row r="143" spans="1:11" ht="14.4" customHeight="1" x14ac:dyDescent="0.3">
      <c r="A143" s="649" t="s">
        <v>581</v>
      </c>
      <c r="B143" s="650" t="s">
        <v>582</v>
      </c>
      <c r="C143" s="651" t="s">
        <v>591</v>
      </c>
      <c r="D143" s="652" t="s">
        <v>3556</v>
      </c>
      <c r="E143" s="651" t="s">
        <v>6399</v>
      </c>
      <c r="F143" s="652" t="s">
        <v>6400</v>
      </c>
      <c r="G143" s="651" t="s">
        <v>6012</v>
      </c>
      <c r="H143" s="651" t="s">
        <v>6013</v>
      </c>
      <c r="I143" s="653">
        <v>0.50800000000000001</v>
      </c>
      <c r="J143" s="653">
        <v>4100</v>
      </c>
      <c r="K143" s="654">
        <v>2081</v>
      </c>
    </row>
    <row r="144" spans="1:11" ht="14.4" customHeight="1" x14ac:dyDescent="0.3">
      <c r="A144" s="649" t="s">
        <v>581</v>
      </c>
      <c r="B144" s="650" t="s">
        <v>582</v>
      </c>
      <c r="C144" s="651" t="s">
        <v>591</v>
      </c>
      <c r="D144" s="652" t="s">
        <v>3556</v>
      </c>
      <c r="E144" s="651" t="s">
        <v>6399</v>
      </c>
      <c r="F144" s="652" t="s">
        <v>6400</v>
      </c>
      <c r="G144" s="651" t="s">
        <v>6014</v>
      </c>
      <c r="H144" s="651" t="s">
        <v>6015</v>
      </c>
      <c r="I144" s="653">
        <v>12.08</v>
      </c>
      <c r="J144" s="653">
        <v>20</v>
      </c>
      <c r="K144" s="654">
        <v>241.6</v>
      </c>
    </row>
    <row r="145" spans="1:11" ht="14.4" customHeight="1" x14ac:dyDescent="0.3">
      <c r="A145" s="649" t="s">
        <v>581</v>
      </c>
      <c r="B145" s="650" t="s">
        <v>582</v>
      </c>
      <c r="C145" s="651" t="s">
        <v>591</v>
      </c>
      <c r="D145" s="652" t="s">
        <v>3556</v>
      </c>
      <c r="E145" s="651" t="s">
        <v>6399</v>
      </c>
      <c r="F145" s="652" t="s">
        <v>6400</v>
      </c>
      <c r="G145" s="651" t="s">
        <v>6016</v>
      </c>
      <c r="H145" s="651" t="s">
        <v>6017</v>
      </c>
      <c r="I145" s="653">
        <v>27.558571428571423</v>
      </c>
      <c r="J145" s="653">
        <v>150</v>
      </c>
      <c r="K145" s="654">
        <v>4131.8</v>
      </c>
    </row>
    <row r="146" spans="1:11" ht="14.4" customHeight="1" x14ac:dyDescent="0.3">
      <c r="A146" s="649" t="s">
        <v>581</v>
      </c>
      <c r="B146" s="650" t="s">
        <v>582</v>
      </c>
      <c r="C146" s="651" t="s">
        <v>591</v>
      </c>
      <c r="D146" s="652" t="s">
        <v>3556</v>
      </c>
      <c r="E146" s="651" t="s">
        <v>6399</v>
      </c>
      <c r="F146" s="652" t="s">
        <v>6400</v>
      </c>
      <c r="G146" s="651" t="s">
        <v>6018</v>
      </c>
      <c r="H146" s="651" t="s">
        <v>6019</v>
      </c>
      <c r="I146" s="653">
        <v>1.92</v>
      </c>
      <c r="J146" s="653">
        <v>500</v>
      </c>
      <c r="K146" s="654">
        <v>957.61</v>
      </c>
    </row>
    <row r="147" spans="1:11" ht="14.4" customHeight="1" x14ac:dyDescent="0.3">
      <c r="A147" s="649" t="s">
        <v>581</v>
      </c>
      <c r="B147" s="650" t="s">
        <v>582</v>
      </c>
      <c r="C147" s="651" t="s">
        <v>591</v>
      </c>
      <c r="D147" s="652" t="s">
        <v>3556</v>
      </c>
      <c r="E147" s="651" t="s">
        <v>6399</v>
      </c>
      <c r="F147" s="652" t="s">
        <v>6400</v>
      </c>
      <c r="G147" s="651" t="s">
        <v>6020</v>
      </c>
      <c r="H147" s="651" t="s">
        <v>6021</v>
      </c>
      <c r="I147" s="653">
        <v>2.0499999999999998</v>
      </c>
      <c r="J147" s="653">
        <v>200</v>
      </c>
      <c r="K147" s="654">
        <v>410.38</v>
      </c>
    </row>
    <row r="148" spans="1:11" ht="14.4" customHeight="1" x14ac:dyDescent="0.3">
      <c r="A148" s="649" t="s">
        <v>581</v>
      </c>
      <c r="B148" s="650" t="s">
        <v>582</v>
      </c>
      <c r="C148" s="651" t="s">
        <v>591</v>
      </c>
      <c r="D148" s="652" t="s">
        <v>3556</v>
      </c>
      <c r="E148" s="651" t="s">
        <v>6399</v>
      </c>
      <c r="F148" s="652" t="s">
        <v>6400</v>
      </c>
      <c r="G148" s="651" t="s">
        <v>6024</v>
      </c>
      <c r="H148" s="651" t="s">
        <v>6025</v>
      </c>
      <c r="I148" s="653">
        <v>0.85499999999999998</v>
      </c>
      <c r="J148" s="653">
        <v>1200</v>
      </c>
      <c r="K148" s="654">
        <v>1038</v>
      </c>
    </row>
    <row r="149" spans="1:11" ht="14.4" customHeight="1" x14ac:dyDescent="0.3">
      <c r="A149" s="649" t="s">
        <v>581</v>
      </c>
      <c r="B149" s="650" t="s">
        <v>582</v>
      </c>
      <c r="C149" s="651" t="s">
        <v>591</v>
      </c>
      <c r="D149" s="652" t="s">
        <v>3556</v>
      </c>
      <c r="E149" s="651" t="s">
        <v>6399</v>
      </c>
      <c r="F149" s="652" t="s">
        <v>6400</v>
      </c>
      <c r="G149" s="651" t="s">
        <v>6026</v>
      </c>
      <c r="H149" s="651" t="s">
        <v>6027</v>
      </c>
      <c r="I149" s="653">
        <v>86.38</v>
      </c>
      <c r="J149" s="653">
        <v>20</v>
      </c>
      <c r="K149" s="654">
        <v>1727.6</v>
      </c>
    </row>
    <row r="150" spans="1:11" ht="14.4" customHeight="1" x14ac:dyDescent="0.3">
      <c r="A150" s="649" t="s">
        <v>581</v>
      </c>
      <c r="B150" s="650" t="s">
        <v>582</v>
      </c>
      <c r="C150" s="651" t="s">
        <v>591</v>
      </c>
      <c r="D150" s="652" t="s">
        <v>3556</v>
      </c>
      <c r="E150" s="651" t="s">
        <v>6399</v>
      </c>
      <c r="F150" s="652" t="s">
        <v>6400</v>
      </c>
      <c r="G150" s="651" t="s">
        <v>6261</v>
      </c>
      <c r="H150" s="651" t="s">
        <v>6262</v>
      </c>
      <c r="I150" s="653">
        <v>10.61</v>
      </c>
      <c r="J150" s="653">
        <v>50</v>
      </c>
      <c r="K150" s="654">
        <v>530.5</v>
      </c>
    </row>
    <row r="151" spans="1:11" ht="14.4" customHeight="1" x14ac:dyDescent="0.3">
      <c r="A151" s="649" t="s">
        <v>581</v>
      </c>
      <c r="B151" s="650" t="s">
        <v>582</v>
      </c>
      <c r="C151" s="651" t="s">
        <v>591</v>
      </c>
      <c r="D151" s="652" t="s">
        <v>3556</v>
      </c>
      <c r="E151" s="651" t="s">
        <v>6399</v>
      </c>
      <c r="F151" s="652" t="s">
        <v>6400</v>
      </c>
      <c r="G151" s="651" t="s">
        <v>6028</v>
      </c>
      <c r="H151" s="651" t="s">
        <v>6029</v>
      </c>
      <c r="I151" s="653">
        <v>5.34</v>
      </c>
      <c r="J151" s="653">
        <v>600</v>
      </c>
      <c r="K151" s="654">
        <v>3202.3100000000004</v>
      </c>
    </row>
    <row r="152" spans="1:11" ht="14.4" customHeight="1" x14ac:dyDescent="0.3">
      <c r="A152" s="649" t="s">
        <v>581</v>
      </c>
      <c r="B152" s="650" t="s">
        <v>582</v>
      </c>
      <c r="C152" s="651" t="s">
        <v>591</v>
      </c>
      <c r="D152" s="652" t="s">
        <v>3556</v>
      </c>
      <c r="E152" s="651" t="s">
        <v>6399</v>
      </c>
      <c r="F152" s="652" t="s">
        <v>6400</v>
      </c>
      <c r="G152" s="651" t="s">
        <v>6030</v>
      </c>
      <c r="H152" s="651" t="s">
        <v>6031</v>
      </c>
      <c r="I152" s="653">
        <v>2.74</v>
      </c>
      <c r="J152" s="653">
        <v>50</v>
      </c>
      <c r="K152" s="654">
        <v>136.80000000000001</v>
      </c>
    </row>
    <row r="153" spans="1:11" ht="14.4" customHeight="1" x14ac:dyDescent="0.3">
      <c r="A153" s="649" t="s">
        <v>581</v>
      </c>
      <c r="B153" s="650" t="s">
        <v>582</v>
      </c>
      <c r="C153" s="651" t="s">
        <v>591</v>
      </c>
      <c r="D153" s="652" t="s">
        <v>3556</v>
      </c>
      <c r="E153" s="651" t="s">
        <v>6399</v>
      </c>
      <c r="F153" s="652" t="s">
        <v>6400</v>
      </c>
      <c r="G153" s="651" t="s">
        <v>6263</v>
      </c>
      <c r="H153" s="651" t="s">
        <v>6264</v>
      </c>
      <c r="I153" s="653">
        <v>0.99500000000000011</v>
      </c>
      <c r="J153" s="653">
        <v>300</v>
      </c>
      <c r="K153" s="654">
        <v>298.40000000000003</v>
      </c>
    </row>
    <row r="154" spans="1:11" ht="14.4" customHeight="1" x14ac:dyDescent="0.3">
      <c r="A154" s="649" t="s">
        <v>581</v>
      </c>
      <c r="B154" s="650" t="s">
        <v>582</v>
      </c>
      <c r="C154" s="651" t="s">
        <v>591</v>
      </c>
      <c r="D154" s="652" t="s">
        <v>3556</v>
      </c>
      <c r="E154" s="651" t="s">
        <v>6399</v>
      </c>
      <c r="F154" s="652" t="s">
        <v>6400</v>
      </c>
      <c r="G154" s="651" t="s">
        <v>6036</v>
      </c>
      <c r="H154" s="651" t="s">
        <v>6037</v>
      </c>
      <c r="I154" s="653">
        <v>30.18</v>
      </c>
      <c r="J154" s="653">
        <v>25</v>
      </c>
      <c r="K154" s="654">
        <v>754.5</v>
      </c>
    </row>
    <row r="155" spans="1:11" ht="14.4" customHeight="1" x14ac:dyDescent="0.3">
      <c r="A155" s="649" t="s">
        <v>581</v>
      </c>
      <c r="B155" s="650" t="s">
        <v>582</v>
      </c>
      <c r="C155" s="651" t="s">
        <v>591</v>
      </c>
      <c r="D155" s="652" t="s">
        <v>3556</v>
      </c>
      <c r="E155" s="651" t="s">
        <v>6399</v>
      </c>
      <c r="F155" s="652" t="s">
        <v>6400</v>
      </c>
      <c r="G155" s="651" t="s">
        <v>6038</v>
      </c>
      <c r="H155" s="651" t="s">
        <v>6039</v>
      </c>
      <c r="I155" s="653">
        <v>1.38</v>
      </c>
      <c r="J155" s="653">
        <v>300</v>
      </c>
      <c r="K155" s="654">
        <v>414</v>
      </c>
    </row>
    <row r="156" spans="1:11" ht="14.4" customHeight="1" x14ac:dyDescent="0.3">
      <c r="A156" s="649" t="s">
        <v>581</v>
      </c>
      <c r="B156" s="650" t="s">
        <v>582</v>
      </c>
      <c r="C156" s="651" t="s">
        <v>591</v>
      </c>
      <c r="D156" s="652" t="s">
        <v>3556</v>
      </c>
      <c r="E156" s="651" t="s">
        <v>6399</v>
      </c>
      <c r="F156" s="652" t="s">
        <v>6400</v>
      </c>
      <c r="G156" s="651" t="s">
        <v>6040</v>
      </c>
      <c r="H156" s="651" t="s">
        <v>6041</v>
      </c>
      <c r="I156" s="653">
        <v>79.8</v>
      </c>
      <c r="J156" s="653">
        <v>4</v>
      </c>
      <c r="K156" s="654">
        <v>319.2</v>
      </c>
    </row>
    <row r="157" spans="1:11" ht="14.4" customHeight="1" x14ac:dyDescent="0.3">
      <c r="A157" s="649" t="s">
        <v>581</v>
      </c>
      <c r="B157" s="650" t="s">
        <v>582</v>
      </c>
      <c r="C157" s="651" t="s">
        <v>591</v>
      </c>
      <c r="D157" s="652" t="s">
        <v>3556</v>
      </c>
      <c r="E157" s="651" t="s">
        <v>6399</v>
      </c>
      <c r="F157" s="652" t="s">
        <v>6400</v>
      </c>
      <c r="G157" s="651" t="s">
        <v>6044</v>
      </c>
      <c r="H157" s="651" t="s">
        <v>6045</v>
      </c>
      <c r="I157" s="653">
        <v>0.59666666666666668</v>
      </c>
      <c r="J157" s="653">
        <v>1500</v>
      </c>
      <c r="K157" s="654">
        <v>895</v>
      </c>
    </row>
    <row r="158" spans="1:11" ht="14.4" customHeight="1" x14ac:dyDescent="0.3">
      <c r="A158" s="649" t="s">
        <v>581</v>
      </c>
      <c r="B158" s="650" t="s">
        <v>582</v>
      </c>
      <c r="C158" s="651" t="s">
        <v>591</v>
      </c>
      <c r="D158" s="652" t="s">
        <v>3556</v>
      </c>
      <c r="E158" s="651" t="s">
        <v>6399</v>
      </c>
      <c r="F158" s="652" t="s">
        <v>6400</v>
      </c>
      <c r="G158" s="651" t="s">
        <v>6048</v>
      </c>
      <c r="H158" s="651" t="s">
        <v>6049</v>
      </c>
      <c r="I158" s="653">
        <v>0.44</v>
      </c>
      <c r="J158" s="653">
        <v>900</v>
      </c>
      <c r="K158" s="654">
        <v>396</v>
      </c>
    </row>
    <row r="159" spans="1:11" ht="14.4" customHeight="1" x14ac:dyDescent="0.3">
      <c r="A159" s="649" t="s">
        <v>581</v>
      </c>
      <c r="B159" s="650" t="s">
        <v>582</v>
      </c>
      <c r="C159" s="651" t="s">
        <v>591</v>
      </c>
      <c r="D159" s="652" t="s">
        <v>3556</v>
      </c>
      <c r="E159" s="651" t="s">
        <v>6399</v>
      </c>
      <c r="F159" s="652" t="s">
        <v>6400</v>
      </c>
      <c r="G159" s="651" t="s">
        <v>6050</v>
      </c>
      <c r="H159" s="651" t="s">
        <v>6051</v>
      </c>
      <c r="I159" s="653">
        <v>8.5783333333333331</v>
      </c>
      <c r="J159" s="653">
        <v>106</v>
      </c>
      <c r="K159" s="654">
        <v>909.2399999999999</v>
      </c>
    </row>
    <row r="160" spans="1:11" ht="14.4" customHeight="1" x14ac:dyDescent="0.3">
      <c r="A160" s="649" t="s">
        <v>581</v>
      </c>
      <c r="B160" s="650" t="s">
        <v>582</v>
      </c>
      <c r="C160" s="651" t="s">
        <v>591</v>
      </c>
      <c r="D160" s="652" t="s">
        <v>3556</v>
      </c>
      <c r="E160" s="651" t="s">
        <v>6399</v>
      </c>
      <c r="F160" s="652" t="s">
        <v>6400</v>
      </c>
      <c r="G160" s="651" t="s">
        <v>6265</v>
      </c>
      <c r="H160" s="651" t="s">
        <v>6266</v>
      </c>
      <c r="I160" s="653">
        <v>13.02</v>
      </c>
      <c r="J160" s="653">
        <v>10</v>
      </c>
      <c r="K160" s="654">
        <v>130.19999999999999</v>
      </c>
    </row>
    <row r="161" spans="1:11" ht="14.4" customHeight="1" x14ac:dyDescent="0.3">
      <c r="A161" s="649" t="s">
        <v>581</v>
      </c>
      <c r="B161" s="650" t="s">
        <v>582</v>
      </c>
      <c r="C161" s="651" t="s">
        <v>591</v>
      </c>
      <c r="D161" s="652" t="s">
        <v>3556</v>
      </c>
      <c r="E161" s="651" t="s">
        <v>6399</v>
      </c>
      <c r="F161" s="652" t="s">
        <v>6400</v>
      </c>
      <c r="G161" s="651" t="s">
        <v>6052</v>
      </c>
      <c r="H161" s="651" t="s">
        <v>6053</v>
      </c>
      <c r="I161" s="653">
        <v>28.102857142857143</v>
      </c>
      <c r="J161" s="653">
        <v>40</v>
      </c>
      <c r="K161" s="654">
        <v>1124.44</v>
      </c>
    </row>
    <row r="162" spans="1:11" ht="14.4" customHeight="1" x14ac:dyDescent="0.3">
      <c r="A162" s="649" t="s">
        <v>581</v>
      </c>
      <c r="B162" s="650" t="s">
        <v>582</v>
      </c>
      <c r="C162" s="651" t="s">
        <v>591</v>
      </c>
      <c r="D162" s="652" t="s">
        <v>3556</v>
      </c>
      <c r="E162" s="651" t="s">
        <v>6399</v>
      </c>
      <c r="F162" s="652" t="s">
        <v>6400</v>
      </c>
      <c r="G162" s="651" t="s">
        <v>6267</v>
      </c>
      <c r="H162" s="651" t="s">
        <v>6268</v>
      </c>
      <c r="I162" s="653">
        <v>1.17</v>
      </c>
      <c r="J162" s="653">
        <v>300</v>
      </c>
      <c r="K162" s="654">
        <v>351</v>
      </c>
    </row>
    <row r="163" spans="1:11" ht="14.4" customHeight="1" x14ac:dyDescent="0.3">
      <c r="A163" s="649" t="s">
        <v>581</v>
      </c>
      <c r="B163" s="650" t="s">
        <v>582</v>
      </c>
      <c r="C163" s="651" t="s">
        <v>591</v>
      </c>
      <c r="D163" s="652" t="s">
        <v>3556</v>
      </c>
      <c r="E163" s="651" t="s">
        <v>6399</v>
      </c>
      <c r="F163" s="652" t="s">
        <v>6400</v>
      </c>
      <c r="G163" s="651" t="s">
        <v>6269</v>
      </c>
      <c r="H163" s="651" t="s">
        <v>6270</v>
      </c>
      <c r="I163" s="653">
        <v>13.155000000000001</v>
      </c>
      <c r="J163" s="653">
        <v>48</v>
      </c>
      <c r="K163" s="654">
        <v>631.29</v>
      </c>
    </row>
    <row r="164" spans="1:11" ht="14.4" customHeight="1" x14ac:dyDescent="0.3">
      <c r="A164" s="649" t="s">
        <v>581</v>
      </c>
      <c r="B164" s="650" t="s">
        <v>582</v>
      </c>
      <c r="C164" s="651" t="s">
        <v>591</v>
      </c>
      <c r="D164" s="652" t="s">
        <v>3556</v>
      </c>
      <c r="E164" s="651" t="s">
        <v>6399</v>
      </c>
      <c r="F164" s="652" t="s">
        <v>6400</v>
      </c>
      <c r="G164" s="651" t="s">
        <v>6271</v>
      </c>
      <c r="H164" s="651" t="s">
        <v>6272</v>
      </c>
      <c r="I164" s="653">
        <v>26.37</v>
      </c>
      <c r="J164" s="653">
        <v>24</v>
      </c>
      <c r="K164" s="654">
        <v>632.87</v>
      </c>
    </row>
    <row r="165" spans="1:11" ht="14.4" customHeight="1" x14ac:dyDescent="0.3">
      <c r="A165" s="649" t="s">
        <v>581</v>
      </c>
      <c r="B165" s="650" t="s">
        <v>582</v>
      </c>
      <c r="C165" s="651" t="s">
        <v>591</v>
      </c>
      <c r="D165" s="652" t="s">
        <v>3556</v>
      </c>
      <c r="E165" s="651" t="s">
        <v>6399</v>
      </c>
      <c r="F165" s="652" t="s">
        <v>6400</v>
      </c>
      <c r="G165" s="651" t="s">
        <v>6273</v>
      </c>
      <c r="H165" s="651" t="s">
        <v>6274</v>
      </c>
      <c r="I165" s="653">
        <v>11.84</v>
      </c>
      <c r="J165" s="653">
        <v>100</v>
      </c>
      <c r="K165" s="654">
        <v>1183.57</v>
      </c>
    </row>
    <row r="166" spans="1:11" ht="14.4" customHeight="1" x14ac:dyDescent="0.3">
      <c r="A166" s="649" t="s">
        <v>581</v>
      </c>
      <c r="B166" s="650" t="s">
        <v>582</v>
      </c>
      <c r="C166" s="651" t="s">
        <v>591</v>
      </c>
      <c r="D166" s="652" t="s">
        <v>3556</v>
      </c>
      <c r="E166" s="651" t="s">
        <v>6399</v>
      </c>
      <c r="F166" s="652" t="s">
        <v>6400</v>
      </c>
      <c r="G166" s="651" t="s">
        <v>6064</v>
      </c>
      <c r="H166" s="651" t="s">
        <v>6065</v>
      </c>
      <c r="I166" s="653">
        <v>1.51</v>
      </c>
      <c r="J166" s="653">
        <v>100</v>
      </c>
      <c r="K166" s="654">
        <v>151</v>
      </c>
    </row>
    <row r="167" spans="1:11" ht="14.4" customHeight="1" x14ac:dyDescent="0.3">
      <c r="A167" s="649" t="s">
        <v>581</v>
      </c>
      <c r="B167" s="650" t="s">
        <v>582</v>
      </c>
      <c r="C167" s="651" t="s">
        <v>591</v>
      </c>
      <c r="D167" s="652" t="s">
        <v>3556</v>
      </c>
      <c r="E167" s="651" t="s">
        <v>6399</v>
      </c>
      <c r="F167" s="652" t="s">
        <v>6400</v>
      </c>
      <c r="G167" s="651" t="s">
        <v>6068</v>
      </c>
      <c r="H167" s="651" t="s">
        <v>6069</v>
      </c>
      <c r="I167" s="653">
        <v>0.91</v>
      </c>
      <c r="J167" s="653">
        <v>500</v>
      </c>
      <c r="K167" s="654">
        <v>455.4</v>
      </c>
    </row>
    <row r="168" spans="1:11" ht="14.4" customHeight="1" x14ac:dyDescent="0.3">
      <c r="A168" s="649" t="s">
        <v>581</v>
      </c>
      <c r="B168" s="650" t="s">
        <v>582</v>
      </c>
      <c r="C168" s="651" t="s">
        <v>591</v>
      </c>
      <c r="D168" s="652" t="s">
        <v>3556</v>
      </c>
      <c r="E168" s="651" t="s">
        <v>6399</v>
      </c>
      <c r="F168" s="652" t="s">
        <v>6400</v>
      </c>
      <c r="G168" s="651" t="s">
        <v>6074</v>
      </c>
      <c r="H168" s="651" t="s">
        <v>6075</v>
      </c>
      <c r="I168" s="653">
        <v>0.31</v>
      </c>
      <c r="J168" s="653">
        <v>200</v>
      </c>
      <c r="K168" s="654">
        <v>62</v>
      </c>
    </row>
    <row r="169" spans="1:11" ht="14.4" customHeight="1" x14ac:dyDescent="0.3">
      <c r="A169" s="649" t="s">
        <v>581</v>
      </c>
      <c r="B169" s="650" t="s">
        <v>582</v>
      </c>
      <c r="C169" s="651" t="s">
        <v>591</v>
      </c>
      <c r="D169" s="652" t="s">
        <v>3556</v>
      </c>
      <c r="E169" s="651" t="s">
        <v>6399</v>
      </c>
      <c r="F169" s="652" t="s">
        <v>6400</v>
      </c>
      <c r="G169" s="651" t="s">
        <v>6078</v>
      </c>
      <c r="H169" s="651" t="s">
        <v>6079</v>
      </c>
      <c r="I169" s="653">
        <v>7.1</v>
      </c>
      <c r="J169" s="653">
        <v>2</v>
      </c>
      <c r="K169" s="654">
        <v>14.2</v>
      </c>
    </row>
    <row r="170" spans="1:11" ht="14.4" customHeight="1" x14ac:dyDescent="0.3">
      <c r="A170" s="649" t="s">
        <v>581</v>
      </c>
      <c r="B170" s="650" t="s">
        <v>582</v>
      </c>
      <c r="C170" s="651" t="s">
        <v>591</v>
      </c>
      <c r="D170" s="652" t="s">
        <v>3556</v>
      </c>
      <c r="E170" s="651" t="s">
        <v>6399</v>
      </c>
      <c r="F170" s="652" t="s">
        <v>6400</v>
      </c>
      <c r="G170" s="651" t="s">
        <v>6275</v>
      </c>
      <c r="H170" s="651" t="s">
        <v>6276</v>
      </c>
      <c r="I170" s="653">
        <v>5.28</v>
      </c>
      <c r="J170" s="653">
        <v>10</v>
      </c>
      <c r="K170" s="654">
        <v>52.8</v>
      </c>
    </row>
    <row r="171" spans="1:11" ht="14.4" customHeight="1" x14ac:dyDescent="0.3">
      <c r="A171" s="649" t="s">
        <v>581</v>
      </c>
      <c r="B171" s="650" t="s">
        <v>582</v>
      </c>
      <c r="C171" s="651" t="s">
        <v>591</v>
      </c>
      <c r="D171" s="652" t="s">
        <v>3556</v>
      </c>
      <c r="E171" s="651" t="s">
        <v>6401</v>
      </c>
      <c r="F171" s="652" t="s">
        <v>6402</v>
      </c>
      <c r="G171" s="651" t="s">
        <v>6090</v>
      </c>
      <c r="H171" s="651" t="s">
        <v>6091</v>
      </c>
      <c r="I171" s="653">
        <v>3.51</v>
      </c>
      <c r="J171" s="653">
        <v>30</v>
      </c>
      <c r="K171" s="654">
        <v>105.3</v>
      </c>
    </row>
    <row r="172" spans="1:11" ht="14.4" customHeight="1" x14ac:dyDescent="0.3">
      <c r="A172" s="649" t="s">
        <v>581</v>
      </c>
      <c r="B172" s="650" t="s">
        <v>582</v>
      </c>
      <c r="C172" s="651" t="s">
        <v>591</v>
      </c>
      <c r="D172" s="652" t="s">
        <v>3556</v>
      </c>
      <c r="E172" s="651" t="s">
        <v>6401</v>
      </c>
      <c r="F172" s="652" t="s">
        <v>6402</v>
      </c>
      <c r="G172" s="651" t="s">
        <v>6092</v>
      </c>
      <c r="H172" s="651" t="s">
        <v>6093</v>
      </c>
      <c r="I172" s="653">
        <v>15.92</v>
      </c>
      <c r="J172" s="653">
        <v>350</v>
      </c>
      <c r="K172" s="654">
        <v>5572</v>
      </c>
    </row>
    <row r="173" spans="1:11" ht="14.4" customHeight="1" x14ac:dyDescent="0.3">
      <c r="A173" s="649" t="s">
        <v>581</v>
      </c>
      <c r="B173" s="650" t="s">
        <v>582</v>
      </c>
      <c r="C173" s="651" t="s">
        <v>591</v>
      </c>
      <c r="D173" s="652" t="s">
        <v>3556</v>
      </c>
      <c r="E173" s="651" t="s">
        <v>6401</v>
      </c>
      <c r="F173" s="652" t="s">
        <v>6402</v>
      </c>
      <c r="G173" s="651" t="s">
        <v>6096</v>
      </c>
      <c r="H173" s="651" t="s">
        <v>6097</v>
      </c>
      <c r="I173" s="653">
        <v>0.97</v>
      </c>
      <c r="J173" s="653">
        <v>6300</v>
      </c>
      <c r="K173" s="654">
        <v>6179</v>
      </c>
    </row>
    <row r="174" spans="1:11" ht="14.4" customHeight="1" x14ac:dyDescent="0.3">
      <c r="A174" s="649" t="s">
        <v>581</v>
      </c>
      <c r="B174" s="650" t="s">
        <v>582</v>
      </c>
      <c r="C174" s="651" t="s">
        <v>591</v>
      </c>
      <c r="D174" s="652" t="s">
        <v>3556</v>
      </c>
      <c r="E174" s="651" t="s">
        <v>6401</v>
      </c>
      <c r="F174" s="652" t="s">
        <v>6402</v>
      </c>
      <c r="G174" s="651" t="s">
        <v>6098</v>
      </c>
      <c r="H174" s="651" t="s">
        <v>6099</v>
      </c>
      <c r="I174" s="653">
        <v>1.43</v>
      </c>
      <c r="J174" s="653">
        <v>300</v>
      </c>
      <c r="K174" s="654">
        <v>429</v>
      </c>
    </row>
    <row r="175" spans="1:11" ht="14.4" customHeight="1" x14ac:dyDescent="0.3">
      <c r="A175" s="649" t="s">
        <v>581</v>
      </c>
      <c r="B175" s="650" t="s">
        <v>582</v>
      </c>
      <c r="C175" s="651" t="s">
        <v>591</v>
      </c>
      <c r="D175" s="652" t="s">
        <v>3556</v>
      </c>
      <c r="E175" s="651" t="s">
        <v>6401</v>
      </c>
      <c r="F175" s="652" t="s">
        <v>6402</v>
      </c>
      <c r="G175" s="651" t="s">
        <v>6100</v>
      </c>
      <c r="H175" s="651" t="s">
        <v>6101</v>
      </c>
      <c r="I175" s="653">
        <v>0.435</v>
      </c>
      <c r="J175" s="653">
        <v>2700</v>
      </c>
      <c r="K175" s="654">
        <v>1184</v>
      </c>
    </row>
    <row r="176" spans="1:11" ht="14.4" customHeight="1" x14ac:dyDescent="0.3">
      <c r="A176" s="649" t="s">
        <v>581</v>
      </c>
      <c r="B176" s="650" t="s">
        <v>582</v>
      </c>
      <c r="C176" s="651" t="s">
        <v>591</v>
      </c>
      <c r="D176" s="652" t="s">
        <v>3556</v>
      </c>
      <c r="E176" s="651" t="s">
        <v>6401</v>
      </c>
      <c r="F176" s="652" t="s">
        <v>6402</v>
      </c>
      <c r="G176" s="651" t="s">
        <v>6102</v>
      </c>
      <c r="H176" s="651" t="s">
        <v>6103</v>
      </c>
      <c r="I176" s="653">
        <v>0.61875000000000002</v>
      </c>
      <c r="J176" s="653">
        <v>4000</v>
      </c>
      <c r="K176" s="654">
        <v>2507</v>
      </c>
    </row>
    <row r="177" spans="1:11" ht="14.4" customHeight="1" x14ac:dyDescent="0.3">
      <c r="A177" s="649" t="s">
        <v>581</v>
      </c>
      <c r="B177" s="650" t="s">
        <v>582</v>
      </c>
      <c r="C177" s="651" t="s">
        <v>591</v>
      </c>
      <c r="D177" s="652" t="s">
        <v>3556</v>
      </c>
      <c r="E177" s="651" t="s">
        <v>6401</v>
      </c>
      <c r="F177" s="652" t="s">
        <v>6402</v>
      </c>
      <c r="G177" s="651" t="s">
        <v>6104</v>
      </c>
      <c r="H177" s="651" t="s">
        <v>6277</v>
      </c>
      <c r="I177" s="653">
        <v>22.53</v>
      </c>
      <c r="J177" s="653">
        <v>3</v>
      </c>
      <c r="K177" s="654">
        <v>67.59</v>
      </c>
    </row>
    <row r="178" spans="1:11" ht="14.4" customHeight="1" x14ac:dyDescent="0.3">
      <c r="A178" s="649" t="s">
        <v>581</v>
      </c>
      <c r="B178" s="650" t="s">
        <v>582</v>
      </c>
      <c r="C178" s="651" t="s">
        <v>591</v>
      </c>
      <c r="D178" s="652" t="s">
        <v>3556</v>
      </c>
      <c r="E178" s="651" t="s">
        <v>6401</v>
      </c>
      <c r="F178" s="652" t="s">
        <v>6402</v>
      </c>
      <c r="G178" s="651" t="s">
        <v>6104</v>
      </c>
      <c r="H178" s="651" t="s">
        <v>6105</v>
      </c>
      <c r="I178" s="653">
        <v>22.53</v>
      </c>
      <c r="J178" s="653">
        <v>20</v>
      </c>
      <c r="K178" s="654">
        <v>450.6</v>
      </c>
    </row>
    <row r="179" spans="1:11" ht="14.4" customHeight="1" x14ac:dyDescent="0.3">
      <c r="A179" s="649" t="s">
        <v>581</v>
      </c>
      <c r="B179" s="650" t="s">
        <v>582</v>
      </c>
      <c r="C179" s="651" t="s">
        <v>591</v>
      </c>
      <c r="D179" s="652" t="s">
        <v>3556</v>
      </c>
      <c r="E179" s="651" t="s">
        <v>6401</v>
      </c>
      <c r="F179" s="652" t="s">
        <v>6402</v>
      </c>
      <c r="G179" s="651" t="s">
        <v>6278</v>
      </c>
      <c r="H179" s="651" t="s">
        <v>6279</v>
      </c>
      <c r="I179" s="653">
        <v>6.19</v>
      </c>
      <c r="J179" s="653">
        <v>20</v>
      </c>
      <c r="K179" s="654">
        <v>123.8</v>
      </c>
    </row>
    <row r="180" spans="1:11" ht="14.4" customHeight="1" x14ac:dyDescent="0.3">
      <c r="A180" s="649" t="s">
        <v>581</v>
      </c>
      <c r="B180" s="650" t="s">
        <v>582</v>
      </c>
      <c r="C180" s="651" t="s">
        <v>591</v>
      </c>
      <c r="D180" s="652" t="s">
        <v>3556</v>
      </c>
      <c r="E180" s="651" t="s">
        <v>6401</v>
      </c>
      <c r="F180" s="652" t="s">
        <v>6402</v>
      </c>
      <c r="G180" s="651" t="s">
        <v>6106</v>
      </c>
      <c r="H180" s="651" t="s">
        <v>6107</v>
      </c>
      <c r="I180" s="653">
        <v>6.14</v>
      </c>
      <c r="J180" s="653">
        <v>5</v>
      </c>
      <c r="K180" s="654">
        <v>30.7</v>
      </c>
    </row>
    <row r="181" spans="1:11" ht="14.4" customHeight="1" x14ac:dyDescent="0.3">
      <c r="A181" s="649" t="s">
        <v>581</v>
      </c>
      <c r="B181" s="650" t="s">
        <v>582</v>
      </c>
      <c r="C181" s="651" t="s">
        <v>591</v>
      </c>
      <c r="D181" s="652" t="s">
        <v>3556</v>
      </c>
      <c r="E181" s="651" t="s">
        <v>6401</v>
      </c>
      <c r="F181" s="652" t="s">
        <v>6402</v>
      </c>
      <c r="G181" s="651" t="s">
        <v>6111</v>
      </c>
      <c r="H181" s="651" t="s">
        <v>6112</v>
      </c>
      <c r="I181" s="653">
        <v>2.3849999999999998</v>
      </c>
      <c r="J181" s="653">
        <v>550</v>
      </c>
      <c r="K181" s="654">
        <v>1308</v>
      </c>
    </row>
    <row r="182" spans="1:11" ht="14.4" customHeight="1" x14ac:dyDescent="0.3">
      <c r="A182" s="649" t="s">
        <v>581</v>
      </c>
      <c r="B182" s="650" t="s">
        <v>582</v>
      </c>
      <c r="C182" s="651" t="s">
        <v>591</v>
      </c>
      <c r="D182" s="652" t="s">
        <v>3556</v>
      </c>
      <c r="E182" s="651" t="s">
        <v>6401</v>
      </c>
      <c r="F182" s="652" t="s">
        <v>6402</v>
      </c>
      <c r="G182" s="651" t="s">
        <v>6113</v>
      </c>
      <c r="H182" s="651" t="s">
        <v>6114</v>
      </c>
      <c r="I182" s="653">
        <v>17.97</v>
      </c>
      <c r="J182" s="653">
        <v>10</v>
      </c>
      <c r="K182" s="654">
        <v>179.7</v>
      </c>
    </row>
    <row r="183" spans="1:11" ht="14.4" customHeight="1" x14ac:dyDescent="0.3">
      <c r="A183" s="649" t="s">
        <v>581</v>
      </c>
      <c r="B183" s="650" t="s">
        <v>582</v>
      </c>
      <c r="C183" s="651" t="s">
        <v>591</v>
      </c>
      <c r="D183" s="652" t="s">
        <v>3556</v>
      </c>
      <c r="E183" s="651" t="s">
        <v>6401</v>
      </c>
      <c r="F183" s="652" t="s">
        <v>6402</v>
      </c>
      <c r="G183" s="651" t="s">
        <v>6113</v>
      </c>
      <c r="H183" s="651" t="s">
        <v>6115</v>
      </c>
      <c r="I183" s="653">
        <v>13.95</v>
      </c>
      <c r="J183" s="653">
        <v>10</v>
      </c>
      <c r="K183" s="654">
        <v>139.5</v>
      </c>
    </row>
    <row r="184" spans="1:11" ht="14.4" customHeight="1" x14ac:dyDescent="0.3">
      <c r="A184" s="649" t="s">
        <v>581</v>
      </c>
      <c r="B184" s="650" t="s">
        <v>582</v>
      </c>
      <c r="C184" s="651" t="s">
        <v>591</v>
      </c>
      <c r="D184" s="652" t="s">
        <v>3556</v>
      </c>
      <c r="E184" s="651" t="s">
        <v>6401</v>
      </c>
      <c r="F184" s="652" t="s">
        <v>6402</v>
      </c>
      <c r="G184" s="651" t="s">
        <v>6118</v>
      </c>
      <c r="H184" s="651" t="s">
        <v>6119</v>
      </c>
      <c r="I184" s="653">
        <v>5.5624999999999991</v>
      </c>
      <c r="J184" s="653">
        <v>160</v>
      </c>
      <c r="K184" s="654">
        <v>890.1</v>
      </c>
    </row>
    <row r="185" spans="1:11" ht="14.4" customHeight="1" x14ac:dyDescent="0.3">
      <c r="A185" s="649" t="s">
        <v>581</v>
      </c>
      <c r="B185" s="650" t="s">
        <v>582</v>
      </c>
      <c r="C185" s="651" t="s">
        <v>591</v>
      </c>
      <c r="D185" s="652" t="s">
        <v>3556</v>
      </c>
      <c r="E185" s="651" t="s">
        <v>6401</v>
      </c>
      <c r="F185" s="652" t="s">
        <v>6402</v>
      </c>
      <c r="G185" s="651" t="s">
        <v>6280</v>
      </c>
      <c r="H185" s="651" t="s">
        <v>6281</v>
      </c>
      <c r="I185" s="653">
        <v>2.33</v>
      </c>
      <c r="J185" s="653">
        <v>200</v>
      </c>
      <c r="K185" s="654">
        <v>466</v>
      </c>
    </row>
    <row r="186" spans="1:11" ht="14.4" customHeight="1" x14ac:dyDescent="0.3">
      <c r="A186" s="649" t="s">
        <v>581</v>
      </c>
      <c r="B186" s="650" t="s">
        <v>582</v>
      </c>
      <c r="C186" s="651" t="s">
        <v>591</v>
      </c>
      <c r="D186" s="652" t="s">
        <v>3556</v>
      </c>
      <c r="E186" s="651" t="s">
        <v>6401</v>
      </c>
      <c r="F186" s="652" t="s">
        <v>6402</v>
      </c>
      <c r="G186" s="651" t="s">
        <v>6282</v>
      </c>
      <c r="H186" s="651" t="s">
        <v>6283</v>
      </c>
      <c r="I186" s="653">
        <v>195.14499999999998</v>
      </c>
      <c r="J186" s="653">
        <v>3</v>
      </c>
      <c r="K186" s="654">
        <v>585.44000000000005</v>
      </c>
    </row>
    <row r="187" spans="1:11" ht="14.4" customHeight="1" x14ac:dyDescent="0.3">
      <c r="A187" s="649" t="s">
        <v>581</v>
      </c>
      <c r="B187" s="650" t="s">
        <v>582</v>
      </c>
      <c r="C187" s="651" t="s">
        <v>591</v>
      </c>
      <c r="D187" s="652" t="s">
        <v>3556</v>
      </c>
      <c r="E187" s="651" t="s">
        <v>6401</v>
      </c>
      <c r="F187" s="652" t="s">
        <v>6402</v>
      </c>
      <c r="G187" s="651" t="s">
        <v>6120</v>
      </c>
      <c r="H187" s="651" t="s">
        <v>6121</v>
      </c>
      <c r="I187" s="653">
        <v>2.38</v>
      </c>
      <c r="J187" s="653">
        <v>50</v>
      </c>
      <c r="K187" s="654">
        <v>119</v>
      </c>
    </row>
    <row r="188" spans="1:11" ht="14.4" customHeight="1" x14ac:dyDescent="0.3">
      <c r="A188" s="649" t="s">
        <v>581</v>
      </c>
      <c r="B188" s="650" t="s">
        <v>582</v>
      </c>
      <c r="C188" s="651" t="s">
        <v>591</v>
      </c>
      <c r="D188" s="652" t="s">
        <v>3556</v>
      </c>
      <c r="E188" s="651" t="s">
        <v>6401</v>
      </c>
      <c r="F188" s="652" t="s">
        <v>6402</v>
      </c>
      <c r="G188" s="651" t="s">
        <v>6122</v>
      </c>
      <c r="H188" s="651" t="s">
        <v>6123</v>
      </c>
      <c r="I188" s="653">
        <v>1.8716666666666668</v>
      </c>
      <c r="J188" s="653">
        <v>1151</v>
      </c>
      <c r="K188" s="654">
        <v>2150.9</v>
      </c>
    </row>
    <row r="189" spans="1:11" ht="14.4" customHeight="1" x14ac:dyDescent="0.3">
      <c r="A189" s="649" t="s">
        <v>581</v>
      </c>
      <c r="B189" s="650" t="s">
        <v>582</v>
      </c>
      <c r="C189" s="651" t="s">
        <v>591</v>
      </c>
      <c r="D189" s="652" t="s">
        <v>3556</v>
      </c>
      <c r="E189" s="651" t="s">
        <v>6401</v>
      </c>
      <c r="F189" s="652" t="s">
        <v>6402</v>
      </c>
      <c r="G189" s="651" t="s">
        <v>6124</v>
      </c>
      <c r="H189" s="651" t="s">
        <v>6125</v>
      </c>
      <c r="I189" s="653">
        <v>1.7966666666666666</v>
      </c>
      <c r="J189" s="653">
        <v>150</v>
      </c>
      <c r="K189" s="654">
        <v>269.5</v>
      </c>
    </row>
    <row r="190" spans="1:11" ht="14.4" customHeight="1" x14ac:dyDescent="0.3">
      <c r="A190" s="649" t="s">
        <v>581</v>
      </c>
      <c r="B190" s="650" t="s">
        <v>582</v>
      </c>
      <c r="C190" s="651" t="s">
        <v>591</v>
      </c>
      <c r="D190" s="652" t="s">
        <v>3556</v>
      </c>
      <c r="E190" s="651" t="s">
        <v>6401</v>
      </c>
      <c r="F190" s="652" t="s">
        <v>6402</v>
      </c>
      <c r="G190" s="651" t="s">
        <v>6126</v>
      </c>
      <c r="H190" s="651" t="s">
        <v>6127</v>
      </c>
      <c r="I190" s="653">
        <v>2.9133333333333331</v>
      </c>
      <c r="J190" s="653">
        <v>2000</v>
      </c>
      <c r="K190" s="654">
        <v>5844</v>
      </c>
    </row>
    <row r="191" spans="1:11" ht="14.4" customHeight="1" x14ac:dyDescent="0.3">
      <c r="A191" s="649" t="s">
        <v>581</v>
      </c>
      <c r="B191" s="650" t="s">
        <v>582</v>
      </c>
      <c r="C191" s="651" t="s">
        <v>591</v>
      </c>
      <c r="D191" s="652" t="s">
        <v>3556</v>
      </c>
      <c r="E191" s="651" t="s">
        <v>6401</v>
      </c>
      <c r="F191" s="652" t="s">
        <v>6402</v>
      </c>
      <c r="G191" s="651" t="s">
        <v>6128</v>
      </c>
      <c r="H191" s="651" t="s">
        <v>6129</v>
      </c>
      <c r="I191" s="653">
        <v>1.76</v>
      </c>
      <c r="J191" s="653">
        <v>100</v>
      </c>
      <c r="K191" s="654">
        <v>176</v>
      </c>
    </row>
    <row r="192" spans="1:11" ht="14.4" customHeight="1" x14ac:dyDescent="0.3">
      <c r="A192" s="649" t="s">
        <v>581</v>
      </c>
      <c r="B192" s="650" t="s">
        <v>582</v>
      </c>
      <c r="C192" s="651" t="s">
        <v>591</v>
      </c>
      <c r="D192" s="652" t="s">
        <v>3556</v>
      </c>
      <c r="E192" s="651" t="s">
        <v>6401</v>
      </c>
      <c r="F192" s="652" t="s">
        <v>6402</v>
      </c>
      <c r="G192" s="651" t="s">
        <v>6284</v>
      </c>
      <c r="H192" s="651" t="s">
        <v>6285</v>
      </c>
      <c r="I192" s="653">
        <v>2.44</v>
      </c>
      <c r="J192" s="653">
        <v>50</v>
      </c>
      <c r="K192" s="654">
        <v>122</v>
      </c>
    </row>
    <row r="193" spans="1:11" ht="14.4" customHeight="1" x14ac:dyDescent="0.3">
      <c r="A193" s="649" t="s">
        <v>581</v>
      </c>
      <c r="B193" s="650" t="s">
        <v>582</v>
      </c>
      <c r="C193" s="651" t="s">
        <v>591</v>
      </c>
      <c r="D193" s="652" t="s">
        <v>3556</v>
      </c>
      <c r="E193" s="651" t="s">
        <v>6401</v>
      </c>
      <c r="F193" s="652" t="s">
        <v>6402</v>
      </c>
      <c r="G193" s="651" t="s">
        <v>6130</v>
      </c>
      <c r="H193" s="651" t="s">
        <v>6131</v>
      </c>
      <c r="I193" s="653">
        <v>4.8166666666666664</v>
      </c>
      <c r="J193" s="653">
        <v>250</v>
      </c>
      <c r="K193" s="654">
        <v>1204</v>
      </c>
    </row>
    <row r="194" spans="1:11" ht="14.4" customHeight="1" x14ac:dyDescent="0.3">
      <c r="A194" s="649" t="s">
        <v>581</v>
      </c>
      <c r="B194" s="650" t="s">
        <v>582</v>
      </c>
      <c r="C194" s="651" t="s">
        <v>591</v>
      </c>
      <c r="D194" s="652" t="s">
        <v>3556</v>
      </c>
      <c r="E194" s="651" t="s">
        <v>6401</v>
      </c>
      <c r="F194" s="652" t="s">
        <v>6402</v>
      </c>
      <c r="G194" s="651" t="s">
        <v>6132</v>
      </c>
      <c r="H194" s="651" t="s">
        <v>6133</v>
      </c>
      <c r="I194" s="653">
        <v>1.4285714285714285E-2</v>
      </c>
      <c r="J194" s="653">
        <v>1900</v>
      </c>
      <c r="K194" s="654">
        <v>28</v>
      </c>
    </row>
    <row r="195" spans="1:11" ht="14.4" customHeight="1" x14ac:dyDescent="0.3">
      <c r="A195" s="649" t="s">
        <v>581</v>
      </c>
      <c r="B195" s="650" t="s">
        <v>582</v>
      </c>
      <c r="C195" s="651" t="s">
        <v>591</v>
      </c>
      <c r="D195" s="652" t="s">
        <v>3556</v>
      </c>
      <c r="E195" s="651" t="s">
        <v>6401</v>
      </c>
      <c r="F195" s="652" t="s">
        <v>6402</v>
      </c>
      <c r="G195" s="651" t="s">
        <v>6286</v>
      </c>
      <c r="H195" s="651" t="s">
        <v>6287</v>
      </c>
      <c r="I195" s="653">
        <v>2.1100000000000003</v>
      </c>
      <c r="J195" s="653">
        <v>450</v>
      </c>
      <c r="K195" s="654">
        <v>948</v>
      </c>
    </row>
    <row r="196" spans="1:11" ht="14.4" customHeight="1" x14ac:dyDescent="0.3">
      <c r="A196" s="649" t="s">
        <v>581</v>
      </c>
      <c r="B196" s="650" t="s">
        <v>582</v>
      </c>
      <c r="C196" s="651" t="s">
        <v>591</v>
      </c>
      <c r="D196" s="652" t="s">
        <v>3556</v>
      </c>
      <c r="E196" s="651" t="s">
        <v>6401</v>
      </c>
      <c r="F196" s="652" t="s">
        <v>6402</v>
      </c>
      <c r="G196" s="651" t="s">
        <v>6288</v>
      </c>
      <c r="H196" s="651" t="s">
        <v>6289</v>
      </c>
      <c r="I196" s="653">
        <v>2.41</v>
      </c>
      <c r="J196" s="653">
        <v>50</v>
      </c>
      <c r="K196" s="654">
        <v>120.5</v>
      </c>
    </row>
    <row r="197" spans="1:11" ht="14.4" customHeight="1" x14ac:dyDescent="0.3">
      <c r="A197" s="649" t="s">
        <v>581</v>
      </c>
      <c r="B197" s="650" t="s">
        <v>582</v>
      </c>
      <c r="C197" s="651" t="s">
        <v>591</v>
      </c>
      <c r="D197" s="652" t="s">
        <v>3556</v>
      </c>
      <c r="E197" s="651" t="s">
        <v>6401</v>
      </c>
      <c r="F197" s="652" t="s">
        <v>6402</v>
      </c>
      <c r="G197" s="651" t="s">
        <v>6138</v>
      </c>
      <c r="H197" s="651" t="s">
        <v>6139</v>
      </c>
      <c r="I197" s="653">
        <v>2.1749999999999998</v>
      </c>
      <c r="J197" s="653">
        <v>550</v>
      </c>
      <c r="K197" s="654">
        <v>1197</v>
      </c>
    </row>
    <row r="198" spans="1:11" ht="14.4" customHeight="1" x14ac:dyDescent="0.3">
      <c r="A198" s="649" t="s">
        <v>581</v>
      </c>
      <c r="B198" s="650" t="s">
        <v>582</v>
      </c>
      <c r="C198" s="651" t="s">
        <v>591</v>
      </c>
      <c r="D198" s="652" t="s">
        <v>3556</v>
      </c>
      <c r="E198" s="651" t="s">
        <v>6401</v>
      </c>
      <c r="F198" s="652" t="s">
        <v>6402</v>
      </c>
      <c r="G198" s="651" t="s">
        <v>6140</v>
      </c>
      <c r="H198" s="651" t="s">
        <v>6141</v>
      </c>
      <c r="I198" s="653">
        <v>2.86</v>
      </c>
      <c r="J198" s="653">
        <v>30</v>
      </c>
      <c r="K198" s="654">
        <v>85.8</v>
      </c>
    </row>
    <row r="199" spans="1:11" ht="14.4" customHeight="1" x14ac:dyDescent="0.3">
      <c r="A199" s="649" t="s">
        <v>581</v>
      </c>
      <c r="B199" s="650" t="s">
        <v>582</v>
      </c>
      <c r="C199" s="651" t="s">
        <v>591</v>
      </c>
      <c r="D199" s="652" t="s">
        <v>3556</v>
      </c>
      <c r="E199" s="651" t="s">
        <v>6401</v>
      </c>
      <c r="F199" s="652" t="s">
        <v>6402</v>
      </c>
      <c r="G199" s="651" t="s">
        <v>6290</v>
      </c>
      <c r="H199" s="651" t="s">
        <v>6291</v>
      </c>
      <c r="I199" s="653">
        <v>29.9</v>
      </c>
      <c r="J199" s="653">
        <v>5</v>
      </c>
      <c r="K199" s="654">
        <v>149.5</v>
      </c>
    </row>
    <row r="200" spans="1:11" ht="14.4" customHeight="1" x14ac:dyDescent="0.3">
      <c r="A200" s="649" t="s">
        <v>581</v>
      </c>
      <c r="B200" s="650" t="s">
        <v>582</v>
      </c>
      <c r="C200" s="651" t="s">
        <v>591</v>
      </c>
      <c r="D200" s="652" t="s">
        <v>3556</v>
      </c>
      <c r="E200" s="651" t="s">
        <v>6401</v>
      </c>
      <c r="F200" s="652" t="s">
        <v>6402</v>
      </c>
      <c r="G200" s="651" t="s">
        <v>6142</v>
      </c>
      <c r="H200" s="651" t="s">
        <v>6143</v>
      </c>
      <c r="I200" s="653">
        <v>5.9325000000000001</v>
      </c>
      <c r="J200" s="653">
        <v>50</v>
      </c>
      <c r="K200" s="654">
        <v>297.8</v>
      </c>
    </row>
    <row r="201" spans="1:11" ht="14.4" customHeight="1" x14ac:dyDescent="0.3">
      <c r="A201" s="649" t="s">
        <v>581</v>
      </c>
      <c r="B201" s="650" t="s">
        <v>582</v>
      </c>
      <c r="C201" s="651" t="s">
        <v>591</v>
      </c>
      <c r="D201" s="652" t="s">
        <v>3556</v>
      </c>
      <c r="E201" s="651" t="s">
        <v>6401</v>
      </c>
      <c r="F201" s="652" t="s">
        <v>6402</v>
      </c>
      <c r="G201" s="651" t="s">
        <v>6292</v>
      </c>
      <c r="H201" s="651" t="s">
        <v>6293</v>
      </c>
      <c r="I201" s="653">
        <v>2.9</v>
      </c>
      <c r="J201" s="653">
        <v>20</v>
      </c>
      <c r="K201" s="654">
        <v>58</v>
      </c>
    </row>
    <row r="202" spans="1:11" ht="14.4" customHeight="1" x14ac:dyDescent="0.3">
      <c r="A202" s="649" t="s">
        <v>581</v>
      </c>
      <c r="B202" s="650" t="s">
        <v>582</v>
      </c>
      <c r="C202" s="651" t="s">
        <v>591</v>
      </c>
      <c r="D202" s="652" t="s">
        <v>3556</v>
      </c>
      <c r="E202" s="651" t="s">
        <v>6401</v>
      </c>
      <c r="F202" s="652" t="s">
        <v>6402</v>
      </c>
      <c r="G202" s="651" t="s">
        <v>6144</v>
      </c>
      <c r="H202" s="651" t="s">
        <v>6145</v>
      </c>
      <c r="I202" s="653">
        <v>5.13</v>
      </c>
      <c r="J202" s="653">
        <v>2080</v>
      </c>
      <c r="K202" s="654">
        <v>10670.400000000001</v>
      </c>
    </row>
    <row r="203" spans="1:11" ht="14.4" customHeight="1" x14ac:dyDescent="0.3">
      <c r="A203" s="649" t="s">
        <v>581</v>
      </c>
      <c r="B203" s="650" t="s">
        <v>582</v>
      </c>
      <c r="C203" s="651" t="s">
        <v>591</v>
      </c>
      <c r="D203" s="652" t="s">
        <v>3556</v>
      </c>
      <c r="E203" s="651" t="s">
        <v>6401</v>
      </c>
      <c r="F203" s="652" t="s">
        <v>6402</v>
      </c>
      <c r="G203" s="651" t="s">
        <v>6294</v>
      </c>
      <c r="H203" s="651" t="s">
        <v>6295</v>
      </c>
      <c r="I203" s="653">
        <v>7.9466666666666663</v>
      </c>
      <c r="J203" s="653">
        <v>160</v>
      </c>
      <c r="K203" s="654">
        <v>1271.5999999999999</v>
      </c>
    </row>
    <row r="204" spans="1:11" ht="14.4" customHeight="1" x14ac:dyDescent="0.3">
      <c r="A204" s="649" t="s">
        <v>581</v>
      </c>
      <c r="B204" s="650" t="s">
        <v>582</v>
      </c>
      <c r="C204" s="651" t="s">
        <v>591</v>
      </c>
      <c r="D204" s="652" t="s">
        <v>3556</v>
      </c>
      <c r="E204" s="651" t="s">
        <v>6401</v>
      </c>
      <c r="F204" s="652" t="s">
        <v>6402</v>
      </c>
      <c r="G204" s="651" t="s">
        <v>6146</v>
      </c>
      <c r="H204" s="651" t="s">
        <v>6147</v>
      </c>
      <c r="I204" s="653">
        <v>17.98</v>
      </c>
      <c r="J204" s="653">
        <v>950</v>
      </c>
      <c r="K204" s="654">
        <v>17081</v>
      </c>
    </row>
    <row r="205" spans="1:11" ht="14.4" customHeight="1" x14ac:dyDescent="0.3">
      <c r="A205" s="649" t="s">
        <v>581</v>
      </c>
      <c r="B205" s="650" t="s">
        <v>582</v>
      </c>
      <c r="C205" s="651" t="s">
        <v>591</v>
      </c>
      <c r="D205" s="652" t="s">
        <v>3556</v>
      </c>
      <c r="E205" s="651" t="s">
        <v>6401</v>
      </c>
      <c r="F205" s="652" t="s">
        <v>6402</v>
      </c>
      <c r="G205" s="651" t="s">
        <v>6150</v>
      </c>
      <c r="H205" s="651" t="s">
        <v>6151</v>
      </c>
      <c r="I205" s="653">
        <v>15.005714285714287</v>
      </c>
      <c r="J205" s="653">
        <v>220</v>
      </c>
      <c r="K205" s="654">
        <v>3301.3</v>
      </c>
    </row>
    <row r="206" spans="1:11" ht="14.4" customHeight="1" x14ac:dyDescent="0.3">
      <c r="A206" s="649" t="s">
        <v>581</v>
      </c>
      <c r="B206" s="650" t="s">
        <v>582</v>
      </c>
      <c r="C206" s="651" t="s">
        <v>591</v>
      </c>
      <c r="D206" s="652" t="s">
        <v>3556</v>
      </c>
      <c r="E206" s="651" t="s">
        <v>6401</v>
      </c>
      <c r="F206" s="652" t="s">
        <v>6402</v>
      </c>
      <c r="G206" s="651" t="s">
        <v>6296</v>
      </c>
      <c r="H206" s="651" t="s">
        <v>6297</v>
      </c>
      <c r="I206" s="653">
        <v>17.98</v>
      </c>
      <c r="J206" s="653">
        <v>50</v>
      </c>
      <c r="K206" s="654">
        <v>899.03</v>
      </c>
    </row>
    <row r="207" spans="1:11" ht="14.4" customHeight="1" x14ac:dyDescent="0.3">
      <c r="A207" s="649" t="s">
        <v>581</v>
      </c>
      <c r="B207" s="650" t="s">
        <v>582</v>
      </c>
      <c r="C207" s="651" t="s">
        <v>591</v>
      </c>
      <c r="D207" s="652" t="s">
        <v>3556</v>
      </c>
      <c r="E207" s="651" t="s">
        <v>6401</v>
      </c>
      <c r="F207" s="652" t="s">
        <v>6402</v>
      </c>
      <c r="G207" s="651" t="s">
        <v>6152</v>
      </c>
      <c r="H207" s="651" t="s">
        <v>6153</v>
      </c>
      <c r="I207" s="653">
        <v>12.104285714285712</v>
      </c>
      <c r="J207" s="653">
        <v>220</v>
      </c>
      <c r="K207" s="654">
        <v>2662.9</v>
      </c>
    </row>
    <row r="208" spans="1:11" ht="14.4" customHeight="1" x14ac:dyDescent="0.3">
      <c r="A208" s="649" t="s">
        <v>581</v>
      </c>
      <c r="B208" s="650" t="s">
        <v>582</v>
      </c>
      <c r="C208" s="651" t="s">
        <v>591</v>
      </c>
      <c r="D208" s="652" t="s">
        <v>3556</v>
      </c>
      <c r="E208" s="651" t="s">
        <v>6401</v>
      </c>
      <c r="F208" s="652" t="s">
        <v>6402</v>
      </c>
      <c r="G208" s="651" t="s">
        <v>6156</v>
      </c>
      <c r="H208" s="651" t="s">
        <v>6157</v>
      </c>
      <c r="I208" s="653">
        <v>2.8633333333333333</v>
      </c>
      <c r="J208" s="653">
        <v>550</v>
      </c>
      <c r="K208" s="654">
        <v>1576</v>
      </c>
    </row>
    <row r="209" spans="1:11" ht="14.4" customHeight="1" x14ac:dyDescent="0.3">
      <c r="A209" s="649" t="s">
        <v>581</v>
      </c>
      <c r="B209" s="650" t="s">
        <v>582</v>
      </c>
      <c r="C209" s="651" t="s">
        <v>591</v>
      </c>
      <c r="D209" s="652" t="s">
        <v>3556</v>
      </c>
      <c r="E209" s="651" t="s">
        <v>6401</v>
      </c>
      <c r="F209" s="652" t="s">
        <v>6402</v>
      </c>
      <c r="G209" s="651" t="s">
        <v>6156</v>
      </c>
      <c r="H209" s="651" t="s">
        <v>6158</v>
      </c>
      <c r="I209" s="653">
        <v>2.94</v>
      </c>
      <c r="J209" s="653">
        <v>850</v>
      </c>
      <c r="K209" s="654">
        <v>2499</v>
      </c>
    </row>
    <row r="210" spans="1:11" ht="14.4" customHeight="1" x14ac:dyDescent="0.3">
      <c r="A210" s="649" t="s">
        <v>581</v>
      </c>
      <c r="B210" s="650" t="s">
        <v>582</v>
      </c>
      <c r="C210" s="651" t="s">
        <v>591</v>
      </c>
      <c r="D210" s="652" t="s">
        <v>3556</v>
      </c>
      <c r="E210" s="651" t="s">
        <v>6401</v>
      </c>
      <c r="F210" s="652" t="s">
        <v>6402</v>
      </c>
      <c r="G210" s="651" t="s">
        <v>6159</v>
      </c>
      <c r="H210" s="651" t="s">
        <v>6160</v>
      </c>
      <c r="I210" s="653">
        <v>1.93</v>
      </c>
      <c r="J210" s="653">
        <v>250</v>
      </c>
      <c r="K210" s="654">
        <v>482.5</v>
      </c>
    </row>
    <row r="211" spans="1:11" ht="14.4" customHeight="1" x14ac:dyDescent="0.3">
      <c r="A211" s="649" t="s">
        <v>581</v>
      </c>
      <c r="B211" s="650" t="s">
        <v>582</v>
      </c>
      <c r="C211" s="651" t="s">
        <v>591</v>
      </c>
      <c r="D211" s="652" t="s">
        <v>3556</v>
      </c>
      <c r="E211" s="651" t="s">
        <v>6401</v>
      </c>
      <c r="F211" s="652" t="s">
        <v>6402</v>
      </c>
      <c r="G211" s="651" t="s">
        <v>6159</v>
      </c>
      <c r="H211" s="651" t="s">
        <v>6161</v>
      </c>
      <c r="I211" s="653">
        <v>1.9387499999999998</v>
      </c>
      <c r="J211" s="653">
        <v>1000</v>
      </c>
      <c r="K211" s="654">
        <v>1939.5</v>
      </c>
    </row>
    <row r="212" spans="1:11" ht="14.4" customHeight="1" x14ac:dyDescent="0.3">
      <c r="A212" s="649" t="s">
        <v>581</v>
      </c>
      <c r="B212" s="650" t="s">
        <v>582</v>
      </c>
      <c r="C212" s="651" t="s">
        <v>591</v>
      </c>
      <c r="D212" s="652" t="s">
        <v>3556</v>
      </c>
      <c r="E212" s="651" t="s">
        <v>6401</v>
      </c>
      <c r="F212" s="652" t="s">
        <v>6402</v>
      </c>
      <c r="G212" s="651" t="s">
        <v>6164</v>
      </c>
      <c r="H212" s="651" t="s">
        <v>6165</v>
      </c>
      <c r="I212" s="653">
        <v>13.2</v>
      </c>
      <c r="J212" s="653">
        <v>40</v>
      </c>
      <c r="K212" s="654">
        <v>528</v>
      </c>
    </row>
    <row r="213" spans="1:11" ht="14.4" customHeight="1" x14ac:dyDescent="0.3">
      <c r="A213" s="649" t="s">
        <v>581</v>
      </c>
      <c r="B213" s="650" t="s">
        <v>582</v>
      </c>
      <c r="C213" s="651" t="s">
        <v>591</v>
      </c>
      <c r="D213" s="652" t="s">
        <v>3556</v>
      </c>
      <c r="E213" s="651" t="s">
        <v>6401</v>
      </c>
      <c r="F213" s="652" t="s">
        <v>6402</v>
      </c>
      <c r="G213" s="651" t="s">
        <v>6166</v>
      </c>
      <c r="H213" s="651" t="s">
        <v>6167</v>
      </c>
      <c r="I213" s="653">
        <v>194.3</v>
      </c>
      <c r="J213" s="653">
        <v>3</v>
      </c>
      <c r="K213" s="654">
        <v>582.9</v>
      </c>
    </row>
    <row r="214" spans="1:11" ht="14.4" customHeight="1" x14ac:dyDescent="0.3">
      <c r="A214" s="649" t="s">
        <v>581</v>
      </c>
      <c r="B214" s="650" t="s">
        <v>582</v>
      </c>
      <c r="C214" s="651" t="s">
        <v>591</v>
      </c>
      <c r="D214" s="652" t="s">
        <v>3556</v>
      </c>
      <c r="E214" s="651" t="s">
        <v>6401</v>
      </c>
      <c r="F214" s="652" t="s">
        <v>6402</v>
      </c>
      <c r="G214" s="651" t="s">
        <v>6170</v>
      </c>
      <c r="H214" s="651" t="s">
        <v>6171</v>
      </c>
      <c r="I214" s="653">
        <v>13.2</v>
      </c>
      <c r="J214" s="653">
        <v>20</v>
      </c>
      <c r="K214" s="654">
        <v>264</v>
      </c>
    </row>
    <row r="215" spans="1:11" ht="14.4" customHeight="1" x14ac:dyDescent="0.3">
      <c r="A215" s="649" t="s">
        <v>581</v>
      </c>
      <c r="B215" s="650" t="s">
        <v>582</v>
      </c>
      <c r="C215" s="651" t="s">
        <v>591</v>
      </c>
      <c r="D215" s="652" t="s">
        <v>3556</v>
      </c>
      <c r="E215" s="651" t="s">
        <v>6401</v>
      </c>
      <c r="F215" s="652" t="s">
        <v>6402</v>
      </c>
      <c r="G215" s="651" t="s">
        <v>6174</v>
      </c>
      <c r="H215" s="651" t="s">
        <v>6175</v>
      </c>
      <c r="I215" s="653">
        <v>1.55</v>
      </c>
      <c r="J215" s="653">
        <v>750</v>
      </c>
      <c r="K215" s="654">
        <v>1162.5</v>
      </c>
    </row>
    <row r="216" spans="1:11" ht="14.4" customHeight="1" x14ac:dyDescent="0.3">
      <c r="A216" s="649" t="s">
        <v>581</v>
      </c>
      <c r="B216" s="650" t="s">
        <v>582</v>
      </c>
      <c r="C216" s="651" t="s">
        <v>591</v>
      </c>
      <c r="D216" s="652" t="s">
        <v>3556</v>
      </c>
      <c r="E216" s="651" t="s">
        <v>6401</v>
      </c>
      <c r="F216" s="652" t="s">
        <v>6402</v>
      </c>
      <c r="G216" s="651" t="s">
        <v>6176</v>
      </c>
      <c r="H216" s="651" t="s">
        <v>6177</v>
      </c>
      <c r="I216" s="653">
        <v>20.765000000000001</v>
      </c>
      <c r="J216" s="653">
        <v>40</v>
      </c>
      <c r="K216" s="654">
        <v>830.6</v>
      </c>
    </row>
    <row r="217" spans="1:11" ht="14.4" customHeight="1" x14ac:dyDescent="0.3">
      <c r="A217" s="649" t="s">
        <v>581</v>
      </c>
      <c r="B217" s="650" t="s">
        <v>582</v>
      </c>
      <c r="C217" s="651" t="s">
        <v>591</v>
      </c>
      <c r="D217" s="652" t="s">
        <v>3556</v>
      </c>
      <c r="E217" s="651" t="s">
        <v>6401</v>
      </c>
      <c r="F217" s="652" t="s">
        <v>6402</v>
      </c>
      <c r="G217" s="651" t="s">
        <v>6178</v>
      </c>
      <c r="H217" s="651" t="s">
        <v>6179</v>
      </c>
      <c r="I217" s="653">
        <v>21.24</v>
      </c>
      <c r="J217" s="653">
        <v>10</v>
      </c>
      <c r="K217" s="654">
        <v>212.4</v>
      </c>
    </row>
    <row r="218" spans="1:11" ht="14.4" customHeight="1" x14ac:dyDescent="0.3">
      <c r="A218" s="649" t="s">
        <v>581</v>
      </c>
      <c r="B218" s="650" t="s">
        <v>582</v>
      </c>
      <c r="C218" s="651" t="s">
        <v>591</v>
      </c>
      <c r="D218" s="652" t="s">
        <v>3556</v>
      </c>
      <c r="E218" s="651" t="s">
        <v>6401</v>
      </c>
      <c r="F218" s="652" t="s">
        <v>6402</v>
      </c>
      <c r="G218" s="651" t="s">
        <v>6180</v>
      </c>
      <c r="H218" s="651" t="s">
        <v>6181</v>
      </c>
      <c r="I218" s="653">
        <v>21.236666666666665</v>
      </c>
      <c r="J218" s="653">
        <v>50</v>
      </c>
      <c r="K218" s="654">
        <v>1061.8000000000002</v>
      </c>
    </row>
    <row r="219" spans="1:11" ht="14.4" customHeight="1" x14ac:dyDescent="0.3">
      <c r="A219" s="649" t="s">
        <v>581</v>
      </c>
      <c r="B219" s="650" t="s">
        <v>582</v>
      </c>
      <c r="C219" s="651" t="s">
        <v>591</v>
      </c>
      <c r="D219" s="652" t="s">
        <v>3556</v>
      </c>
      <c r="E219" s="651" t="s">
        <v>6401</v>
      </c>
      <c r="F219" s="652" t="s">
        <v>6402</v>
      </c>
      <c r="G219" s="651" t="s">
        <v>6182</v>
      </c>
      <c r="H219" s="651" t="s">
        <v>6183</v>
      </c>
      <c r="I219" s="653">
        <v>10.074999999999999</v>
      </c>
      <c r="J219" s="653">
        <v>25</v>
      </c>
      <c r="K219" s="654">
        <v>249.75</v>
      </c>
    </row>
    <row r="220" spans="1:11" ht="14.4" customHeight="1" x14ac:dyDescent="0.3">
      <c r="A220" s="649" t="s">
        <v>581</v>
      </c>
      <c r="B220" s="650" t="s">
        <v>582</v>
      </c>
      <c r="C220" s="651" t="s">
        <v>591</v>
      </c>
      <c r="D220" s="652" t="s">
        <v>3556</v>
      </c>
      <c r="E220" s="651" t="s">
        <v>6401</v>
      </c>
      <c r="F220" s="652" t="s">
        <v>6402</v>
      </c>
      <c r="G220" s="651" t="s">
        <v>6298</v>
      </c>
      <c r="H220" s="651" t="s">
        <v>6299</v>
      </c>
      <c r="I220" s="653">
        <v>13.2</v>
      </c>
      <c r="J220" s="653">
        <v>20</v>
      </c>
      <c r="K220" s="654">
        <v>264</v>
      </c>
    </row>
    <row r="221" spans="1:11" ht="14.4" customHeight="1" x14ac:dyDescent="0.3">
      <c r="A221" s="649" t="s">
        <v>581</v>
      </c>
      <c r="B221" s="650" t="s">
        <v>582</v>
      </c>
      <c r="C221" s="651" t="s">
        <v>591</v>
      </c>
      <c r="D221" s="652" t="s">
        <v>3556</v>
      </c>
      <c r="E221" s="651" t="s">
        <v>6401</v>
      </c>
      <c r="F221" s="652" t="s">
        <v>6402</v>
      </c>
      <c r="G221" s="651" t="s">
        <v>6300</v>
      </c>
      <c r="H221" s="651" t="s">
        <v>6301</v>
      </c>
      <c r="I221" s="653">
        <v>6.66</v>
      </c>
      <c r="J221" s="653">
        <v>5</v>
      </c>
      <c r="K221" s="654">
        <v>33.299999999999997</v>
      </c>
    </row>
    <row r="222" spans="1:11" ht="14.4" customHeight="1" x14ac:dyDescent="0.3">
      <c r="A222" s="649" t="s">
        <v>581</v>
      </c>
      <c r="B222" s="650" t="s">
        <v>582</v>
      </c>
      <c r="C222" s="651" t="s">
        <v>591</v>
      </c>
      <c r="D222" s="652" t="s">
        <v>3556</v>
      </c>
      <c r="E222" s="651" t="s">
        <v>6401</v>
      </c>
      <c r="F222" s="652" t="s">
        <v>6402</v>
      </c>
      <c r="G222" s="651" t="s">
        <v>6184</v>
      </c>
      <c r="H222" s="651" t="s">
        <v>6185</v>
      </c>
      <c r="I222" s="653">
        <v>6.65</v>
      </c>
      <c r="J222" s="653">
        <v>5</v>
      </c>
      <c r="K222" s="654">
        <v>33.25</v>
      </c>
    </row>
    <row r="223" spans="1:11" ht="14.4" customHeight="1" x14ac:dyDescent="0.3">
      <c r="A223" s="649" t="s">
        <v>581</v>
      </c>
      <c r="B223" s="650" t="s">
        <v>582</v>
      </c>
      <c r="C223" s="651" t="s">
        <v>591</v>
      </c>
      <c r="D223" s="652" t="s">
        <v>3556</v>
      </c>
      <c r="E223" s="651" t="s">
        <v>6401</v>
      </c>
      <c r="F223" s="652" t="s">
        <v>6402</v>
      </c>
      <c r="G223" s="651" t="s">
        <v>6186</v>
      </c>
      <c r="H223" s="651" t="s">
        <v>6187</v>
      </c>
      <c r="I223" s="653">
        <v>0.47</v>
      </c>
      <c r="J223" s="653">
        <v>500</v>
      </c>
      <c r="K223" s="654">
        <v>235</v>
      </c>
    </row>
    <row r="224" spans="1:11" ht="14.4" customHeight="1" x14ac:dyDescent="0.3">
      <c r="A224" s="649" t="s">
        <v>581</v>
      </c>
      <c r="B224" s="650" t="s">
        <v>582</v>
      </c>
      <c r="C224" s="651" t="s">
        <v>591</v>
      </c>
      <c r="D224" s="652" t="s">
        <v>3556</v>
      </c>
      <c r="E224" s="651" t="s">
        <v>6401</v>
      </c>
      <c r="F224" s="652" t="s">
        <v>6402</v>
      </c>
      <c r="G224" s="651" t="s">
        <v>6302</v>
      </c>
      <c r="H224" s="651" t="s">
        <v>6303</v>
      </c>
      <c r="I224" s="653">
        <v>2.6</v>
      </c>
      <c r="J224" s="653">
        <v>20</v>
      </c>
      <c r="K224" s="654">
        <v>52</v>
      </c>
    </row>
    <row r="225" spans="1:11" ht="14.4" customHeight="1" x14ac:dyDescent="0.3">
      <c r="A225" s="649" t="s">
        <v>581</v>
      </c>
      <c r="B225" s="650" t="s">
        <v>582</v>
      </c>
      <c r="C225" s="651" t="s">
        <v>591</v>
      </c>
      <c r="D225" s="652" t="s">
        <v>3556</v>
      </c>
      <c r="E225" s="651" t="s">
        <v>6401</v>
      </c>
      <c r="F225" s="652" t="s">
        <v>6402</v>
      </c>
      <c r="G225" s="651" t="s">
        <v>6304</v>
      </c>
      <c r="H225" s="651" t="s">
        <v>6305</v>
      </c>
      <c r="I225" s="653">
        <v>4.01</v>
      </c>
      <c r="J225" s="653">
        <v>200</v>
      </c>
      <c r="K225" s="654">
        <v>801.02</v>
      </c>
    </row>
    <row r="226" spans="1:11" ht="14.4" customHeight="1" x14ac:dyDescent="0.3">
      <c r="A226" s="649" t="s">
        <v>581</v>
      </c>
      <c r="B226" s="650" t="s">
        <v>582</v>
      </c>
      <c r="C226" s="651" t="s">
        <v>591</v>
      </c>
      <c r="D226" s="652" t="s">
        <v>3556</v>
      </c>
      <c r="E226" s="651" t="s">
        <v>6401</v>
      </c>
      <c r="F226" s="652" t="s">
        <v>6402</v>
      </c>
      <c r="G226" s="651" t="s">
        <v>6188</v>
      </c>
      <c r="H226" s="651" t="s">
        <v>6189</v>
      </c>
      <c r="I226" s="653">
        <v>9.5966666666666658</v>
      </c>
      <c r="J226" s="653">
        <v>600</v>
      </c>
      <c r="K226" s="654">
        <v>5758</v>
      </c>
    </row>
    <row r="227" spans="1:11" ht="14.4" customHeight="1" x14ac:dyDescent="0.3">
      <c r="A227" s="649" t="s">
        <v>581</v>
      </c>
      <c r="B227" s="650" t="s">
        <v>582</v>
      </c>
      <c r="C227" s="651" t="s">
        <v>591</v>
      </c>
      <c r="D227" s="652" t="s">
        <v>3556</v>
      </c>
      <c r="E227" s="651" t="s">
        <v>6401</v>
      </c>
      <c r="F227" s="652" t="s">
        <v>6402</v>
      </c>
      <c r="G227" s="651" t="s">
        <v>6190</v>
      </c>
      <c r="H227" s="651" t="s">
        <v>6191</v>
      </c>
      <c r="I227" s="653">
        <v>24.2</v>
      </c>
      <c r="J227" s="653">
        <v>50</v>
      </c>
      <c r="K227" s="654">
        <v>1210</v>
      </c>
    </row>
    <row r="228" spans="1:11" ht="14.4" customHeight="1" x14ac:dyDescent="0.3">
      <c r="A228" s="649" t="s">
        <v>581</v>
      </c>
      <c r="B228" s="650" t="s">
        <v>582</v>
      </c>
      <c r="C228" s="651" t="s">
        <v>591</v>
      </c>
      <c r="D228" s="652" t="s">
        <v>3556</v>
      </c>
      <c r="E228" s="651" t="s">
        <v>6401</v>
      </c>
      <c r="F228" s="652" t="s">
        <v>6402</v>
      </c>
      <c r="G228" s="651" t="s">
        <v>6194</v>
      </c>
      <c r="H228" s="651" t="s">
        <v>6195</v>
      </c>
      <c r="I228" s="653">
        <v>9.2000000000000011</v>
      </c>
      <c r="J228" s="653">
        <v>750</v>
      </c>
      <c r="K228" s="654">
        <v>6900</v>
      </c>
    </row>
    <row r="229" spans="1:11" ht="14.4" customHeight="1" x14ac:dyDescent="0.3">
      <c r="A229" s="649" t="s">
        <v>581</v>
      </c>
      <c r="B229" s="650" t="s">
        <v>582</v>
      </c>
      <c r="C229" s="651" t="s">
        <v>591</v>
      </c>
      <c r="D229" s="652" t="s">
        <v>3556</v>
      </c>
      <c r="E229" s="651" t="s">
        <v>6401</v>
      </c>
      <c r="F229" s="652" t="s">
        <v>6402</v>
      </c>
      <c r="G229" s="651" t="s">
        <v>6196</v>
      </c>
      <c r="H229" s="651" t="s">
        <v>6197</v>
      </c>
      <c r="I229" s="653">
        <v>9.68</v>
      </c>
      <c r="J229" s="653">
        <v>700</v>
      </c>
      <c r="K229" s="654">
        <v>6776</v>
      </c>
    </row>
    <row r="230" spans="1:11" ht="14.4" customHeight="1" x14ac:dyDescent="0.3">
      <c r="A230" s="649" t="s">
        <v>581</v>
      </c>
      <c r="B230" s="650" t="s">
        <v>582</v>
      </c>
      <c r="C230" s="651" t="s">
        <v>591</v>
      </c>
      <c r="D230" s="652" t="s">
        <v>3556</v>
      </c>
      <c r="E230" s="651" t="s">
        <v>6403</v>
      </c>
      <c r="F230" s="652" t="s">
        <v>6404</v>
      </c>
      <c r="G230" s="651" t="s">
        <v>6204</v>
      </c>
      <c r="H230" s="651" t="s">
        <v>6205</v>
      </c>
      <c r="I230" s="653">
        <v>4509.96</v>
      </c>
      <c r="J230" s="653">
        <v>10</v>
      </c>
      <c r="K230" s="654">
        <v>45099.590000000004</v>
      </c>
    </row>
    <row r="231" spans="1:11" ht="14.4" customHeight="1" x14ac:dyDescent="0.3">
      <c r="A231" s="649" t="s">
        <v>581</v>
      </c>
      <c r="B231" s="650" t="s">
        <v>582</v>
      </c>
      <c r="C231" s="651" t="s">
        <v>591</v>
      </c>
      <c r="D231" s="652" t="s">
        <v>3556</v>
      </c>
      <c r="E231" s="651" t="s">
        <v>6405</v>
      </c>
      <c r="F231" s="652" t="s">
        <v>6406</v>
      </c>
      <c r="G231" s="651" t="s">
        <v>6208</v>
      </c>
      <c r="H231" s="651" t="s">
        <v>6209</v>
      </c>
      <c r="I231" s="653">
        <v>8.1666666666666661</v>
      </c>
      <c r="J231" s="653">
        <v>1300</v>
      </c>
      <c r="K231" s="654">
        <v>10616</v>
      </c>
    </row>
    <row r="232" spans="1:11" ht="14.4" customHeight="1" x14ac:dyDescent="0.3">
      <c r="A232" s="649" t="s">
        <v>581</v>
      </c>
      <c r="B232" s="650" t="s">
        <v>582</v>
      </c>
      <c r="C232" s="651" t="s">
        <v>591</v>
      </c>
      <c r="D232" s="652" t="s">
        <v>3556</v>
      </c>
      <c r="E232" s="651" t="s">
        <v>6405</v>
      </c>
      <c r="F232" s="652" t="s">
        <v>6406</v>
      </c>
      <c r="G232" s="651" t="s">
        <v>6208</v>
      </c>
      <c r="H232" s="651" t="s">
        <v>6210</v>
      </c>
      <c r="I232" s="653">
        <v>8.1660000000000004</v>
      </c>
      <c r="J232" s="653">
        <v>1700</v>
      </c>
      <c r="K232" s="654">
        <v>13881</v>
      </c>
    </row>
    <row r="233" spans="1:11" ht="14.4" customHeight="1" x14ac:dyDescent="0.3">
      <c r="A233" s="649" t="s">
        <v>581</v>
      </c>
      <c r="B233" s="650" t="s">
        <v>582</v>
      </c>
      <c r="C233" s="651" t="s">
        <v>591</v>
      </c>
      <c r="D233" s="652" t="s">
        <v>3556</v>
      </c>
      <c r="E233" s="651" t="s">
        <v>6405</v>
      </c>
      <c r="F233" s="652" t="s">
        <v>6406</v>
      </c>
      <c r="G233" s="651" t="s">
        <v>6211</v>
      </c>
      <c r="H233" s="651" t="s">
        <v>6212</v>
      </c>
      <c r="I233" s="653">
        <v>12.706000000000001</v>
      </c>
      <c r="J233" s="653">
        <v>230</v>
      </c>
      <c r="K233" s="654">
        <v>2922.5</v>
      </c>
    </row>
    <row r="234" spans="1:11" ht="14.4" customHeight="1" x14ac:dyDescent="0.3">
      <c r="A234" s="649" t="s">
        <v>581</v>
      </c>
      <c r="B234" s="650" t="s">
        <v>582</v>
      </c>
      <c r="C234" s="651" t="s">
        <v>591</v>
      </c>
      <c r="D234" s="652" t="s">
        <v>3556</v>
      </c>
      <c r="E234" s="651" t="s">
        <v>6407</v>
      </c>
      <c r="F234" s="652" t="s">
        <v>6408</v>
      </c>
      <c r="G234" s="651" t="s">
        <v>6213</v>
      </c>
      <c r="H234" s="651" t="s">
        <v>6214</v>
      </c>
      <c r="I234" s="653">
        <v>0.3</v>
      </c>
      <c r="J234" s="653">
        <v>1100</v>
      </c>
      <c r="K234" s="654">
        <v>330</v>
      </c>
    </row>
    <row r="235" spans="1:11" ht="14.4" customHeight="1" x14ac:dyDescent="0.3">
      <c r="A235" s="649" t="s">
        <v>581</v>
      </c>
      <c r="B235" s="650" t="s">
        <v>582</v>
      </c>
      <c r="C235" s="651" t="s">
        <v>591</v>
      </c>
      <c r="D235" s="652" t="s">
        <v>3556</v>
      </c>
      <c r="E235" s="651" t="s">
        <v>6407</v>
      </c>
      <c r="F235" s="652" t="s">
        <v>6408</v>
      </c>
      <c r="G235" s="651" t="s">
        <v>6306</v>
      </c>
      <c r="H235" s="651" t="s">
        <v>6307</v>
      </c>
      <c r="I235" s="653">
        <v>0.31</v>
      </c>
      <c r="J235" s="653">
        <v>300</v>
      </c>
      <c r="K235" s="654">
        <v>93</v>
      </c>
    </row>
    <row r="236" spans="1:11" ht="14.4" customHeight="1" x14ac:dyDescent="0.3">
      <c r="A236" s="649" t="s">
        <v>581</v>
      </c>
      <c r="B236" s="650" t="s">
        <v>582</v>
      </c>
      <c r="C236" s="651" t="s">
        <v>591</v>
      </c>
      <c r="D236" s="652" t="s">
        <v>3556</v>
      </c>
      <c r="E236" s="651" t="s">
        <v>6407</v>
      </c>
      <c r="F236" s="652" t="s">
        <v>6408</v>
      </c>
      <c r="G236" s="651" t="s">
        <v>6217</v>
      </c>
      <c r="H236" s="651" t="s">
        <v>6218</v>
      </c>
      <c r="I236" s="653">
        <v>0.30333333333333329</v>
      </c>
      <c r="J236" s="653">
        <v>1000</v>
      </c>
      <c r="K236" s="654">
        <v>304</v>
      </c>
    </row>
    <row r="237" spans="1:11" ht="14.4" customHeight="1" x14ac:dyDescent="0.3">
      <c r="A237" s="649" t="s">
        <v>581</v>
      </c>
      <c r="B237" s="650" t="s">
        <v>582</v>
      </c>
      <c r="C237" s="651" t="s">
        <v>591</v>
      </c>
      <c r="D237" s="652" t="s">
        <v>3556</v>
      </c>
      <c r="E237" s="651" t="s">
        <v>6407</v>
      </c>
      <c r="F237" s="652" t="s">
        <v>6408</v>
      </c>
      <c r="G237" s="651" t="s">
        <v>6219</v>
      </c>
      <c r="H237" s="651" t="s">
        <v>6220</v>
      </c>
      <c r="I237" s="653">
        <v>0.38666666666666671</v>
      </c>
      <c r="J237" s="653">
        <v>5300</v>
      </c>
      <c r="K237" s="654">
        <v>1984</v>
      </c>
    </row>
    <row r="238" spans="1:11" ht="14.4" customHeight="1" x14ac:dyDescent="0.3">
      <c r="A238" s="649" t="s">
        <v>581</v>
      </c>
      <c r="B238" s="650" t="s">
        <v>582</v>
      </c>
      <c r="C238" s="651" t="s">
        <v>591</v>
      </c>
      <c r="D238" s="652" t="s">
        <v>3556</v>
      </c>
      <c r="E238" s="651" t="s">
        <v>6407</v>
      </c>
      <c r="F238" s="652" t="s">
        <v>6408</v>
      </c>
      <c r="G238" s="651" t="s">
        <v>6308</v>
      </c>
      <c r="H238" s="651" t="s">
        <v>6309</v>
      </c>
      <c r="I238" s="653">
        <v>31.46</v>
      </c>
      <c r="J238" s="653">
        <v>150</v>
      </c>
      <c r="K238" s="654">
        <v>4719</v>
      </c>
    </row>
    <row r="239" spans="1:11" ht="14.4" customHeight="1" x14ac:dyDescent="0.3">
      <c r="A239" s="649" t="s">
        <v>581</v>
      </c>
      <c r="B239" s="650" t="s">
        <v>582</v>
      </c>
      <c r="C239" s="651" t="s">
        <v>591</v>
      </c>
      <c r="D239" s="652" t="s">
        <v>3556</v>
      </c>
      <c r="E239" s="651" t="s">
        <v>6407</v>
      </c>
      <c r="F239" s="652" t="s">
        <v>6408</v>
      </c>
      <c r="G239" s="651" t="s">
        <v>6310</v>
      </c>
      <c r="H239" s="651" t="s">
        <v>6311</v>
      </c>
      <c r="I239" s="653">
        <v>1.76</v>
      </c>
      <c r="J239" s="653">
        <v>200</v>
      </c>
      <c r="K239" s="654">
        <v>352</v>
      </c>
    </row>
    <row r="240" spans="1:11" ht="14.4" customHeight="1" x14ac:dyDescent="0.3">
      <c r="A240" s="649" t="s">
        <v>581</v>
      </c>
      <c r="B240" s="650" t="s">
        <v>582</v>
      </c>
      <c r="C240" s="651" t="s">
        <v>591</v>
      </c>
      <c r="D240" s="652" t="s">
        <v>3556</v>
      </c>
      <c r="E240" s="651" t="s">
        <v>6407</v>
      </c>
      <c r="F240" s="652" t="s">
        <v>6408</v>
      </c>
      <c r="G240" s="651" t="s">
        <v>6221</v>
      </c>
      <c r="H240" s="651" t="s">
        <v>6222</v>
      </c>
      <c r="I240" s="653">
        <v>1.7549999999999999</v>
      </c>
      <c r="J240" s="653">
        <v>1400</v>
      </c>
      <c r="K240" s="654">
        <v>2456</v>
      </c>
    </row>
    <row r="241" spans="1:11" ht="14.4" customHeight="1" x14ac:dyDescent="0.3">
      <c r="A241" s="649" t="s">
        <v>581</v>
      </c>
      <c r="B241" s="650" t="s">
        <v>582</v>
      </c>
      <c r="C241" s="651" t="s">
        <v>591</v>
      </c>
      <c r="D241" s="652" t="s">
        <v>3556</v>
      </c>
      <c r="E241" s="651" t="s">
        <v>6407</v>
      </c>
      <c r="F241" s="652" t="s">
        <v>6408</v>
      </c>
      <c r="G241" s="651" t="s">
        <v>6223</v>
      </c>
      <c r="H241" s="651" t="s">
        <v>6224</v>
      </c>
      <c r="I241" s="653">
        <v>31.46</v>
      </c>
      <c r="J241" s="653">
        <v>150</v>
      </c>
      <c r="K241" s="654">
        <v>4719</v>
      </c>
    </row>
    <row r="242" spans="1:11" ht="14.4" customHeight="1" x14ac:dyDescent="0.3">
      <c r="A242" s="649" t="s">
        <v>581</v>
      </c>
      <c r="B242" s="650" t="s">
        <v>582</v>
      </c>
      <c r="C242" s="651" t="s">
        <v>591</v>
      </c>
      <c r="D242" s="652" t="s">
        <v>3556</v>
      </c>
      <c r="E242" s="651" t="s">
        <v>6409</v>
      </c>
      <c r="F242" s="652" t="s">
        <v>6410</v>
      </c>
      <c r="G242" s="651" t="s">
        <v>6230</v>
      </c>
      <c r="H242" s="651" t="s">
        <v>6232</v>
      </c>
      <c r="I242" s="653">
        <v>7.5</v>
      </c>
      <c r="J242" s="653">
        <v>20</v>
      </c>
      <c r="K242" s="654">
        <v>150</v>
      </c>
    </row>
    <row r="243" spans="1:11" ht="14.4" customHeight="1" x14ac:dyDescent="0.3">
      <c r="A243" s="649" t="s">
        <v>581</v>
      </c>
      <c r="B243" s="650" t="s">
        <v>582</v>
      </c>
      <c r="C243" s="651" t="s">
        <v>591</v>
      </c>
      <c r="D243" s="652" t="s">
        <v>3556</v>
      </c>
      <c r="E243" s="651" t="s">
        <v>6409</v>
      </c>
      <c r="F243" s="652" t="s">
        <v>6410</v>
      </c>
      <c r="G243" s="651" t="s">
        <v>6312</v>
      </c>
      <c r="H243" s="651" t="s">
        <v>6313</v>
      </c>
      <c r="I243" s="653">
        <v>11.01</v>
      </c>
      <c r="J243" s="653">
        <v>20</v>
      </c>
      <c r="K243" s="654">
        <v>220.2</v>
      </c>
    </row>
    <row r="244" spans="1:11" ht="14.4" customHeight="1" x14ac:dyDescent="0.3">
      <c r="A244" s="649" t="s">
        <v>581</v>
      </c>
      <c r="B244" s="650" t="s">
        <v>582</v>
      </c>
      <c r="C244" s="651" t="s">
        <v>591</v>
      </c>
      <c r="D244" s="652" t="s">
        <v>3556</v>
      </c>
      <c r="E244" s="651" t="s">
        <v>6409</v>
      </c>
      <c r="F244" s="652" t="s">
        <v>6410</v>
      </c>
      <c r="G244" s="651" t="s">
        <v>6314</v>
      </c>
      <c r="H244" s="651" t="s">
        <v>6315</v>
      </c>
      <c r="I244" s="653">
        <v>0.77</v>
      </c>
      <c r="J244" s="653">
        <v>500</v>
      </c>
      <c r="K244" s="654">
        <v>385</v>
      </c>
    </row>
    <row r="245" spans="1:11" ht="14.4" customHeight="1" x14ac:dyDescent="0.3">
      <c r="A245" s="649" t="s">
        <v>581</v>
      </c>
      <c r="B245" s="650" t="s">
        <v>582</v>
      </c>
      <c r="C245" s="651" t="s">
        <v>591</v>
      </c>
      <c r="D245" s="652" t="s">
        <v>3556</v>
      </c>
      <c r="E245" s="651" t="s">
        <v>6409</v>
      </c>
      <c r="F245" s="652" t="s">
        <v>6410</v>
      </c>
      <c r="G245" s="651" t="s">
        <v>6241</v>
      </c>
      <c r="H245" s="651" t="s">
        <v>6242</v>
      </c>
      <c r="I245" s="653">
        <v>0.77500000000000013</v>
      </c>
      <c r="J245" s="653">
        <v>8000</v>
      </c>
      <c r="K245" s="654">
        <v>6200</v>
      </c>
    </row>
    <row r="246" spans="1:11" ht="14.4" customHeight="1" x14ac:dyDescent="0.3">
      <c r="A246" s="649" t="s">
        <v>581</v>
      </c>
      <c r="B246" s="650" t="s">
        <v>582</v>
      </c>
      <c r="C246" s="651" t="s">
        <v>591</v>
      </c>
      <c r="D246" s="652" t="s">
        <v>3556</v>
      </c>
      <c r="E246" s="651" t="s">
        <v>6409</v>
      </c>
      <c r="F246" s="652" t="s">
        <v>6410</v>
      </c>
      <c r="G246" s="651" t="s">
        <v>6243</v>
      </c>
      <c r="H246" s="651" t="s">
        <v>6244</v>
      </c>
      <c r="I246" s="653">
        <v>0.71</v>
      </c>
      <c r="J246" s="653">
        <v>4600</v>
      </c>
      <c r="K246" s="654">
        <v>3266</v>
      </c>
    </row>
    <row r="247" spans="1:11" ht="14.4" customHeight="1" x14ac:dyDescent="0.3">
      <c r="A247" s="649" t="s">
        <v>581</v>
      </c>
      <c r="B247" s="650" t="s">
        <v>582</v>
      </c>
      <c r="C247" s="651" t="s">
        <v>591</v>
      </c>
      <c r="D247" s="652" t="s">
        <v>3556</v>
      </c>
      <c r="E247" s="651" t="s">
        <v>6409</v>
      </c>
      <c r="F247" s="652" t="s">
        <v>6410</v>
      </c>
      <c r="G247" s="651" t="s">
        <v>6316</v>
      </c>
      <c r="H247" s="651" t="s">
        <v>6317</v>
      </c>
      <c r="I247" s="653">
        <v>0.71</v>
      </c>
      <c r="J247" s="653">
        <v>200</v>
      </c>
      <c r="K247" s="654">
        <v>142</v>
      </c>
    </row>
    <row r="248" spans="1:11" ht="14.4" customHeight="1" x14ac:dyDescent="0.3">
      <c r="A248" s="649" t="s">
        <v>581</v>
      </c>
      <c r="B248" s="650" t="s">
        <v>582</v>
      </c>
      <c r="C248" s="651" t="s">
        <v>591</v>
      </c>
      <c r="D248" s="652" t="s">
        <v>3556</v>
      </c>
      <c r="E248" s="651" t="s">
        <v>6409</v>
      </c>
      <c r="F248" s="652" t="s">
        <v>6410</v>
      </c>
      <c r="G248" s="651" t="s">
        <v>6318</v>
      </c>
      <c r="H248" s="651" t="s">
        <v>6319</v>
      </c>
      <c r="I248" s="653">
        <v>0.71</v>
      </c>
      <c r="J248" s="653">
        <v>5200</v>
      </c>
      <c r="K248" s="654">
        <v>3692</v>
      </c>
    </row>
    <row r="249" spans="1:11" ht="14.4" customHeight="1" x14ac:dyDescent="0.3">
      <c r="A249" s="649" t="s">
        <v>581</v>
      </c>
      <c r="B249" s="650" t="s">
        <v>582</v>
      </c>
      <c r="C249" s="651" t="s">
        <v>591</v>
      </c>
      <c r="D249" s="652" t="s">
        <v>3556</v>
      </c>
      <c r="E249" s="651" t="s">
        <v>6411</v>
      </c>
      <c r="F249" s="652" t="s">
        <v>6412</v>
      </c>
      <c r="G249" s="651" t="s">
        <v>6245</v>
      </c>
      <c r="H249" s="651" t="s">
        <v>6246</v>
      </c>
      <c r="I249" s="653">
        <v>1390.4407487625276</v>
      </c>
      <c r="J249" s="653">
        <v>28</v>
      </c>
      <c r="K249" s="654">
        <v>38932.347071566641</v>
      </c>
    </row>
    <row r="250" spans="1:11" ht="14.4" customHeight="1" x14ac:dyDescent="0.3">
      <c r="A250" s="649" t="s">
        <v>581</v>
      </c>
      <c r="B250" s="650" t="s">
        <v>582</v>
      </c>
      <c r="C250" s="651" t="s">
        <v>591</v>
      </c>
      <c r="D250" s="652" t="s">
        <v>3556</v>
      </c>
      <c r="E250" s="651" t="s">
        <v>6411</v>
      </c>
      <c r="F250" s="652" t="s">
        <v>6412</v>
      </c>
      <c r="G250" s="651" t="s">
        <v>6249</v>
      </c>
      <c r="H250" s="651" t="s">
        <v>6250</v>
      </c>
      <c r="I250" s="653">
        <v>139.44</v>
      </c>
      <c r="J250" s="653">
        <v>13</v>
      </c>
      <c r="K250" s="654">
        <v>1812.72</v>
      </c>
    </row>
    <row r="251" spans="1:11" ht="14.4" customHeight="1" x14ac:dyDescent="0.3">
      <c r="A251" s="649" t="s">
        <v>581</v>
      </c>
      <c r="B251" s="650" t="s">
        <v>582</v>
      </c>
      <c r="C251" s="651" t="s">
        <v>591</v>
      </c>
      <c r="D251" s="652" t="s">
        <v>3556</v>
      </c>
      <c r="E251" s="651" t="s">
        <v>6411</v>
      </c>
      <c r="F251" s="652" t="s">
        <v>6412</v>
      </c>
      <c r="G251" s="651" t="s">
        <v>6251</v>
      </c>
      <c r="H251" s="651" t="s">
        <v>6252</v>
      </c>
      <c r="I251" s="653">
        <v>139.44</v>
      </c>
      <c r="J251" s="653">
        <v>13</v>
      </c>
      <c r="K251" s="654">
        <v>1812.72</v>
      </c>
    </row>
    <row r="252" spans="1:11" ht="14.4" customHeight="1" x14ac:dyDescent="0.3">
      <c r="A252" s="649" t="s">
        <v>581</v>
      </c>
      <c r="B252" s="650" t="s">
        <v>582</v>
      </c>
      <c r="C252" s="651" t="s">
        <v>591</v>
      </c>
      <c r="D252" s="652" t="s">
        <v>3556</v>
      </c>
      <c r="E252" s="651" t="s">
        <v>6411</v>
      </c>
      <c r="F252" s="652" t="s">
        <v>6412</v>
      </c>
      <c r="G252" s="651" t="s">
        <v>6253</v>
      </c>
      <c r="H252" s="651" t="s">
        <v>6254</v>
      </c>
      <c r="I252" s="653">
        <v>152.46</v>
      </c>
      <c r="J252" s="653">
        <v>20</v>
      </c>
      <c r="K252" s="654">
        <v>3049.2000000000003</v>
      </c>
    </row>
    <row r="253" spans="1:11" ht="14.4" customHeight="1" x14ac:dyDescent="0.3">
      <c r="A253" s="649" t="s">
        <v>581</v>
      </c>
      <c r="B253" s="650" t="s">
        <v>582</v>
      </c>
      <c r="C253" s="651" t="s">
        <v>597</v>
      </c>
      <c r="D253" s="652" t="s">
        <v>3557</v>
      </c>
      <c r="E253" s="651" t="s">
        <v>6399</v>
      </c>
      <c r="F253" s="652" t="s">
        <v>6400</v>
      </c>
      <c r="G253" s="651" t="s">
        <v>6014</v>
      </c>
      <c r="H253" s="651" t="s">
        <v>6015</v>
      </c>
      <c r="I253" s="653">
        <v>12.08</v>
      </c>
      <c r="J253" s="653">
        <v>5</v>
      </c>
      <c r="K253" s="654">
        <v>60.4</v>
      </c>
    </row>
    <row r="254" spans="1:11" ht="14.4" customHeight="1" x14ac:dyDescent="0.3">
      <c r="A254" s="649" t="s">
        <v>581</v>
      </c>
      <c r="B254" s="650" t="s">
        <v>582</v>
      </c>
      <c r="C254" s="651" t="s">
        <v>597</v>
      </c>
      <c r="D254" s="652" t="s">
        <v>3557</v>
      </c>
      <c r="E254" s="651" t="s">
        <v>6399</v>
      </c>
      <c r="F254" s="652" t="s">
        <v>6400</v>
      </c>
      <c r="G254" s="651" t="s">
        <v>6320</v>
      </c>
      <c r="H254" s="651" t="s">
        <v>6321</v>
      </c>
      <c r="I254" s="653">
        <v>8.5449999999999999</v>
      </c>
      <c r="J254" s="653">
        <v>6</v>
      </c>
      <c r="K254" s="654">
        <v>51.33</v>
      </c>
    </row>
    <row r="255" spans="1:11" ht="14.4" customHeight="1" x14ac:dyDescent="0.3">
      <c r="A255" s="649" t="s">
        <v>581</v>
      </c>
      <c r="B255" s="650" t="s">
        <v>582</v>
      </c>
      <c r="C255" s="651" t="s">
        <v>597</v>
      </c>
      <c r="D255" s="652" t="s">
        <v>3557</v>
      </c>
      <c r="E255" s="651" t="s">
        <v>6399</v>
      </c>
      <c r="F255" s="652" t="s">
        <v>6400</v>
      </c>
      <c r="G255" s="651" t="s">
        <v>6016</v>
      </c>
      <c r="H255" s="651" t="s">
        <v>6017</v>
      </c>
      <c r="I255" s="653">
        <v>27.562857142857148</v>
      </c>
      <c r="J255" s="653">
        <v>31</v>
      </c>
      <c r="K255" s="654">
        <v>855.2600000000001</v>
      </c>
    </row>
    <row r="256" spans="1:11" ht="14.4" customHeight="1" x14ac:dyDescent="0.3">
      <c r="A256" s="649" t="s">
        <v>581</v>
      </c>
      <c r="B256" s="650" t="s">
        <v>582</v>
      </c>
      <c r="C256" s="651" t="s">
        <v>597</v>
      </c>
      <c r="D256" s="652" t="s">
        <v>3557</v>
      </c>
      <c r="E256" s="651" t="s">
        <v>6399</v>
      </c>
      <c r="F256" s="652" t="s">
        <v>6400</v>
      </c>
      <c r="G256" s="651" t="s">
        <v>6020</v>
      </c>
      <c r="H256" s="651" t="s">
        <v>6021</v>
      </c>
      <c r="I256" s="653">
        <v>2.0549999999999997</v>
      </c>
      <c r="J256" s="653">
        <v>50</v>
      </c>
      <c r="K256" s="654">
        <v>102.74000000000001</v>
      </c>
    </row>
    <row r="257" spans="1:11" ht="14.4" customHeight="1" x14ac:dyDescent="0.3">
      <c r="A257" s="649" t="s">
        <v>581</v>
      </c>
      <c r="B257" s="650" t="s">
        <v>582</v>
      </c>
      <c r="C257" s="651" t="s">
        <v>597</v>
      </c>
      <c r="D257" s="652" t="s">
        <v>3557</v>
      </c>
      <c r="E257" s="651" t="s">
        <v>6399</v>
      </c>
      <c r="F257" s="652" t="s">
        <v>6400</v>
      </c>
      <c r="G257" s="651" t="s">
        <v>6036</v>
      </c>
      <c r="H257" s="651" t="s">
        <v>6037</v>
      </c>
      <c r="I257" s="653">
        <v>30.175000000000001</v>
      </c>
      <c r="J257" s="653">
        <v>10</v>
      </c>
      <c r="K257" s="654">
        <v>301.75</v>
      </c>
    </row>
    <row r="258" spans="1:11" ht="14.4" customHeight="1" x14ac:dyDescent="0.3">
      <c r="A258" s="649" t="s">
        <v>581</v>
      </c>
      <c r="B258" s="650" t="s">
        <v>582</v>
      </c>
      <c r="C258" s="651" t="s">
        <v>597</v>
      </c>
      <c r="D258" s="652" t="s">
        <v>3557</v>
      </c>
      <c r="E258" s="651" t="s">
        <v>6399</v>
      </c>
      <c r="F258" s="652" t="s">
        <v>6400</v>
      </c>
      <c r="G258" s="651" t="s">
        <v>6322</v>
      </c>
      <c r="H258" s="651" t="s">
        <v>6323</v>
      </c>
      <c r="I258" s="653">
        <v>1.23</v>
      </c>
      <c r="J258" s="653">
        <v>200</v>
      </c>
      <c r="K258" s="654">
        <v>246</v>
      </c>
    </row>
    <row r="259" spans="1:11" ht="14.4" customHeight="1" x14ac:dyDescent="0.3">
      <c r="A259" s="649" t="s">
        <v>581</v>
      </c>
      <c r="B259" s="650" t="s">
        <v>582</v>
      </c>
      <c r="C259" s="651" t="s">
        <v>597</v>
      </c>
      <c r="D259" s="652" t="s">
        <v>3557</v>
      </c>
      <c r="E259" s="651" t="s">
        <v>6399</v>
      </c>
      <c r="F259" s="652" t="s">
        <v>6400</v>
      </c>
      <c r="G259" s="651" t="s">
        <v>6038</v>
      </c>
      <c r="H259" s="651" t="s">
        <v>6039</v>
      </c>
      <c r="I259" s="653">
        <v>1.3800000000000001</v>
      </c>
      <c r="J259" s="653">
        <v>4600</v>
      </c>
      <c r="K259" s="654">
        <v>6348</v>
      </c>
    </row>
    <row r="260" spans="1:11" ht="14.4" customHeight="1" x14ac:dyDescent="0.3">
      <c r="A260" s="649" t="s">
        <v>581</v>
      </c>
      <c r="B260" s="650" t="s">
        <v>582</v>
      </c>
      <c r="C260" s="651" t="s">
        <v>597</v>
      </c>
      <c r="D260" s="652" t="s">
        <v>3557</v>
      </c>
      <c r="E260" s="651" t="s">
        <v>6399</v>
      </c>
      <c r="F260" s="652" t="s">
        <v>6400</v>
      </c>
      <c r="G260" s="651" t="s">
        <v>6044</v>
      </c>
      <c r="H260" s="651" t="s">
        <v>6045</v>
      </c>
      <c r="I260" s="653">
        <v>0.59749999999999992</v>
      </c>
      <c r="J260" s="653">
        <v>240</v>
      </c>
      <c r="K260" s="654">
        <v>143.80000000000001</v>
      </c>
    </row>
    <row r="261" spans="1:11" ht="14.4" customHeight="1" x14ac:dyDescent="0.3">
      <c r="A261" s="649" t="s">
        <v>581</v>
      </c>
      <c r="B261" s="650" t="s">
        <v>582</v>
      </c>
      <c r="C261" s="651" t="s">
        <v>597</v>
      </c>
      <c r="D261" s="652" t="s">
        <v>3557</v>
      </c>
      <c r="E261" s="651" t="s">
        <v>6399</v>
      </c>
      <c r="F261" s="652" t="s">
        <v>6400</v>
      </c>
      <c r="G261" s="651" t="s">
        <v>6050</v>
      </c>
      <c r="H261" s="651" t="s">
        <v>6051</v>
      </c>
      <c r="I261" s="653">
        <v>8.5787499999999994</v>
      </c>
      <c r="J261" s="653">
        <v>144</v>
      </c>
      <c r="K261" s="654">
        <v>1235.3999999999999</v>
      </c>
    </row>
    <row r="262" spans="1:11" ht="14.4" customHeight="1" x14ac:dyDescent="0.3">
      <c r="A262" s="649" t="s">
        <v>581</v>
      </c>
      <c r="B262" s="650" t="s">
        <v>582</v>
      </c>
      <c r="C262" s="651" t="s">
        <v>597</v>
      </c>
      <c r="D262" s="652" t="s">
        <v>3557</v>
      </c>
      <c r="E262" s="651" t="s">
        <v>6399</v>
      </c>
      <c r="F262" s="652" t="s">
        <v>6400</v>
      </c>
      <c r="G262" s="651" t="s">
        <v>6265</v>
      </c>
      <c r="H262" s="651" t="s">
        <v>6266</v>
      </c>
      <c r="I262" s="653">
        <v>13.017499999999998</v>
      </c>
      <c r="J262" s="653">
        <v>4</v>
      </c>
      <c r="K262" s="654">
        <v>52.069999999999993</v>
      </c>
    </row>
    <row r="263" spans="1:11" ht="14.4" customHeight="1" x14ac:dyDescent="0.3">
      <c r="A263" s="649" t="s">
        <v>581</v>
      </c>
      <c r="B263" s="650" t="s">
        <v>582</v>
      </c>
      <c r="C263" s="651" t="s">
        <v>597</v>
      </c>
      <c r="D263" s="652" t="s">
        <v>3557</v>
      </c>
      <c r="E263" s="651" t="s">
        <v>6399</v>
      </c>
      <c r="F263" s="652" t="s">
        <v>6400</v>
      </c>
      <c r="G263" s="651" t="s">
        <v>6052</v>
      </c>
      <c r="H263" s="651" t="s">
        <v>6053</v>
      </c>
      <c r="I263" s="653">
        <v>28.118571428571425</v>
      </c>
      <c r="J263" s="653">
        <v>100</v>
      </c>
      <c r="K263" s="654">
        <v>2812.75</v>
      </c>
    </row>
    <row r="264" spans="1:11" ht="14.4" customHeight="1" x14ac:dyDescent="0.3">
      <c r="A264" s="649" t="s">
        <v>581</v>
      </c>
      <c r="B264" s="650" t="s">
        <v>582</v>
      </c>
      <c r="C264" s="651" t="s">
        <v>597</v>
      </c>
      <c r="D264" s="652" t="s">
        <v>3557</v>
      </c>
      <c r="E264" s="651" t="s">
        <v>6399</v>
      </c>
      <c r="F264" s="652" t="s">
        <v>6400</v>
      </c>
      <c r="G264" s="651" t="s">
        <v>6324</v>
      </c>
      <c r="H264" s="651" t="s">
        <v>6325</v>
      </c>
      <c r="I264" s="653">
        <v>0.92500000000000004</v>
      </c>
      <c r="J264" s="653">
        <v>200</v>
      </c>
      <c r="K264" s="654">
        <v>185</v>
      </c>
    </row>
    <row r="265" spans="1:11" ht="14.4" customHeight="1" x14ac:dyDescent="0.3">
      <c r="A265" s="649" t="s">
        <v>581</v>
      </c>
      <c r="B265" s="650" t="s">
        <v>582</v>
      </c>
      <c r="C265" s="651" t="s">
        <v>597</v>
      </c>
      <c r="D265" s="652" t="s">
        <v>3557</v>
      </c>
      <c r="E265" s="651" t="s">
        <v>6399</v>
      </c>
      <c r="F265" s="652" t="s">
        <v>6400</v>
      </c>
      <c r="G265" s="651" t="s">
        <v>6326</v>
      </c>
      <c r="H265" s="651" t="s">
        <v>6327</v>
      </c>
      <c r="I265" s="653">
        <v>0.56000000000000005</v>
      </c>
      <c r="J265" s="653">
        <v>300</v>
      </c>
      <c r="K265" s="654">
        <v>168</v>
      </c>
    </row>
    <row r="266" spans="1:11" ht="14.4" customHeight="1" x14ac:dyDescent="0.3">
      <c r="A266" s="649" t="s">
        <v>581</v>
      </c>
      <c r="B266" s="650" t="s">
        <v>582</v>
      </c>
      <c r="C266" s="651" t="s">
        <v>597</v>
      </c>
      <c r="D266" s="652" t="s">
        <v>3557</v>
      </c>
      <c r="E266" s="651" t="s">
        <v>6399</v>
      </c>
      <c r="F266" s="652" t="s">
        <v>6400</v>
      </c>
      <c r="G266" s="651" t="s">
        <v>6269</v>
      </c>
      <c r="H266" s="651" t="s">
        <v>6270</v>
      </c>
      <c r="I266" s="653">
        <v>13.157142857142857</v>
      </c>
      <c r="J266" s="653">
        <v>168</v>
      </c>
      <c r="K266" s="654">
        <v>2209.9900000000002</v>
      </c>
    </row>
    <row r="267" spans="1:11" ht="14.4" customHeight="1" x14ac:dyDescent="0.3">
      <c r="A267" s="649" t="s">
        <v>581</v>
      </c>
      <c r="B267" s="650" t="s">
        <v>582</v>
      </c>
      <c r="C267" s="651" t="s">
        <v>597</v>
      </c>
      <c r="D267" s="652" t="s">
        <v>3557</v>
      </c>
      <c r="E267" s="651" t="s">
        <v>6399</v>
      </c>
      <c r="F267" s="652" t="s">
        <v>6400</v>
      </c>
      <c r="G267" s="651" t="s">
        <v>6328</v>
      </c>
      <c r="H267" s="651" t="s">
        <v>6329</v>
      </c>
      <c r="I267" s="653">
        <v>9.7214285714285715</v>
      </c>
      <c r="J267" s="653">
        <v>157</v>
      </c>
      <c r="K267" s="654">
        <v>1526.28</v>
      </c>
    </row>
    <row r="268" spans="1:11" ht="14.4" customHeight="1" x14ac:dyDescent="0.3">
      <c r="A268" s="649" t="s">
        <v>581</v>
      </c>
      <c r="B268" s="650" t="s">
        <v>582</v>
      </c>
      <c r="C268" s="651" t="s">
        <v>597</v>
      </c>
      <c r="D268" s="652" t="s">
        <v>3557</v>
      </c>
      <c r="E268" s="651" t="s">
        <v>6399</v>
      </c>
      <c r="F268" s="652" t="s">
        <v>6400</v>
      </c>
      <c r="G268" s="651" t="s">
        <v>6062</v>
      </c>
      <c r="H268" s="651" t="s">
        <v>6063</v>
      </c>
      <c r="I268" s="653">
        <v>7.51</v>
      </c>
      <c r="J268" s="653">
        <v>36</v>
      </c>
      <c r="K268" s="654">
        <v>270.36</v>
      </c>
    </row>
    <row r="269" spans="1:11" ht="14.4" customHeight="1" x14ac:dyDescent="0.3">
      <c r="A269" s="649" t="s">
        <v>581</v>
      </c>
      <c r="B269" s="650" t="s">
        <v>582</v>
      </c>
      <c r="C269" s="651" t="s">
        <v>597</v>
      </c>
      <c r="D269" s="652" t="s">
        <v>3557</v>
      </c>
      <c r="E269" s="651" t="s">
        <v>6399</v>
      </c>
      <c r="F269" s="652" t="s">
        <v>6400</v>
      </c>
      <c r="G269" s="651" t="s">
        <v>6064</v>
      </c>
      <c r="H269" s="651" t="s">
        <v>6065</v>
      </c>
      <c r="I269" s="653">
        <v>1.5137499999999999</v>
      </c>
      <c r="J269" s="653">
        <v>2200</v>
      </c>
      <c r="K269" s="654">
        <v>3330</v>
      </c>
    </row>
    <row r="270" spans="1:11" ht="14.4" customHeight="1" x14ac:dyDescent="0.3">
      <c r="A270" s="649" t="s">
        <v>581</v>
      </c>
      <c r="B270" s="650" t="s">
        <v>582</v>
      </c>
      <c r="C270" s="651" t="s">
        <v>597</v>
      </c>
      <c r="D270" s="652" t="s">
        <v>3557</v>
      </c>
      <c r="E270" s="651" t="s">
        <v>6401</v>
      </c>
      <c r="F270" s="652" t="s">
        <v>6402</v>
      </c>
      <c r="G270" s="651" t="s">
        <v>6330</v>
      </c>
      <c r="H270" s="651" t="s">
        <v>6331</v>
      </c>
      <c r="I270" s="653">
        <v>5.0199999999999996</v>
      </c>
      <c r="J270" s="653">
        <v>100</v>
      </c>
      <c r="K270" s="654">
        <v>502.15</v>
      </c>
    </row>
    <row r="271" spans="1:11" ht="14.4" customHeight="1" x14ac:dyDescent="0.3">
      <c r="A271" s="649" t="s">
        <v>581</v>
      </c>
      <c r="B271" s="650" t="s">
        <v>582</v>
      </c>
      <c r="C271" s="651" t="s">
        <v>597</v>
      </c>
      <c r="D271" s="652" t="s">
        <v>3557</v>
      </c>
      <c r="E271" s="651" t="s">
        <v>6401</v>
      </c>
      <c r="F271" s="652" t="s">
        <v>6402</v>
      </c>
      <c r="G271" s="651" t="s">
        <v>6092</v>
      </c>
      <c r="H271" s="651" t="s">
        <v>6093</v>
      </c>
      <c r="I271" s="653">
        <v>15.921428571428573</v>
      </c>
      <c r="J271" s="653">
        <v>700</v>
      </c>
      <c r="K271" s="654">
        <v>11145</v>
      </c>
    </row>
    <row r="272" spans="1:11" ht="14.4" customHeight="1" x14ac:dyDescent="0.3">
      <c r="A272" s="649" t="s">
        <v>581</v>
      </c>
      <c r="B272" s="650" t="s">
        <v>582</v>
      </c>
      <c r="C272" s="651" t="s">
        <v>597</v>
      </c>
      <c r="D272" s="652" t="s">
        <v>3557</v>
      </c>
      <c r="E272" s="651" t="s">
        <v>6401</v>
      </c>
      <c r="F272" s="652" t="s">
        <v>6402</v>
      </c>
      <c r="G272" s="651" t="s">
        <v>6332</v>
      </c>
      <c r="H272" s="651" t="s">
        <v>6333</v>
      </c>
      <c r="I272" s="653">
        <v>30.12</v>
      </c>
      <c r="J272" s="653">
        <v>50</v>
      </c>
      <c r="K272" s="654">
        <v>1506</v>
      </c>
    </row>
    <row r="273" spans="1:11" ht="14.4" customHeight="1" x14ac:dyDescent="0.3">
      <c r="A273" s="649" t="s">
        <v>581</v>
      </c>
      <c r="B273" s="650" t="s">
        <v>582</v>
      </c>
      <c r="C273" s="651" t="s">
        <v>597</v>
      </c>
      <c r="D273" s="652" t="s">
        <v>3557</v>
      </c>
      <c r="E273" s="651" t="s">
        <v>6401</v>
      </c>
      <c r="F273" s="652" t="s">
        <v>6402</v>
      </c>
      <c r="G273" s="651" t="s">
        <v>6334</v>
      </c>
      <c r="H273" s="651" t="s">
        <v>6335</v>
      </c>
      <c r="I273" s="653">
        <v>25.05</v>
      </c>
      <c r="J273" s="653">
        <v>5</v>
      </c>
      <c r="K273" s="654">
        <v>125.25</v>
      </c>
    </row>
    <row r="274" spans="1:11" ht="14.4" customHeight="1" x14ac:dyDescent="0.3">
      <c r="A274" s="649" t="s">
        <v>581</v>
      </c>
      <c r="B274" s="650" t="s">
        <v>582</v>
      </c>
      <c r="C274" s="651" t="s">
        <v>597</v>
      </c>
      <c r="D274" s="652" t="s">
        <v>3557</v>
      </c>
      <c r="E274" s="651" t="s">
        <v>6401</v>
      </c>
      <c r="F274" s="652" t="s">
        <v>6402</v>
      </c>
      <c r="G274" s="651" t="s">
        <v>6096</v>
      </c>
      <c r="H274" s="651" t="s">
        <v>6097</v>
      </c>
      <c r="I274" s="653">
        <v>0.97571428571428576</v>
      </c>
      <c r="J274" s="653">
        <v>10300</v>
      </c>
      <c r="K274" s="654">
        <v>10059</v>
      </c>
    </row>
    <row r="275" spans="1:11" ht="14.4" customHeight="1" x14ac:dyDescent="0.3">
      <c r="A275" s="649" t="s">
        <v>581</v>
      </c>
      <c r="B275" s="650" t="s">
        <v>582</v>
      </c>
      <c r="C275" s="651" t="s">
        <v>597</v>
      </c>
      <c r="D275" s="652" t="s">
        <v>3557</v>
      </c>
      <c r="E275" s="651" t="s">
        <v>6401</v>
      </c>
      <c r="F275" s="652" t="s">
        <v>6402</v>
      </c>
      <c r="G275" s="651" t="s">
        <v>6098</v>
      </c>
      <c r="H275" s="651" t="s">
        <v>6099</v>
      </c>
      <c r="I275" s="653">
        <v>1.5149999999999997</v>
      </c>
      <c r="J275" s="653">
        <v>1600</v>
      </c>
      <c r="K275" s="654">
        <v>2416</v>
      </c>
    </row>
    <row r="276" spans="1:11" ht="14.4" customHeight="1" x14ac:dyDescent="0.3">
      <c r="A276" s="649" t="s">
        <v>581</v>
      </c>
      <c r="B276" s="650" t="s">
        <v>582</v>
      </c>
      <c r="C276" s="651" t="s">
        <v>597</v>
      </c>
      <c r="D276" s="652" t="s">
        <v>3557</v>
      </c>
      <c r="E276" s="651" t="s">
        <v>6401</v>
      </c>
      <c r="F276" s="652" t="s">
        <v>6402</v>
      </c>
      <c r="G276" s="651" t="s">
        <v>6100</v>
      </c>
      <c r="H276" s="651" t="s">
        <v>6101</v>
      </c>
      <c r="I276" s="653">
        <v>0.43374999999999997</v>
      </c>
      <c r="J276" s="653">
        <v>1700</v>
      </c>
      <c r="K276" s="654">
        <v>736</v>
      </c>
    </row>
    <row r="277" spans="1:11" ht="14.4" customHeight="1" x14ac:dyDescent="0.3">
      <c r="A277" s="649" t="s">
        <v>581</v>
      </c>
      <c r="B277" s="650" t="s">
        <v>582</v>
      </c>
      <c r="C277" s="651" t="s">
        <v>597</v>
      </c>
      <c r="D277" s="652" t="s">
        <v>3557</v>
      </c>
      <c r="E277" s="651" t="s">
        <v>6401</v>
      </c>
      <c r="F277" s="652" t="s">
        <v>6402</v>
      </c>
      <c r="G277" s="651" t="s">
        <v>6102</v>
      </c>
      <c r="H277" s="651" t="s">
        <v>6103</v>
      </c>
      <c r="I277" s="653">
        <v>0.61</v>
      </c>
      <c r="J277" s="653">
        <v>6800</v>
      </c>
      <c r="K277" s="654">
        <v>4156</v>
      </c>
    </row>
    <row r="278" spans="1:11" ht="14.4" customHeight="1" x14ac:dyDescent="0.3">
      <c r="A278" s="649" t="s">
        <v>581</v>
      </c>
      <c r="B278" s="650" t="s">
        <v>582</v>
      </c>
      <c r="C278" s="651" t="s">
        <v>597</v>
      </c>
      <c r="D278" s="652" t="s">
        <v>3557</v>
      </c>
      <c r="E278" s="651" t="s">
        <v>6401</v>
      </c>
      <c r="F278" s="652" t="s">
        <v>6402</v>
      </c>
      <c r="G278" s="651" t="s">
        <v>6104</v>
      </c>
      <c r="H278" s="651" t="s">
        <v>6277</v>
      </c>
      <c r="I278" s="653">
        <v>22.53</v>
      </c>
      <c r="J278" s="653">
        <v>10</v>
      </c>
      <c r="K278" s="654">
        <v>225.3</v>
      </c>
    </row>
    <row r="279" spans="1:11" ht="14.4" customHeight="1" x14ac:dyDescent="0.3">
      <c r="A279" s="649" t="s">
        <v>581</v>
      </c>
      <c r="B279" s="650" t="s">
        <v>582</v>
      </c>
      <c r="C279" s="651" t="s">
        <v>597</v>
      </c>
      <c r="D279" s="652" t="s">
        <v>3557</v>
      </c>
      <c r="E279" s="651" t="s">
        <v>6401</v>
      </c>
      <c r="F279" s="652" t="s">
        <v>6402</v>
      </c>
      <c r="G279" s="651" t="s">
        <v>6106</v>
      </c>
      <c r="H279" s="651" t="s">
        <v>6107</v>
      </c>
      <c r="I279" s="653">
        <v>5.95</v>
      </c>
      <c r="J279" s="653">
        <v>10</v>
      </c>
      <c r="K279" s="654">
        <v>59.5</v>
      </c>
    </row>
    <row r="280" spans="1:11" ht="14.4" customHeight="1" x14ac:dyDescent="0.3">
      <c r="A280" s="649" t="s">
        <v>581</v>
      </c>
      <c r="B280" s="650" t="s">
        <v>582</v>
      </c>
      <c r="C280" s="651" t="s">
        <v>597</v>
      </c>
      <c r="D280" s="652" t="s">
        <v>3557</v>
      </c>
      <c r="E280" s="651" t="s">
        <v>6401</v>
      </c>
      <c r="F280" s="652" t="s">
        <v>6402</v>
      </c>
      <c r="G280" s="651" t="s">
        <v>6336</v>
      </c>
      <c r="H280" s="651" t="s">
        <v>6337</v>
      </c>
      <c r="I280" s="653">
        <v>68.52</v>
      </c>
      <c r="J280" s="653">
        <v>1</v>
      </c>
      <c r="K280" s="654">
        <v>68.52</v>
      </c>
    </row>
    <row r="281" spans="1:11" ht="14.4" customHeight="1" x14ac:dyDescent="0.3">
      <c r="A281" s="649" t="s">
        <v>581</v>
      </c>
      <c r="B281" s="650" t="s">
        <v>582</v>
      </c>
      <c r="C281" s="651" t="s">
        <v>597</v>
      </c>
      <c r="D281" s="652" t="s">
        <v>3557</v>
      </c>
      <c r="E281" s="651" t="s">
        <v>6401</v>
      </c>
      <c r="F281" s="652" t="s">
        <v>6402</v>
      </c>
      <c r="G281" s="651" t="s">
        <v>6113</v>
      </c>
      <c r="H281" s="651" t="s">
        <v>6114</v>
      </c>
      <c r="I281" s="653">
        <v>17.97</v>
      </c>
      <c r="J281" s="653">
        <v>1</v>
      </c>
      <c r="K281" s="654">
        <v>17.97</v>
      </c>
    </row>
    <row r="282" spans="1:11" ht="14.4" customHeight="1" x14ac:dyDescent="0.3">
      <c r="A282" s="649" t="s">
        <v>581</v>
      </c>
      <c r="B282" s="650" t="s">
        <v>582</v>
      </c>
      <c r="C282" s="651" t="s">
        <v>597</v>
      </c>
      <c r="D282" s="652" t="s">
        <v>3557</v>
      </c>
      <c r="E282" s="651" t="s">
        <v>6401</v>
      </c>
      <c r="F282" s="652" t="s">
        <v>6402</v>
      </c>
      <c r="G282" s="651" t="s">
        <v>6280</v>
      </c>
      <c r="H282" s="651" t="s">
        <v>6338</v>
      </c>
      <c r="I282" s="653">
        <v>2.33</v>
      </c>
      <c r="J282" s="653">
        <v>100</v>
      </c>
      <c r="K282" s="654">
        <v>233</v>
      </c>
    </row>
    <row r="283" spans="1:11" ht="14.4" customHeight="1" x14ac:dyDescent="0.3">
      <c r="A283" s="649" t="s">
        <v>581</v>
      </c>
      <c r="B283" s="650" t="s">
        <v>582</v>
      </c>
      <c r="C283" s="651" t="s">
        <v>597</v>
      </c>
      <c r="D283" s="652" t="s">
        <v>3557</v>
      </c>
      <c r="E283" s="651" t="s">
        <v>6401</v>
      </c>
      <c r="F283" s="652" t="s">
        <v>6402</v>
      </c>
      <c r="G283" s="651" t="s">
        <v>6120</v>
      </c>
      <c r="H283" s="651" t="s">
        <v>6121</v>
      </c>
      <c r="I283" s="653">
        <v>2.3728571428571432</v>
      </c>
      <c r="J283" s="653">
        <v>400</v>
      </c>
      <c r="K283" s="654">
        <v>949</v>
      </c>
    </row>
    <row r="284" spans="1:11" ht="14.4" customHeight="1" x14ac:dyDescent="0.3">
      <c r="A284" s="649" t="s">
        <v>581</v>
      </c>
      <c r="B284" s="650" t="s">
        <v>582</v>
      </c>
      <c r="C284" s="651" t="s">
        <v>597</v>
      </c>
      <c r="D284" s="652" t="s">
        <v>3557</v>
      </c>
      <c r="E284" s="651" t="s">
        <v>6401</v>
      </c>
      <c r="F284" s="652" t="s">
        <v>6402</v>
      </c>
      <c r="G284" s="651" t="s">
        <v>6122</v>
      </c>
      <c r="H284" s="651" t="s">
        <v>6123</v>
      </c>
      <c r="I284" s="653">
        <v>1.8277777777777777</v>
      </c>
      <c r="J284" s="653">
        <v>11300</v>
      </c>
      <c r="K284" s="654">
        <v>20745</v>
      </c>
    </row>
    <row r="285" spans="1:11" ht="14.4" customHeight="1" x14ac:dyDescent="0.3">
      <c r="A285" s="649" t="s">
        <v>581</v>
      </c>
      <c r="B285" s="650" t="s">
        <v>582</v>
      </c>
      <c r="C285" s="651" t="s">
        <v>597</v>
      </c>
      <c r="D285" s="652" t="s">
        <v>3557</v>
      </c>
      <c r="E285" s="651" t="s">
        <v>6401</v>
      </c>
      <c r="F285" s="652" t="s">
        <v>6402</v>
      </c>
      <c r="G285" s="651" t="s">
        <v>6126</v>
      </c>
      <c r="H285" s="651" t="s">
        <v>6127</v>
      </c>
      <c r="I285" s="653">
        <v>2.9008333333333334</v>
      </c>
      <c r="J285" s="653">
        <v>13200</v>
      </c>
      <c r="K285" s="654">
        <v>38387</v>
      </c>
    </row>
    <row r="286" spans="1:11" ht="14.4" customHeight="1" x14ac:dyDescent="0.3">
      <c r="A286" s="649" t="s">
        <v>581</v>
      </c>
      <c r="B286" s="650" t="s">
        <v>582</v>
      </c>
      <c r="C286" s="651" t="s">
        <v>597</v>
      </c>
      <c r="D286" s="652" t="s">
        <v>3557</v>
      </c>
      <c r="E286" s="651" t="s">
        <v>6401</v>
      </c>
      <c r="F286" s="652" t="s">
        <v>6402</v>
      </c>
      <c r="G286" s="651" t="s">
        <v>6128</v>
      </c>
      <c r="H286" s="651" t="s">
        <v>6129</v>
      </c>
      <c r="I286" s="653">
        <v>1.8399999999999999</v>
      </c>
      <c r="J286" s="653">
        <v>500</v>
      </c>
      <c r="K286" s="654">
        <v>920</v>
      </c>
    </row>
    <row r="287" spans="1:11" ht="14.4" customHeight="1" x14ac:dyDescent="0.3">
      <c r="A287" s="649" t="s">
        <v>581</v>
      </c>
      <c r="B287" s="650" t="s">
        <v>582</v>
      </c>
      <c r="C287" s="651" t="s">
        <v>597</v>
      </c>
      <c r="D287" s="652" t="s">
        <v>3557</v>
      </c>
      <c r="E287" s="651" t="s">
        <v>6401</v>
      </c>
      <c r="F287" s="652" t="s">
        <v>6402</v>
      </c>
      <c r="G287" s="651" t="s">
        <v>6339</v>
      </c>
      <c r="H287" s="651" t="s">
        <v>6340</v>
      </c>
      <c r="I287" s="653">
        <v>1.768</v>
      </c>
      <c r="J287" s="653">
        <v>500</v>
      </c>
      <c r="K287" s="654">
        <v>884</v>
      </c>
    </row>
    <row r="288" spans="1:11" ht="14.4" customHeight="1" x14ac:dyDescent="0.3">
      <c r="A288" s="649" t="s">
        <v>581</v>
      </c>
      <c r="B288" s="650" t="s">
        <v>582</v>
      </c>
      <c r="C288" s="651" t="s">
        <v>597</v>
      </c>
      <c r="D288" s="652" t="s">
        <v>3557</v>
      </c>
      <c r="E288" s="651" t="s">
        <v>6401</v>
      </c>
      <c r="F288" s="652" t="s">
        <v>6402</v>
      </c>
      <c r="G288" s="651" t="s">
        <v>6284</v>
      </c>
      <c r="H288" s="651" t="s">
        <v>6285</v>
      </c>
      <c r="I288" s="653">
        <v>2.4300000000000002</v>
      </c>
      <c r="J288" s="653">
        <v>500</v>
      </c>
      <c r="K288" s="654">
        <v>1215</v>
      </c>
    </row>
    <row r="289" spans="1:11" ht="14.4" customHeight="1" x14ac:dyDescent="0.3">
      <c r="A289" s="649" t="s">
        <v>581</v>
      </c>
      <c r="B289" s="650" t="s">
        <v>582</v>
      </c>
      <c r="C289" s="651" t="s">
        <v>597</v>
      </c>
      <c r="D289" s="652" t="s">
        <v>3557</v>
      </c>
      <c r="E289" s="651" t="s">
        <v>6401</v>
      </c>
      <c r="F289" s="652" t="s">
        <v>6402</v>
      </c>
      <c r="G289" s="651" t="s">
        <v>6341</v>
      </c>
      <c r="H289" s="651" t="s">
        <v>6342</v>
      </c>
      <c r="I289" s="653">
        <v>1.7533333333333332</v>
      </c>
      <c r="J289" s="653">
        <v>300</v>
      </c>
      <c r="K289" s="654">
        <v>526</v>
      </c>
    </row>
    <row r="290" spans="1:11" ht="14.4" customHeight="1" x14ac:dyDescent="0.3">
      <c r="A290" s="649" t="s">
        <v>581</v>
      </c>
      <c r="B290" s="650" t="s">
        <v>582</v>
      </c>
      <c r="C290" s="651" t="s">
        <v>597</v>
      </c>
      <c r="D290" s="652" t="s">
        <v>3557</v>
      </c>
      <c r="E290" s="651" t="s">
        <v>6401</v>
      </c>
      <c r="F290" s="652" t="s">
        <v>6402</v>
      </c>
      <c r="G290" s="651" t="s">
        <v>6130</v>
      </c>
      <c r="H290" s="651" t="s">
        <v>6131</v>
      </c>
      <c r="I290" s="653">
        <v>4.8162500000000001</v>
      </c>
      <c r="J290" s="653">
        <v>1800</v>
      </c>
      <c r="K290" s="654">
        <v>8672</v>
      </c>
    </row>
    <row r="291" spans="1:11" ht="14.4" customHeight="1" x14ac:dyDescent="0.3">
      <c r="A291" s="649" t="s">
        <v>581</v>
      </c>
      <c r="B291" s="650" t="s">
        <v>582</v>
      </c>
      <c r="C291" s="651" t="s">
        <v>597</v>
      </c>
      <c r="D291" s="652" t="s">
        <v>3557</v>
      </c>
      <c r="E291" s="651" t="s">
        <v>6401</v>
      </c>
      <c r="F291" s="652" t="s">
        <v>6402</v>
      </c>
      <c r="G291" s="651" t="s">
        <v>6132</v>
      </c>
      <c r="H291" s="651" t="s">
        <v>6133</v>
      </c>
      <c r="I291" s="653">
        <v>1.2499999999999999E-2</v>
      </c>
      <c r="J291" s="653">
        <v>14000</v>
      </c>
      <c r="K291" s="654">
        <v>170</v>
      </c>
    </row>
    <row r="292" spans="1:11" ht="14.4" customHeight="1" x14ac:dyDescent="0.3">
      <c r="A292" s="649" t="s">
        <v>581</v>
      </c>
      <c r="B292" s="650" t="s">
        <v>582</v>
      </c>
      <c r="C292" s="651" t="s">
        <v>597</v>
      </c>
      <c r="D292" s="652" t="s">
        <v>3557</v>
      </c>
      <c r="E292" s="651" t="s">
        <v>6401</v>
      </c>
      <c r="F292" s="652" t="s">
        <v>6402</v>
      </c>
      <c r="G292" s="651" t="s">
        <v>6134</v>
      </c>
      <c r="H292" s="651" t="s">
        <v>6135</v>
      </c>
      <c r="I292" s="653">
        <v>2.0499999999999998</v>
      </c>
      <c r="J292" s="653">
        <v>1000</v>
      </c>
      <c r="K292" s="654">
        <v>2050</v>
      </c>
    </row>
    <row r="293" spans="1:11" ht="14.4" customHeight="1" x14ac:dyDescent="0.3">
      <c r="A293" s="649" t="s">
        <v>581</v>
      </c>
      <c r="B293" s="650" t="s">
        <v>582</v>
      </c>
      <c r="C293" s="651" t="s">
        <v>597</v>
      </c>
      <c r="D293" s="652" t="s">
        <v>3557</v>
      </c>
      <c r="E293" s="651" t="s">
        <v>6401</v>
      </c>
      <c r="F293" s="652" t="s">
        <v>6402</v>
      </c>
      <c r="G293" s="651" t="s">
        <v>6136</v>
      </c>
      <c r="H293" s="651" t="s">
        <v>6137</v>
      </c>
      <c r="I293" s="653">
        <v>2.8385714285714294</v>
      </c>
      <c r="J293" s="653">
        <v>6300</v>
      </c>
      <c r="K293" s="654">
        <v>17899</v>
      </c>
    </row>
    <row r="294" spans="1:11" ht="14.4" customHeight="1" x14ac:dyDescent="0.3">
      <c r="A294" s="649" t="s">
        <v>581</v>
      </c>
      <c r="B294" s="650" t="s">
        <v>582</v>
      </c>
      <c r="C294" s="651" t="s">
        <v>597</v>
      </c>
      <c r="D294" s="652" t="s">
        <v>3557</v>
      </c>
      <c r="E294" s="651" t="s">
        <v>6401</v>
      </c>
      <c r="F294" s="652" t="s">
        <v>6402</v>
      </c>
      <c r="G294" s="651" t="s">
        <v>6286</v>
      </c>
      <c r="H294" s="651" t="s">
        <v>6287</v>
      </c>
      <c r="I294" s="653">
        <v>2.11</v>
      </c>
      <c r="J294" s="653">
        <v>100</v>
      </c>
      <c r="K294" s="654">
        <v>211</v>
      </c>
    </row>
    <row r="295" spans="1:11" ht="14.4" customHeight="1" x14ac:dyDescent="0.3">
      <c r="A295" s="649" t="s">
        <v>581</v>
      </c>
      <c r="B295" s="650" t="s">
        <v>582</v>
      </c>
      <c r="C295" s="651" t="s">
        <v>597</v>
      </c>
      <c r="D295" s="652" t="s">
        <v>3557</v>
      </c>
      <c r="E295" s="651" t="s">
        <v>6401</v>
      </c>
      <c r="F295" s="652" t="s">
        <v>6402</v>
      </c>
      <c r="G295" s="651" t="s">
        <v>6343</v>
      </c>
      <c r="H295" s="651" t="s">
        <v>6344</v>
      </c>
      <c r="I295" s="653">
        <v>4.24</v>
      </c>
      <c r="J295" s="653">
        <v>50</v>
      </c>
      <c r="K295" s="654">
        <v>212</v>
      </c>
    </row>
    <row r="296" spans="1:11" ht="14.4" customHeight="1" x14ac:dyDescent="0.3">
      <c r="A296" s="649" t="s">
        <v>581</v>
      </c>
      <c r="B296" s="650" t="s">
        <v>582</v>
      </c>
      <c r="C296" s="651" t="s">
        <v>597</v>
      </c>
      <c r="D296" s="652" t="s">
        <v>3557</v>
      </c>
      <c r="E296" s="651" t="s">
        <v>6401</v>
      </c>
      <c r="F296" s="652" t="s">
        <v>6402</v>
      </c>
      <c r="G296" s="651" t="s">
        <v>6345</v>
      </c>
      <c r="H296" s="651" t="s">
        <v>6346</v>
      </c>
      <c r="I296" s="653">
        <v>9.58</v>
      </c>
      <c r="J296" s="653">
        <v>100</v>
      </c>
      <c r="K296" s="654">
        <v>958.4</v>
      </c>
    </row>
    <row r="297" spans="1:11" ht="14.4" customHeight="1" x14ac:dyDescent="0.3">
      <c r="A297" s="649" t="s">
        <v>581</v>
      </c>
      <c r="B297" s="650" t="s">
        <v>582</v>
      </c>
      <c r="C297" s="651" t="s">
        <v>597</v>
      </c>
      <c r="D297" s="652" t="s">
        <v>3557</v>
      </c>
      <c r="E297" s="651" t="s">
        <v>6401</v>
      </c>
      <c r="F297" s="652" t="s">
        <v>6402</v>
      </c>
      <c r="G297" s="651" t="s">
        <v>6347</v>
      </c>
      <c r="H297" s="651" t="s">
        <v>6348</v>
      </c>
      <c r="I297" s="653">
        <v>9.5</v>
      </c>
      <c r="J297" s="653">
        <v>1</v>
      </c>
      <c r="K297" s="654">
        <v>9.5</v>
      </c>
    </row>
    <row r="298" spans="1:11" ht="14.4" customHeight="1" x14ac:dyDescent="0.3">
      <c r="A298" s="649" t="s">
        <v>581</v>
      </c>
      <c r="B298" s="650" t="s">
        <v>582</v>
      </c>
      <c r="C298" s="651" t="s">
        <v>597</v>
      </c>
      <c r="D298" s="652" t="s">
        <v>3557</v>
      </c>
      <c r="E298" s="651" t="s">
        <v>6401</v>
      </c>
      <c r="F298" s="652" t="s">
        <v>6402</v>
      </c>
      <c r="G298" s="651" t="s">
        <v>6144</v>
      </c>
      <c r="H298" s="651" t="s">
        <v>6145</v>
      </c>
      <c r="I298" s="653">
        <v>5.13</v>
      </c>
      <c r="J298" s="653">
        <v>5600</v>
      </c>
      <c r="K298" s="654">
        <v>28728</v>
      </c>
    </row>
    <row r="299" spans="1:11" ht="14.4" customHeight="1" x14ac:dyDescent="0.3">
      <c r="A299" s="649" t="s">
        <v>581</v>
      </c>
      <c r="B299" s="650" t="s">
        <v>582</v>
      </c>
      <c r="C299" s="651" t="s">
        <v>597</v>
      </c>
      <c r="D299" s="652" t="s">
        <v>3557</v>
      </c>
      <c r="E299" s="651" t="s">
        <v>6401</v>
      </c>
      <c r="F299" s="652" t="s">
        <v>6402</v>
      </c>
      <c r="G299" s="651" t="s">
        <v>6349</v>
      </c>
      <c r="H299" s="651" t="s">
        <v>6350</v>
      </c>
      <c r="I299" s="653">
        <v>193.84</v>
      </c>
      <c r="J299" s="653">
        <v>2</v>
      </c>
      <c r="K299" s="654">
        <v>387.68</v>
      </c>
    </row>
    <row r="300" spans="1:11" ht="14.4" customHeight="1" x14ac:dyDescent="0.3">
      <c r="A300" s="649" t="s">
        <v>581</v>
      </c>
      <c r="B300" s="650" t="s">
        <v>582</v>
      </c>
      <c r="C300" s="651" t="s">
        <v>597</v>
      </c>
      <c r="D300" s="652" t="s">
        <v>3557</v>
      </c>
      <c r="E300" s="651" t="s">
        <v>6401</v>
      </c>
      <c r="F300" s="652" t="s">
        <v>6402</v>
      </c>
      <c r="G300" s="651" t="s">
        <v>6351</v>
      </c>
      <c r="H300" s="651" t="s">
        <v>6352</v>
      </c>
      <c r="I300" s="653">
        <v>125.06</v>
      </c>
      <c r="J300" s="653">
        <v>4</v>
      </c>
      <c r="K300" s="654">
        <v>500.24</v>
      </c>
    </row>
    <row r="301" spans="1:11" ht="14.4" customHeight="1" x14ac:dyDescent="0.3">
      <c r="A301" s="649" t="s">
        <v>581</v>
      </c>
      <c r="B301" s="650" t="s">
        <v>582</v>
      </c>
      <c r="C301" s="651" t="s">
        <v>597</v>
      </c>
      <c r="D301" s="652" t="s">
        <v>3557</v>
      </c>
      <c r="E301" s="651" t="s">
        <v>6401</v>
      </c>
      <c r="F301" s="652" t="s">
        <v>6402</v>
      </c>
      <c r="G301" s="651" t="s">
        <v>6146</v>
      </c>
      <c r="H301" s="651" t="s">
        <v>6147</v>
      </c>
      <c r="I301" s="653">
        <v>17.981111111111112</v>
      </c>
      <c r="J301" s="653">
        <v>4500</v>
      </c>
      <c r="K301" s="654">
        <v>80914</v>
      </c>
    </row>
    <row r="302" spans="1:11" ht="14.4" customHeight="1" x14ac:dyDescent="0.3">
      <c r="A302" s="649" t="s">
        <v>581</v>
      </c>
      <c r="B302" s="650" t="s">
        <v>582</v>
      </c>
      <c r="C302" s="651" t="s">
        <v>597</v>
      </c>
      <c r="D302" s="652" t="s">
        <v>3557</v>
      </c>
      <c r="E302" s="651" t="s">
        <v>6401</v>
      </c>
      <c r="F302" s="652" t="s">
        <v>6402</v>
      </c>
      <c r="G302" s="651" t="s">
        <v>6150</v>
      </c>
      <c r="H302" s="651" t="s">
        <v>6151</v>
      </c>
      <c r="I302" s="653">
        <v>15.0075</v>
      </c>
      <c r="J302" s="653">
        <v>120</v>
      </c>
      <c r="K302" s="654">
        <v>1800.9</v>
      </c>
    </row>
    <row r="303" spans="1:11" ht="14.4" customHeight="1" x14ac:dyDescent="0.3">
      <c r="A303" s="649" t="s">
        <v>581</v>
      </c>
      <c r="B303" s="650" t="s">
        <v>582</v>
      </c>
      <c r="C303" s="651" t="s">
        <v>597</v>
      </c>
      <c r="D303" s="652" t="s">
        <v>3557</v>
      </c>
      <c r="E303" s="651" t="s">
        <v>6401</v>
      </c>
      <c r="F303" s="652" t="s">
        <v>6402</v>
      </c>
      <c r="G303" s="651" t="s">
        <v>6353</v>
      </c>
      <c r="H303" s="651" t="s">
        <v>6354</v>
      </c>
      <c r="I303" s="653">
        <v>25.522500000000001</v>
      </c>
      <c r="J303" s="653">
        <v>220</v>
      </c>
      <c r="K303" s="654">
        <v>5614.8000000000011</v>
      </c>
    </row>
    <row r="304" spans="1:11" ht="14.4" customHeight="1" x14ac:dyDescent="0.3">
      <c r="A304" s="649" t="s">
        <v>581</v>
      </c>
      <c r="B304" s="650" t="s">
        <v>582</v>
      </c>
      <c r="C304" s="651" t="s">
        <v>597</v>
      </c>
      <c r="D304" s="652" t="s">
        <v>3557</v>
      </c>
      <c r="E304" s="651" t="s">
        <v>6401</v>
      </c>
      <c r="F304" s="652" t="s">
        <v>6402</v>
      </c>
      <c r="G304" s="651" t="s">
        <v>6156</v>
      </c>
      <c r="H304" s="651" t="s">
        <v>6157</v>
      </c>
      <c r="I304" s="653">
        <v>2.8624999999999998</v>
      </c>
      <c r="J304" s="653">
        <v>600</v>
      </c>
      <c r="K304" s="654">
        <v>1720.5</v>
      </c>
    </row>
    <row r="305" spans="1:11" ht="14.4" customHeight="1" x14ac:dyDescent="0.3">
      <c r="A305" s="649" t="s">
        <v>581</v>
      </c>
      <c r="B305" s="650" t="s">
        <v>582</v>
      </c>
      <c r="C305" s="651" t="s">
        <v>597</v>
      </c>
      <c r="D305" s="652" t="s">
        <v>3557</v>
      </c>
      <c r="E305" s="651" t="s">
        <v>6401</v>
      </c>
      <c r="F305" s="652" t="s">
        <v>6402</v>
      </c>
      <c r="G305" s="651" t="s">
        <v>6156</v>
      </c>
      <c r="H305" s="651" t="s">
        <v>6158</v>
      </c>
      <c r="I305" s="653">
        <v>2.9419999999999997</v>
      </c>
      <c r="J305" s="653">
        <v>900</v>
      </c>
      <c r="K305" s="654">
        <v>2648</v>
      </c>
    </row>
    <row r="306" spans="1:11" ht="14.4" customHeight="1" x14ac:dyDescent="0.3">
      <c r="A306" s="649" t="s">
        <v>581</v>
      </c>
      <c r="B306" s="650" t="s">
        <v>582</v>
      </c>
      <c r="C306" s="651" t="s">
        <v>597</v>
      </c>
      <c r="D306" s="652" t="s">
        <v>3557</v>
      </c>
      <c r="E306" s="651" t="s">
        <v>6401</v>
      </c>
      <c r="F306" s="652" t="s">
        <v>6402</v>
      </c>
      <c r="G306" s="651" t="s">
        <v>6176</v>
      </c>
      <c r="H306" s="651" t="s">
        <v>6177</v>
      </c>
      <c r="I306" s="653">
        <v>21.24</v>
      </c>
      <c r="J306" s="653">
        <v>5</v>
      </c>
      <c r="K306" s="654">
        <v>106.2</v>
      </c>
    </row>
    <row r="307" spans="1:11" ht="14.4" customHeight="1" x14ac:dyDescent="0.3">
      <c r="A307" s="649" t="s">
        <v>581</v>
      </c>
      <c r="B307" s="650" t="s">
        <v>582</v>
      </c>
      <c r="C307" s="651" t="s">
        <v>597</v>
      </c>
      <c r="D307" s="652" t="s">
        <v>3557</v>
      </c>
      <c r="E307" s="651" t="s">
        <v>6401</v>
      </c>
      <c r="F307" s="652" t="s">
        <v>6402</v>
      </c>
      <c r="G307" s="651" t="s">
        <v>6180</v>
      </c>
      <c r="H307" s="651" t="s">
        <v>6181</v>
      </c>
      <c r="I307" s="653">
        <v>21.23</v>
      </c>
      <c r="J307" s="653">
        <v>10</v>
      </c>
      <c r="K307" s="654">
        <v>212.3</v>
      </c>
    </row>
    <row r="308" spans="1:11" ht="14.4" customHeight="1" x14ac:dyDescent="0.3">
      <c r="A308" s="649" t="s">
        <v>581</v>
      </c>
      <c r="B308" s="650" t="s">
        <v>582</v>
      </c>
      <c r="C308" s="651" t="s">
        <v>597</v>
      </c>
      <c r="D308" s="652" t="s">
        <v>3557</v>
      </c>
      <c r="E308" s="651" t="s">
        <v>6401</v>
      </c>
      <c r="F308" s="652" t="s">
        <v>6402</v>
      </c>
      <c r="G308" s="651" t="s">
        <v>6182</v>
      </c>
      <c r="H308" s="651" t="s">
        <v>6183</v>
      </c>
      <c r="I308" s="653">
        <v>9.65</v>
      </c>
      <c r="J308" s="653">
        <v>2</v>
      </c>
      <c r="K308" s="654">
        <v>19.3</v>
      </c>
    </row>
    <row r="309" spans="1:11" ht="14.4" customHeight="1" x14ac:dyDescent="0.3">
      <c r="A309" s="649" t="s">
        <v>581</v>
      </c>
      <c r="B309" s="650" t="s">
        <v>582</v>
      </c>
      <c r="C309" s="651" t="s">
        <v>597</v>
      </c>
      <c r="D309" s="652" t="s">
        <v>3557</v>
      </c>
      <c r="E309" s="651" t="s">
        <v>6401</v>
      </c>
      <c r="F309" s="652" t="s">
        <v>6402</v>
      </c>
      <c r="G309" s="651" t="s">
        <v>6300</v>
      </c>
      <c r="H309" s="651" t="s">
        <v>6301</v>
      </c>
      <c r="I309" s="653">
        <v>6.66</v>
      </c>
      <c r="J309" s="653">
        <v>5</v>
      </c>
      <c r="K309" s="654">
        <v>33.299999999999997</v>
      </c>
    </row>
    <row r="310" spans="1:11" ht="14.4" customHeight="1" x14ac:dyDescent="0.3">
      <c r="A310" s="649" t="s">
        <v>581</v>
      </c>
      <c r="B310" s="650" t="s">
        <v>582</v>
      </c>
      <c r="C310" s="651" t="s">
        <v>597</v>
      </c>
      <c r="D310" s="652" t="s">
        <v>3557</v>
      </c>
      <c r="E310" s="651" t="s">
        <v>6401</v>
      </c>
      <c r="F310" s="652" t="s">
        <v>6402</v>
      </c>
      <c r="G310" s="651" t="s">
        <v>6184</v>
      </c>
      <c r="H310" s="651" t="s">
        <v>6185</v>
      </c>
      <c r="I310" s="653">
        <v>6.65</v>
      </c>
      <c r="J310" s="653">
        <v>5</v>
      </c>
      <c r="K310" s="654">
        <v>33.25</v>
      </c>
    </row>
    <row r="311" spans="1:11" ht="14.4" customHeight="1" x14ac:dyDescent="0.3">
      <c r="A311" s="649" t="s">
        <v>581</v>
      </c>
      <c r="B311" s="650" t="s">
        <v>582</v>
      </c>
      <c r="C311" s="651" t="s">
        <v>597</v>
      </c>
      <c r="D311" s="652" t="s">
        <v>3557</v>
      </c>
      <c r="E311" s="651" t="s">
        <v>6401</v>
      </c>
      <c r="F311" s="652" t="s">
        <v>6402</v>
      </c>
      <c r="G311" s="651" t="s">
        <v>6186</v>
      </c>
      <c r="H311" s="651" t="s">
        <v>6187</v>
      </c>
      <c r="I311" s="653">
        <v>0.47374999999999995</v>
      </c>
      <c r="J311" s="653">
        <v>7100</v>
      </c>
      <c r="K311" s="654">
        <v>3367</v>
      </c>
    </row>
    <row r="312" spans="1:11" ht="14.4" customHeight="1" x14ac:dyDescent="0.3">
      <c r="A312" s="649" t="s">
        <v>581</v>
      </c>
      <c r="B312" s="650" t="s">
        <v>582</v>
      </c>
      <c r="C312" s="651" t="s">
        <v>597</v>
      </c>
      <c r="D312" s="652" t="s">
        <v>3557</v>
      </c>
      <c r="E312" s="651" t="s">
        <v>6401</v>
      </c>
      <c r="F312" s="652" t="s">
        <v>6402</v>
      </c>
      <c r="G312" s="651" t="s">
        <v>6190</v>
      </c>
      <c r="H312" s="651" t="s">
        <v>6191</v>
      </c>
      <c r="I312" s="653">
        <v>24.2</v>
      </c>
      <c r="J312" s="653">
        <v>200</v>
      </c>
      <c r="K312" s="654">
        <v>4840</v>
      </c>
    </row>
    <row r="313" spans="1:11" ht="14.4" customHeight="1" x14ac:dyDescent="0.3">
      <c r="A313" s="649" t="s">
        <v>581</v>
      </c>
      <c r="B313" s="650" t="s">
        <v>582</v>
      </c>
      <c r="C313" s="651" t="s">
        <v>597</v>
      </c>
      <c r="D313" s="652" t="s">
        <v>3557</v>
      </c>
      <c r="E313" s="651" t="s">
        <v>6401</v>
      </c>
      <c r="F313" s="652" t="s">
        <v>6402</v>
      </c>
      <c r="G313" s="651" t="s">
        <v>6194</v>
      </c>
      <c r="H313" s="651" t="s">
        <v>6195</v>
      </c>
      <c r="I313" s="653">
        <v>9.1999999999999993</v>
      </c>
      <c r="J313" s="653">
        <v>100</v>
      </c>
      <c r="K313" s="654">
        <v>920</v>
      </c>
    </row>
    <row r="314" spans="1:11" ht="14.4" customHeight="1" x14ac:dyDescent="0.3">
      <c r="A314" s="649" t="s">
        <v>581</v>
      </c>
      <c r="B314" s="650" t="s">
        <v>582</v>
      </c>
      <c r="C314" s="651" t="s">
        <v>597</v>
      </c>
      <c r="D314" s="652" t="s">
        <v>3557</v>
      </c>
      <c r="E314" s="651" t="s">
        <v>6401</v>
      </c>
      <c r="F314" s="652" t="s">
        <v>6402</v>
      </c>
      <c r="G314" s="651" t="s">
        <v>6355</v>
      </c>
      <c r="H314" s="651" t="s">
        <v>6356</v>
      </c>
      <c r="I314" s="653">
        <v>4.32</v>
      </c>
      <c r="J314" s="653">
        <v>100</v>
      </c>
      <c r="K314" s="654">
        <v>431.85</v>
      </c>
    </row>
    <row r="315" spans="1:11" ht="14.4" customHeight="1" x14ac:dyDescent="0.3">
      <c r="A315" s="649" t="s">
        <v>581</v>
      </c>
      <c r="B315" s="650" t="s">
        <v>582</v>
      </c>
      <c r="C315" s="651" t="s">
        <v>597</v>
      </c>
      <c r="D315" s="652" t="s">
        <v>3557</v>
      </c>
      <c r="E315" s="651" t="s">
        <v>6403</v>
      </c>
      <c r="F315" s="652" t="s">
        <v>6404</v>
      </c>
      <c r="G315" s="651" t="s">
        <v>6204</v>
      </c>
      <c r="H315" s="651" t="s">
        <v>6205</v>
      </c>
      <c r="I315" s="653">
        <v>4509.9614285714288</v>
      </c>
      <c r="J315" s="653">
        <v>8</v>
      </c>
      <c r="K315" s="654">
        <v>36079.699999999997</v>
      </c>
    </row>
    <row r="316" spans="1:11" ht="14.4" customHeight="1" x14ac:dyDescent="0.3">
      <c r="A316" s="649" t="s">
        <v>581</v>
      </c>
      <c r="B316" s="650" t="s">
        <v>582</v>
      </c>
      <c r="C316" s="651" t="s">
        <v>597</v>
      </c>
      <c r="D316" s="652" t="s">
        <v>3557</v>
      </c>
      <c r="E316" s="651" t="s">
        <v>6405</v>
      </c>
      <c r="F316" s="652" t="s">
        <v>6406</v>
      </c>
      <c r="G316" s="651" t="s">
        <v>6208</v>
      </c>
      <c r="H316" s="651" t="s">
        <v>6209</v>
      </c>
      <c r="I316" s="653">
        <v>8.1633333333333322</v>
      </c>
      <c r="J316" s="653">
        <v>1200</v>
      </c>
      <c r="K316" s="654">
        <v>9796</v>
      </c>
    </row>
    <row r="317" spans="1:11" ht="14.4" customHeight="1" x14ac:dyDescent="0.3">
      <c r="A317" s="649" t="s">
        <v>581</v>
      </c>
      <c r="B317" s="650" t="s">
        <v>582</v>
      </c>
      <c r="C317" s="651" t="s">
        <v>597</v>
      </c>
      <c r="D317" s="652" t="s">
        <v>3557</v>
      </c>
      <c r="E317" s="651" t="s">
        <v>6405</v>
      </c>
      <c r="F317" s="652" t="s">
        <v>6406</v>
      </c>
      <c r="G317" s="651" t="s">
        <v>6208</v>
      </c>
      <c r="H317" s="651" t="s">
        <v>6210</v>
      </c>
      <c r="I317" s="653">
        <v>8.168000000000001</v>
      </c>
      <c r="J317" s="653">
        <v>2500</v>
      </c>
      <c r="K317" s="654">
        <v>20421</v>
      </c>
    </row>
    <row r="318" spans="1:11" ht="14.4" customHeight="1" x14ac:dyDescent="0.3">
      <c r="A318" s="649" t="s">
        <v>581</v>
      </c>
      <c r="B318" s="650" t="s">
        <v>582</v>
      </c>
      <c r="C318" s="651" t="s">
        <v>597</v>
      </c>
      <c r="D318" s="652" t="s">
        <v>3557</v>
      </c>
      <c r="E318" s="651" t="s">
        <v>6405</v>
      </c>
      <c r="F318" s="652" t="s">
        <v>6406</v>
      </c>
      <c r="G318" s="651" t="s">
        <v>6357</v>
      </c>
      <c r="H318" s="651" t="s">
        <v>6358</v>
      </c>
      <c r="I318" s="653">
        <v>19.239999999999998</v>
      </c>
      <c r="J318" s="653">
        <v>80</v>
      </c>
      <c r="K318" s="654">
        <v>1539.12</v>
      </c>
    </row>
    <row r="319" spans="1:11" ht="14.4" customHeight="1" x14ac:dyDescent="0.3">
      <c r="A319" s="649" t="s">
        <v>581</v>
      </c>
      <c r="B319" s="650" t="s">
        <v>582</v>
      </c>
      <c r="C319" s="651" t="s">
        <v>597</v>
      </c>
      <c r="D319" s="652" t="s">
        <v>3557</v>
      </c>
      <c r="E319" s="651" t="s">
        <v>6407</v>
      </c>
      <c r="F319" s="652" t="s">
        <v>6408</v>
      </c>
      <c r="G319" s="651" t="s">
        <v>6306</v>
      </c>
      <c r="H319" s="651" t="s">
        <v>6307</v>
      </c>
      <c r="I319" s="653">
        <v>0.30428571428571427</v>
      </c>
      <c r="J319" s="653">
        <v>3500</v>
      </c>
      <c r="K319" s="654">
        <v>1064</v>
      </c>
    </row>
    <row r="320" spans="1:11" ht="14.4" customHeight="1" x14ac:dyDescent="0.3">
      <c r="A320" s="649" t="s">
        <v>581</v>
      </c>
      <c r="B320" s="650" t="s">
        <v>582</v>
      </c>
      <c r="C320" s="651" t="s">
        <v>597</v>
      </c>
      <c r="D320" s="652" t="s">
        <v>3557</v>
      </c>
      <c r="E320" s="651" t="s">
        <v>6407</v>
      </c>
      <c r="F320" s="652" t="s">
        <v>6408</v>
      </c>
      <c r="G320" s="651" t="s">
        <v>6215</v>
      </c>
      <c r="H320" s="651" t="s">
        <v>6216</v>
      </c>
      <c r="I320" s="653">
        <v>0.30399999999999999</v>
      </c>
      <c r="J320" s="653">
        <v>1100</v>
      </c>
      <c r="K320" s="654">
        <v>334</v>
      </c>
    </row>
    <row r="321" spans="1:11" ht="14.4" customHeight="1" x14ac:dyDescent="0.3">
      <c r="A321" s="649" t="s">
        <v>581</v>
      </c>
      <c r="B321" s="650" t="s">
        <v>582</v>
      </c>
      <c r="C321" s="651" t="s">
        <v>597</v>
      </c>
      <c r="D321" s="652" t="s">
        <v>3557</v>
      </c>
      <c r="E321" s="651" t="s">
        <v>6407</v>
      </c>
      <c r="F321" s="652" t="s">
        <v>6408</v>
      </c>
      <c r="G321" s="651" t="s">
        <v>6217</v>
      </c>
      <c r="H321" s="651" t="s">
        <v>6218</v>
      </c>
      <c r="I321" s="653">
        <v>0.30666666666666664</v>
      </c>
      <c r="J321" s="653">
        <v>400</v>
      </c>
      <c r="K321" s="654">
        <v>123</v>
      </c>
    </row>
    <row r="322" spans="1:11" ht="14.4" customHeight="1" x14ac:dyDescent="0.3">
      <c r="A322" s="649" t="s">
        <v>581</v>
      </c>
      <c r="B322" s="650" t="s">
        <v>582</v>
      </c>
      <c r="C322" s="651" t="s">
        <v>597</v>
      </c>
      <c r="D322" s="652" t="s">
        <v>3557</v>
      </c>
      <c r="E322" s="651" t="s">
        <v>6407</v>
      </c>
      <c r="F322" s="652" t="s">
        <v>6408</v>
      </c>
      <c r="G322" s="651" t="s">
        <v>6219</v>
      </c>
      <c r="H322" s="651" t="s">
        <v>6220</v>
      </c>
      <c r="I322" s="653">
        <v>0.34857142857142859</v>
      </c>
      <c r="J322" s="653">
        <v>5700</v>
      </c>
      <c r="K322" s="654">
        <v>2010</v>
      </c>
    </row>
    <row r="323" spans="1:11" ht="14.4" customHeight="1" x14ac:dyDescent="0.3">
      <c r="A323" s="649" t="s">
        <v>581</v>
      </c>
      <c r="B323" s="650" t="s">
        <v>582</v>
      </c>
      <c r="C323" s="651" t="s">
        <v>597</v>
      </c>
      <c r="D323" s="652" t="s">
        <v>3557</v>
      </c>
      <c r="E323" s="651" t="s">
        <v>6407</v>
      </c>
      <c r="F323" s="652" t="s">
        <v>6408</v>
      </c>
      <c r="G323" s="651" t="s">
        <v>6308</v>
      </c>
      <c r="H323" s="651" t="s">
        <v>6309</v>
      </c>
      <c r="I323" s="653">
        <v>31.460000000000004</v>
      </c>
      <c r="J323" s="653">
        <v>1350</v>
      </c>
      <c r="K323" s="654">
        <v>42471</v>
      </c>
    </row>
    <row r="324" spans="1:11" ht="14.4" customHeight="1" x14ac:dyDescent="0.3">
      <c r="A324" s="649" t="s">
        <v>581</v>
      </c>
      <c r="B324" s="650" t="s">
        <v>582</v>
      </c>
      <c r="C324" s="651" t="s">
        <v>597</v>
      </c>
      <c r="D324" s="652" t="s">
        <v>3557</v>
      </c>
      <c r="E324" s="651" t="s">
        <v>6407</v>
      </c>
      <c r="F324" s="652" t="s">
        <v>6408</v>
      </c>
      <c r="G324" s="651" t="s">
        <v>6310</v>
      </c>
      <c r="H324" s="651" t="s">
        <v>6311</v>
      </c>
      <c r="I324" s="653">
        <v>1.7557142857142856</v>
      </c>
      <c r="J324" s="653">
        <v>9900</v>
      </c>
      <c r="K324" s="654">
        <v>17379</v>
      </c>
    </row>
    <row r="325" spans="1:11" ht="14.4" customHeight="1" x14ac:dyDescent="0.3">
      <c r="A325" s="649" t="s">
        <v>581</v>
      </c>
      <c r="B325" s="650" t="s">
        <v>582</v>
      </c>
      <c r="C325" s="651" t="s">
        <v>597</v>
      </c>
      <c r="D325" s="652" t="s">
        <v>3557</v>
      </c>
      <c r="E325" s="651" t="s">
        <v>6407</v>
      </c>
      <c r="F325" s="652" t="s">
        <v>6408</v>
      </c>
      <c r="G325" s="651" t="s">
        <v>6221</v>
      </c>
      <c r="H325" s="651" t="s">
        <v>6222</v>
      </c>
      <c r="I325" s="653">
        <v>1.7557142857142856</v>
      </c>
      <c r="J325" s="653">
        <v>5600</v>
      </c>
      <c r="K325" s="654">
        <v>9828</v>
      </c>
    </row>
    <row r="326" spans="1:11" ht="14.4" customHeight="1" x14ac:dyDescent="0.3">
      <c r="A326" s="649" t="s">
        <v>581</v>
      </c>
      <c r="B326" s="650" t="s">
        <v>582</v>
      </c>
      <c r="C326" s="651" t="s">
        <v>597</v>
      </c>
      <c r="D326" s="652" t="s">
        <v>3557</v>
      </c>
      <c r="E326" s="651" t="s">
        <v>6407</v>
      </c>
      <c r="F326" s="652" t="s">
        <v>6408</v>
      </c>
      <c r="G326" s="651" t="s">
        <v>6223</v>
      </c>
      <c r="H326" s="651" t="s">
        <v>6224</v>
      </c>
      <c r="I326" s="653">
        <v>31.46</v>
      </c>
      <c r="J326" s="653">
        <v>50</v>
      </c>
      <c r="K326" s="654">
        <v>1573</v>
      </c>
    </row>
    <row r="327" spans="1:11" ht="14.4" customHeight="1" x14ac:dyDescent="0.3">
      <c r="A327" s="649" t="s">
        <v>581</v>
      </c>
      <c r="B327" s="650" t="s">
        <v>582</v>
      </c>
      <c r="C327" s="651" t="s">
        <v>597</v>
      </c>
      <c r="D327" s="652" t="s">
        <v>3557</v>
      </c>
      <c r="E327" s="651" t="s">
        <v>6409</v>
      </c>
      <c r="F327" s="652" t="s">
        <v>6410</v>
      </c>
      <c r="G327" s="651" t="s">
        <v>6225</v>
      </c>
      <c r="H327" s="651" t="s">
        <v>6226</v>
      </c>
      <c r="I327" s="653">
        <v>0.71</v>
      </c>
      <c r="J327" s="653">
        <v>100</v>
      </c>
      <c r="K327" s="654">
        <v>71.400000000000006</v>
      </c>
    </row>
    <row r="328" spans="1:11" ht="14.4" customHeight="1" x14ac:dyDescent="0.3">
      <c r="A328" s="649" t="s">
        <v>581</v>
      </c>
      <c r="B328" s="650" t="s">
        <v>582</v>
      </c>
      <c r="C328" s="651" t="s">
        <v>597</v>
      </c>
      <c r="D328" s="652" t="s">
        <v>3557</v>
      </c>
      <c r="E328" s="651" t="s">
        <v>6409</v>
      </c>
      <c r="F328" s="652" t="s">
        <v>6410</v>
      </c>
      <c r="G328" s="651" t="s">
        <v>6359</v>
      </c>
      <c r="H328" s="651" t="s">
        <v>6360</v>
      </c>
      <c r="I328" s="653">
        <v>0.72</v>
      </c>
      <c r="J328" s="653">
        <v>200</v>
      </c>
      <c r="K328" s="654">
        <v>144</v>
      </c>
    </row>
    <row r="329" spans="1:11" ht="14.4" customHeight="1" x14ac:dyDescent="0.3">
      <c r="A329" s="649" t="s">
        <v>581</v>
      </c>
      <c r="B329" s="650" t="s">
        <v>582</v>
      </c>
      <c r="C329" s="651" t="s">
        <v>597</v>
      </c>
      <c r="D329" s="652" t="s">
        <v>3557</v>
      </c>
      <c r="E329" s="651" t="s">
        <v>6409</v>
      </c>
      <c r="F329" s="652" t="s">
        <v>6410</v>
      </c>
      <c r="G329" s="651" t="s">
        <v>6227</v>
      </c>
      <c r="H329" s="651" t="s">
        <v>6228</v>
      </c>
      <c r="I329" s="653">
        <v>7.5</v>
      </c>
      <c r="J329" s="653">
        <v>70</v>
      </c>
      <c r="K329" s="654">
        <v>525</v>
      </c>
    </row>
    <row r="330" spans="1:11" ht="14.4" customHeight="1" x14ac:dyDescent="0.3">
      <c r="A330" s="649" t="s">
        <v>581</v>
      </c>
      <c r="B330" s="650" t="s">
        <v>582</v>
      </c>
      <c r="C330" s="651" t="s">
        <v>597</v>
      </c>
      <c r="D330" s="652" t="s">
        <v>3557</v>
      </c>
      <c r="E330" s="651" t="s">
        <v>6409</v>
      </c>
      <c r="F330" s="652" t="s">
        <v>6410</v>
      </c>
      <c r="G330" s="651" t="s">
        <v>6227</v>
      </c>
      <c r="H330" s="651" t="s">
        <v>6229</v>
      </c>
      <c r="I330" s="653">
        <v>7.5</v>
      </c>
      <c r="J330" s="653">
        <v>20</v>
      </c>
      <c r="K330" s="654">
        <v>150</v>
      </c>
    </row>
    <row r="331" spans="1:11" ht="14.4" customHeight="1" x14ac:dyDescent="0.3">
      <c r="A331" s="649" t="s">
        <v>581</v>
      </c>
      <c r="B331" s="650" t="s">
        <v>582</v>
      </c>
      <c r="C331" s="651" t="s">
        <v>597</v>
      </c>
      <c r="D331" s="652" t="s">
        <v>3557</v>
      </c>
      <c r="E331" s="651" t="s">
        <v>6409</v>
      </c>
      <c r="F331" s="652" t="s">
        <v>6410</v>
      </c>
      <c r="G331" s="651" t="s">
        <v>6230</v>
      </c>
      <c r="H331" s="651" t="s">
        <v>6231</v>
      </c>
      <c r="I331" s="653">
        <v>7.5</v>
      </c>
      <c r="J331" s="653">
        <v>50</v>
      </c>
      <c r="K331" s="654">
        <v>375</v>
      </c>
    </row>
    <row r="332" spans="1:11" ht="14.4" customHeight="1" x14ac:dyDescent="0.3">
      <c r="A332" s="649" t="s">
        <v>581</v>
      </c>
      <c r="B332" s="650" t="s">
        <v>582</v>
      </c>
      <c r="C332" s="651" t="s">
        <v>597</v>
      </c>
      <c r="D332" s="652" t="s">
        <v>3557</v>
      </c>
      <c r="E332" s="651" t="s">
        <v>6409</v>
      </c>
      <c r="F332" s="652" t="s">
        <v>6410</v>
      </c>
      <c r="G332" s="651" t="s">
        <v>6233</v>
      </c>
      <c r="H332" s="651" t="s">
        <v>6234</v>
      </c>
      <c r="I332" s="653">
        <v>7.5</v>
      </c>
      <c r="J332" s="653">
        <v>50</v>
      </c>
      <c r="K332" s="654">
        <v>375</v>
      </c>
    </row>
    <row r="333" spans="1:11" ht="14.4" customHeight="1" x14ac:dyDescent="0.3">
      <c r="A333" s="649" t="s">
        <v>581</v>
      </c>
      <c r="B333" s="650" t="s">
        <v>582</v>
      </c>
      <c r="C333" s="651" t="s">
        <v>597</v>
      </c>
      <c r="D333" s="652" t="s">
        <v>3557</v>
      </c>
      <c r="E333" s="651" t="s">
        <v>6409</v>
      </c>
      <c r="F333" s="652" t="s">
        <v>6410</v>
      </c>
      <c r="G333" s="651" t="s">
        <v>6312</v>
      </c>
      <c r="H333" s="651" t="s">
        <v>6313</v>
      </c>
      <c r="I333" s="653">
        <v>11.01</v>
      </c>
      <c r="J333" s="653">
        <v>20</v>
      </c>
      <c r="K333" s="654">
        <v>220.2</v>
      </c>
    </row>
    <row r="334" spans="1:11" ht="14.4" customHeight="1" x14ac:dyDescent="0.3">
      <c r="A334" s="649" t="s">
        <v>581</v>
      </c>
      <c r="B334" s="650" t="s">
        <v>582</v>
      </c>
      <c r="C334" s="651" t="s">
        <v>597</v>
      </c>
      <c r="D334" s="652" t="s">
        <v>3557</v>
      </c>
      <c r="E334" s="651" t="s">
        <v>6409</v>
      </c>
      <c r="F334" s="652" t="s">
        <v>6410</v>
      </c>
      <c r="G334" s="651" t="s">
        <v>6314</v>
      </c>
      <c r="H334" s="651" t="s">
        <v>6315</v>
      </c>
      <c r="I334" s="653">
        <v>0.77333333333333343</v>
      </c>
      <c r="J334" s="653">
        <v>700</v>
      </c>
      <c r="K334" s="654">
        <v>542</v>
      </c>
    </row>
    <row r="335" spans="1:11" ht="14.4" customHeight="1" x14ac:dyDescent="0.3">
      <c r="A335" s="649" t="s">
        <v>581</v>
      </c>
      <c r="B335" s="650" t="s">
        <v>582</v>
      </c>
      <c r="C335" s="651" t="s">
        <v>597</v>
      </c>
      <c r="D335" s="652" t="s">
        <v>3557</v>
      </c>
      <c r="E335" s="651" t="s">
        <v>6409</v>
      </c>
      <c r="F335" s="652" t="s">
        <v>6410</v>
      </c>
      <c r="G335" s="651" t="s">
        <v>6241</v>
      </c>
      <c r="H335" s="651" t="s">
        <v>6242</v>
      </c>
      <c r="I335" s="653">
        <v>0.77333333333333343</v>
      </c>
      <c r="J335" s="653">
        <v>1600</v>
      </c>
      <c r="K335" s="654">
        <v>1235</v>
      </c>
    </row>
    <row r="336" spans="1:11" ht="14.4" customHeight="1" x14ac:dyDescent="0.3">
      <c r="A336" s="649" t="s">
        <v>581</v>
      </c>
      <c r="B336" s="650" t="s">
        <v>582</v>
      </c>
      <c r="C336" s="651" t="s">
        <v>597</v>
      </c>
      <c r="D336" s="652" t="s">
        <v>3557</v>
      </c>
      <c r="E336" s="651" t="s">
        <v>6409</v>
      </c>
      <c r="F336" s="652" t="s">
        <v>6410</v>
      </c>
      <c r="G336" s="651" t="s">
        <v>6361</v>
      </c>
      <c r="H336" s="651" t="s">
        <v>6362</v>
      </c>
      <c r="I336" s="653">
        <v>0.77999999999999992</v>
      </c>
      <c r="J336" s="653">
        <v>1000</v>
      </c>
      <c r="K336" s="654">
        <v>780</v>
      </c>
    </row>
    <row r="337" spans="1:11" ht="14.4" customHeight="1" x14ac:dyDescent="0.3">
      <c r="A337" s="649" t="s">
        <v>581</v>
      </c>
      <c r="B337" s="650" t="s">
        <v>582</v>
      </c>
      <c r="C337" s="651" t="s">
        <v>597</v>
      </c>
      <c r="D337" s="652" t="s">
        <v>3557</v>
      </c>
      <c r="E337" s="651" t="s">
        <v>6409</v>
      </c>
      <c r="F337" s="652" t="s">
        <v>6410</v>
      </c>
      <c r="G337" s="651" t="s">
        <v>6243</v>
      </c>
      <c r="H337" s="651" t="s">
        <v>6244</v>
      </c>
      <c r="I337" s="653">
        <v>0.71</v>
      </c>
      <c r="J337" s="653">
        <v>3400</v>
      </c>
      <c r="K337" s="654">
        <v>2414</v>
      </c>
    </row>
    <row r="338" spans="1:11" ht="14.4" customHeight="1" x14ac:dyDescent="0.3">
      <c r="A338" s="649" t="s">
        <v>581</v>
      </c>
      <c r="B338" s="650" t="s">
        <v>582</v>
      </c>
      <c r="C338" s="651" t="s">
        <v>597</v>
      </c>
      <c r="D338" s="652" t="s">
        <v>3557</v>
      </c>
      <c r="E338" s="651" t="s">
        <v>6409</v>
      </c>
      <c r="F338" s="652" t="s">
        <v>6410</v>
      </c>
      <c r="G338" s="651" t="s">
        <v>6316</v>
      </c>
      <c r="H338" s="651" t="s">
        <v>6317</v>
      </c>
      <c r="I338" s="653">
        <v>0.71</v>
      </c>
      <c r="J338" s="653">
        <v>2000</v>
      </c>
      <c r="K338" s="654">
        <v>1420</v>
      </c>
    </row>
    <row r="339" spans="1:11" ht="14.4" customHeight="1" x14ac:dyDescent="0.3">
      <c r="A339" s="649" t="s">
        <v>581</v>
      </c>
      <c r="B339" s="650" t="s">
        <v>582</v>
      </c>
      <c r="C339" s="651" t="s">
        <v>597</v>
      </c>
      <c r="D339" s="652" t="s">
        <v>3557</v>
      </c>
      <c r="E339" s="651" t="s">
        <v>6409</v>
      </c>
      <c r="F339" s="652" t="s">
        <v>6410</v>
      </c>
      <c r="G339" s="651" t="s">
        <v>6318</v>
      </c>
      <c r="H339" s="651" t="s">
        <v>6319</v>
      </c>
      <c r="I339" s="653">
        <v>0.71</v>
      </c>
      <c r="J339" s="653">
        <v>800</v>
      </c>
      <c r="K339" s="654">
        <v>568</v>
      </c>
    </row>
    <row r="340" spans="1:11" ht="14.4" customHeight="1" x14ac:dyDescent="0.3">
      <c r="A340" s="649" t="s">
        <v>581</v>
      </c>
      <c r="B340" s="650" t="s">
        <v>582</v>
      </c>
      <c r="C340" s="651" t="s">
        <v>600</v>
      </c>
      <c r="D340" s="652" t="s">
        <v>3558</v>
      </c>
      <c r="E340" s="651" t="s">
        <v>6399</v>
      </c>
      <c r="F340" s="652" t="s">
        <v>6400</v>
      </c>
      <c r="G340" s="651" t="s">
        <v>6016</v>
      </c>
      <c r="H340" s="651" t="s">
        <v>6017</v>
      </c>
      <c r="I340" s="653">
        <v>27.37</v>
      </c>
      <c r="J340" s="653">
        <v>28</v>
      </c>
      <c r="K340" s="654">
        <v>766.36</v>
      </c>
    </row>
    <row r="341" spans="1:11" ht="14.4" customHeight="1" x14ac:dyDescent="0.3">
      <c r="A341" s="649" t="s">
        <v>581</v>
      </c>
      <c r="B341" s="650" t="s">
        <v>582</v>
      </c>
      <c r="C341" s="651" t="s">
        <v>600</v>
      </c>
      <c r="D341" s="652" t="s">
        <v>3558</v>
      </c>
      <c r="E341" s="651" t="s">
        <v>6399</v>
      </c>
      <c r="F341" s="652" t="s">
        <v>6400</v>
      </c>
      <c r="G341" s="651" t="s">
        <v>6363</v>
      </c>
      <c r="H341" s="651" t="s">
        <v>6364</v>
      </c>
      <c r="I341" s="653">
        <v>12.38</v>
      </c>
      <c r="J341" s="653">
        <v>1</v>
      </c>
      <c r="K341" s="654">
        <v>12.38</v>
      </c>
    </row>
    <row r="342" spans="1:11" ht="14.4" customHeight="1" x14ac:dyDescent="0.3">
      <c r="A342" s="649" t="s">
        <v>581</v>
      </c>
      <c r="B342" s="650" t="s">
        <v>582</v>
      </c>
      <c r="C342" s="651" t="s">
        <v>600</v>
      </c>
      <c r="D342" s="652" t="s">
        <v>3558</v>
      </c>
      <c r="E342" s="651" t="s">
        <v>6399</v>
      </c>
      <c r="F342" s="652" t="s">
        <v>6400</v>
      </c>
      <c r="G342" s="651" t="s">
        <v>6265</v>
      </c>
      <c r="H342" s="651" t="s">
        <v>6266</v>
      </c>
      <c r="I342" s="653">
        <v>13.02</v>
      </c>
      <c r="J342" s="653">
        <v>1</v>
      </c>
      <c r="K342" s="654">
        <v>13.02</v>
      </c>
    </row>
    <row r="343" spans="1:11" ht="14.4" customHeight="1" x14ac:dyDescent="0.3">
      <c r="A343" s="649" t="s">
        <v>581</v>
      </c>
      <c r="B343" s="650" t="s">
        <v>582</v>
      </c>
      <c r="C343" s="651" t="s">
        <v>600</v>
      </c>
      <c r="D343" s="652" t="s">
        <v>3558</v>
      </c>
      <c r="E343" s="651" t="s">
        <v>6399</v>
      </c>
      <c r="F343" s="652" t="s">
        <v>6400</v>
      </c>
      <c r="G343" s="651" t="s">
        <v>6271</v>
      </c>
      <c r="H343" s="651" t="s">
        <v>6272</v>
      </c>
      <c r="I343" s="653">
        <v>26.37</v>
      </c>
      <c r="J343" s="653">
        <v>24</v>
      </c>
      <c r="K343" s="654">
        <v>632.87</v>
      </c>
    </row>
    <row r="344" spans="1:11" ht="14.4" customHeight="1" x14ac:dyDescent="0.3">
      <c r="A344" s="649" t="s">
        <v>581</v>
      </c>
      <c r="B344" s="650" t="s">
        <v>582</v>
      </c>
      <c r="C344" s="651" t="s">
        <v>600</v>
      </c>
      <c r="D344" s="652" t="s">
        <v>3558</v>
      </c>
      <c r="E344" s="651" t="s">
        <v>6399</v>
      </c>
      <c r="F344" s="652" t="s">
        <v>6400</v>
      </c>
      <c r="G344" s="651" t="s">
        <v>6062</v>
      </c>
      <c r="H344" s="651" t="s">
        <v>6063</v>
      </c>
      <c r="I344" s="653">
        <v>7.51</v>
      </c>
      <c r="J344" s="653">
        <v>30</v>
      </c>
      <c r="K344" s="654">
        <v>225.29999999999998</v>
      </c>
    </row>
    <row r="345" spans="1:11" ht="14.4" customHeight="1" x14ac:dyDescent="0.3">
      <c r="A345" s="649" t="s">
        <v>581</v>
      </c>
      <c r="B345" s="650" t="s">
        <v>582</v>
      </c>
      <c r="C345" s="651" t="s">
        <v>600</v>
      </c>
      <c r="D345" s="652" t="s">
        <v>3558</v>
      </c>
      <c r="E345" s="651" t="s">
        <v>6399</v>
      </c>
      <c r="F345" s="652" t="s">
        <v>6400</v>
      </c>
      <c r="G345" s="651" t="s">
        <v>6074</v>
      </c>
      <c r="H345" s="651" t="s">
        <v>6075</v>
      </c>
      <c r="I345" s="653">
        <v>0.32</v>
      </c>
      <c r="J345" s="653">
        <v>5</v>
      </c>
      <c r="K345" s="654">
        <v>1.6</v>
      </c>
    </row>
    <row r="346" spans="1:11" ht="14.4" customHeight="1" x14ac:dyDescent="0.3">
      <c r="A346" s="649" t="s">
        <v>581</v>
      </c>
      <c r="B346" s="650" t="s">
        <v>582</v>
      </c>
      <c r="C346" s="651" t="s">
        <v>600</v>
      </c>
      <c r="D346" s="652" t="s">
        <v>3558</v>
      </c>
      <c r="E346" s="651" t="s">
        <v>6399</v>
      </c>
      <c r="F346" s="652" t="s">
        <v>6400</v>
      </c>
      <c r="G346" s="651" t="s">
        <v>6365</v>
      </c>
      <c r="H346" s="651" t="s">
        <v>6366</v>
      </c>
      <c r="I346" s="653">
        <v>11.74</v>
      </c>
      <c r="J346" s="653">
        <v>1</v>
      </c>
      <c r="K346" s="654">
        <v>11.74</v>
      </c>
    </row>
    <row r="347" spans="1:11" ht="14.4" customHeight="1" x14ac:dyDescent="0.3">
      <c r="A347" s="649" t="s">
        <v>581</v>
      </c>
      <c r="B347" s="650" t="s">
        <v>582</v>
      </c>
      <c r="C347" s="651" t="s">
        <v>600</v>
      </c>
      <c r="D347" s="652" t="s">
        <v>3558</v>
      </c>
      <c r="E347" s="651" t="s">
        <v>6399</v>
      </c>
      <c r="F347" s="652" t="s">
        <v>6400</v>
      </c>
      <c r="G347" s="651" t="s">
        <v>6082</v>
      </c>
      <c r="H347" s="651" t="s">
        <v>6083</v>
      </c>
      <c r="I347" s="653">
        <v>2.5499999999999998</v>
      </c>
      <c r="J347" s="653">
        <v>3</v>
      </c>
      <c r="K347" s="654">
        <v>7.65</v>
      </c>
    </row>
    <row r="348" spans="1:11" ht="14.4" customHeight="1" x14ac:dyDescent="0.3">
      <c r="A348" s="649" t="s">
        <v>581</v>
      </c>
      <c r="B348" s="650" t="s">
        <v>582</v>
      </c>
      <c r="C348" s="651" t="s">
        <v>600</v>
      </c>
      <c r="D348" s="652" t="s">
        <v>3558</v>
      </c>
      <c r="E348" s="651" t="s">
        <v>6401</v>
      </c>
      <c r="F348" s="652" t="s">
        <v>6402</v>
      </c>
      <c r="G348" s="651" t="s">
        <v>6302</v>
      </c>
      <c r="H348" s="651" t="s">
        <v>6303</v>
      </c>
      <c r="I348" s="653">
        <v>2.6</v>
      </c>
      <c r="J348" s="653">
        <v>2</v>
      </c>
      <c r="K348" s="654">
        <v>5.2</v>
      </c>
    </row>
    <row r="349" spans="1:11" ht="14.4" customHeight="1" x14ac:dyDescent="0.3">
      <c r="A349" s="649" t="s">
        <v>581</v>
      </c>
      <c r="B349" s="650" t="s">
        <v>582</v>
      </c>
      <c r="C349" s="651" t="s">
        <v>600</v>
      </c>
      <c r="D349" s="652" t="s">
        <v>3558</v>
      </c>
      <c r="E349" s="651" t="s">
        <v>6401</v>
      </c>
      <c r="F349" s="652" t="s">
        <v>6402</v>
      </c>
      <c r="G349" s="651" t="s">
        <v>6367</v>
      </c>
      <c r="H349" s="651" t="s">
        <v>6368</v>
      </c>
      <c r="I349" s="653">
        <v>2.6</v>
      </c>
      <c r="J349" s="653">
        <v>2</v>
      </c>
      <c r="K349" s="654">
        <v>5.2</v>
      </c>
    </row>
    <row r="350" spans="1:11" ht="14.4" customHeight="1" x14ac:dyDescent="0.3">
      <c r="A350" s="649" t="s">
        <v>581</v>
      </c>
      <c r="B350" s="650" t="s">
        <v>582</v>
      </c>
      <c r="C350" s="651" t="s">
        <v>600</v>
      </c>
      <c r="D350" s="652" t="s">
        <v>3558</v>
      </c>
      <c r="E350" s="651" t="s">
        <v>6401</v>
      </c>
      <c r="F350" s="652" t="s">
        <v>6402</v>
      </c>
      <c r="G350" s="651" t="s">
        <v>6369</v>
      </c>
      <c r="H350" s="651" t="s">
        <v>6370</v>
      </c>
      <c r="I350" s="653">
        <v>2.6</v>
      </c>
      <c r="J350" s="653">
        <v>2</v>
      </c>
      <c r="K350" s="654">
        <v>5.2</v>
      </c>
    </row>
    <row r="351" spans="1:11" ht="14.4" customHeight="1" x14ac:dyDescent="0.3">
      <c r="A351" s="649" t="s">
        <v>581</v>
      </c>
      <c r="B351" s="650" t="s">
        <v>582</v>
      </c>
      <c r="C351" s="651" t="s">
        <v>600</v>
      </c>
      <c r="D351" s="652" t="s">
        <v>3558</v>
      </c>
      <c r="E351" s="651" t="s">
        <v>6401</v>
      </c>
      <c r="F351" s="652" t="s">
        <v>6402</v>
      </c>
      <c r="G351" s="651" t="s">
        <v>6371</v>
      </c>
      <c r="H351" s="651" t="s">
        <v>6372</v>
      </c>
      <c r="I351" s="653">
        <v>2139.5100000000002</v>
      </c>
      <c r="J351" s="653">
        <v>10</v>
      </c>
      <c r="K351" s="654">
        <v>21395.1</v>
      </c>
    </row>
    <row r="352" spans="1:11" ht="14.4" customHeight="1" x14ac:dyDescent="0.3">
      <c r="A352" s="649" t="s">
        <v>581</v>
      </c>
      <c r="B352" s="650" t="s">
        <v>582</v>
      </c>
      <c r="C352" s="651" t="s">
        <v>600</v>
      </c>
      <c r="D352" s="652" t="s">
        <v>3558</v>
      </c>
      <c r="E352" s="651" t="s">
        <v>6401</v>
      </c>
      <c r="F352" s="652" t="s">
        <v>6402</v>
      </c>
      <c r="G352" s="651" t="s">
        <v>6373</v>
      </c>
      <c r="H352" s="651" t="s">
        <v>6374</v>
      </c>
      <c r="I352" s="653">
        <v>1084.48</v>
      </c>
      <c r="J352" s="653">
        <v>20</v>
      </c>
      <c r="K352" s="654">
        <v>21689.5</v>
      </c>
    </row>
    <row r="353" spans="1:11" ht="14.4" customHeight="1" x14ac:dyDescent="0.3">
      <c r="A353" s="649" t="s">
        <v>581</v>
      </c>
      <c r="B353" s="650" t="s">
        <v>582</v>
      </c>
      <c r="C353" s="651" t="s">
        <v>603</v>
      </c>
      <c r="D353" s="652" t="s">
        <v>3559</v>
      </c>
      <c r="E353" s="651" t="s">
        <v>6399</v>
      </c>
      <c r="F353" s="652" t="s">
        <v>6400</v>
      </c>
      <c r="G353" s="651" t="s">
        <v>6002</v>
      </c>
      <c r="H353" s="651" t="s">
        <v>6003</v>
      </c>
      <c r="I353" s="653">
        <v>99.05</v>
      </c>
      <c r="J353" s="653">
        <v>1</v>
      </c>
      <c r="K353" s="654">
        <v>99.05</v>
      </c>
    </row>
    <row r="354" spans="1:11" ht="14.4" customHeight="1" x14ac:dyDescent="0.3">
      <c r="A354" s="649" t="s">
        <v>581</v>
      </c>
      <c r="B354" s="650" t="s">
        <v>582</v>
      </c>
      <c r="C354" s="651" t="s">
        <v>603</v>
      </c>
      <c r="D354" s="652" t="s">
        <v>3559</v>
      </c>
      <c r="E354" s="651" t="s">
        <v>6399</v>
      </c>
      <c r="F354" s="652" t="s">
        <v>6400</v>
      </c>
      <c r="G354" s="651" t="s">
        <v>6375</v>
      </c>
      <c r="H354" s="651" t="s">
        <v>6376</v>
      </c>
      <c r="I354" s="653">
        <v>166.85</v>
      </c>
      <c r="J354" s="653">
        <v>1</v>
      </c>
      <c r="K354" s="654">
        <v>166.85</v>
      </c>
    </row>
    <row r="355" spans="1:11" ht="14.4" customHeight="1" x14ac:dyDescent="0.3">
      <c r="A355" s="649" t="s">
        <v>581</v>
      </c>
      <c r="B355" s="650" t="s">
        <v>582</v>
      </c>
      <c r="C355" s="651" t="s">
        <v>603</v>
      </c>
      <c r="D355" s="652" t="s">
        <v>3559</v>
      </c>
      <c r="E355" s="651" t="s">
        <v>6399</v>
      </c>
      <c r="F355" s="652" t="s">
        <v>6400</v>
      </c>
      <c r="G355" s="651" t="s">
        <v>6006</v>
      </c>
      <c r="H355" s="651" t="s">
        <v>6007</v>
      </c>
      <c r="I355" s="653">
        <v>123.05</v>
      </c>
      <c r="J355" s="653">
        <v>10</v>
      </c>
      <c r="K355" s="654">
        <v>1230.5</v>
      </c>
    </row>
    <row r="356" spans="1:11" ht="14.4" customHeight="1" x14ac:dyDescent="0.3">
      <c r="A356" s="649" t="s">
        <v>581</v>
      </c>
      <c r="B356" s="650" t="s">
        <v>582</v>
      </c>
      <c r="C356" s="651" t="s">
        <v>603</v>
      </c>
      <c r="D356" s="652" t="s">
        <v>3559</v>
      </c>
      <c r="E356" s="651" t="s">
        <v>6399</v>
      </c>
      <c r="F356" s="652" t="s">
        <v>6400</v>
      </c>
      <c r="G356" s="651" t="s">
        <v>6377</v>
      </c>
      <c r="H356" s="651" t="s">
        <v>6378</v>
      </c>
      <c r="I356" s="653">
        <v>2.4024999999999999</v>
      </c>
      <c r="J356" s="653">
        <v>80</v>
      </c>
      <c r="K356" s="654">
        <v>192.2</v>
      </c>
    </row>
    <row r="357" spans="1:11" ht="14.4" customHeight="1" x14ac:dyDescent="0.3">
      <c r="A357" s="649" t="s">
        <v>581</v>
      </c>
      <c r="B357" s="650" t="s">
        <v>582</v>
      </c>
      <c r="C357" s="651" t="s">
        <v>603</v>
      </c>
      <c r="D357" s="652" t="s">
        <v>3559</v>
      </c>
      <c r="E357" s="651" t="s">
        <v>6399</v>
      </c>
      <c r="F357" s="652" t="s">
        <v>6400</v>
      </c>
      <c r="G357" s="651" t="s">
        <v>6020</v>
      </c>
      <c r="H357" s="651" t="s">
        <v>6021</v>
      </c>
      <c r="I357" s="653">
        <v>2.0499999999999998</v>
      </c>
      <c r="J357" s="653">
        <v>75</v>
      </c>
      <c r="K357" s="654">
        <v>153.85</v>
      </c>
    </row>
    <row r="358" spans="1:11" ht="14.4" customHeight="1" x14ac:dyDescent="0.3">
      <c r="A358" s="649" t="s">
        <v>581</v>
      </c>
      <c r="B358" s="650" t="s">
        <v>582</v>
      </c>
      <c r="C358" s="651" t="s">
        <v>603</v>
      </c>
      <c r="D358" s="652" t="s">
        <v>3559</v>
      </c>
      <c r="E358" s="651" t="s">
        <v>6399</v>
      </c>
      <c r="F358" s="652" t="s">
        <v>6400</v>
      </c>
      <c r="G358" s="651" t="s">
        <v>6022</v>
      </c>
      <c r="H358" s="651" t="s">
        <v>6023</v>
      </c>
      <c r="I358" s="653">
        <v>2.4700000000000002</v>
      </c>
      <c r="J358" s="653">
        <v>160</v>
      </c>
      <c r="K358" s="654">
        <v>395.2</v>
      </c>
    </row>
    <row r="359" spans="1:11" ht="14.4" customHeight="1" x14ac:dyDescent="0.3">
      <c r="A359" s="649" t="s">
        <v>581</v>
      </c>
      <c r="B359" s="650" t="s">
        <v>582</v>
      </c>
      <c r="C359" s="651" t="s">
        <v>603</v>
      </c>
      <c r="D359" s="652" t="s">
        <v>3559</v>
      </c>
      <c r="E359" s="651" t="s">
        <v>6399</v>
      </c>
      <c r="F359" s="652" t="s">
        <v>6400</v>
      </c>
      <c r="G359" s="651" t="s">
        <v>6024</v>
      </c>
      <c r="H359" s="651" t="s">
        <v>6025</v>
      </c>
      <c r="I359" s="653">
        <v>0.875</v>
      </c>
      <c r="J359" s="653">
        <v>600</v>
      </c>
      <c r="K359" s="654">
        <v>524</v>
      </c>
    </row>
    <row r="360" spans="1:11" ht="14.4" customHeight="1" x14ac:dyDescent="0.3">
      <c r="A360" s="649" t="s">
        <v>581</v>
      </c>
      <c r="B360" s="650" t="s">
        <v>582</v>
      </c>
      <c r="C360" s="651" t="s">
        <v>603</v>
      </c>
      <c r="D360" s="652" t="s">
        <v>3559</v>
      </c>
      <c r="E360" s="651" t="s">
        <v>6399</v>
      </c>
      <c r="F360" s="652" t="s">
        <v>6400</v>
      </c>
      <c r="G360" s="651" t="s">
        <v>6322</v>
      </c>
      <c r="H360" s="651" t="s">
        <v>6323</v>
      </c>
      <c r="I360" s="653">
        <v>1.24</v>
      </c>
      <c r="J360" s="653">
        <v>500</v>
      </c>
      <c r="K360" s="654">
        <v>619</v>
      </c>
    </row>
    <row r="361" spans="1:11" ht="14.4" customHeight="1" x14ac:dyDescent="0.3">
      <c r="A361" s="649" t="s">
        <v>581</v>
      </c>
      <c r="B361" s="650" t="s">
        <v>582</v>
      </c>
      <c r="C361" s="651" t="s">
        <v>603</v>
      </c>
      <c r="D361" s="652" t="s">
        <v>3559</v>
      </c>
      <c r="E361" s="651" t="s">
        <v>6399</v>
      </c>
      <c r="F361" s="652" t="s">
        <v>6400</v>
      </c>
      <c r="G361" s="651" t="s">
        <v>6379</v>
      </c>
      <c r="H361" s="651" t="s">
        <v>6380</v>
      </c>
      <c r="I361" s="653">
        <v>1.29</v>
      </c>
      <c r="J361" s="653">
        <v>100</v>
      </c>
      <c r="K361" s="654">
        <v>129</v>
      </c>
    </row>
    <row r="362" spans="1:11" ht="14.4" customHeight="1" x14ac:dyDescent="0.3">
      <c r="A362" s="649" t="s">
        <v>581</v>
      </c>
      <c r="B362" s="650" t="s">
        <v>582</v>
      </c>
      <c r="C362" s="651" t="s">
        <v>603</v>
      </c>
      <c r="D362" s="652" t="s">
        <v>3559</v>
      </c>
      <c r="E362" s="651" t="s">
        <v>6399</v>
      </c>
      <c r="F362" s="652" t="s">
        <v>6400</v>
      </c>
      <c r="G362" s="651" t="s">
        <v>6056</v>
      </c>
      <c r="H362" s="651" t="s">
        <v>6057</v>
      </c>
      <c r="I362" s="653">
        <v>26.16</v>
      </c>
      <c r="J362" s="653">
        <v>1</v>
      </c>
      <c r="K362" s="654">
        <v>26.16</v>
      </c>
    </row>
    <row r="363" spans="1:11" ht="14.4" customHeight="1" x14ac:dyDescent="0.3">
      <c r="A363" s="649" t="s">
        <v>581</v>
      </c>
      <c r="B363" s="650" t="s">
        <v>582</v>
      </c>
      <c r="C363" s="651" t="s">
        <v>603</v>
      </c>
      <c r="D363" s="652" t="s">
        <v>3559</v>
      </c>
      <c r="E363" s="651" t="s">
        <v>6399</v>
      </c>
      <c r="F363" s="652" t="s">
        <v>6400</v>
      </c>
      <c r="G363" s="651" t="s">
        <v>6324</v>
      </c>
      <c r="H363" s="651" t="s">
        <v>6325</v>
      </c>
      <c r="I363" s="653">
        <v>0.93</v>
      </c>
      <c r="J363" s="653">
        <v>400</v>
      </c>
      <c r="K363" s="654">
        <v>372</v>
      </c>
    </row>
    <row r="364" spans="1:11" ht="14.4" customHeight="1" x14ac:dyDescent="0.3">
      <c r="A364" s="649" t="s">
        <v>581</v>
      </c>
      <c r="B364" s="650" t="s">
        <v>582</v>
      </c>
      <c r="C364" s="651" t="s">
        <v>603</v>
      </c>
      <c r="D364" s="652" t="s">
        <v>3559</v>
      </c>
      <c r="E364" s="651" t="s">
        <v>6399</v>
      </c>
      <c r="F364" s="652" t="s">
        <v>6400</v>
      </c>
      <c r="G364" s="651" t="s">
        <v>6381</v>
      </c>
      <c r="H364" s="651" t="s">
        <v>6382</v>
      </c>
      <c r="I364" s="653">
        <v>259.89999999999998</v>
      </c>
      <c r="J364" s="653">
        <v>1</v>
      </c>
      <c r="K364" s="654">
        <v>259.89999999999998</v>
      </c>
    </row>
    <row r="365" spans="1:11" ht="14.4" customHeight="1" x14ac:dyDescent="0.3">
      <c r="A365" s="649" t="s">
        <v>581</v>
      </c>
      <c r="B365" s="650" t="s">
        <v>582</v>
      </c>
      <c r="C365" s="651" t="s">
        <v>603</v>
      </c>
      <c r="D365" s="652" t="s">
        <v>3559</v>
      </c>
      <c r="E365" s="651" t="s">
        <v>6399</v>
      </c>
      <c r="F365" s="652" t="s">
        <v>6400</v>
      </c>
      <c r="G365" s="651" t="s">
        <v>6060</v>
      </c>
      <c r="H365" s="651" t="s">
        <v>6061</v>
      </c>
      <c r="I365" s="653">
        <v>120.69</v>
      </c>
      <c r="J365" s="653">
        <v>10</v>
      </c>
      <c r="K365" s="654">
        <v>1206.92</v>
      </c>
    </row>
    <row r="366" spans="1:11" ht="14.4" customHeight="1" x14ac:dyDescent="0.3">
      <c r="A366" s="649" t="s">
        <v>581</v>
      </c>
      <c r="B366" s="650" t="s">
        <v>582</v>
      </c>
      <c r="C366" s="651" t="s">
        <v>603</v>
      </c>
      <c r="D366" s="652" t="s">
        <v>3559</v>
      </c>
      <c r="E366" s="651" t="s">
        <v>6399</v>
      </c>
      <c r="F366" s="652" t="s">
        <v>6400</v>
      </c>
      <c r="G366" s="651" t="s">
        <v>6383</v>
      </c>
      <c r="H366" s="651" t="s">
        <v>6384</v>
      </c>
      <c r="I366" s="653">
        <v>85.42</v>
      </c>
      <c r="J366" s="653">
        <v>5</v>
      </c>
      <c r="K366" s="654">
        <v>427.11</v>
      </c>
    </row>
    <row r="367" spans="1:11" ht="14.4" customHeight="1" x14ac:dyDescent="0.3">
      <c r="A367" s="649" t="s">
        <v>581</v>
      </c>
      <c r="B367" s="650" t="s">
        <v>582</v>
      </c>
      <c r="C367" s="651" t="s">
        <v>603</v>
      </c>
      <c r="D367" s="652" t="s">
        <v>3559</v>
      </c>
      <c r="E367" s="651" t="s">
        <v>6399</v>
      </c>
      <c r="F367" s="652" t="s">
        <v>6400</v>
      </c>
      <c r="G367" s="651" t="s">
        <v>6271</v>
      </c>
      <c r="H367" s="651" t="s">
        <v>6272</v>
      </c>
      <c r="I367" s="653">
        <v>26.37</v>
      </c>
      <c r="J367" s="653">
        <v>48</v>
      </c>
      <c r="K367" s="654">
        <v>1265.76</v>
      </c>
    </row>
    <row r="368" spans="1:11" ht="14.4" customHeight="1" x14ac:dyDescent="0.3">
      <c r="A368" s="649" t="s">
        <v>581</v>
      </c>
      <c r="B368" s="650" t="s">
        <v>582</v>
      </c>
      <c r="C368" s="651" t="s">
        <v>603</v>
      </c>
      <c r="D368" s="652" t="s">
        <v>3559</v>
      </c>
      <c r="E368" s="651" t="s">
        <v>6399</v>
      </c>
      <c r="F368" s="652" t="s">
        <v>6400</v>
      </c>
      <c r="G368" s="651" t="s">
        <v>6385</v>
      </c>
      <c r="H368" s="651" t="s">
        <v>6386</v>
      </c>
      <c r="I368" s="653">
        <v>18.75</v>
      </c>
      <c r="J368" s="653">
        <v>10</v>
      </c>
      <c r="K368" s="654">
        <v>187.53</v>
      </c>
    </row>
    <row r="369" spans="1:11" ht="14.4" customHeight="1" x14ac:dyDescent="0.3">
      <c r="A369" s="649" t="s">
        <v>581</v>
      </c>
      <c r="B369" s="650" t="s">
        <v>582</v>
      </c>
      <c r="C369" s="651" t="s">
        <v>603</v>
      </c>
      <c r="D369" s="652" t="s">
        <v>3559</v>
      </c>
      <c r="E369" s="651" t="s">
        <v>6399</v>
      </c>
      <c r="F369" s="652" t="s">
        <v>6400</v>
      </c>
      <c r="G369" s="651" t="s">
        <v>6387</v>
      </c>
      <c r="H369" s="651" t="s">
        <v>6388</v>
      </c>
      <c r="I369" s="653">
        <v>243.58</v>
      </c>
      <c r="J369" s="653">
        <v>1</v>
      </c>
      <c r="K369" s="654">
        <v>243.58</v>
      </c>
    </row>
    <row r="370" spans="1:11" ht="14.4" customHeight="1" x14ac:dyDescent="0.3">
      <c r="A370" s="649" t="s">
        <v>581</v>
      </c>
      <c r="B370" s="650" t="s">
        <v>582</v>
      </c>
      <c r="C370" s="651" t="s">
        <v>603</v>
      </c>
      <c r="D370" s="652" t="s">
        <v>3559</v>
      </c>
      <c r="E370" s="651" t="s">
        <v>6399</v>
      </c>
      <c r="F370" s="652" t="s">
        <v>6400</v>
      </c>
      <c r="G370" s="651" t="s">
        <v>6389</v>
      </c>
      <c r="H370" s="651" t="s">
        <v>6390</v>
      </c>
      <c r="I370" s="653">
        <v>112.82</v>
      </c>
      <c r="J370" s="653">
        <v>5</v>
      </c>
      <c r="K370" s="654">
        <v>564.09</v>
      </c>
    </row>
    <row r="371" spans="1:11" ht="14.4" customHeight="1" x14ac:dyDescent="0.3">
      <c r="A371" s="649" t="s">
        <v>581</v>
      </c>
      <c r="B371" s="650" t="s">
        <v>582</v>
      </c>
      <c r="C371" s="651" t="s">
        <v>603</v>
      </c>
      <c r="D371" s="652" t="s">
        <v>3559</v>
      </c>
      <c r="E371" s="651" t="s">
        <v>6399</v>
      </c>
      <c r="F371" s="652" t="s">
        <v>6400</v>
      </c>
      <c r="G371" s="651" t="s">
        <v>6072</v>
      </c>
      <c r="H371" s="651" t="s">
        <v>6073</v>
      </c>
      <c r="I371" s="653">
        <v>9.7799999999999994</v>
      </c>
      <c r="J371" s="653">
        <v>30</v>
      </c>
      <c r="K371" s="654">
        <v>293.25</v>
      </c>
    </row>
    <row r="372" spans="1:11" ht="14.4" customHeight="1" x14ac:dyDescent="0.3">
      <c r="A372" s="649" t="s">
        <v>581</v>
      </c>
      <c r="B372" s="650" t="s">
        <v>582</v>
      </c>
      <c r="C372" s="651" t="s">
        <v>603</v>
      </c>
      <c r="D372" s="652" t="s">
        <v>3559</v>
      </c>
      <c r="E372" s="651" t="s">
        <v>6399</v>
      </c>
      <c r="F372" s="652" t="s">
        <v>6400</v>
      </c>
      <c r="G372" s="651" t="s">
        <v>6275</v>
      </c>
      <c r="H372" s="651" t="s">
        <v>6276</v>
      </c>
      <c r="I372" s="653">
        <v>5.28</v>
      </c>
      <c r="J372" s="653">
        <v>20</v>
      </c>
      <c r="K372" s="654">
        <v>105.6</v>
      </c>
    </row>
    <row r="373" spans="1:11" ht="14.4" customHeight="1" x14ac:dyDescent="0.3">
      <c r="A373" s="649" t="s">
        <v>581</v>
      </c>
      <c r="B373" s="650" t="s">
        <v>582</v>
      </c>
      <c r="C373" s="651" t="s">
        <v>603</v>
      </c>
      <c r="D373" s="652" t="s">
        <v>3559</v>
      </c>
      <c r="E373" s="651" t="s">
        <v>6399</v>
      </c>
      <c r="F373" s="652" t="s">
        <v>6400</v>
      </c>
      <c r="G373" s="651" t="s">
        <v>6391</v>
      </c>
      <c r="H373" s="651" t="s">
        <v>6392</v>
      </c>
      <c r="I373" s="653">
        <v>249.55</v>
      </c>
      <c r="J373" s="653">
        <v>1</v>
      </c>
      <c r="K373" s="654">
        <v>249.55</v>
      </c>
    </row>
    <row r="374" spans="1:11" ht="14.4" customHeight="1" x14ac:dyDescent="0.3">
      <c r="A374" s="649" t="s">
        <v>581</v>
      </c>
      <c r="B374" s="650" t="s">
        <v>582</v>
      </c>
      <c r="C374" s="651" t="s">
        <v>603</v>
      </c>
      <c r="D374" s="652" t="s">
        <v>3559</v>
      </c>
      <c r="E374" s="651" t="s">
        <v>6401</v>
      </c>
      <c r="F374" s="652" t="s">
        <v>6402</v>
      </c>
      <c r="G374" s="651" t="s">
        <v>6393</v>
      </c>
      <c r="H374" s="651" t="s">
        <v>6394</v>
      </c>
      <c r="I374" s="653">
        <v>18.39</v>
      </c>
      <c r="J374" s="653">
        <v>12</v>
      </c>
      <c r="K374" s="654">
        <v>220.7</v>
      </c>
    </row>
    <row r="375" spans="1:11" ht="14.4" customHeight="1" x14ac:dyDescent="0.3">
      <c r="A375" s="649" t="s">
        <v>581</v>
      </c>
      <c r="B375" s="650" t="s">
        <v>582</v>
      </c>
      <c r="C375" s="651" t="s">
        <v>603</v>
      </c>
      <c r="D375" s="652" t="s">
        <v>3559</v>
      </c>
      <c r="E375" s="651" t="s">
        <v>6401</v>
      </c>
      <c r="F375" s="652" t="s">
        <v>6402</v>
      </c>
      <c r="G375" s="651" t="s">
        <v>6152</v>
      </c>
      <c r="H375" s="651" t="s">
        <v>6153</v>
      </c>
      <c r="I375" s="653">
        <v>12.106666666666667</v>
      </c>
      <c r="J375" s="653">
        <v>20</v>
      </c>
      <c r="K375" s="654">
        <v>242.14</v>
      </c>
    </row>
    <row r="376" spans="1:11" ht="14.4" customHeight="1" x14ac:dyDescent="0.3">
      <c r="A376" s="649" t="s">
        <v>581</v>
      </c>
      <c r="B376" s="650" t="s">
        <v>582</v>
      </c>
      <c r="C376" s="651" t="s">
        <v>603</v>
      </c>
      <c r="D376" s="652" t="s">
        <v>3559</v>
      </c>
      <c r="E376" s="651" t="s">
        <v>6401</v>
      </c>
      <c r="F376" s="652" t="s">
        <v>6402</v>
      </c>
      <c r="G376" s="651" t="s">
        <v>6186</v>
      </c>
      <c r="H376" s="651" t="s">
        <v>6187</v>
      </c>
      <c r="I376" s="653">
        <v>0.47</v>
      </c>
      <c r="J376" s="653">
        <v>100</v>
      </c>
      <c r="K376" s="654">
        <v>47</v>
      </c>
    </row>
    <row r="377" spans="1:11" ht="14.4" customHeight="1" x14ac:dyDescent="0.3">
      <c r="A377" s="649" t="s">
        <v>581</v>
      </c>
      <c r="B377" s="650" t="s">
        <v>582</v>
      </c>
      <c r="C377" s="651" t="s">
        <v>603</v>
      </c>
      <c r="D377" s="652" t="s">
        <v>3559</v>
      </c>
      <c r="E377" s="651" t="s">
        <v>6401</v>
      </c>
      <c r="F377" s="652" t="s">
        <v>6402</v>
      </c>
      <c r="G377" s="651" t="s">
        <v>6395</v>
      </c>
      <c r="H377" s="651" t="s">
        <v>6396</v>
      </c>
      <c r="I377" s="653">
        <v>3.99</v>
      </c>
      <c r="J377" s="653">
        <v>150</v>
      </c>
      <c r="K377" s="654">
        <v>598.69999999999993</v>
      </c>
    </row>
    <row r="378" spans="1:11" ht="14.4" customHeight="1" x14ac:dyDescent="0.3">
      <c r="A378" s="649" t="s">
        <v>581</v>
      </c>
      <c r="B378" s="650" t="s">
        <v>582</v>
      </c>
      <c r="C378" s="651" t="s">
        <v>603</v>
      </c>
      <c r="D378" s="652" t="s">
        <v>3559</v>
      </c>
      <c r="E378" s="651" t="s">
        <v>6409</v>
      </c>
      <c r="F378" s="652" t="s">
        <v>6410</v>
      </c>
      <c r="G378" s="651" t="s">
        <v>6227</v>
      </c>
      <c r="H378" s="651" t="s">
        <v>6228</v>
      </c>
      <c r="I378" s="653">
        <v>7.5</v>
      </c>
      <c r="J378" s="653">
        <v>10</v>
      </c>
      <c r="K378" s="654">
        <v>75</v>
      </c>
    </row>
    <row r="379" spans="1:11" ht="14.4" customHeight="1" x14ac:dyDescent="0.3">
      <c r="A379" s="649" t="s">
        <v>581</v>
      </c>
      <c r="B379" s="650" t="s">
        <v>582</v>
      </c>
      <c r="C379" s="651" t="s">
        <v>603</v>
      </c>
      <c r="D379" s="652" t="s">
        <v>3559</v>
      </c>
      <c r="E379" s="651" t="s">
        <v>6409</v>
      </c>
      <c r="F379" s="652" t="s">
        <v>6410</v>
      </c>
      <c r="G379" s="651" t="s">
        <v>6227</v>
      </c>
      <c r="H379" s="651" t="s">
        <v>6229</v>
      </c>
      <c r="I379" s="653">
        <v>7.5</v>
      </c>
      <c r="J379" s="653">
        <v>50</v>
      </c>
      <c r="K379" s="654">
        <v>375</v>
      </c>
    </row>
    <row r="380" spans="1:11" ht="14.4" customHeight="1" x14ac:dyDescent="0.3">
      <c r="A380" s="649" t="s">
        <v>581</v>
      </c>
      <c r="B380" s="650" t="s">
        <v>582</v>
      </c>
      <c r="C380" s="651" t="s">
        <v>603</v>
      </c>
      <c r="D380" s="652" t="s">
        <v>3559</v>
      </c>
      <c r="E380" s="651" t="s">
        <v>6409</v>
      </c>
      <c r="F380" s="652" t="s">
        <v>6410</v>
      </c>
      <c r="G380" s="651" t="s">
        <v>6233</v>
      </c>
      <c r="H380" s="651" t="s">
        <v>6234</v>
      </c>
      <c r="I380" s="653">
        <v>7.5</v>
      </c>
      <c r="J380" s="653">
        <v>10</v>
      </c>
      <c r="K380" s="654">
        <v>75</v>
      </c>
    </row>
    <row r="381" spans="1:11" ht="14.4" customHeight="1" x14ac:dyDescent="0.3">
      <c r="A381" s="649" t="s">
        <v>581</v>
      </c>
      <c r="B381" s="650" t="s">
        <v>582</v>
      </c>
      <c r="C381" s="651" t="s">
        <v>603</v>
      </c>
      <c r="D381" s="652" t="s">
        <v>3559</v>
      </c>
      <c r="E381" s="651" t="s">
        <v>6409</v>
      </c>
      <c r="F381" s="652" t="s">
        <v>6410</v>
      </c>
      <c r="G381" s="651" t="s">
        <v>6233</v>
      </c>
      <c r="H381" s="651" t="s">
        <v>6235</v>
      </c>
      <c r="I381" s="653">
        <v>7.5</v>
      </c>
      <c r="J381" s="653">
        <v>50</v>
      </c>
      <c r="K381" s="654">
        <v>375</v>
      </c>
    </row>
    <row r="382" spans="1:11" ht="14.4" customHeight="1" x14ac:dyDescent="0.3">
      <c r="A382" s="649" t="s">
        <v>581</v>
      </c>
      <c r="B382" s="650" t="s">
        <v>582</v>
      </c>
      <c r="C382" s="651" t="s">
        <v>603</v>
      </c>
      <c r="D382" s="652" t="s">
        <v>3559</v>
      </c>
      <c r="E382" s="651" t="s">
        <v>6409</v>
      </c>
      <c r="F382" s="652" t="s">
        <v>6410</v>
      </c>
      <c r="G382" s="651" t="s">
        <v>6314</v>
      </c>
      <c r="H382" s="651" t="s">
        <v>6315</v>
      </c>
      <c r="I382" s="653">
        <v>0.77</v>
      </c>
      <c r="J382" s="653">
        <v>500</v>
      </c>
      <c r="K382" s="654">
        <v>385</v>
      </c>
    </row>
    <row r="383" spans="1:11" ht="14.4" customHeight="1" x14ac:dyDescent="0.3">
      <c r="A383" s="649" t="s">
        <v>581</v>
      </c>
      <c r="B383" s="650" t="s">
        <v>582</v>
      </c>
      <c r="C383" s="651" t="s">
        <v>603</v>
      </c>
      <c r="D383" s="652" t="s">
        <v>3559</v>
      </c>
      <c r="E383" s="651" t="s">
        <v>6409</v>
      </c>
      <c r="F383" s="652" t="s">
        <v>6410</v>
      </c>
      <c r="G383" s="651" t="s">
        <v>6318</v>
      </c>
      <c r="H383" s="651" t="s">
        <v>6319</v>
      </c>
      <c r="I383" s="653">
        <v>0.71</v>
      </c>
      <c r="J383" s="653">
        <v>600</v>
      </c>
      <c r="K383" s="654">
        <v>426</v>
      </c>
    </row>
    <row r="384" spans="1:11" ht="14.4" customHeight="1" thickBot="1" x14ac:dyDescent="0.35">
      <c r="A384" s="655" t="s">
        <v>581</v>
      </c>
      <c r="B384" s="656" t="s">
        <v>582</v>
      </c>
      <c r="C384" s="657" t="s">
        <v>5996</v>
      </c>
      <c r="D384" s="658" t="s">
        <v>6413</v>
      </c>
      <c r="E384" s="657" t="s">
        <v>6411</v>
      </c>
      <c r="F384" s="658" t="s">
        <v>6412</v>
      </c>
      <c r="G384" s="657" t="s">
        <v>6397</v>
      </c>
      <c r="H384" s="657" t="s">
        <v>6398</v>
      </c>
      <c r="I384" s="659">
        <v>3.4080010540379302</v>
      </c>
      <c r="J384" s="659">
        <v>20</v>
      </c>
      <c r="K384" s="660">
        <v>68.160021080758611</v>
      </c>
    </row>
  </sheetData>
  <autoFilter ref="A4:K4"/>
  <mergeCells count="2">
    <mergeCell ref="A1:K1"/>
    <mergeCell ref="C3:G3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">
    <tabColor theme="3" tint="0.39997558519241921"/>
    <outlinePr summaryBelow="0"/>
    <pageSetUpPr fitToPage="1"/>
  </sheetPr>
  <dimension ref="A1:AH36"/>
  <sheetViews>
    <sheetView showGridLines="0" showRowColHeader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sqref="A1:AG1"/>
    </sheetView>
  </sheetViews>
  <sheetFormatPr defaultRowHeight="14.4" outlineLevelRow="1" x14ac:dyDescent="0.3"/>
  <cols>
    <col min="1" max="1" width="37.21875" customWidth="1"/>
    <col min="2" max="4" width="13.109375" customWidth="1"/>
    <col min="5" max="5" width="13.109375" hidden="1" customWidth="1"/>
    <col min="6" max="6" width="13.109375" customWidth="1"/>
    <col min="7" max="7" width="13.109375" hidden="1" customWidth="1"/>
    <col min="8" max="9" width="13.109375" customWidth="1"/>
    <col min="10" max="20" width="13.109375" hidden="1" customWidth="1"/>
    <col min="21" max="21" width="13.109375" customWidth="1"/>
    <col min="22" max="23" width="13.109375" hidden="1" customWidth="1"/>
    <col min="24" max="24" width="13.109375" customWidth="1"/>
    <col min="25" max="25" width="13.109375" hidden="1" customWidth="1"/>
    <col min="26" max="26" width="13.109375" customWidth="1"/>
    <col min="27" max="28" width="13.109375" hidden="1" customWidth="1"/>
    <col min="29" max="29" width="13.109375" customWidth="1"/>
    <col min="30" max="32" width="13.109375" hidden="1" customWidth="1"/>
    <col min="33" max="33" width="13.109375" customWidth="1"/>
  </cols>
  <sheetData>
    <row r="1" spans="1:34" ht="18.600000000000001" thickBot="1" x14ac:dyDescent="0.4">
      <c r="A1" s="540" t="s">
        <v>131</v>
      </c>
      <c r="B1" s="502"/>
      <c r="C1" s="502"/>
      <c r="D1" s="502"/>
      <c r="E1" s="502"/>
      <c r="F1" s="502"/>
      <c r="G1" s="502"/>
      <c r="H1" s="502"/>
      <c r="I1" s="502"/>
      <c r="J1" s="502"/>
      <c r="K1" s="502"/>
      <c r="L1" s="502"/>
      <c r="M1" s="502"/>
      <c r="N1" s="502"/>
      <c r="O1" s="502"/>
      <c r="P1" s="502"/>
      <c r="Q1" s="502"/>
      <c r="R1" s="502"/>
      <c r="S1" s="502"/>
      <c r="T1" s="502"/>
      <c r="U1" s="502"/>
      <c r="V1" s="502"/>
      <c r="W1" s="502"/>
      <c r="X1" s="502"/>
      <c r="Y1" s="502"/>
      <c r="Z1" s="502"/>
      <c r="AA1" s="502"/>
      <c r="AB1" s="502"/>
      <c r="AC1" s="502"/>
      <c r="AD1" s="502"/>
      <c r="AE1" s="502"/>
      <c r="AF1" s="502"/>
      <c r="AG1" s="502"/>
    </row>
    <row r="2" spans="1:34" ht="15" thickBot="1" x14ac:dyDescent="0.35">
      <c r="A2" s="383" t="s">
        <v>332</v>
      </c>
      <c r="B2" s="384"/>
      <c r="C2" s="384"/>
      <c r="D2" s="384"/>
      <c r="E2" s="384"/>
      <c r="F2" s="384"/>
      <c r="G2" s="384"/>
      <c r="H2" s="384"/>
      <c r="I2" s="384"/>
      <c r="J2" s="384"/>
      <c r="K2" s="384"/>
      <c r="L2" s="384"/>
      <c r="M2" s="384"/>
      <c r="N2" s="384"/>
      <c r="O2" s="384"/>
      <c r="P2" s="384"/>
      <c r="Q2" s="384"/>
      <c r="R2" s="384"/>
      <c r="S2" s="384"/>
      <c r="T2" s="384"/>
      <c r="U2" s="384"/>
      <c r="V2" s="384"/>
      <c r="W2" s="384"/>
      <c r="X2" s="384"/>
      <c r="Y2" s="384"/>
      <c r="Z2" s="384"/>
      <c r="AA2" s="384"/>
      <c r="AB2" s="384"/>
      <c r="AC2" s="384"/>
      <c r="AD2" s="384"/>
      <c r="AE2" s="384"/>
      <c r="AF2" s="384"/>
      <c r="AG2" s="384"/>
    </row>
    <row r="3" spans="1:34" x14ac:dyDescent="0.3">
      <c r="A3" s="402" t="s">
        <v>273</v>
      </c>
      <c r="B3" s="541" t="s">
        <v>254</v>
      </c>
      <c r="C3" s="385">
        <v>0</v>
      </c>
      <c r="D3" s="386">
        <v>101</v>
      </c>
      <c r="E3" s="386">
        <v>102</v>
      </c>
      <c r="F3" s="405">
        <v>305</v>
      </c>
      <c r="G3" s="405">
        <v>306</v>
      </c>
      <c r="H3" s="405">
        <v>408</v>
      </c>
      <c r="I3" s="405">
        <v>409</v>
      </c>
      <c r="J3" s="405">
        <v>410</v>
      </c>
      <c r="K3" s="405">
        <v>415</v>
      </c>
      <c r="L3" s="405">
        <v>416</v>
      </c>
      <c r="M3" s="405">
        <v>418</v>
      </c>
      <c r="N3" s="405">
        <v>419</v>
      </c>
      <c r="O3" s="405">
        <v>420</v>
      </c>
      <c r="P3" s="405">
        <v>421</v>
      </c>
      <c r="Q3" s="405">
        <v>522</v>
      </c>
      <c r="R3" s="405">
        <v>523</v>
      </c>
      <c r="S3" s="405">
        <v>524</v>
      </c>
      <c r="T3" s="405">
        <v>525</v>
      </c>
      <c r="U3" s="405">
        <v>526</v>
      </c>
      <c r="V3" s="405">
        <v>527</v>
      </c>
      <c r="W3" s="405">
        <v>528</v>
      </c>
      <c r="X3" s="405">
        <v>629</v>
      </c>
      <c r="Y3" s="405">
        <v>630</v>
      </c>
      <c r="Z3" s="405">
        <v>636</v>
      </c>
      <c r="AA3" s="405">
        <v>637</v>
      </c>
      <c r="AB3" s="405">
        <v>640</v>
      </c>
      <c r="AC3" s="405">
        <v>642</v>
      </c>
      <c r="AD3" s="405">
        <v>743</v>
      </c>
      <c r="AE3" s="386">
        <v>745</v>
      </c>
      <c r="AF3" s="386">
        <v>746</v>
      </c>
      <c r="AG3" s="751">
        <v>930</v>
      </c>
      <c r="AH3" s="766"/>
    </row>
    <row r="4" spans="1:34" ht="36.6" outlineLevel="1" thickBot="1" x14ac:dyDescent="0.35">
      <c r="A4" s="403">
        <v>2014</v>
      </c>
      <c r="B4" s="542"/>
      <c r="C4" s="387" t="s">
        <v>255</v>
      </c>
      <c r="D4" s="388" t="s">
        <v>256</v>
      </c>
      <c r="E4" s="388" t="s">
        <v>257</v>
      </c>
      <c r="F4" s="406" t="s">
        <v>285</v>
      </c>
      <c r="G4" s="406" t="s">
        <v>286</v>
      </c>
      <c r="H4" s="406" t="s">
        <v>287</v>
      </c>
      <c r="I4" s="406" t="s">
        <v>288</v>
      </c>
      <c r="J4" s="406" t="s">
        <v>289</v>
      </c>
      <c r="K4" s="406" t="s">
        <v>290</v>
      </c>
      <c r="L4" s="406" t="s">
        <v>291</v>
      </c>
      <c r="M4" s="406" t="s">
        <v>292</v>
      </c>
      <c r="N4" s="406" t="s">
        <v>293</v>
      </c>
      <c r="O4" s="406" t="s">
        <v>294</v>
      </c>
      <c r="P4" s="406" t="s">
        <v>295</v>
      </c>
      <c r="Q4" s="406" t="s">
        <v>296</v>
      </c>
      <c r="R4" s="406" t="s">
        <v>297</v>
      </c>
      <c r="S4" s="406" t="s">
        <v>298</v>
      </c>
      <c r="T4" s="406" t="s">
        <v>299</v>
      </c>
      <c r="U4" s="406" t="s">
        <v>300</v>
      </c>
      <c r="V4" s="406" t="s">
        <v>301</v>
      </c>
      <c r="W4" s="406" t="s">
        <v>310</v>
      </c>
      <c r="X4" s="406" t="s">
        <v>302</v>
      </c>
      <c r="Y4" s="406" t="s">
        <v>311</v>
      </c>
      <c r="Z4" s="406" t="s">
        <v>303</v>
      </c>
      <c r="AA4" s="406" t="s">
        <v>304</v>
      </c>
      <c r="AB4" s="406" t="s">
        <v>305</v>
      </c>
      <c r="AC4" s="406" t="s">
        <v>306</v>
      </c>
      <c r="AD4" s="406" t="s">
        <v>307</v>
      </c>
      <c r="AE4" s="388" t="s">
        <v>308</v>
      </c>
      <c r="AF4" s="388" t="s">
        <v>309</v>
      </c>
      <c r="AG4" s="752" t="s">
        <v>275</v>
      </c>
      <c r="AH4" s="766"/>
    </row>
    <row r="5" spans="1:34" x14ac:dyDescent="0.3">
      <c r="A5" s="389" t="s">
        <v>258</v>
      </c>
      <c r="B5" s="425"/>
      <c r="C5" s="426"/>
      <c r="D5" s="427"/>
      <c r="E5" s="427"/>
      <c r="F5" s="427"/>
      <c r="G5" s="427"/>
      <c r="H5" s="427"/>
      <c r="I5" s="427"/>
      <c r="J5" s="427"/>
      <c r="K5" s="427"/>
      <c r="L5" s="427"/>
      <c r="M5" s="427"/>
      <c r="N5" s="427"/>
      <c r="O5" s="427"/>
      <c r="P5" s="427"/>
      <c r="Q5" s="427"/>
      <c r="R5" s="427"/>
      <c r="S5" s="427"/>
      <c r="T5" s="427"/>
      <c r="U5" s="427"/>
      <c r="V5" s="427"/>
      <c r="W5" s="427"/>
      <c r="X5" s="427"/>
      <c r="Y5" s="427"/>
      <c r="Z5" s="427"/>
      <c r="AA5" s="427"/>
      <c r="AB5" s="427"/>
      <c r="AC5" s="427"/>
      <c r="AD5" s="427"/>
      <c r="AE5" s="427"/>
      <c r="AF5" s="427"/>
      <c r="AG5" s="753"/>
      <c r="AH5" s="766"/>
    </row>
    <row r="6" spans="1:34" ht="15" collapsed="1" thickBot="1" x14ac:dyDescent="0.35">
      <c r="A6" s="390" t="s">
        <v>94</v>
      </c>
      <c r="B6" s="428">
        <f xml:space="preserve">
TRUNC(IF($A$4&lt;=12,SUMIFS('ON Data'!F:F,'ON Data'!$D:$D,$A$4,'ON Data'!$E:$E,1),SUMIFS('ON Data'!F:F,'ON Data'!$E:$E,1)/'ON Data'!$D$3),1)</f>
        <v>98.8</v>
      </c>
      <c r="C6" s="429">
        <f xml:space="preserve">
TRUNC(IF($A$4&lt;=12,SUMIFS('ON Data'!G:G,'ON Data'!$D:$D,$A$4,'ON Data'!$E:$E,1),SUMIFS('ON Data'!G:G,'ON Data'!$E:$E,1)/'ON Data'!$D$3),1)</f>
        <v>0</v>
      </c>
      <c r="D6" s="430">
        <f xml:space="preserve">
TRUNC(IF($A$4&lt;=12,SUMIFS('ON Data'!H:H,'ON Data'!$D:$D,$A$4,'ON Data'!$E:$E,1),SUMIFS('ON Data'!H:H,'ON Data'!$E:$E,1)/'ON Data'!$D$3),1)</f>
        <v>22.2</v>
      </c>
      <c r="E6" s="430">
        <f xml:space="preserve">
TRUNC(IF($A$4&lt;=12,SUMIFS('ON Data'!I:I,'ON Data'!$D:$D,$A$4,'ON Data'!$E:$E,1),SUMIFS('ON Data'!I:I,'ON Data'!$E:$E,1)/'ON Data'!$D$3),1)</f>
        <v>0</v>
      </c>
      <c r="F6" s="430">
        <f xml:space="preserve">
TRUNC(IF($A$4&lt;=12,SUMIFS('ON Data'!K:K,'ON Data'!$D:$D,$A$4,'ON Data'!$E:$E,1),SUMIFS('ON Data'!K:K,'ON Data'!$E:$E,1)/'ON Data'!$D$3),1)</f>
        <v>32</v>
      </c>
      <c r="G6" s="430">
        <f xml:space="preserve">
TRUNC(IF($A$4&lt;=12,SUMIFS('ON Data'!L:L,'ON Data'!$D:$D,$A$4,'ON Data'!$E:$E,1),SUMIFS('ON Data'!L:L,'ON Data'!$E:$E,1)/'ON Data'!$D$3),1)</f>
        <v>0</v>
      </c>
      <c r="H6" s="430">
        <f xml:space="preserve">
TRUNC(IF($A$4&lt;=12,SUMIFS('ON Data'!M:M,'ON Data'!$D:$D,$A$4,'ON Data'!$E:$E,1),SUMIFS('ON Data'!M:M,'ON Data'!$E:$E,1)/'ON Data'!$D$3),1)</f>
        <v>15</v>
      </c>
      <c r="I6" s="430">
        <f xml:space="preserve">
TRUNC(IF($A$4&lt;=12,SUMIFS('ON Data'!N:N,'ON Data'!$D:$D,$A$4,'ON Data'!$E:$E,1),SUMIFS('ON Data'!N:N,'ON Data'!$E:$E,1)/'ON Data'!$D$3),1)</f>
        <v>0</v>
      </c>
      <c r="J6" s="430">
        <f xml:space="preserve">
TRUNC(IF($A$4&lt;=12,SUMIFS('ON Data'!O:O,'ON Data'!$D:$D,$A$4,'ON Data'!$E:$E,1),SUMIFS('ON Data'!O:O,'ON Data'!$E:$E,1)/'ON Data'!$D$3),1)</f>
        <v>0</v>
      </c>
      <c r="K6" s="430">
        <f xml:space="preserve">
TRUNC(IF($A$4&lt;=12,SUMIFS('ON Data'!P:P,'ON Data'!$D:$D,$A$4,'ON Data'!$E:$E,1),SUMIFS('ON Data'!P:P,'ON Data'!$E:$E,1)/'ON Data'!$D$3),1)</f>
        <v>0</v>
      </c>
      <c r="L6" s="430">
        <f xml:space="preserve">
TRUNC(IF($A$4&lt;=12,SUMIFS('ON Data'!Q:Q,'ON Data'!$D:$D,$A$4,'ON Data'!$E:$E,1),SUMIFS('ON Data'!Q:Q,'ON Data'!$E:$E,1)/'ON Data'!$D$3),1)</f>
        <v>0</v>
      </c>
      <c r="M6" s="430">
        <f xml:space="preserve">
TRUNC(IF($A$4&lt;=12,SUMIFS('ON Data'!R:R,'ON Data'!$D:$D,$A$4,'ON Data'!$E:$E,1),SUMIFS('ON Data'!R:R,'ON Data'!$E:$E,1)/'ON Data'!$D$3),1)</f>
        <v>0</v>
      </c>
      <c r="N6" s="430">
        <f xml:space="preserve">
TRUNC(IF($A$4&lt;=12,SUMIFS('ON Data'!S:S,'ON Data'!$D:$D,$A$4,'ON Data'!$E:$E,1),SUMIFS('ON Data'!S:S,'ON Data'!$E:$E,1)/'ON Data'!$D$3),1)</f>
        <v>0</v>
      </c>
      <c r="O6" s="430">
        <f xml:space="preserve">
TRUNC(IF($A$4&lt;=12,SUMIFS('ON Data'!T:T,'ON Data'!$D:$D,$A$4,'ON Data'!$E:$E,1),SUMIFS('ON Data'!T:T,'ON Data'!$E:$E,1)/'ON Data'!$D$3),1)</f>
        <v>0</v>
      </c>
      <c r="P6" s="430">
        <f xml:space="preserve">
TRUNC(IF($A$4&lt;=12,SUMIFS('ON Data'!U:U,'ON Data'!$D:$D,$A$4,'ON Data'!$E:$E,1),SUMIFS('ON Data'!U:U,'ON Data'!$E:$E,1)/'ON Data'!$D$3),1)</f>
        <v>0</v>
      </c>
      <c r="Q6" s="430">
        <f xml:space="preserve">
TRUNC(IF($A$4&lt;=12,SUMIFS('ON Data'!V:V,'ON Data'!$D:$D,$A$4,'ON Data'!$E:$E,1),SUMIFS('ON Data'!V:V,'ON Data'!$E:$E,1)/'ON Data'!$D$3),1)</f>
        <v>0</v>
      </c>
      <c r="R6" s="430">
        <f xml:space="preserve">
TRUNC(IF($A$4&lt;=12,SUMIFS('ON Data'!W:W,'ON Data'!$D:$D,$A$4,'ON Data'!$E:$E,1),SUMIFS('ON Data'!W:W,'ON Data'!$E:$E,1)/'ON Data'!$D$3),1)</f>
        <v>0</v>
      </c>
      <c r="S6" s="430">
        <f xml:space="preserve">
TRUNC(IF($A$4&lt;=12,SUMIFS('ON Data'!X:X,'ON Data'!$D:$D,$A$4,'ON Data'!$E:$E,1),SUMIFS('ON Data'!X:X,'ON Data'!$E:$E,1)/'ON Data'!$D$3),1)</f>
        <v>0</v>
      </c>
      <c r="T6" s="430">
        <f xml:space="preserve">
TRUNC(IF($A$4&lt;=12,SUMIFS('ON Data'!Y:Y,'ON Data'!$D:$D,$A$4,'ON Data'!$E:$E,1),SUMIFS('ON Data'!Y:Y,'ON Data'!$E:$E,1)/'ON Data'!$D$3),1)</f>
        <v>0</v>
      </c>
      <c r="U6" s="430">
        <f xml:space="preserve">
TRUNC(IF($A$4&lt;=12,SUMIFS('ON Data'!Z:Z,'ON Data'!$D:$D,$A$4,'ON Data'!$E:$E,1),SUMIFS('ON Data'!Z:Z,'ON Data'!$E:$E,1)/'ON Data'!$D$3),1)</f>
        <v>0.1</v>
      </c>
      <c r="V6" s="430">
        <f xml:space="preserve">
TRUNC(IF($A$4&lt;=12,SUMIFS('ON Data'!AA:AA,'ON Data'!$D:$D,$A$4,'ON Data'!$E:$E,1),SUMIFS('ON Data'!AA:AA,'ON Data'!$E:$E,1)/'ON Data'!$D$3),1)</f>
        <v>0</v>
      </c>
      <c r="W6" s="430">
        <f xml:space="preserve">
TRUNC(IF($A$4&lt;=12,SUMIFS('ON Data'!AB:AB,'ON Data'!$D:$D,$A$4,'ON Data'!$E:$E,1),SUMIFS('ON Data'!AB:AB,'ON Data'!$E:$E,1)/'ON Data'!$D$3),1)</f>
        <v>0</v>
      </c>
      <c r="X6" s="430">
        <f xml:space="preserve">
TRUNC(IF($A$4&lt;=12,SUMIFS('ON Data'!AC:AC,'ON Data'!$D:$D,$A$4,'ON Data'!$E:$E,1),SUMIFS('ON Data'!AC:AC,'ON Data'!$E:$E,1)/'ON Data'!$D$3),1)</f>
        <v>12.5</v>
      </c>
      <c r="Y6" s="430">
        <f xml:space="preserve">
TRUNC(IF($A$4&lt;=12,SUMIFS('ON Data'!AD:AD,'ON Data'!$D:$D,$A$4,'ON Data'!$E:$E,1),SUMIFS('ON Data'!AD:AD,'ON Data'!$E:$E,1)/'ON Data'!$D$3),1)</f>
        <v>0</v>
      </c>
      <c r="Z6" s="430">
        <f xml:space="preserve">
TRUNC(IF($A$4&lt;=12,SUMIFS('ON Data'!AE:AE,'ON Data'!$D:$D,$A$4,'ON Data'!$E:$E,1),SUMIFS('ON Data'!AE:AE,'ON Data'!$E:$E,1)/'ON Data'!$D$3),1)</f>
        <v>8.8000000000000007</v>
      </c>
      <c r="AA6" s="430">
        <f xml:space="preserve">
TRUNC(IF($A$4&lt;=12,SUMIFS('ON Data'!AF:AF,'ON Data'!$D:$D,$A$4,'ON Data'!$E:$E,1),SUMIFS('ON Data'!AF:AF,'ON Data'!$E:$E,1)/'ON Data'!$D$3),1)</f>
        <v>0</v>
      </c>
      <c r="AB6" s="430">
        <f xml:space="preserve">
TRUNC(IF($A$4&lt;=12,SUMIFS('ON Data'!AG:AG,'ON Data'!$D:$D,$A$4,'ON Data'!$E:$E,1),SUMIFS('ON Data'!AG:AG,'ON Data'!$E:$E,1)/'ON Data'!$D$3),1)</f>
        <v>0</v>
      </c>
      <c r="AC6" s="430">
        <f xml:space="preserve">
TRUNC(IF($A$4&lt;=12,SUMIFS('ON Data'!AH:AH,'ON Data'!$D:$D,$A$4,'ON Data'!$E:$E,1),SUMIFS('ON Data'!AH:AH,'ON Data'!$E:$E,1)/'ON Data'!$D$3),1)</f>
        <v>4.0999999999999996</v>
      </c>
      <c r="AD6" s="430">
        <f xml:space="preserve">
TRUNC(IF($A$4&lt;=12,SUMIFS('ON Data'!AI:AI,'ON Data'!$D:$D,$A$4,'ON Data'!$E:$E,1),SUMIFS('ON Data'!AI:AI,'ON Data'!$E:$E,1)/'ON Data'!$D$3),1)</f>
        <v>0</v>
      </c>
      <c r="AE6" s="430">
        <f xml:space="preserve">
TRUNC(IF($A$4&lt;=12,SUMIFS('ON Data'!AJ:AJ,'ON Data'!$D:$D,$A$4,'ON Data'!$E:$E,1),SUMIFS('ON Data'!AJ:AJ,'ON Data'!$E:$E,1)/'ON Data'!$D$3),1)</f>
        <v>0</v>
      </c>
      <c r="AF6" s="430">
        <f xml:space="preserve">
TRUNC(IF($A$4&lt;=12,SUMIFS('ON Data'!AK:AK,'ON Data'!$D:$D,$A$4,'ON Data'!$E:$E,1),SUMIFS('ON Data'!AK:AK,'ON Data'!$E:$E,1)/'ON Data'!$D$3),1)</f>
        <v>0</v>
      </c>
      <c r="AG6" s="754">
        <f xml:space="preserve">
TRUNC(IF($A$4&lt;=12,SUMIFS('ON Data'!AM:AM,'ON Data'!$D:$D,$A$4,'ON Data'!$E:$E,1),SUMIFS('ON Data'!AM:AM,'ON Data'!$E:$E,1)/'ON Data'!$D$3),1)</f>
        <v>3.9</v>
      </c>
      <c r="AH6" s="766"/>
    </row>
    <row r="7" spans="1:34" ht="15" hidden="1" outlineLevel="1" thickBot="1" x14ac:dyDescent="0.35">
      <c r="A7" s="390" t="s">
        <v>132</v>
      </c>
      <c r="B7" s="428"/>
      <c r="C7" s="431"/>
      <c r="D7" s="430"/>
      <c r="E7" s="430"/>
      <c r="F7" s="430"/>
      <c r="G7" s="430"/>
      <c r="H7" s="430"/>
      <c r="I7" s="430"/>
      <c r="J7" s="430"/>
      <c r="K7" s="430"/>
      <c r="L7" s="430"/>
      <c r="M7" s="430"/>
      <c r="N7" s="430"/>
      <c r="O7" s="430"/>
      <c r="P7" s="430"/>
      <c r="Q7" s="430"/>
      <c r="R7" s="430"/>
      <c r="S7" s="430"/>
      <c r="T7" s="430"/>
      <c r="U7" s="430"/>
      <c r="V7" s="430"/>
      <c r="W7" s="430"/>
      <c r="X7" s="430"/>
      <c r="Y7" s="430"/>
      <c r="Z7" s="430"/>
      <c r="AA7" s="430"/>
      <c r="AB7" s="430"/>
      <c r="AC7" s="430"/>
      <c r="AD7" s="430"/>
      <c r="AE7" s="430"/>
      <c r="AF7" s="430"/>
      <c r="AG7" s="754"/>
      <c r="AH7" s="766"/>
    </row>
    <row r="8" spans="1:34" ht="15" hidden="1" outlineLevel="1" thickBot="1" x14ac:dyDescent="0.35">
      <c r="A8" s="390" t="s">
        <v>96</v>
      </c>
      <c r="B8" s="428"/>
      <c r="C8" s="431"/>
      <c r="D8" s="430"/>
      <c r="E8" s="430"/>
      <c r="F8" s="430"/>
      <c r="G8" s="430"/>
      <c r="H8" s="430"/>
      <c r="I8" s="430"/>
      <c r="J8" s="430"/>
      <c r="K8" s="430"/>
      <c r="L8" s="430"/>
      <c r="M8" s="430"/>
      <c r="N8" s="430"/>
      <c r="O8" s="430"/>
      <c r="P8" s="430"/>
      <c r="Q8" s="430"/>
      <c r="R8" s="430"/>
      <c r="S8" s="430"/>
      <c r="T8" s="430"/>
      <c r="U8" s="430"/>
      <c r="V8" s="430"/>
      <c r="W8" s="430"/>
      <c r="X8" s="430"/>
      <c r="Y8" s="430"/>
      <c r="Z8" s="430"/>
      <c r="AA8" s="430"/>
      <c r="AB8" s="430"/>
      <c r="AC8" s="430"/>
      <c r="AD8" s="430"/>
      <c r="AE8" s="430"/>
      <c r="AF8" s="430"/>
      <c r="AG8" s="754"/>
      <c r="AH8" s="766"/>
    </row>
    <row r="9" spans="1:34" ht="15" hidden="1" outlineLevel="1" thickBot="1" x14ac:dyDescent="0.35">
      <c r="A9" s="391" t="s">
        <v>69</v>
      </c>
      <c r="B9" s="432"/>
      <c r="C9" s="433"/>
      <c r="D9" s="434"/>
      <c r="E9" s="434"/>
      <c r="F9" s="434"/>
      <c r="G9" s="434"/>
      <c r="H9" s="434"/>
      <c r="I9" s="434"/>
      <c r="J9" s="434"/>
      <c r="K9" s="434"/>
      <c r="L9" s="434"/>
      <c r="M9" s="434"/>
      <c r="N9" s="434"/>
      <c r="O9" s="434"/>
      <c r="P9" s="434"/>
      <c r="Q9" s="434"/>
      <c r="R9" s="434"/>
      <c r="S9" s="434"/>
      <c r="T9" s="434"/>
      <c r="U9" s="434"/>
      <c r="V9" s="434"/>
      <c r="W9" s="434"/>
      <c r="X9" s="434"/>
      <c r="Y9" s="434"/>
      <c r="Z9" s="434"/>
      <c r="AA9" s="434"/>
      <c r="AB9" s="434"/>
      <c r="AC9" s="434"/>
      <c r="AD9" s="434"/>
      <c r="AE9" s="434"/>
      <c r="AF9" s="434"/>
      <c r="AG9" s="755"/>
      <c r="AH9" s="766"/>
    </row>
    <row r="10" spans="1:34" x14ac:dyDescent="0.3">
      <c r="A10" s="392" t="s">
        <v>259</v>
      </c>
      <c r="B10" s="407"/>
      <c r="C10" s="408"/>
      <c r="D10" s="409"/>
      <c r="E10" s="409"/>
      <c r="F10" s="409"/>
      <c r="G10" s="409"/>
      <c r="H10" s="409"/>
      <c r="I10" s="409"/>
      <c r="J10" s="409"/>
      <c r="K10" s="409"/>
      <c r="L10" s="409"/>
      <c r="M10" s="409"/>
      <c r="N10" s="409"/>
      <c r="O10" s="409"/>
      <c r="P10" s="409"/>
      <c r="Q10" s="409"/>
      <c r="R10" s="409"/>
      <c r="S10" s="409"/>
      <c r="T10" s="409"/>
      <c r="U10" s="409"/>
      <c r="V10" s="409"/>
      <c r="W10" s="409"/>
      <c r="X10" s="409"/>
      <c r="Y10" s="409"/>
      <c r="Z10" s="409"/>
      <c r="AA10" s="409"/>
      <c r="AB10" s="409"/>
      <c r="AC10" s="409"/>
      <c r="AD10" s="409"/>
      <c r="AE10" s="409"/>
      <c r="AF10" s="409"/>
      <c r="AG10" s="756"/>
      <c r="AH10" s="766"/>
    </row>
    <row r="11" spans="1:34" x14ac:dyDescent="0.3">
      <c r="A11" s="393" t="s">
        <v>260</v>
      </c>
      <c r="B11" s="410">
        <f xml:space="preserve">
IF($A$4&lt;=12,SUMIFS('ON Data'!F:F,'ON Data'!$D:$D,$A$4,'ON Data'!$E:$E,2),SUMIFS('ON Data'!F:F,'ON Data'!$E:$E,2))</f>
        <v>98358.399999999994</v>
      </c>
      <c r="C11" s="411">
        <f xml:space="preserve">
IF($A$4&lt;=12,SUMIFS('ON Data'!G:G,'ON Data'!$D:$D,$A$4,'ON Data'!$E:$E,2),SUMIFS('ON Data'!G:G,'ON Data'!$E:$E,2))</f>
        <v>0</v>
      </c>
      <c r="D11" s="412">
        <f xml:space="preserve">
IF($A$4&lt;=12,SUMIFS('ON Data'!H:H,'ON Data'!$D:$D,$A$4,'ON Data'!$E:$E,2),SUMIFS('ON Data'!H:H,'ON Data'!$E:$E,2))</f>
        <v>24018.800000000003</v>
      </c>
      <c r="E11" s="412">
        <f xml:space="preserve">
IF($A$4&lt;=12,SUMIFS('ON Data'!I:I,'ON Data'!$D:$D,$A$4,'ON Data'!$E:$E,2),SUMIFS('ON Data'!I:I,'ON Data'!$E:$E,2))</f>
        <v>0</v>
      </c>
      <c r="F11" s="412">
        <f xml:space="preserve">
IF($A$4&lt;=12,SUMIFS('ON Data'!K:K,'ON Data'!$D:$D,$A$4,'ON Data'!$E:$E,2),SUMIFS('ON Data'!K:K,'ON Data'!$E:$E,2))</f>
        <v>31579.25</v>
      </c>
      <c r="G11" s="412">
        <f xml:space="preserve">
IF($A$4&lt;=12,SUMIFS('ON Data'!L:L,'ON Data'!$D:$D,$A$4,'ON Data'!$E:$E,2),SUMIFS('ON Data'!L:L,'ON Data'!$E:$E,2))</f>
        <v>0</v>
      </c>
      <c r="H11" s="412">
        <f xml:space="preserve">
IF($A$4&lt;=12,SUMIFS('ON Data'!M:M,'ON Data'!$D:$D,$A$4,'ON Data'!$E:$E,2),SUMIFS('ON Data'!M:M,'ON Data'!$E:$E,2))</f>
        <v>15047.75</v>
      </c>
      <c r="I11" s="412">
        <f xml:space="preserve">
IF($A$4&lt;=12,SUMIFS('ON Data'!N:N,'ON Data'!$D:$D,$A$4,'ON Data'!$E:$E,2),SUMIFS('ON Data'!N:N,'ON Data'!$E:$E,2))</f>
        <v>0</v>
      </c>
      <c r="J11" s="412">
        <f xml:space="preserve">
IF($A$4&lt;=12,SUMIFS('ON Data'!O:O,'ON Data'!$D:$D,$A$4,'ON Data'!$E:$E,2),SUMIFS('ON Data'!O:O,'ON Data'!$E:$E,2))</f>
        <v>0</v>
      </c>
      <c r="K11" s="412">
        <f xml:space="preserve">
IF($A$4&lt;=12,SUMIFS('ON Data'!P:P,'ON Data'!$D:$D,$A$4,'ON Data'!$E:$E,2),SUMIFS('ON Data'!P:P,'ON Data'!$E:$E,2))</f>
        <v>0</v>
      </c>
      <c r="L11" s="412">
        <f xml:space="preserve">
IF($A$4&lt;=12,SUMIFS('ON Data'!Q:Q,'ON Data'!$D:$D,$A$4,'ON Data'!$E:$E,2),SUMIFS('ON Data'!Q:Q,'ON Data'!$E:$E,2))</f>
        <v>0</v>
      </c>
      <c r="M11" s="412">
        <f xml:space="preserve">
IF($A$4&lt;=12,SUMIFS('ON Data'!R:R,'ON Data'!$D:$D,$A$4,'ON Data'!$E:$E,2),SUMIFS('ON Data'!R:R,'ON Data'!$E:$E,2))</f>
        <v>0</v>
      </c>
      <c r="N11" s="412">
        <f xml:space="preserve">
IF($A$4&lt;=12,SUMIFS('ON Data'!S:S,'ON Data'!$D:$D,$A$4,'ON Data'!$E:$E,2),SUMIFS('ON Data'!S:S,'ON Data'!$E:$E,2))</f>
        <v>0</v>
      </c>
      <c r="O11" s="412">
        <f xml:space="preserve">
IF($A$4&lt;=12,SUMIFS('ON Data'!T:T,'ON Data'!$D:$D,$A$4,'ON Data'!$E:$E,2),SUMIFS('ON Data'!T:T,'ON Data'!$E:$E,2))</f>
        <v>0</v>
      </c>
      <c r="P11" s="412">
        <f xml:space="preserve">
IF($A$4&lt;=12,SUMIFS('ON Data'!U:U,'ON Data'!$D:$D,$A$4,'ON Data'!$E:$E,2),SUMIFS('ON Data'!U:U,'ON Data'!$E:$E,2))</f>
        <v>0</v>
      </c>
      <c r="Q11" s="412">
        <f xml:space="preserve">
IF($A$4&lt;=12,SUMIFS('ON Data'!V:V,'ON Data'!$D:$D,$A$4,'ON Data'!$E:$E,2),SUMIFS('ON Data'!V:V,'ON Data'!$E:$E,2))</f>
        <v>0</v>
      </c>
      <c r="R11" s="412">
        <f xml:space="preserve">
IF($A$4&lt;=12,SUMIFS('ON Data'!W:W,'ON Data'!$D:$D,$A$4,'ON Data'!$E:$E,2),SUMIFS('ON Data'!W:W,'ON Data'!$E:$E,2))</f>
        <v>0</v>
      </c>
      <c r="S11" s="412">
        <f xml:space="preserve">
IF($A$4&lt;=12,SUMIFS('ON Data'!X:X,'ON Data'!$D:$D,$A$4,'ON Data'!$E:$E,2),SUMIFS('ON Data'!X:X,'ON Data'!$E:$E,2))</f>
        <v>0</v>
      </c>
      <c r="T11" s="412">
        <f xml:space="preserve">
IF($A$4&lt;=12,SUMIFS('ON Data'!Y:Y,'ON Data'!$D:$D,$A$4,'ON Data'!$E:$E,2),SUMIFS('ON Data'!Y:Y,'ON Data'!$E:$E,2))</f>
        <v>0</v>
      </c>
      <c r="U11" s="412">
        <f xml:space="preserve">
IF($A$4&lt;=12,SUMIFS('ON Data'!Z:Z,'ON Data'!$D:$D,$A$4,'ON Data'!$E:$E,2),SUMIFS('ON Data'!Z:Z,'ON Data'!$E:$E,2))</f>
        <v>184</v>
      </c>
      <c r="V11" s="412">
        <f xml:space="preserve">
IF($A$4&lt;=12,SUMIFS('ON Data'!AA:AA,'ON Data'!$D:$D,$A$4,'ON Data'!$E:$E,2),SUMIFS('ON Data'!AA:AA,'ON Data'!$E:$E,2))</f>
        <v>0</v>
      </c>
      <c r="W11" s="412">
        <f xml:space="preserve">
IF($A$4&lt;=12,SUMIFS('ON Data'!AB:AB,'ON Data'!$D:$D,$A$4,'ON Data'!$E:$E,2),SUMIFS('ON Data'!AB:AB,'ON Data'!$E:$E,2))</f>
        <v>0</v>
      </c>
      <c r="X11" s="412">
        <f xml:space="preserve">
IF($A$4&lt;=12,SUMIFS('ON Data'!AC:AC,'ON Data'!$D:$D,$A$4,'ON Data'!$E:$E,2),SUMIFS('ON Data'!AC:AC,'ON Data'!$E:$E,2))</f>
        <v>11281.5</v>
      </c>
      <c r="Y11" s="412">
        <f xml:space="preserve">
IF($A$4&lt;=12,SUMIFS('ON Data'!AD:AD,'ON Data'!$D:$D,$A$4,'ON Data'!$E:$E,2),SUMIFS('ON Data'!AD:AD,'ON Data'!$E:$E,2))</f>
        <v>0</v>
      </c>
      <c r="Z11" s="412">
        <f xml:space="preserve">
IF($A$4&lt;=12,SUMIFS('ON Data'!AE:AE,'ON Data'!$D:$D,$A$4,'ON Data'!$E:$E,2),SUMIFS('ON Data'!AE:AE,'ON Data'!$E:$E,2))</f>
        <v>8244.25</v>
      </c>
      <c r="AA11" s="412">
        <f xml:space="preserve">
IF($A$4&lt;=12,SUMIFS('ON Data'!AF:AF,'ON Data'!$D:$D,$A$4,'ON Data'!$E:$E,2),SUMIFS('ON Data'!AF:AF,'ON Data'!$E:$E,2))</f>
        <v>0</v>
      </c>
      <c r="AB11" s="412">
        <f xml:space="preserve">
IF($A$4&lt;=12,SUMIFS('ON Data'!AG:AG,'ON Data'!$D:$D,$A$4,'ON Data'!$E:$E,2),SUMIFS('ON Data'!AG:AG,'ON Data'!$E:$E,2))</f>
        <v>0</v>
      </c>
      <c r="AC11" s="412">
        <f xml:space="preserve">
IF($A$4&lt;=12,SUMIFS('ON Data'!AH:AH,'ON Data'!$D:$D,$A$4,'ON Data'!$E:$E,2),SUMIFS('ON Data'!AH:AH,'ON Data'!$E:$E,2))</f>
        <v>4045.25</v>
      </c>
      <c r="AD11" s="412">
        <f xml:space="preserve">
IF($A$4&lt;=12,SUMIFS('ON Data'!AI:AI,'ON Data'!$D:$D,$A$4,'ON Data'!$E:$E,2),SUMIFS('ON Data'!AI:AI,'ON Data'!$E:$E,2))</f>
        <v>0</v>
      </c>
      <c r="AE11" s="412">
        <f xml:space="preserve">
IF($A$4&lt;=12,SUMIFS('ON Data'!AJ:AJ,'ON Data'!$D:$D,$A$4,'ON Data'!$E:$E,2),SUMIFS('ON Data'!AJ:AJ,'ON Data'!$E:$E,2))</f>
        <v>0</v>
      </c>
      <c r="AF11" s="412">
        <f xml:space="preserve">
IF($A$4&lt;=12,SUMIFS('ON Data'!AK:AK,'ON Data'!$D:$D,$A$4,'ON Data'!$E:$E,2),SUMIFS('ON Data'!AK:AK,'ON Data'!$E:$E,2))</f>
        <v>0</v>
      </c>
      <c r="AG11" s="757">
        <f xml:space="preserve">
IF($A$4&lt;=12,SUMIFS('ON Data'!AM:AM,'ON Data'!$D:$D,$A$4,'ON Data'!$E:$E,2),SUMIFS('ON Data'!AM:AM,'ON Data'!$E:$E,2))</f>
        <v>3957.5999999999995</v>
      </c>
      <c r="AH11" s="766"/>
    </row>
    <row r="12" spans="1:34" x14ac:dyDescent="0.3">
      <c r="A12" s="393" t="s">
        <v>261</v>
      </c>
      <c r="B12" s="410">
        <f xml:space="preserve">
IF($A$4&lt;=12,SUMIFS('ON Data'!F:F,'ON Data'!$D:$D,$A$4,'ON Data'!$E:$E,3),SUMIFS('ON Data'!F:F,'ON Data'!$E:$E,3))</f>
        <v>1126</v>
      </c>
      <c r="C12" s="411">
        <f xml:space="preserve">
IF($A$4&lt;=12,SUMIFS('ON Data'!G:G,'ON Data'!$D:$D,$A$4,'ON Data'!$E:$E,3),SUMIFS('ON Data'!G:G,'ON Data'!$E:$E,3))</f>
        <v>0</v>
      </c>
      <c r="D12" s="412">
        <f xml:space="preserve">
IF($A$4&lt;=12,SUMIFS('ON Data'!H:H,'ON Data'!$D:$D,$A$4,'ON Data'!$E:$E,3),SUMIFS('ON Data'!H:H,'ON Data'!$E:$E,3))</f>
        <v>1126</v>
      </c>
      <c r="E12" s="412">
        <f xml:space="preserve">
IF($A$4&lt;=12,SUMIFS('ON Data'!I:I,'ON Data'!$D:$D,$A$4,'ON Data'!$E:$E,3),SUMIFS('ON Data'!I:I,'ON Data'!$E:$E,3))</f>
        <v>0</v>
      </c>
      <c r="F12" s="412">
        <f xml:space="preserve">
IF($A$4&lt;=12,SUMIFS('ON Data'!K:K,'ON Data'!$D:$D,$A$4,'ON Data'!$E:$E,3),SUMIFS('ON Data'!K:K,'ON Data'!$E:$E,3))</f>
        <v>0</v>
      </c>
      <c r="G12" s="412">
        <f xml:space="preserve">
IF($A$4&lt;=12,SUMIFS('ON Data'!L:L,'ON Data'!$D:$D,$A$4,'ON Data'!$E:$E,3),SUMIFS('ON Data'!L:L,'ON Data'!$E:$E,3))</f>
        <v>0</v>
      </c>
      <c r="H12" s="412">
        <f xml:space="preserve">
IF($A$4&lt;=12,SUMIFS('ON Data'!M:M,'ON Data'!$D:$D,$A$4,'ON Data'!$E:$E,3),SUMIFS('ON Data'!M:M,'ON Data'!$E:$E,3))</f>
        <v>0</v>
      </c>
      <c r="I12" s="412">
        <f xml:space="preserve">
IF($A$4&lt;=12,SUMIFS('ON Data'!N:N,'ON Data'!$D:$D,$A$4,'ON Data'!$E:$E,3),SUMIFS('ON Data'!N:N,'ON Data'!$E:$E,3))</f>
        <v>0</v>
      </c>
      <c r="J12" s="412">
        <f xml:space="preserve">
IF($A$4&lt;=12,SUMIFS('ON Data'!O:O,'ON Data'!$D:$D,$A$4,'ON Data'!$E:$E,3),SUMIFS('ON Data'!O:O,'ON Data'!$E:$E,3))</f>
        <v>0</v>
      </c>
      <c r="K12" s="412">
        <f xml:space="preserve">
IF($A$4&lt;=12,SUMIFS('ON Data'!P:P,'ON Data'!$D:$D,$A$4,'ON Data'!$E:$E,3),SUMIFS('ON Data'!P:P,'ON Data'!$E:$E,3))</f>
        <v>0</v>
      </c>
      <c r="L12" s="412">
        <f xml:space="preserve">
IF($A$4&lt;=12,SUMIFS('ON Data'!Q:Q,'ON Data'!$D:$D,$A$4,'ON Data'!$E:$E,3),SUMIFS('ON Data'!Q:Q,'ON Data'!$E:$E,3))</f>
        <v>0</v>
      </c>
      <c r="M12" s="412">
        <f xml:space="preserve">
IF($A$4&lt;=12,SUMIFS('ON Data'!R:R,'ON Data'!$D:$D,$A$4,'ON Data'!$E:$E,3),SUMIFS('ON Data'!R:R,'ON Data'!$E:$E,3))</f>
        <v>0</v>
      </c>
      <c r="N12" s="412">
        <f xml:space="preserve">
IF($A$4&lt;=12,SUMIFS('ON Data'!S:S,'ON Data'!$D:$D,$A$4,'ON Data'!$E:$E,3),SUMIFS('ON Data'!S:S,'ON Data'!$E:$E,3))</f>
        <v>0</v>
      </c>
      <c r="O12" s="412">
        <f xml:space="preserve">
IF($A$4&lt;=12,SUMIFS('ON Data'!T:T,'ON Data'!$D:$D,$A$4,'ON Data'!$E:$E,3),SUMIFS('ON Data'!T:T,'ON Data'!$E:$E,3))</f>
        <v>0</v>
      </c>
      <c r="P12" s="412">
        <f xml:space="preserve">
IF($A$4&lt;=12,SUMIFS('ON Data'!U:U,'ON Data'!$D:$D,$A$4,'ON Data'!$E:$E,3),SUMIFS('ON Data'!U:U,'ON Data'!$E:$E,3))</f>
        <v>0</v>
      </c>
      <c r="Q12" s="412">
        <f xml:space="preserve">
IF($A$4&lt;=12,SUMIFS('ON Data'!V:V,'ON Data'!$D:$D,$A$4,'ON Data'!$E:$E,3),SUMIFS('ON Data'!V:V,'ON Data'!$E:$E,3))</f>
        <v>0</v>
      </c>
      <c r="R12" s="412">
        <f xml:space="preserve">
IF($A$4&lt;=12,SUMIFS('ON Data'!W:W,'ON Data'!$D:$D,$A$4,'ON Data'!$E:$E,3),SUMIFS('ON Data'!W:W,'ON Data'!$E:$E,3))</f>
        <v>0</v>
      </c>
      <c r="S12" s="412">
        <f xml:space="preserve">
IF($A$4&lt;=12,SUMIFS('ON Data'!X:X,'ON Data'!$D:$D,$A$4,'ON Data'!$E:$E,3),SUMIFS('ON Data'!X:X,'ON Data'!$E:$E,3))</f>
        <v>0</v>
      </c>
      <c r="T12" s="412">
        <f xml:space="preserve">
IF($A$4&lt;=12,SUMIFS('ON Data'!Y:Y,'ON Data'!$D:$D,$A$4,'ON Data'!$E:$E,3),SUMIFS('ON Data'!Y:Y,'ON Data'!$E:$E,3))</f>
        <v>0</v>
      </c>
      <c r="U12" s="412">
        <f xml:space="preserve">
IF($A$4&lt;=12,SUMIFS('ON Data'!Z:Z,'ON Data'!$D:$D,$A$4,'ON Data'!$E:$E,3),SUMIFS('ON Data'!Z:Z,'ON Data'!$E:$E,3))</f>
        <v>0</v>
      </c>
      <c r="V12" s="412">
        <f xml:space="preserve">
IF($A$4&lt;=12,SUMIFS('ON Data'!AA:AA,'ON Data'!$D:$D,$A$4,'ON Data'!$E:$E,3),SUMIFS('ON Data'!AA:AA,'ON Data'!$E:$E,3))</f>
        <v>0</v>
      </c>
      <c r="W12" s="412">
        <f xml:space="preserve">
IF($A$4&lt;=12,SUMIFS('ON Data'!AB:AB,'ON Data'!$D:$D,$A$4,'ON Data'!$E:$E,3),SUMIFS('ON Data'!AB:AB,'ON Data'!$E:$E,3))</f>
        <v>0</v>
      </c>
      <c r="X12" s="412">
        <f xml:space="preserve">
IF($A$4&lt;=12,SUMIFS('ON Data'!AC:AC,'ON Data'!$D:$D,$A$4,'ON Data'!$E:$E,3),SUMIFS('ON Data'!AC:AC,'ON Data'!$E:$E,3))</f>
        <v>0</v>
      </c>
      <c r="Y12" s="412">
        <f xml:space="preserve">
IF($A$4&lt;=12,SUMIFS('ON Data'!AD:AD,'ON Data'!$D:$D,$A$4,'ON Data'!$E:$E,3),SUMIFS('ON Data'!AD:AD,'ON Data'!$E:$E,3))</f>
        <v>0</v>
      </c>
      <c r="Z12" s="412">
        <f xml:space="preserve">
IF($A$4&lt;=12,SUMIFS('ON Data'!AE:AE,'ON Data'!$D:$D,$A$4,'ON Data'!$E:$E,3),SUMIFS('ON Data'!AE:AE,'ON Data'!$E:$E,3))</f>
        <v>0</v>
      </c>
      <c r="AA12" s="412">
        <f xml:space="preserve">
IF($A$4&lt;=12,SUMIFS('ON Data'!AF:AF,'ON Data'!$D:$D,$A$4,'ON Data'!$E:$E,3),SUMIFS('ON Data'!AF:AF,'ON Data'!$E:$E,3))</f>
        <v>0</v>
      </c>
      <c r="AB12" s="412">
        <f xml:space="preserve">
IF($A$4&lt;=12,SUMIFS('ON Data'!AG:AG,'ON Data'!$D:$D,$A$4,'ON Data'!$E:$E,3),SUMIFS('ON Data'!AG:AG,'ON Data'!$E:$E,3))</f>
        <v>0</v>
      </c>
      <c r="AC12" s="412">
        <f xml:space="preserve">
IF($A$4&lt;=12,SUMIFS('ON Data'!AH:AH,'ON Data'!$D:$D,$A$4,'ON Data'!$E:$E,3),SUMIFS('ON Data'!AH:AH,'ON Data'!$E:$E,3))</f>
        <v>0</v>
      </c>
      <c r="AD12" s="412">
        <f xml:space="preserve">
IF($A$4&lt;=12,SUMIFS('ON Data'!AI:AI,'ON Data'!$D:$D,$A$4,'ON Data'!$E:$E,3),SUMIFS('ON Data'!AI:AI,'ON Data'!$E:$E,3))</f>
        <v>0</v>
      </c>
      <c r="AE12" s="412">
        <f xml:space="preserve">
IF($A$4&lt;=12,SUMIFS('ON Data'!AJ:AJ,'ON Data'!$D:$D,$A$4,'ON Data'!$E:$E,3),SUMIFS('ON Data'!AJ:AJ,'ON Data'!$E:$E,3))</f>
        <v>0</v>
      </c>
      <c r="AF12" s="412">
        <f xml:space="preserve">
IF($A$4&lt;=12,SUMIFS('ON Data'!AK:AK,'ON Data'!$D:$D,$A$4,'ON Data'!$E:$E,3),SUMIFS('ON Data'!AK:AK,'ON Data'!$E:$E,3))</f>
        <v>0</v>
      </c>
      <c r="AG12" s="757">
        <f xml:space="preserve">
IF($A$4&lt;=12,SUMIFS('ON Data'!AM:AM,'ON Data'!$D:$D,$A$4,'ON Data'!$E:$E,3),SUMIFS('ON Data'!AM:AM,'ON Data'!$E:$E,3))</f>
        <v>0</v>
      </c>
      <c r="AH12" s="766"/>
    </row>
    <row r="13" spans="1:34" x14ac:dyDescent="0.3">
      <c r="A13" s="393" t="s">
        <v>268</v>
      </c>
      <c r="B13" s="410">
        <f xml:space="preserve">
IF($A$4&lt;=12,SUMIFS('ON Data'!F:F,'ON Data'!$D:$D,$A$4,'ON Data'!$E:$E,4),SUMIFS('ON Data'!F:F,'ON Data'!$E:$E,4))</f>
        <v>2928</v>
      </c>
      <c r="C13" s="411">
        <f xml:space="preserve">
IF($A$4&lt;=12,SUMIFS('ON Data'!G:G,'ON Data'!$D:$D,$A$4,'ON Data'!$E:$E,4),SUMIFS('ON Data'!G:G,'ON Data'!$E:$E,4))</f>
        <v>0</v>
      </c>
      <c r="D13" s="412">
        <f xml:space="preserve">
IF($A$4&lt;=12,SUMIFS('ON Data'!H:H,'ON Data'!$D:$D,$A$4,'ON Data'!$E:$E,4),SUMIFS('ON Data'!H:H,'ON Data'!$E:$E,4))</f>
        <v>1365</v>
      </c>
      <c r="E13" s="412">
        <f xml:space="preserve">
IF($A$4&lt;=12,SUMIFS('ON Data'!I:I,'ON Data'!$D:$D,$A$4,'ON Data'!$E:$E,4),SUMIFS('ON Data'!I:I,'ON Data'!$E:$E,4))</f>
        <v>0</v>
      </c>
      <c r="F13" s="412">
        <f xml:space="preserve">
IF($A$4&lt;=12,SUMIFS('ON Data'!K:K,'ON Data'!$D:$D,$A$4,'ON Data'!$E:$E,4),SUMIFS('ON Data'!K:K,'ON Data'!$E:$E,4))</f>
        <v>1117</v>
      </c>
      <c r="G13" s="412">
        <f xml:space="preserve">
IF($A$4&lt;=12,SUMIFS('ON Data'!L:L,'ON Data'!$D:$D,$A$4,'ON Data'!$E:$E,4),SUMIFS('ON Data'!L:L,'ON Data'!$E:$E,4))</f>
        <v>0</v>
      </c>
      <c r="H13" s="412">
        <f xml:space="preserve">
IF($A$4&lt;=12,SUMIFS('ON Data'!M:M,'ON Data'!$D:$D,$A$4,'ON Data'!$E:$E,4),SUMIFS('ON Data'!M:M,'ON Data'!$E:$E,4))</f>
        <v>0</v>
      </c>
      <c r="I13" s="412">
        <f xml:space="preserve">
IF($A$4&lt;=12,SUMIFS('ON Data'!N:N,'ON Data'!$D:$D,$A$4,'ON Data'!$E:$E,4),SUMIFS('ON Data'!N:N,'ON Data'!$E:$E,4))</f>
        <v>0</v>
      </c>
      <c r="J13" s="412">
        <f xml:space="preserve">
IF($A$4&lt;=12,SUMIFS('ON Data'!O:O,'ON Data'!$D:$D,$A$4,'ON Data'!$E:$E,4),SUMIFS('ON Data'!O:O,'ON Data'!$E:$E,4))</f>
        <v>0</v>
      </c>
      <c r="K13" s="412">
        <f xml:space="preserve">
IF($A$4&lt;=12,SUMIFS('ON Data'!P:P,'ON Data'!$D:$D,$A$4,'ON Data'!$E:$E,4),SUMIFS('ON Data'!P:P,'ON Data'!$E:$E,4))</f>
        <v>0</v>
      </c>
      <c r="L13" s="412">
        <f xml:space="preserve">
IF($A$4&lt;=12,SUMIFS('ON Data'!Q:Q,'ON Data'!$D:$D,$A$4,'ON Data'!$E:$E,4),SUMIFS('ON Data'!Q:Q,'ON Data'!$E:$E,4))</f>
        <v>0</v>
      </c>
      <c r="M13" s="412">
        <f xml:space="preserve">
IF($A$4&lt;=12,SUMIFS('ON Data'!R:R,'ON Data'!$D:$D,$A$4,'ON Data'!$E:$E,4),SUMIFS('ON Data'!R:R,'ON Data'!$E:$E,4))</f>
        <v>0</v>
      </c>
      <c r="N13" s="412">
        <f xml:space="preserve">
IF($A$4&lt;=12,SUMIFS('ON Data'!S:S,'ON Data'!$D:$D,$A$4,'ON Data'!$E:$E,4),SUMIFS('ON Data'!S:S,'ON Data'!$E:$E,4))</f>
        <v>0</v>
      </c>
      <c r="O13" s="412">
        <f xml:space="preserve">
IF($A$4&lt;=12,SUMIFS('ON Data'!T:T,'ON Data'!$D:$D,$A$4,'ON Data'!$E:$E,4),SUMIFS('ON Data'!T:T,'ON Data'!$E:$E,4))</f>
        <v>0</v>
      </c>
      <c r="P13" s="412">
        <f xml:space="preserve">
IF($A$4&lt;=12,SUMIFS('ON Data'!U:U,'ON Data'!$D:$D,$A$4,'ON Data'!$E:$E,4),SUMIFS('ON Data'!U:U,'ON Data'!$E:$E,4))</f>
        <v>0</v>
      </c>
      <c r="Q13" s="412">
        <f xml:space="preserve">
IF($A$4&lt;=12,SUMIFS('ON Data'!V:V,'ON Data'!$D:$D,$A$4,'ON Data'!$E:$E,4),SUMIFS('ON Data'!V:V,'ON Data'!$E:$E,4))</f>
        <v>0</v>
      </c>
      <c r="R13" s="412">
        <f xml:space="preserve">
IF($A$4&lt;=12,SUMIFS('ON Data'!W:W,'ON Data'!$D:$D,$A$4,'ON Data'!$E:$E,4),SUMIFS('ON Data'!W:W,'ON Data'!$E:$E,4))</f>
        <v>0</v>
      </c>
      <c r="S13" s="412">
        <f xml:space="preserve">
IF($A$4&lt;=12,SUMIFS('ON Data'!X:X,'ON Data'!$D:$D,$A$4,'ON Data'!$E:$E,4),SUMIFS('ON Data'!X:X,'ON Data'!$E:$E,4))</f>
        <v>0</v>
      </c>
      <c r="T13" s="412">
        <f xml:space="preserve">
IF($A$4&lt;=12,SUMIFS('ON Data'!Y:Y,'ON Data'!$D:$D,$A$4,'ON Data'!$E:$E,4),SUMIFS('ON Data'!Y:Y,'ON Data'!$E:$E,4))</f>
        <v>0</v>
      </c>
      <c r="U13" s="412">
        <f xml:space="preserve">
IF($A$4&lt;=12,SUMIFS('ON Data'!Z:Z,'ON Data'!$D:$D,$A$4,'ON Data'!$E:$E,4),SUMIFS('ON Data'!Z:Z,'ON Data'!$E:$E,4))</f>
        <v>0</v>
      </c>
      <c r="V13" s="412">
        <f xml:space="preserve">
IF($A$4&lt;=12,SUMIFS('ON Data'!AA:AA,'ON Data'!$D:$D,$A$4,'ON Data'!$E:$E,4),SUMIFS('ON Data'!AA:AA,'ON Data'!$E:$E,4))</f>
        <v>0</v>
      </c>
      <c r="W13" s="412">
        <f xml:space="preserve">
IF($A$4&lt;=12,SUMIFS('ON Data'!AB:AB,'ON Data'!$D:$D,$A$4,'ON Data'!$E:$E,4),SUMIFS('ON Data'!AB:AB,'ON Data'!$E:$E,4))</f>
        <v>0</v>
      </c>
      <c r="X13" s="412">
        <f xml:space="preserve">
IF($A$4&lt;=12,SUMIFS('ON Data'!AC:AC,'ON Data'!$D:$D,$A$4,'ON Data'!$E:$E,4),SUMIFS('ON Data'!AC:AC,'ON Data'!$E:$E,4))</f>
        <v>350</v>
      </c>
      <c r="Y13" s="412">
        <f xml:space="preserve">
IF($A$4&lt;=12,SUMIFS('ON Data'!AD:AD,'ON Data'!$D:$D,$A$4,'ON Data'!$E:$E,4),SUMIFS('ON Data'!AD:AD,'ON Data'!$E:$E,4))</f>
        <v>0</v>
      </c>
      <c r="Z13" s="412">
        <f xml:space="preserve">
IF($A$4&lt;=12,SUMIFS('ON Data'!AE:AE,'ON Data'!$D:$D,$A$4,'ON Data'!$E:$E,4),SUMIFS('ON Data'!AE:AE,'ON Data'!$E:$E,4))</f>
        <v>96</v>
      </c>
      <c r="AA13" s="412">
        <f xml:space="preserve">
IF($A$4&lt;=12,SUMIFS('ON Data'!AF:AF,'ON Data'!$D:$D,$A$4,'ON Data'!$E:$E,4),SUMIFS('ON Data'!AF:AF,'ON Data'!$E:$E,4))</f>
        <v>0</v>
      </c>
      <c r="AB13" s="412">
        <f xml:space="preserve">
IF($A$4&lt;=12,SUMIFS('ON Data'!AG:AG,'ON Data'!$D:$D,$A$4,'ON Data'!$E:$E,4),SUMIFS('ON Data'!AG:AG,'ON Data'!$E:$E,4))</f>
        <v>0</v>
      </c>
      <c r="AC13" s="412">
        <f xml:space="preserve">
IF($A$4&lt;=12,SUMIFS('ON Data'!AH:AH,'ON Data'!$D:$D,$A$4,'ON Data'!$E:$E,4),SUMIFS('ON Data'!AH:AH,'ON Data'!$E:$E,4))</f>
        <v>0</v>
      </c>
      <c r="AD13" s="412">
        <f xml:space="preserve">
IF($A$4&lt;=12,SUMIFS('ON Data'!AI:AI,'ON Data'!$D:$D,$A$4,'ON Data'!$E:$E,4),SUMIFS('ON Data'!AI:AI,'ON Data'!$E:$E,4))</f>
        <v>0</v>
      </c>
      <c r="AE13" s="412">
        <f xml:space="preserve">
IF($A$4&lt;=12,SUMIFS('ON Data'!AJ:AJ,'ON Data'!$D:$D,$A$4,'ON Data'!$E:$E,4),SUMIFS('ON Data'!AJ:AJ,'ON Data'!$E:$E,4))</f>
        <v>0</v>
      </c>
      <c r="AF13" s="412">
        <f xml:space="preserve">
IF($A$4&lt;=12,SUMIFS('ON Data'!AK:AK,'ON Data'!$D:$D,$A$4,'ON Data'!$E:$E,4),SUMIFS('ON Data'!AK:AK,'ON Data'!$E:$E,4))</f>
        <v>0</v>
      </c>
      <c r="AG13" s="757">
        <f xml:space="preserve">
IF($A$4&lt;=12,SUMIFS('ON Data'!AM:AM,'ON Data'!$D:$D,$A$4,'ON Data'!$E:$E,4),SUMIFS('ON Data'!AM:AM,'ON Data'!$E:$E,4))</f>
        <v>0</v>
      </c>
      <c r="AH13" s="766"/>
    </row>
    <row r="14" spans="1:34" ht="15" thickBot="1" x14ac:dyDescent="0.35">
      <c r="A14" s="394" t="s">
        <v>262</v>
      </c>
      <c r="B14" s="413">
        <f xml:space="preserve">
IF($A$4&lt;=12,SUMIFS('ON Data'!F:F,'ON Data'!$D:$D,$A$4,'ON Data'!$E:$E,5),SUMIFS('ON Data'!F:F,'ON Data'!$E:$E,5))</f>
        <v>667</v>
      </c>
      <c r="C14" s="414">
        <f xml:space="preserve">
IF($A$4&lt;=12,SUMIFS('ON Data'!G:G,'ON Data'!$D:$D,$A$4,'ON Data'!$E:$E,5),SUMIFS('ON Data'!G:G,'ON Data'!$E:$E,5))</f>
        <v>667</v>
      </c>
      <c r="D14" s="415">
        <f xml:space="preserve">
IF($A$4&lt;=12,SUMIFS('ON Data'!H:H,'ON Data'!$D:$D,$A$4,'ON Data'!$E:$E,5),SUMIFS('ON Data'!H:H,'ON Data'!$E:$E,5))</f>
        <v>0</v>
      </c>
      <c r="E14" s="415">
        <f xml:space="preserve">
IF($A$4&lt;=12,SUMIFS('ON Data'!I:I,'ON Data'!$D:$D,$A$4,'ON Data'!$E:$E,5),SUMIFS('ON Data'!I:I,'ON Data'!$E:$E,5))</f>
        <v>0</v>
      </c>
      <c r="F14" s="415">
        <f xml:space="preserve">
IF($A$4&lt;=12,SUMIFS('ON Data'!K:K,'ON Data'!$D:$D,$A$4,'ON Data'!$E:$E,5),SUMIFS('ON Data'!K:K,'ON Data'!$E:$E,5))</f>
        <v>0</v>
      </c>
      <c r="G14" s="415">
        <f xml:space="preserve">
IF($A$4&lt;=12,SUMIFS('ON Data'!L:L,'ON Data'!$D:$D,$A$4,'ON Data'!$E:$E,5),SUMIFS('ON Data'!L:L,'ON Data'!$E:$E,5))</f>
        <v>0</v>
      </c>
      <c r="H14" s="415">
        <f xml:space="preserve">
IF($A$4&lt;=12,SUMIFS('ON Data'!M:M,'ON Data'!$D:$D,$A$4,'ON Data'!$E:$E,5),SUMIFS('ON Data'!M:M,'ON Data'!$E:$E,5))</f>
        <v>0</v>
      </c>
      <c r="I14" s="415">
        <f xml:space="preserve">
IF($A$4&lt;=12,SUMIFS('ON Data'!N:N,'ON Data'!$D:$D,$A$4,'ON Data'!$E:$E,5),SUMIFS('ON Data'!N:N,'ON Data'!$E:$E,5))</f>
        <v>0</v>
      </c>
      <c r="J14" s="415">
        <f xml:space="preserve">
IF($A$4&lt;=12,SUMIFS('ON Data'!O:O,'ON Data'!$D:$D,$A$4,'ON Data'!$E:$E,5),SUMIFS('ON Data'!O:O,'ON Data'!$E:$E,5))</f>
        <v>0</v>
      </c>
      <c r="K14" s="415">
        <f xml:space="preserve">
IF($A$4&lt;=12,SUMIFS('ON Data'!P:P,'ON Data'!$D:$D,$A$4,'ON Data'!$E:$E,5),SUMIFS('ON Data'!P:P,'ON Data'!$E:$E,5))</f>
        <v>0</v>
      </c>
      <c r="L14" s="415">
        <f xml:space="preserve">
IF($A$4&lt;=12,SUMIFS('ON Data'!Q:Q,'ON Data'!$D:$D,$A$4,'ON Data'!$E:$E,5),SUMIFS('ON Data'!Q:Q,'ON Data'!$E:$E,5))</f>
        <v>0</v>
      </c>
      <c r="M14" s="415">
        <f xml:space="preserve">
IF($A$4&lt;=12,SUMIFS('ON Data'!R:R,'ON Data'!$D:$D,$A$4,'ON Data'!$E:$E,5),SUMIFS('ON Data'!R:R,'ON Data'!$E:$E,5))</f>
        <v>0</v>
      </c>
      <c r="N14" s="415">
        <f xml:space="preserve">
IF($A$4&lt;=12,SUMIFS('ON Data'!S:S,'ON Data'!$D:$D,$A$4,'ON Data'!$E:$E,5),SUMIFS('ON Data'!S:S,'ON Data'!$E:$E,5))</f>
        <v>0</v>
      </c>
      <c r="O14" s="415">
        <f xml:space="preserve">
IF($A$4&lt;=12,SUMIFS('ON Data'!T:T,'ON Data'!$D:$D,$A$4,'ON Data'!$E:$E,5),SUMIFS('ON Data'!T:T,'ON Data'!$E:$E,5))</f>
        <v>0</v>
      </c>
      <c r="P14" s="415">
        <f xml:space="preserve">
IF($A$4&lt;=12,SUMIFS('ON Data'!U:U,'ON Data'!$D:$D,$A$4,'ON Data'!$E:$E,5),SUMIFS('ON Data'!U:U,'ON Data'!$E:$E,5))</f>
        <v>0</v>
      </c>
      <c r="Q14" s="415">
        <f xml:space="preserve">
IF($A$4&lt;=12,SUMIFS('ON Data'!V:V,'ON Data'!$D:$D,$A$4,'ON Data'!$E:$E,5),SUMIFS('ON Data'!V:V,'ON Data'!$E:$E,5))</f>
        <v>0</v>
      </c>
      <c r="R14" s="415">
        <f xml:space="preserve">
IF($A$4&lt;=12,SUMIFS('ON Data'!W:W,'ON Data'!$D:$D,$A$4,'ON Data'!$E:$E,5),SUMIFS('ON Data'!W:W,'ON Data'!$E:$E,5))</f>
        <v>0</v>
      </c>
      <c r="S14" s="415">
        <f xml:space="preserve">
IF($A$4&lt;=12,SUMIFS('ON Data'!X:X,'ON Data'!$D:$D,$A$4,'ON Data'!$E:$E,5),SUMIFS('ON Data'!X:X,'ON Data'!$E:$E,5))</f>
        <v>0</v>
      </c>
      <c r="T14" s="415">
        <f xml:space="preserve">
IF($A$4&lt;=12,SUMIFS('ON Data'!Y:Y,'ON Data'!$D:$D,$A$4,'ON Data'!$E:$E,5),SUMIFS('ON Data'!Y:Y,'ON Data'!$E:$E,5))</f>
        <v>0</v>
      </c>
      <c r="U14" s="415">
        <f xml:space="preserve">
IF($A$4&lt;=12,SUMIFS('ON Data'!Z:Z,'ON Data'!$D:$D,$A$4,'ON Data'!$E:$E,5),SUMIFS('ON Data'!Z:Z,'ON Data'!$E:$E,5))</f>
        <v>0</v>
      </c>
      <c r="V14" s="415">
        <f xml:space="preserve">
IF($A$4&lt;=12,SUMIFS('ON Data'!AA:AA,'ON Data'!$D:$D,$A$4,'ON Data'!$E:$E,5),SUMIFS('ON Data'!AA:AA,'ON Data'!$E:$E,5))</f>
        <v>0</v>
      </c>
      <c r="W14" s="415">
        <f xml:space="preserve">
IF($A$4&lt;=12,SUMIFS('ON Data'!AB:AB,'ON Data'!$D:$D,$A$4,'ON Data'!$E:$E,5),SUMIFS('ON Data'!AB:AB,'ON Data'!$E:$E,5))</f>
        <v>0</v>
      </c>
      <c r="X14" s="415">
        <f xml:space="preserve">
IF($A$4&lt;=12,SUMIFS('ON Data'!AC:AC,'ON Data'!$D:$D,$A$4,'ON Data'!$E:$E,5),SUMIFS('ON Data'!AC:AC,'ON Data'!$E:$E,5))</f>
        <v>0</v>
      </c>
      <c r="Y14" s="415">
        <f xml:space="preserve">
IF($A$4&lt;=12,SUMIFS('ON Data'!AD:AD,'ON Data'!$D:$D,$A$4,'ON Data'!$E:$E,5),SUMIFS('ON Data'!AD:AD,'ON Data'!$E:$E,5))</f>
        <v>0</v>
      </c>
      <c r="Z14" s="415">
        <f xml:space="preserve">
IF($A$4&lt;=12,SUMIFS('ON Data'!AE:AE,'ON Data'!$D:$D,$A$4,'ON Data'!$E:$E,5),SUMIFS('ON Data'!AE:AE,'ON Data'!$E:$E,5))</f>
        <v>0</v>
      </c>
      <c r="AA14" s="415">
        <f xml:space="preserve">
IF($A$4&lt;=12,SUMIFS('ON Data'!AF:AF,'ON Data'!$D:$D,$A$4,'ON Data'!$E:$E,5),SUMIFS('ON Data'!AF:AF,'ON Data'!$E:$E,5))</f>
        <v>0</v>
      </c>
      <c r="AB14" s="415">
        <f xml:space="preserve">
IF($A$4&lt;=12,SUMIFS('ON Data'!AG:AG,'ON Data'!$D:$D,$A$4,'ON Data'!$E:$E,5),SUMIFS('ON Data'!AG:AG,'ON Data'!$E:$E,5))</f>
        <v>0</v>
      </c>
      <c r="AC14" s="415">
        <f xml:space="preserve">
IF($A$4&lt;=12,SUMIFS('ON Data'!AH:AH,'ON Data'!$D:$D,$A$4,'ON Data'!$E:$E,5),SUMIFS('ON Data'!AH:AH,'ON Data'!$E:$E,5))</f>
        <v>0</v>
      </c>
      <c r="AD14" s="415">
        <f xml:space="preserve">
IF($A$4&lt;=12,SUMIFS('ON Data'!AI:AI,'ON Data'!$D:$D,$A$4,'ON Data'!$E:$E,5),SUMIFS('ON Data'!AI:AI,'ON Data'!$E:$E,5))</f>
        <v>0</v>
      </c>
      <c r="AE14" s="415">
        <f xml:space="preserve">
IF($A$4&lt;=12,SUMIFS('ON Data'!AJ:AJ,'ON Data'!$D:$D,$A$4,'ON Data'!$E:$E,5),SUMIFS('ON Data'!AJ:AJ,'ON Data'!$E:$E,5))</f>
        <v>0</v>
      </c>
      <c r="AF14" s="415">
        <f xml:space="preserve">
IF($A$4&lt;=12,SUMIFS('ON Data'!AK:AK,'ON Data'!$D:$D,$A$4,'ON Data'!$E:$E,5),SUMIFS('ON Data'!AK:AK,'ON Data'!$E:$E,5))</f>
        <v>0</v>
      </c>
      <c r="AG14" s="758">
        <f xml:space="preserve">
IF($A$4&lt;=12,SUMIFS('ON Data'!AM:AM,'ON Data'!$D:$D,$A$4,'ON Data'!$E:$E,5),SUMIFS('ON Data'!AM:AM,'ON Data'!$E:$E,5))</f>
        <v>0</v>
      </c>
      <c r="AH14" s="766"/>
    </row>
    <row r="15" spans="1:34" x14ac:dyDescent="0.3">
      <c r="A15" s="289" t="s">
        <v>272</v>
      </c>
      <c r="B15" s="416"/>
      <c r="C15" s="417"/>
      <c r="D15" s="418"/>
      <c r="E15" s="418"/>
      <c r="F15" s="418"/>
      <c r="G15" s="418"/>
      <c r="H15" s="418"/>
      <c r="I15" s="418"/>
      <c r="J15" s="418"/>
      <c r="K15" s="418"/>
      <c r="L15" s="418"/>
      <c r="M15" s="418"/>
      <c r="N15" s="418"/>
      <c r="O15" s="418"/>
      <c r="P15" s="418"/>
      <c r="Q15" s="418"/>
      <c r="R15" s="418"/>
      <c r="S15" s="418"/>
      <c r="T15" s="418"/>
      <c r="U15" s="418"/>
      <c r="V15" s="418"/>
      <c r="W15" s="418"/>
      <c r="X15" s="418"/>
      <c r="Y15" s="418"/>
      <c r="Z15" s="418"/>
      <c r="AA15" s="418"/>
      <c r="AB15" s="418"/>
      <c r="AC15" s="418"/>
      <c r="AD15" s="418"/>
      <c r="AE15" s="418"/>
      <c r="AF15" s="418"/>
      <c r="AG15" s="759"/>
      <c r="AH15" s="766"/>
    </row>
    <row r="16" spans="1:34" x14ac:dyDescent="0.3">
      <c r="A16" s="395" t="s">
        <v>263</v>
      </c>
      <c r="B16" s="410">
        <f xml:space="preserve">
IF($A$4&lt;=12,SUMIFS('ON Data'!F:F,'ON Data'!$D:$D,$A$4,'ON Data'!$E:$E,7),SUMIFS('ON Data'!F:F,'ON Data'!$E:$E,7))</f>
        <v>3657976</v>
      </c>
      <c r="C16" s="411">
        <f xml:space="preserve">
IF($A$4&lt;=12,SUMIFS('ON Data'!G:G,'ON Data'!$D:$D,$A$4,'ON Data'!$E:$E,7),SUMIFS('ON Data'!G:G,'ON Data'!$E:$E,7))</f>
        <v>0</v>
      </c>
      <c r="D16" s="412">
        <f xml:space="preserve">
IF($A$4&lt;=12,SUMIFS('ON Data'!H:H,'ON Data'!$D:$D,$A$4,'ON Data'!$E:$E,7),SUMIFS('ON Data'!H:H,'ON Data'!$E:$E,7))</f>
        <v>3242399</v>
      </c>
      <c r="E16" s="412">
        <f xml:space="preserve">
IF($A$4&lt;=12,SUMIFS('ON Data'!I:I,'ON Data'!$D:$D,$A$4,'ON Data'!$E:$E,7),SUMIFS('ON Data'!I:I,'ON Data'!$E:$E,7))</f>
        <v>0</v>
      </c>
      <c r="F16" s="412">
        <f xml:space="preserve">
IF($A$4&lt;=12,SUMIFS('ON Data'!K:K,'ON Data'!$D:$D,$A$4,'ON Data'!$E:$E,7),SUMIFS('ON Data'!K:K,'ON Data'!$E:$E,7))</f>
        <v>385577</v>
      </c>
      <c r="G16" s="412">
        <f xml:space="preserve">
IF($A$4&lt;=12,SUMIFS('ON Data'!L:L,'ON Data'!$D:$D,$A$4,'ON Data'!$E:$E,7),SUMIFS('ON Data'!L:L,'ON Data'!$E:$E,7))</f>
        <v>0</v>
      </c>
      <c r="H16" s="412">
        <f xml:space="preserve">
IF($A$4&lt;=12,SUMIFS('ON Data'!M:M,'ON Data'!$D:$D,$A$4,'ON Data'!$E:$E,7),SUMIFS('ON Data'!M:M,'ON Data'!$E:$E,7))</f>
        <v>0</v>
      </c>
      <c r="I16" s="412">
        <f xml:space="preserve">
IF($A$4&lt;=12,SUMIFS('ON Data'!N:N,'ON Data'!$D:$D,$A$4,'ON Data'!$E:$E,7),SUMIFS('ON Data'!N:N,'ON Data'!$E:$E,7))</f>
        <v>15000</v>
      </c>
      <c r="J16" s="412">
        <f xml:space="preserve">
IF($A$4&lt;=12,SUMIFS('ON Data'!O:O,'ON Data'!$D:$D,$A$4,'ON Data'!$E:$E,7),SUMIFS('ON Data'!O:O,'ON Data'!$E:$E,7))</f>
        <v>0</v>
      </c>
      <c r="K16" s="412">
        <f xml:space="preserve">
IF($A$4&lt;=12,SUMIFS('ON Data'!P:P,'ON Data'!$D:$D,$A$4,'ON Data'!$E:$E,7),SUMIFS('ON Data'!P:P,'ON Data'!$E:$E,7))</f>
        <v>0</v>
      </c>
      <c r="L16" s="412">
        <f xml:space="preserve">
IF($A$4&lt;=12,SUMIFS('ON Data'!Q:Q,'ON Data'!$D:$D,$A$4,'ON Data'!$E:$E,7),SUMIFS('ON Data'!Q:Q,'ON Data'!$E:$E,7))</f>
        <v>0</v>
      </c>
      <c r="M16" s="412">
        <f xml:space="preserve">
IF($A$4&lt;=12,SUMIFS('ON Data'!R:R,'ON Data'!$D:$D,$A$4,'ON Data'!$E:$E,7),SUMIFS('ON Data'!R:R,'ON Data'!$E:$E,7))</f>
        <v>0</v>
      </c>
      <c r="N16" s="412">
        <f xml:space="preserve">
IF($A$4&lt;=12,SUMIFS('ON Data'!S:S,'ON Data'!$D:$D,$A$4,'ON Data'!$E:$E,7),SUMIFS('ON Data'!S:S,'ON Data'!$E:$E,7))</f>
        <v>0</v>
      </c>
      <c r="O16" s="412">
        <f xml:space="preserve">
IF($A$4&lt;=12,SUMIFS('ON Data'!T:T,'ON Data'!$D:$D,$A$4,'ON Data'!$E:$E,7),SUMIFS('ON Data'!T:T,'ON Data'!$E:$E,7))</f>
        <v>0</v>
      </c>
      <c r="P16" s="412">
        <f xml:space="preserve">
IF($A$4&lt;=12,SUMIFS('ON Data'!U:U,'ON Data'!$D:$D,$A$4,'ON Data'!$E:$E,7),SUMIFS('ON Data'!U:U,'ON Data'!$E:$E,7))</f>
        <v>0</v>
      </c>
      <c r="Q16" s="412">
        <f xml:space="preserve">
IF($A$4&lt;=12,SUMIFS('ON Data'!V:V,'ON Data'!$D:$D,$A$4,'ON Data'!$E:$E,7),SUMIFS('ON Data'!V:V,'ON Data'!$E:$E,7))</f>
        <v>0</v>
      </c>
      <c r="R16" s="412">
        <f xml:space="preserve">
IF($A$4&lt;=12,SUMIFS('ON Data'!W:W,'ON Data'!$D:$D,$A$4,'ON Data'!$E:$E,7),SUMIFS('ON Data'!W:W,'ON Data'!$E:$E,7))</f>
        <v>0</v>
      </c>
      <c r="S16" s="412">
        <f xml:space="preserve">
IF($A$4&lt;=12,SUMIFS('ON Data'!X:X,'ON Data'!$D:$D,$A$4,'ON Data'!$E:$E,7),SUMIFS('ON Data'!X:X,'ON Data'!$E:$E,7))</f>
        <v>0</v>
      </c>
      <c r="T16" s="412">
        <f xml:space="preserve">
IF($A$4&lt;=12,SUMIFS('ON Data'!Y:Y,'ON Data'!$D:$D,$A$4,'ON Data'!$E:$E,7),SUMIFS('ON Data'!Y:Y,'ON Data'!$E:$E,7))</f>
        <v>0</v>
      </c>
      <c r="U16" s="412">
        <f xml:space="preserve">
IF($A$4&lt;=12,SUMIFS('ON Data'!Z:Z,'ON Data'!$D:$D,$A$4,'ON Data'!$E:$E,7),SUMIFS('ON Data'!Z:Z,'ON Data'!$E:$E,7))</f>
        <v>0</v>
      </c>
      <c r="V16" s="412">
        <f xml:space="preserve">
IF($A$4&lt;=12,SUMIFS('ON Data'!AA:AA,'ON Data'!$D:$D,$A$4,'ON Data'!$E:$E,7),SUMIFS('ON Data'!AA:AA,'ON Data'!$E:$E,7))</f>
        <v>0</v>
      </c>
      <c r="W16" s="412">
        <f xml:space="preserve">
IF($A$4&lt;=12,SUMIFS('ON Data'!AB:AB,'ON Data'!$D:$D,$A$4,'ON Data'!$E:$E,7),SUMIFS('ON Data'!AB:AB,'ON Data'!$E:$E,7))</f>
        <v>0</v>
      </c>
      <c r="X16" s="412">
        <f xml:space="preserve">
IF($A$4&lt;=12,SUMIFS('ON Data'!AC:AC,'ON Data'!$D:$D,$A$4,'ON Data'!$E:$E,7),SUMIFS('ON Data'!AC:AC,'ON Data'!$E:$E,7))</f>
        <v>0</v>
      </c>
      <c r="Y16" s="412">
        <f xml:space="preserve">
IF($A$4&lt;=12,SUMIFS('ON Data'!AD:AD,'ON Data'!$D:$D,$A$4,'ON Data'!$E:$E,7),SUMIFS('ON Data'!AD:AD,'ON Data'!$E:$E,7))</f>
        <v>0</v>
      </c>
      <c r="Z16" s="412">
        <f xml:space="preserve">
IF($A$4&lt;=12,SUMIFS('ON Data'!AE:AE,'ON Data'!$D:$D,$A$4,'ON Data'!$E:$E,7),SUMIFS('ON Data'!AE:AE,'ON Data'!$E:$E,7))</f>
        <v>0</v>
      </c>
      <c r="AA16" s="412">
        <f xml:space="preserve">
IF($A$4&lt;=12,SUMIFS('ON Data'!AF:AF,'ON Data'!$D:$D,$A$4,'ON Data'!$E:$E,7),SUMIFS('ON Data'!AF:AF,'ON Data'!$E:$E,7))</f>
        <v>0</v>
      </c>
      <c r="AB16" s="412">
        <f xml:space="preserve">
IF($A$4&lt;=12,SUMIFS('ON Data'!AG:AG,'ON Data'!$D:$D,$A$4,'ON Data'!$E:$E,7),SUMIFS('ON Data'!AG:AG,'ON Data'!$E:$E,7))</f>
        <v>0</v>
      </c>
      <c r="AC16" s="412">
        <f xml:space="preserve">
IF($A$4&lt;=12,SUMIFS('ON Data'!AH:AH,'ON Data'!$D:$D,$A$4,'ON Data'!$E:$E,7),SUMIFS('ON Data'!AH:AH,'ON Data'!$E:$E,7))</f>
        <v>15000</v>
      </c>
      <c r="AD16" s="412">
        <f xml:space="preserve">
IF($A$4&lt;=12,SUMIFS('ON Data'!AI:AI,'ON Data'!$D:$D,$A$4,'ON Data'!$E:$E,7),SUMIFS('ON Data'!AI:AI,'ON Data'!$E:$E,7))</f>
        <v>0</v>
      </c>
      <c r="AE16" s="412">
        <f xml:space="preserve">
IF($A$4&lt;=12,SUMIFS('ON Data'!AJ:AJ,'ON Data'!$D:$D,$A$4,'ON Data'!$E:$E,7),SUMIFS('ON Data'!AJ:AJ,'ON Data'!$E:$E,7))</f>
        <v>0</v>
      </c>
      <c r="AF16" s="412">
        <f xml:space="preserve">
IF($A$4&lt;=12,SUMIFS('ON Data'!AK:AK,'ON Data'!$D:$D,$A$4,'ON Data'!$E:$E,7),SUMIFS('ON Data'!AK:AK,'ON Data'!$E:$E,7))</f>
        <v>0</v>
      </c>
      <c r="AG16" s="757">
        <f xml:space="preserve">
IF($A$4&lt;=12,SUMIFS('ON Data'!AM:AM,'ON Data'!$D:$D,$A$4,'ON Data'!$E:$E,7),SUMIFS('ON Data'!AM:AM,'ON Data'!$E:$E,7))</f>
        <v>0</v>
      </c>
      <c r="AH16" s="766"/>
    </row>
    <row r="17" spans="1:34" x14ac:dyDescent="0.3">
      <c r="A17" s="395" t="s">
        <v>264</v>
      </c>
      <c r="B17" s="410">
        <f xml:space="preserve">
IF($A$4&lt;=12,SUMIFS('ON Data'!F:F,'ON Data'!$D:$D,$A$4,'ON Data'!$E:$E,8),SUMIFS('ON Data'!F:F,'ON Data'!$E:$E,8))</f>
        <v>0</v>
      </c>
      <c r="C17" s="411">
        <f xml:space="preserve">
IF($A$4&lt;=12,SUMIFS('ON Data'!G:G,'ON Data'!$D:$D,$A$4,'ON Data'!$E:$E,8),SUMIFS('ON Data'!G:G,'ON Data'!$E:$E,8))</f>
        <v>0</v>
      </c>
      <c r="D17" s="412">
        <f xml:space="preserve">
IF($A$4&lt;=12,SUMIFS('ON Data'!H:H,'ON Data'!$D:$D,$A$4,'ON Data'!$E:$E,8),SUMIFS('ON Data'!H:H,'ON Data'!$E:$E,8))</f>
        <v>0</v>
      </c>
      <c r="E17" s="412">
        <f xml:space="preserve">
IF($A$4&lt;=12,SUMIFS('ON Data'!I:I,'ON Data'!$D:$D,$A$4,'ON Data'!$E:$E,8),SUMIFS('ON Data'!I:I,'ON Data'!$E:$E,8))</f>
        <v>0</v>
      </c>
      <c r="F17" s="412">
        <f xml:space="preserve">
IF($A$4&lt;=12,SUMIFS('ON Data'!K:K,'ON Data'!$D:$D,$A$4,'ON Data'!$E:$E,8),SUMIFS('ON Data'!K:K,'ON Data'!$E:$E,8))</f>
        <v>0</v>
      </c>
      <c r="G17" s="412">
        <f xml:space="preserve">
IF($A$4&lt;=12,SUMIFS('ON Data'!L:L,'ON Data'!$D:$D,$A$4,'ON Data'!$E:$E,8),SUMIFS('ON Data'!L:L,'ON Data'!$E:$E,8))</f>
        <v>0</v>
      </c>
      <c r="H17" s="412">
        <f xml:space="preserve">
IF($A$4&lt;=12,SUMIFS('ON Data'!M:M,'ON Data'!$D:$D,$A$4,'ON Data'!$E:$E,8),SUMIFS('ON Data'!M:M,'ON Data'!$E:$E,8))</f>
        <v>0</v>
      </c>
      <c r="I17" s="412">
        <f xml:space="preserve">
IF($A$4&lt;=12,SUMIFS('ON Data'!N:N,'ON Data'!$D:$D,$A$4,'ON Data'!$E:$E,8),SUMIFS('ON Data'!N:N,'ON Data'!$E:$E,8))</f>
        <v>0</v>
      </c>
      <c r="J17" s="412">
        <f xml:space="preserve">
IF($A$4&lt;=12,SUMIFS('ON Data'!O:O,'ON Data'!$D:$D,$A$4,'ON Data'!$E:$E,8),SUMIFS('ON Data'!O:O,'ON Data'!$E:$E,8))</f>
        <v>0</v>
      </c>
      <c r="K17" s="412">
        <f xml:space="preserve">
IF($A$4&lt;=12,SUMIFS('ON Data'!P:P,'ON Data'!$D:$D,$A$4,'ON Data'!$E:$E,8),SUMIFS('ON Data'!P:P,'ON Data'!$E:$E,8))</f>
        <v>0</v>
      </c>
      <c r="L17" s="412">
        <f xml:space="preserve">
IF($A$4&lt;=12,SUMIFS('ON Data'!Q:Q,'ON Data'!$D:$D,$A$4,'ON Data'!$E:$E,8),SUMIFS('ON Data'!Q:Q,'ON Data'!$E:$E,8))</f>
        <v>0</v>
      </c>
      <c r="M17" s="412">
        <f xml:space="preserve">
IF($A$4&lt;=12,SUMIFS('ON Data'!R:R,'ON Data'!$D:$D,$A$4,'ON Data'!$E:$E,8),SUMIFS('ON Data'!R:R,'ON Data'!$E:$E,8))</f>
        <v>0</v>
      </c>
      <c r="N17" s="412">
        <f xml:space="preserve">
IF($A$4&lt;=12,SUMIFS('ON Data'!S:S,'ON Data'!$D:$D,$A$4,'ON Data'!$E:$E,8),SUMIFS('ON Data'!S:S,'ON Data'!$E:$E,8))</f>
        <v>0</v>
      </c>
      <c r="O17" s="412">
        <f xml:space="preserve">
IF($A$4&lt;=12,SUMIFS('ON Data'!T:T,'ON Data'!$D:$D,$A$4,'ON Data'!$E:$E,8),SUMIFS('ON Data'!T:T,'ON Data'!$E:$E,8))</f>
        <v>0</v>
      </c>
      <c r="P17" s="412">
        <f xml:space="preserve">
IF($A$4&lt;=12,SUMIFS('ON Data'!U:U,'ON Data'!$D:$D,$A$4,'ON Data'!$E:$E,8),SUMIFS('ON Data'!U:U,'ON Data'!$E:$E,8))</f>
        <v>0</v>
      </c>
      <c r="Q17" s="412">
        <f xml:space="preserve">
IF($A$4&lt;=12,SUMIFS('ON Data'!V:V,'ON Data'!$D:$D,$A$4,'ON Data'!$E:$E,8),SUMIFS('ON Data'!V:V,'ON Data'!$E:$E,8))</f>
        <v>0</v>
      </c>
      <c r="R17" s="412">
        <f xml:space="preserve">
IF($A$4&lt;=12,SUMIFS('ON Data'!W:W,'ON Data'!$D:$D,$A$4,'ON Data'!$E:$E,8),SUMIFS('ON Data'!W:W,'ON Data'!$E:$E,8))</f>
        <v>0</v>
      </c>
      <c r="S17" s="412">
        <f xml:space="preserve">
IF($A$4&lt;=12,SUMIFS('ON Data'!X:X,'ON Data'!$D:$D,$A$4,'ON Data'!$E:$E,8),SUMIFS('ON Data'!X:X,'ON Data'!$E:$E,8))</f>
        <v>0</v>
      </c>
      <c r="T17" s="412">
        <f xml:space="preserve">
IF($A$4&lt;=12,SUMIFS('ON Data'!Y:Y,'ON Data'!$D:$D,$A$4,'ON Data'!$E:$E,8),SUMIFS('ON Data'!Y:Y,'ON Data'!$E:$E,8))</f>
        <v>0</v>
      </c>
      <c r="U17" s="412">
        <f xml:space="preserve">
IF($A$4&lt;=12,SUMIFS('ON Data'!Z:Z,'ON Data'!$D:$D,$A$4,'ON Data'!$E:$E,8),SUMIFS('ON Data'!Z:Z,'ON Data'!$E:$E,8))</f>
        <v>0</v>
      </c>
      <c r="V17" s="412">
        <f xml:space="preserve">
IF($A$4&lt;=12,SUMIFS('ON Data'!AA:AA,'ON Data'!$D:$D,$A$4,'ON Data'!$E:$E,8),SUMIFS('ON Data'!AA:AA,'ON Data'!$E:$E,8))</f>
        <v>0</v>
      </c>
      <c r="W17" s="412">
        <f xml:space="preserve">
IF($A$4&lt;=12,SUMIFS('ON Data'!AB:AB,'ON Data'!$D:$D,$A$4,'ON Data'!$E:$E,8),SUMIFS('ON Data'!AB:AB,'ON Data'!$E:$E,8))</f>
        <v>0</v>
      </c>
      <c r="X17" s="412">
        <f xml:space="preserve">
IF($A$4&lt;=12,SUMIFS('ON Data'!AC:AC,'ON Data'!$D:$D,$A$4,'ON Data'!$E:$E,8),SUMIFS('ON Data'!AC:AC,'ON Data'!$E:$E,8))</f>
        <v>0</v>
      </c>
      <c r="Y17" s="412">
        <f xml:space="preserve">
IF($A$4&lt;=12,SUMIFS('ON Data'!AD:AD,'ON Data'!$D:$D,$A$4,'ON Data'!$E:$E,8),SUMIFS('ON Data'!AD:AD,'ON Data'!$E:$E,8))</f>
        <v>0</v>
      </c>
      <c r="Z17" s="412">
        <f xml:space="preserve">
IF($A$4&lt;=12,SUMIFS('ON Data'!AE:AE,'ON Data'!$D:$D,$A$4,'ON Data'!$E:$E,8),SUMIFS('ON Data'!AE:AE,'ON Data'!$E:$E,8))</f>
        <v>0</v>
      </c>
      <c r="AA17" s="412">
        <f xml:space="preserve">
IF($A$4&lt;=12,SUMIFS('ON Data'!AF:AF,'ON Data'!$D:$D,$A$4,'ON Data'!$E:$E,8),SUMIFS('ON Data'!AF:AF,'ON Data'!$E:$E,8))</f>
        <v>0</v>
      </c>
      <c r="AB17" s="412">
        <f xml:space="preserve">
IF($A$4&lt;=12,SUMIFS('ON Data'!AG:AG,'ON Data'!$D:$D,$A$4,'ON Data'!$E:$E,8),SUMIFS('ON Data'!AG:AG,'ON Data'!$E:$E,8))</f>
        <v>0</v>
      </c>
      <c r="AC17" s="412">
        <f xml:space="preserve">
IF($A$4&lt;=12,SUMIFS('ON Data'!AH:AH,'ON Data'!$D:$D,$A$4,'ON Data'!$E:$E,8),SUMIFS('ON Data'!AH:AH,'ON Data'!$E:$E,8))</f>
        <v>0</v>
      </c>
      <c r="AD17" s="412">
        <f xml:space="preserve">
IF($A$4&lt;=12,SUMIFS('ON Data'!AI:AI,'ON Data'!$D:$D,$A$4,'ON Data'!$E:$E,8),SUMIFS('ON Data'!AI:AI,'ON Data'!$E:$E,8))</f>
        <v>0</v>
      </c>
      <c r="AE17" s="412">
        <f xml:space="preserve">
IF($A$4&lt;=12,SUMIFS('ON Data'!AJ:AJ,'ON Data'!$D:$D,$A$4,'ON Data'!$E:$E,8),SUMIFS('ON Data'!AJ:AJ,'ON Data'!$E:$E,8))</f>
        <v>0</v>
      </c>
      <c r="AF17" s="412">
        <f xml:space="preserve">
IF($A$4&lt;=12,SUMIFS('ON Data'!AK:AK,'ON Data'!$D:$D,$A$4,'ON Data'!$E:$E,8),SUMIFS('ON Data'!AK:AK,'ON Data'!$E:$E,8))</f>
        <v>0</v>
      </c>
      <c r="AG17" s="757">
        <f xml:space="preserve">
IF($A$4&lt;=12,SUMIFS('ON Data'!AM:AM,'ON Data'!$D:$D,$A$4,'ON Data'!$E:$E,8),SUMIFS('ON Data'!AM:AM,'ON Data'!$E:$E,8))</f>
        <v>0</v>
      </c>
      <c r="AH17" s="766"/>
    </row>
    <row r="18" spans="1:34" x14ac:dyDescent="0.3">
      <c r="A18" s="395" t="s">
        <v>265</v>
      </c>
      <c r="B18" s="410">
        <f xml:space="preserve">
B19-B16-B17</f>
        <v>1477158</v>
      </c>
      <c r="C18" s="411">
        <f t="shared" ref="C18" si="0" xml:space="preserve">
C19-C16-C17</f>
        <v>0</v>
      </c>
      <c r="D18" s="412">
        <f t="shared" ref="D18:AG18" si="1" xml:space="preserve">
D19-D16-D17</f>
        <v>553799</v>
      </c>
      <c r="E18" s="412">
        <f t="shared" si="1"/>
        <v>0</v>
      </c>
      <c r="F18" s="412">
        <f t="shared" si="1"/>
        <v>500981</v>
      </c>
      <c r="G18" s="412">
        <f t="shared" si="1"/>
        <v>0</v>
      </c>
      <c r="H18" s="412">
        <f t="shared" si="1"/>
        <v>195880</v>
      </c>
      <c r="I18" s="412">
        <f t="shared" si="1"/>
        <v>0</v>
      </c>
      <c r="J18" s="412">
        <f t="shared" si="1"/>
        <v>0</v>
      </c>
      <c r="K18" s="412">
        <f t="shared" si="1"/>
        <v>0</v>
      </c>
      <c r="L18" s="412">
        <f t="shared" si="1"/>
        <v>0</v>
      </c>
      <c r="M18" s="412">
        <f t="shared" si="1"/>
        <v>0</v>
      </c>
      <c r="N18" s="412">
        <f t="shared" si="1"/>
        <v>0</v>
      </c>
      <c r="O18" s="412">
        <f t="shared" si="1"/>
        <v>0</v>
      </c>
      <c r="P18" s="412">
        <f t="shared" si="1"/>
        <v>0</v>
      </c>
      <c r="Q18" s="412">
        <f t="shared" si="1"/>
        <v>0</v>
      </c>
      <c r="R18" s="412">
        <f t="shared" si="1"/>
        <v>0</v>
      </c>
      <c r="S18" s="412">
        <f t="shared" si="1"/>
        <v>0</v>
      </c>
      <c r="T18" s="412">
        <f t="shared" si="1"/>
        <v>0</v>
      </c>
      <c r="U18" s="412">
        <f t="shared" si="1"/>
        <v>0</v>
      </c>
      <c r="V18" s="412">
        <f t="shared" si="1"/>
        <v>0</v>
      </c>
      <c r="W18" s="412">
        <f t="shared" si="1"/>
        <v>0</v>
      </c>
      <c r="X18" s="412">
        <f t="shared" si="1"/>
        <v>91452</v>
      </c>
      <c r="Y18" s="412">
        <f t="shared" si="1"/>
        <v>0</v>
      </c>
      <c r="Z18" s="412">
        <f t="shared" si="1"/>
        <v>73826</v>
      </c>
      <c r="AA18" s="412">
        <f t="shared" si="1"/>
        <v>0</v>
      </c>
      <c r="AB18" s="412">
        <f t="shared" si="1"/>
        <v>0</v>
      </c>
      <c r="AC18" s="412">
        <f t="shared" si="1"/>
        <v>26832</v>
      </c>
      <c r="AD18" s="412">
        <f t="shared" si="1"/>
        <v>0</v>
      </c>
      <c r="AE18" s="412">
        <f t="shared" si="1"/>
        <v>0</v>
      </c>
      <c r="AF18" s="412">
        <f t="shared" si="1"/>
        <v>0</v>
      </c>
      <c r="AG18" s="757">
        <f t="shared" si="1"/>
        <v>34388</v>
      </c>
      <c r="AH18" s="766"/>
    </row>
    <row r="19" spans="1:34" ht="15" thickBot="1" x14ac:dyDescent="0.35">
      <c r="A19" s="396" t="s">
        <v>266</v>
      </c>
      <c r="B19" s="419">
        <f xml:space="preserve">
IF($A$4&lt;=12,SUMIFS('ON Data'!F:F,'ON Data'!$D:$D,$A$4,'ON Data'!$E:$E,9),SUMIFS('ON Data'!F:F,'ON Data'!$E:$E,9))</f>
        <v>5135134</v>
      </c>
      <c r="C19" s="420">
        <f xml:space="preserve">
IF($A$4&lt;=12,SUMIFS('ON Data'!G:G,'ON Data'!$D:$D,$A$4,'ON Data'!$E:$E,9),SUMIFS('ON Data'!G:G,'ON Data'!$E:$E,9))</f>
        <v>0</v>
      </c>
      <c r="D19" s="421">
        <f xml:space="preserve">
IF($A$4&lt;=12,SUMIFS('ON Data'!H:H,'ON Data'!$D:$D,$A$4,'ON Data'!$E:$E,9),SUMIFS('ON Data'!H:H,'ON Data'!$E:$E,9))</f>
        <v>3796198</v>
      </c>
      <c r="E19" s="421">
        <f xml:space="preserve">
IF($A$4&lt;=12,SUMIFS('ON Data'!I:I,'ON Data'!$D:$D,$A$4,'ON Data'!$E:$E,9),SUMIFS('ON Data'!I:I,'ON Data'!$E:$E,9))</f>
        <v>0</v>
      </c>
      <c r="F19" s="421">
        <f xml:space="preserve">
IF($A$4&lt;=12,SUMIFS('ON Data'!K:K,'ON Data'!$D:$D,$A$4,'ON Data'!$E:$E,9),SUMIFS('ON Data'!K:K,'ON Data'!$E:$E,9))</f>
        <v>886558</v>
      </c>
      <c r="G19" s="421">
        <f xml:space="preserve">
IF($A$4&lt;=12,SUMIFS('ON Data'!L:L,'ON Data'!$D:$D,$A$4,'ON Data'!$E:$E,9),SUMIFS('ON Data'!L:L,'ON Data'!$E:$E,9))</f>
        <v>0</v>
      </c>
      <c r="H19" s="421">
        <f xml:space="preserve">
IF($A$4&lt;=12,SUMIFS('ON Data'!M:M,'ON Data'!$D:$D,$A$4,'ON Data'!$E:$E,9),SUMIFS('ON Data'!M:M,'ON Data'!$E:$E,9))</f>
        <v>195880</v>
      </c>
      <c r="I19" s="421">
        <f xml:space="preserve">
IF($A$4&lt;=12,SUMIFS('ON Data'!N:N,'ON Data'!$D:$D,$A$4,'ON Data'!$E:$E,9),SUMIFS('ON Data'!N:N,'ON Data'!$E:$E,9))</f>
        <v>15000</v>
      </c>
      <c r="J19" s="421">
        <f xml:space="preserve">
IF($A$4&lt;=12,SUMIFS('ON Data'!O:O,'ON Data'!$D:$D,$A$4,'ON Data'!$E:$E,9),SUMIFS('ON Data'!O:O,'ON Data'!$E:$E,9))</f>
        <v>0</v>
      </c>
      <c r="K19" s="421">
        <f xml:space="preserve">
IF($A$4&lt;=12,SUMIFS('ON Data'!P:P,'ON Data'!$D:$D,$A$4,'ON Data'!$E:$E,9),SUMIFS('ON Data'!P:P,'ON Data'!$E:$E,9))</f>
        <v>0</v>
      </c>
      <c r="L19" s="421">
        <f xml:space="preserve">
IF($A$4&lt;=12,SUMIFS('ON Data'!Q:Q,'ON Data'!$D:$D,$A$4,'ON Data'!$E:$E,9),SUMIFS('ON Data'!Q:Q,'ON Data'!$E:$E,9))</f>
        <v>0</v>
      </c>
      <c r="M19" s="421">
        <f xml:space="preserve">
IF($A$4&lt;=12,SUMIFS('ON Data'!R:R,'ON Data'!$D:$D,$A$4,'ON Data'!$E:$E,9),SUMIFS('ON Data'!R:R,'ON Data'!$E:$E,9))</f>
        <v>0</v>
      </c>
      <c r="N19" s="421">
        <f xml:space="preserve">
IF($A$4&lt;=12,SUMIFS('ON Data'!S:S,'ON Data'!$D:$D,$A$4,'ON Data'!$E:$E,9),SUMIFS('ON Data'!S:S,'ON Data'!$E:$E,9))</f>
        <v>0</v>
      </c>
      <c r="O19" s="421">
        <f xml:space="preserve">
IF($A$4&lt;=12,SUMIFS('ON Data'!T:T,'ON Data'!$D:$D,$A$4,'ON Data'!$E:$E,9),SUMIFS('ON Data'!T:T,'ON Data'!$E:$E,9))</f>
        <v>0</v>
      </c>
      <c r="P19" s="421">
        <f xml:space="preserve">
IF($A$4&lt;=12,SUMIFS('ON Data'!U:U,'ON Data'!$D:$D,$A$4,'ON Data'!$E:$E,9),SUMIFS('ON Data'!U:U,'ON Data'!$E:$E,9))</f>
        <v>0</v>
      </c>
      <c r="Q19" s="421">
        <f xml:space="preserve">
IF($A$4&lt;=12,SUMIFS('ON Data'!V:V,'ON Data'!$D:$D,$A$4,'ON Data'!$E:$E,9),SUMIFS('ON Data'!V:V,'ON Data'!$E:$E,9))</f>
        <v>0</v>
      </c>
      <c r="R19" s="421">
        <f xml:space="preserve">
IF($A$4&lt;=12,SUMIFS('ON Data'!W:W,'ON Data'!$D:$D,$A$4,'ON Data'!$E:$E,9),SUMIFS('ON Data'!W:W,'ON Data'!$E:$E,9))</f>
        <v>0</v>
      </c>
      <c r="S19" s="421">
        <f xml:space="preserve">
IF($A$4&lt;=12,SUMIFS('ON Data'!X:X,'ON Data'!$D:$D,$A$4,'ON Data'!$E:$E,9),SUMIFS('ON Data'!X:X,'ON Data'!$E:$E,9))</f>
        <v>0</v>
      </c>
      <c r="T19" s="421">
        <f xml:space="preserve">
IF($A$4&lt;=12,SUMIFS('ON Data'!Y:Y,'ON Data'!$D:$D,$A$4,'ON Data'!$E:$E,9),SUMIFS('ON Data'!Y:Y,'ON Data'!$E:$E,9))</f>
        <v>0</v>
      </c>
      <c r="U19" s="421">
        <f xml:space="preserve">
IF($A$4&lt;=12,SUMIFS('ON Data'!Z:Z,'ON Data'!$D:$D,$A$4,'ON Data'!$E:$E,9),SUMIFS('ON Data'!Z:Z,'ON Data'!$E:$E,9))</f>
        <v>0</v>
      </c>
      <c r="V19" s="421">
        <f xml:space="preserve">
IF($A$4&lt;=12,SUMIFS('ON Data'!AA:AA,'ON Data'!$D:$D,$A$4,'ON Data'!$E:$E,9),SUMIFS('ON Data'!AA:AA,'ON Data'!$E:$E,9))</f>
        <v>0</v>
      </c>
      <c r="W19" s="421">
        <f xml:space="preserve">
IF($A$4&lt;=12,SUMIFS('ON Data'!AB:AB,'ON Data'!$D:$D,$A$4,'ON Data'!$E:$E,9),SUMIFS('ON Data'!AB:AB,'ON Data'!$E:$E,9))</f>
        <v>0</v>
      </c>
      <c r="X19" s="421">
        <f xml:space="preserve">
IF($A$4&lt;=12,SUMIFS('ON Data'!AC:AC,'ON Data'!$D:$D,$A$4,'ON Data'!$E:$E,9),SUMIFS('ON Data'!AC:AC,'ON Data'!$E:$E,9))</f>
        <v>91452</v>
      </c>
      <c r="Y19" s="421">
        <f xml:space="preserve">
IF($A$4&lt;=12,SUMIFS('ON Data'!AD:AD,'ON Data'!$D:$D,$A$4,'ON Data'!$E:$E,9),SUMIFS('ON Data'!AD:AD,'ON Data'!$E:$E,9))</f>
        <v>0</v>
      </c>
      <c r="Z19" s="421">
        <f xml:space="preserve">
IF($A$4&lt;=12,SUMIFS('ON Data'!AE:AE,'ON Data'!$D:$D,$A$4,'ON Data'!$E:$E,9),SUMIFS('ON Data'!AE:AE,'ON Data'!$E:$E,9))</f>
        <v>73826</v>
      </c>
      <c r="AA19" s="421">
        <f xml:space="preserve">
IF($A$4&lt;=12,SUMIFS('ON Data'!AF:AF,'ON Data'!$D:$D,$A$4,'ON Data'!$E:$E,9),SUMIFS('ON Data'!AF:AF,'ON Data'!$E:$E,9))</f>
        <v>0</v>
      </c>
      <c r="AB19" s="421">
        <f xml:space="preserve">
IF($A$4&lt;=12,SUMIFS('ON Data'!AG:AG,'ON Data'!$D:$D,$A$4,'ON Data'!$E:$E,9),SUMIFS('ON Data'!AG:AG,'ON Data'!$E:$E,9))</f>
        <v>0</v>
      </c>
      <c r="AC19" s="421">
        <f xml:space="preserve">
IF($A$4&lt;=12,SUMIFS('ON Data'!AH:AH,'ON Data'!$D:$D,$A$4,'ON Data'!$E:$E,9),SUMIFS('ON Data'!AH:AH,'ON Data'!$E:$E,9))</f>
        <v>41832</v>
      </c>
      <c r="AD19" s="421">
        <f xml:space="preserve">
IF($A$4&lt;=12,SUMIFS('ON Data'!AI:AI,'ON Data'!$D:$D,$A$4,'ON Data'!$E:$E,9),SUMIFS('ON Data'!AI:AI,'ON Data'!$E:$E,9))</f>
        <v>0</v>
      </c>
      <c r="AE19" s="421">
        <f xml:space="preserve">
IF($A$4&lt;=12,SUMIFS('ON Data'!AJ:AJ,'ON Data'!$D:$D,$A$4,'ON Data'!$E:$E,9),SUMIFS('ON Data'!AJ:AJ,'ON Data'!$E:$E,9))</f>
        <v>0</v>
      </c>
      <c r="AF19" s="421">
        <f xml:space="preserve">
IF($A$4&lt;=12,SUMIFS('ON Data'!AK:AK,'ON Data'!$D:$D,$A$4,'ON Data'!$E:$E,9),SUMIFS('ON Data'!AK:AK,'ON Data'!$E:$E,9))</f>
        <v>0</v>
      </c>
      <c r="AG19" s="760">
        <f xml:space="preserve">
IF($A$4&lt;=12,SUMIFS('ON Data'!AM:AM,'ON Data'!$D:$D,$A$4,'ON Data'!$E:$E,9),SUMIFS('ON Data'!AM:AM,'ON Data'!$E:$E,9))</f>
        <v>34388</v>
      </c>
      <c r="AH19" s="766"/>
    </row>
    <row r="20" spans="1:34" ht="15" collapsed="1" thickBot="1" x14ac:dyDescent="0.35">
      <c r="A20" s="397" t="s">
        <v>94</v>
      </c>
      <c r="B20" s="422">
        <f xml:space="preserve">
IF($A$4&lt;=12,SUMIFS('ON Data'!F:F,'ON Data'!$D:$D,$A$4,'ON Data'!$E:$E,6),SUMIFS('ON Data'!F:F,'ON Data'!$E:$E,6))</f>
        <v>22368698</v>
      </c>
      <c r="C20" s="423">
        <f xml:space="preserve">
IF($A$4&lt;=12,SUMIFS('ON Data'!G:G,'ON Data'!$D:$D,$A$4,'ON Data'!$E:$E,6),SUMIFS('ON Data'!G:G,'ON Data'!$E:$E,6))</f>
        <v>143400</v>
      </c>
      <c r="D20" s="424">
        <f xml:space="preserve">
IF($A$4&lt;=12,SUMIFS('ON Data'!H:H,'ON Data'!$D:$D,$A$4,'ON Data'!$E:$E,6),SUMIFS('ON Data'!H:H,'ON Data'!$E:$E,6))</f>
        <v>9048437</v>
      </c>
      <c r="E20" s="424">
        <f xml:space="preserve">
IF($A$4&lt;=12,SUMIFS('ON Data'!I:I,'ON Data'!$D:$D,$A$4,'ON Data'!$E:$E,6),SUMIFS('ON Data'!I:I,'ON Data'!$E:$E,6))</f>
        <v>0</v>
      </c>
      <c r="F20" s="424">
        <f xml:space="preserve">
IF($A$4&lt;=12,SUMIFS('ON Data'!K:K,'ON Data'!$D:$D,$A$4,'ON Data'!$E:$E,6),SUMIFS('ON Data'!K:K,'ON Data'!$E:$E,6))</f>
        <v>6682111</v>
      </c>
      <c r="G20" s="424">
        <f xml:space="preserve">
IF($A$4&lt;=12,SUMIFS('ON Data'!L:L,'ON Data'!$D:$D,$A$4,'ON Data'!$E:$E,6),SUMIFS('ON Data'!L:L,'ON Data'!$E:$E,6))</f>
        <v>0</v>
      </c>
      <c r="H20" s="424">
        <f xml:space="preserve">
IF($A$4&lt;=12,SUMIFS('ON Data'!M:M,'ON Data'!$D:$D,$A$4,'ON Data'!$E:$E,6),SUMIFS('ON Data'!M:M,'ON Data'!$E:$E,6))</f>
        <v>2807213</v>
      </c>
      <c r="I20" s="424">
        <f xml:space="preserve">
IF($A$4&lt;=12,SUMIFS('ON Data'!N:N,'ON Data'!$D:$D,$A$4,'ON Data'!$E:$E,6),SUMIFS('ON Data'!N:N,'ON Data'!$E:$E,6))</f>
        <v>0</v>
      </c>
      <c r="J20" s="424">
        <f xml:space="preserve">
IF($A$4&lt;=12,SUMIFS('ON Data'!O:O,'ON Data'!$D:$D,$A$4,'ON Data'!$E:$E,6),SUMIFS('ON Data'!O:O,'ON Data'!$E:$E,6))</f>
        <v>0</v>
      </c>
      <c r="K20" s="424">
        <f xml:space="preserve">
IF($A$4&lt;=12,SUMIFS('ON Data'!P:P,'ON Data'!$D:$D,$A$4,'ON Data'!$E:$E,6),SUMIFS('ON Data'!P:P,'ON Data'!$E:$E,6))</f>
        <v>0</v>
      </c>
      <c r="L20" s="424">
        <f xml:space="preserve">
IF($A$4&lt;=12,SUMIFS('ON Data'!Q:Q,'ON Data'!$D:$D,$A$4,'ON Data'!$E:$E,6),SUMIFS('ON Data'!Q:Q,'ON Data'!$E:$E,6))</f>
        <v>0</v>
      </c>
      <c r="M20" s="424">
        <f xml:space="preserve">
IF($A$4&lt;=12,SUMIFS('ON Data'!R:R,'ON Data'!$D:$D,$A$4,'ON Data'!$E:$E,6),SUMIFS('ON Data'!R:R,'ON Data'!$E:$E,6))</f>
        <v>0</v>
      </c>
      <c r="N20" s="424">
        <f xml:space="preserve">
IF($A$4&lt;=12,SUMIFS('ON Data'!S:S,'ON Data'!$D:$D,$A$4,'ON Data'!$E:$E,6),SUMIFS('ON Data'!S:S,'ON Data'!$E:$E,6))</f>
        <v>0</v>
      </c>
      <c r="O20" s="424">
        <f xml:space="preserve">
IF($A$4&lt;=12,SUMIFS('ON Data'!T:T,'ON Data'!$D:$D,$A$4,'ON Data'!$E:$E,6),SUMIFS('ON Data'!T:T,'ON Data'!$E:$E,6))</f>
        <v>0</v>
      </c>
      <c r="P20" s="424">
        <f xml:space="preserve">
IF($A$4&lt;=12,SUMIFS('ON Data'!U:U,'ON Data'!$D:$D,$A$4,'ON Data'!$E:$E,6),SUMIFS('ON Data'!U:U,'ON Data'!$E:$E,6))</f>
        <v>0</v>
      </c>
      <c r="Q20" s="424">
        <f xml:space="preserve">
IF($A$4&lt;=12,SUMIFS('ON Data'!V:V,'ON Data'!$D:$D,$A$4,'ON Data'!$E:$E,6),SUMIFS('ON Data'!V:V,'ON Data'!$E:$E,6))</f>
        <v>0</v>
      </c>
      <c r="R20" s="424">
        <f xml:space="preserve">
IF($A$4&lt;=12,SUMIFS('ON Data'!W:W,'ON Data'!$D:$D,$A$4,'ON Data'!$E:$E,6),SUMIFS('ON Data'!W:W,'ON Data'!$E:$E,6))</f>
        <v>0</v>
      </c>
      <c r="S20" s="424">
        <f xml:space="preserve">
IF($A$4&lt;=12,SUMIFS('ON Data'!X:X,'ON Data'!$D:$D,$A$4,'ON Data'!$E:$E,6),SUMIFS('ON Data'!X:X,'ON Data'!$E:$E,6))</f>
        <v>0</v>
      </c>
      <c r="T20" s="424">
        <f xml:space="preserve">
IF($A$4&lt;=12,SUMIFS('ON Data'!Y:Y,'ON Data'!$D:$D,$A$4,'ON Data'!$E:$E,6),SUMIFS('ON Data'!Y:Y,'ON Data'!$E:$E,6))</f>
        <v>0</v>
      </c>
      <c r="U20" s="424">
        <f xml:space="preserve">
IF($A$4&lt;=12,SUMIFS('ON Data'!Z:Z,'ON Data'!$D:$D,$A$4,'ON Data'!$E:$E,6),SUMIFS('ON Data'!Z:Z,'ON Data'!$E:$E,6))</f>
        <v>20240</v>
      </c>
      <c r="V20" s="424">
        <f xml:space="preserve">
IF($A$4&lt;=12,SUMIFS('ON Data'!AA:AA,'ON Data'!$D:$D,$A$4,'ON Data'!$E:$E,6),SUMIFS('ON Data'!AA:AA,'ON Data'!$E:$E,6))</f>
        <v>0</v>
      </c>
      <c r="W20" s="424">
        <f xml:space="preserve">
IF($A$4&lt;=12,SUMIFS('ON Data'!AB:AB,'ON Data'!$D:$D,$A$4,'ON Data'!$E:$E,6),SUMIFS('ON Data'!AB:AB,'ON Data'!$E:$E,6))</f>
        <v>0</v>
      </c>
      <c r="X20" s="424">
        <f xml:space="preserve">
IF($A$4&lt;=12,SUMIFS('ON Data'!AC:AC,'ON Data'!$D:$D,$A$4,'ON Data'!$E:$E,6),SUMIFS('ON Data'!AC:AC,'ON Data'!$E:$E,6))</f>
        <v>1681492</v>
      </c>
      <c r="Y20" s="424">
        <f xml:space="preserve">
IF($A$4&lt;=12,SUMIFS('ON Data'!AD:AD,'ON Data'!$D:$D,$A$4,'ON Data'!$E:$E,6),SUMIFS('ON Data'!AD:AD,'ON Data'!$E:$E,6))</f>
        <v>0</v>
      </c>
      <c r="Z20" s="424">
        <f xml:space="preserve">
IF($A$4&lt;=12,SUMIFS('ON Data'!AE:AE,'ON Data'!$D:$D,$A$4,'ON Data'!$E:$E,6),SUMIFS('ON Data'!AE:AE,'ON Data'!$E:$E,6))</f>
        <v>991994</v>
      </c>
      <c r="AA20" s="424">
        <f xml:space="preserve">
IF($A$4&lt;=12,SUMIFS('ON Data'!AF:AF,'ON Data'!$D:$D,$A$4,'ON Data'!$E:$E,6),SUMIFS('ON Data'!AF:AF,'ON Data'!$E:$E,6))</f>
        <v>0</v>
      </c>
      <c r="AB20" s="424">
        <f xml:space="preserve">
IF($A$4&lt;=12,SUMIFS('ON Data'!AG:AG,'ON Data'!$D:$D,$A$4,'ON Data'!$E:$E,6),SUMIFS('ON Data'!AG:AG,'ON Data'!$E:$E,6))</f>
        <v>0</v>
      </c>
      <c r="AC20" s="424">
        <f xml:space="preserve">
IF($A$4&lt;=12,SUMIFS('ON Data'!AH:AH,'ON Data'!$D:$D,$A$4,'ON Data'!$E:$E,6),SUMIFS('ON Data'!AH:AH,'ON Data'!$E:$E,6))</f>
        <v>435145</v>
      </c>
      <c r="AD20" s="424">
        <f xml:space="preserve">
IF($A$4&lt;=12,SUMIFS('ON Data'!AI:AI,'ON Data'!$D:$D,$A$4,'ON Data'!$E:$E,6),SUMIFS('ON Data'!AI:AI,'ON Data'!$E:$E,6))</f>
        <v>0</v>
      </c>
      <c r="AE20" s="424">
        <f xml:space="preserve">
IF($A$4&lt;=12,SUMIFS('ON Data'!AJ:AJ,'ON Data'!$D:$D,$A$4,'ON Data'!$E:$E,6),SUMIFS('ON Data'!AJ:AJ,'ON Data'!$E:$E,6))</f>
        <v>0</v>
      </c>
      <c r="AF20" s="424">
        <f xml:space="preserve">
IF($A$4&lt;=12,SUMIFS('ON Data'!AK:AK,'ON Data'!$D:$D,$A$4,'ON Data'!$E:$E,6),SUMIFS('ON Data'!AK:AK,'ON Data'!$E:$E,6))</f>
        <v>0</v>
      </c>
      <c r="AG20" s="761">
        <f xml:space="preserve">
IF($A$4&lt;=12,SUMIFS('ON Data'!AM:AM,'ON Data'!$D:$D,$A$4,'ON Data'!$E:$E,6),SUMIFS('ON Data'!AM:AM,'ON Data'!$E:$E,6))</f>
        <v>558666</v>
      </c>
      <c r="AH20" s="766"/>
    </row>
    <row r="21" spans="1:34" ht="15" hidden="1" outlineLevel="1" thickBot="1" x14ac:dyDescent="0.35">
      <c r="A21" s="390" t="s">
        <v>132</v>
      </c>
      <c r="B21" s="410"/>
      <c r="C21" s="411"/>
      <c r="D21" s="412"/>
      <c r="E21" s="412"/>
      <c r="F21" s="412"/>
      <c r="G21" s="412"/>
      <c r="H21" s="412"/>
      <c r="I21" s="412"/>
      <c r="J21" s="412"/>
      <c r="K21" s="412"/>
      <c r="L21" s="412"/>
      <c r="M21" s="412"/>
      <c r="N21" s="412"/>
      <c r="O21" s="412"/>
      <c r="P21" s="412"/>
      <c r="Q21" s="412"/>
      <c r="R21" s="412"/>
      <c r="S21" s="412"/>
      <c r="T21" s="412"/>
      <c r="U21" s="412"/>
      <c r="V21" s="412"/>
      <c r="W21" s="412"/>
      <c r="X21" s="412"/>
      <c r="Y21" s="412"/>
      <c r="Z21" s="412"/>
      <c r="AA21" s="412"/>
      <c r="AB21" s="412"/>
      <c r="AC21" s="412"/>
      <c r="AD21" s="412"/>
      <c r="AE21" s="412"/>
      <c r="AF21" s="412"/>
      <c r="AG21" s="757"/>
      <c r="AH21" s="766"/>
    </row>
    <row r="22" spans="1:34" ht="15" hidden="1" outlineLevel="1" thickBot="1" x14ac:dyDescent="0.35">
      <c r="A22" s="390" t="s">
        <v>96</v>
      </c>
      <c r="B22" s="410"/>
      <c r="C22" s="411"/>
      <c r="D22" s="412"/>
      <c r="E22" s="412"/>
      <c r="F22" s="412"/>
      <c r="G22" s="412"/>
      <c r="H22" s="412"/>
      <c r="I22" s="412"/>
      <c r="J22" s="412"/>
      <c r="K22" s="412"/>
      <c r="L22" s="412"/>
      <c r="M22" s="412"/>
      <c r="N22" s="412"/>
      <c r="O22" s="412"/>
      <c r="P22" s="412"/>
      <c r="Q22" s="412"/>
      <c r="R22" s="412"/>
      <c r="S22" s="412"/>
      <c r="T22" s="412"/>
      <c r="U22" s="412"/>
      <c r="V22" s="412"/>
      <c r="W22" s="412"/>
      <c r="X22" s="412"/>
      <c r="Y22" s="412"/>
      <c r="Z22" s="412"/>
      <c r="AA22" s="412"/>
      <c r="AB22" s="412"/>
      <c r="AC22" s="412"/>
      <c r="AD22" s="412"/>
      <c r="AE22" s="412"/>
      <c r="AF22" s="412"/>
      <c r="AG22" s="757"/>
      <c r="AH22" s="766"/>
    </row>
    <row r="23" spans="1:34" ht="15" hidden="1" outlineLevel="1" thickBot="1" x14ac:dyDescent="0.35">
      <c r="A23" s="398" t="s">
        <v>69</v>
      </c>
      <c r="B23" s="413"/>
      <c r="C23" s="414"/>
      <c r="D23" s="415"/>
      <c r="E23" s="415"/>
      <c r="F23" s="415"/>
      <c r="G23" s="415"/>
      <c r="H23" s="415"/>
      <c r="I23" s="415"/>
      <c r="J23" s="415"/>
      <c r="K23" s="415"/>
      <c r="L23" s="415"/>
      <c r="M23" s="415"/>
      <c r="N23" s="415"/>
      <c r="O23" s="415"/>
      <c r="P23" s="415"/>
      <c r="Q23" s="415"/>
      <c r="R23" s="415"/>
      <c r="S23" s="415"/>
      <c r="T23" s="415"/>
      <c r="U23" s="415"/>
      <c r="V23" s="415"/>
      <c r="W23" s="415"/>
      <c r="X23" s="415"/>
      <c r="Y23" s="415"/>
      <c r="Z23" s="415"/>
      <c r="AA23" s="415"/>
      <c r="AB23" s="415"/>
      <c r="AC23" s="415"/>
      <c r="AD23" s="415"/>
      <c r="AE23" s="415"/>
      <c r="AF23" s="415"/>
      <c r="AG23" s="758"/>
      <c r="AH23" s="766"/>
    </row>
    <row r="24" spans="1:34" x14ac:dyDescent="0.3">
      <c r="A24" s="392" t="s">
        <v>267</v>
      </c>
      <c r="B24" s="439" t="s">
        <v>3</v>
      </c>
      <c r="C24" s="767" t="s">
        <v>278</v>
      </c>
      <c r="D24" s="742"/>
      <c r="E24" s="743"/>
      <c r="F24" s="743" t="s">
        <v>279</v>
      </c>
      <c r="G24" s="743"/>
      <c r="H24" s="743"/>
      <c r="I24" s="743"/>
      <c r="J24" s="743"/>
      <c r="K24" s="743"/>
      <c r="L24" s="743"/>
      <c r="M24" s="743"/>
      <c r="N24" s="743"/>
      <c r="O24" s="743"/>
      <c r="P24" s="743"/>
      <c r="Q24" s="743"/>
      <c r="R24" s="743"/>
      <c r="S24" s="743"/>
      <c r="T24" s="743"/>
      <c r="U24" s="743"/>
      <c r="V24" s="743"/>
      <c r="W24" s="743"/>
      <c r="X24" s="743"/>
      <c r="Y24" s="743"/>
      <c r="Z24" s="743"/>
      <c r="AA24" s="743"/>
      <c r="AB24" s="743"/>
      <c r="AC24" s="743"/>
      <c r="AD24" s="743"/>
      <c r="AE24" s="743"/>
      <c r="AF24" s="743"/>
      <c r="AG24" s="762" t="s">
        <v>280</v>
      </c>
      <c r="AH24" s="766"/>
    </row>
    <row r="25" spans="1:34" x14ac:dyDescent="0.3">
      <c r="A25" s="393" t="s">
        <v>94</v>
      </c>
      <c r="B25" s="410">
        <f xml:space="preserve">
SUM(C25:AG25)</f>
        <v>58853</v>
      </c>
      <c r="C25" s="768">
        <f xml:space="preserve">
IF($A$4&lt;=12,SUMIFS('ON Data'!H:H,'ON Data'!$D:$D,$A$4,'ON Data'!$E:$E,10),SUMIFS('ON Data'!H:H,'ON Data'!$E:$E,10))</f>
        <v>42353</v>
      </c>
      <c r="D25" s="744"/>
      <c r="E25" s="745"/>
      <c r="F25" s="745">
        <f xml:space="preserve">
IF($A$4&lt;=12,SUMIFS('ON Data'!K:K,'ON Data'!$D:$D,$A$4,'ON Data'!$E:$E,10),SUMIFS('ON Data'!K:K,'ON Data'!$E:$E,10))</f>
        <v>16500</v>
      </c>
      <c r="G25" s="745"/>
      <c r="H25" s="745"/>
      <c r="I25" s="745"/>
      <c r="J25" s="745"/>
      <c r="K25" s="745"/>
      <c r="L25" s="745"/>
      <c r="M25" s="745"/>
      <c r="N25" s="745"/>
      <c r="O25" s="745"/>
      <c r="P25" s="745"/>
      <c r="Q25" s="745"/>
      <c r="R25" s="745"/>
      <c r="S25" s="745"/>
      <c r="T25" s="745"/>
      <c r="U25" s="745"/>
      <c r="V25" s="745"/>
      <c r="W25" s="745"/>
      <c r="X25" s="745"/>
      <c r="Y25" s="745"/>
      <c r="Z25" s="745"/>
      <c r="AA25" s="745"/>
      <c r="AB25" s="745"/>
      <c r="AC25" s="745"/>
      <c r="AD25" s="745"/>
      <c r="AE25" s="745"/>
      <c r="AF25" s="745"/>
      <c r="AG25" s="763">
        <f xml:space="preserve">
IF($A$4&lt;=12,SUMIFS('ON Data'!AM:AM,'ON Data'!$D:$D,$A$4,'ON Data'!$E:$E,10),SUMIFS('ON Data'!AM:AM,'ON Data'!$E:$E,10))</f>
        <v>0</v>
      </c>
      <c r="AH25" s="766"/>
    </row>
    <row r="26" spans="1:34" x14ac:dyDescent="0.3">
      <c r="A26" s="399" t="s">
        <v>277</v>
      </c>
      <c r="B26" s="419">
        <f xml:space="preserve">
SUM(C26:AG26)</f>
        <v>55764.333333333328</v>
      </c>
      <c r="C26" s="768">
        <f xml:space="preserve">
IF($A$4&lt;=12,SUMIFS('ON Data'!H:H,'ON Data'!$D:$D,$A$4,'ON Data'!$E:$E,11),SUMIFS('ON Data'!H:H,'ON Data'!$E:$E,11))</f>
        <v>44097.666666666664</v>
      </c>
      <c r="D26" s="744"/>
      <c r="E26" s="745"/>
      <c r="F26" s="746">
        <f xml:space="preserve">
IF($A$4&lt;=12,SUMIFS('ON Data'!K:K,'ON Data'!$D:$D,$A$4,'ON Data'!$E:$E,11),SUMIFS('ON Data'!K:K,'ON Data'!$E:$E,11))</f>
        <v>11666.666666666666</v>
      </c>
      <c r="G26" s="746"/>
      <c r="H26" s="746"/>
      <c r="I26" s="746"/>
      <c r="J26" s="746"/>
      <c r="K26" s="746"/>
      <c r="L26" s="746"/>
      <c r="M26" s="746"/>
      <c r="N26" s="746"/>
      <c r="O26" s="746"/>
      <c r="P26" s="746"/>
      <c r="Q26" s="746"/>
      <c r="R26" s="746"/>
      <c r="S26" s="746"/>
      <c r="T26" s="746"/>
      <c r="U26" s="746"/>
      <c r="V26" s="746"/>
      <c r="W26" s="746"/>
      <c r="X26" s="746"/>
      <c r="Y26" s="746"/>
      <c r="Z26" s="746"/>
      <c r="AA26" s="746"/>
      <c r="AB26" s="746"/>
      <c r="AC26" s="746"/>
      <c r="AD26" s="746"/>
      <c r="AE26" s="746"/>
      <c r="AF26" s="746"/>
      <c r="AG26" s="763">
        <f xml:space="preserve">
IF($A$4&lt;=12,SUMIFS('ON Data'!AM:AM,'ON Data'!$D:$D,$A$4,'ON Data'!$E:$E,11),SUMIFS('ON Data'!AM:AM,'ON Data'!$E:$E,11))</f>
        <v>0</v>
      </c>
      <c r="AH26" s="766"/>
    </row>
    <row r="27" spans="1:34" x14ac:dyDescent="0.3">
      <c r="A27" s="399" t="s">
        <v>96</v>
      </c>
      <c r="B27" s="440">
        <f xml:space="preserve">
IF(B26=0,0,B25/B26)</f>
        <v>1.0553878524504912</v>
      </c>
      <c r="C27" s="769">
        <f xml:space="preserve">
IF(C26=0,0,C25/C26)</f>
        <v>0.96043630426402005</v>
      </c>
      <c r="D27" s="747"/>
      <c r="E27" s="748"/>
      <c r="F27" s="748">
        <f xml:space="preserve">
IF(F26=0,0,F25/F26)</f>
        <v>1.4142857142857144</v>
      </c>
      <c r="G27" s="748"/>
      <c r="H27" s="748"/>
      <c r="I27" s="748"/>
      <c r="J27" s="748"/>
      <c r="K27" s="748"/>
      <c r="L27" s="748"/>
      <c r="M27" s="748"/>
      <c r="N27" s="748"/>
      <c r="O27" s="748"/>
      <c r="P27" s="748"/>
      <c r="Q27" s="748"/>
      <c r="R27" s="748"/>
      <c r="S27" s="748"/>
      <c r="T27" s="748"/>
      <c r="U27" s="748"/>
      <c r="V27" s="748"/>
      <c r="W27" s="748"/>
      <c r="X27" s="748"/>
      <c r="Y27" s="748"/>
      <c r="Z27" s="748"/>
      <c r="AA27" s="748"/>
      <c r="AB27" s="748"/>
      <c r="AC27" s="748"/>
      <c r="AD27" s="748"/>
      <c r="AE27" s="748"/>
      <c r="AF27" s="748"/>
      <c r="AG27" s="764">
        <f xml:space="preserve">
IF(AG26=0,0,AG25/AG26)</f>
        <v>0</v>
      </c>
      <c r="AH27" s="766"/>
    </row>
    <row r="28" spans="1:34" ht="15" thickBot="1" x14ac:dyDescent="0.35">
      <c r="A28" s="399" t="s">
        <v>276</v>
      </c>
      <c r="B28" s="419">
        <f xml:space="preserve">
SUM(C28:AG28)</f>
        <v>-3088.6666666666697</v>
      </c>
      <c r="C28" s="770">
        <f xml:space="preserve">
C26-C25</f>
        <v>1744.6666666666642</v>
      </c>
      <c r="D28" s="749"/>
      <c r="E28" s="750"/>
      <c r="F28" s="750">
        <f xml:space="preserve">
F26-F25</f>
        <v>-4833.3333333333339</v>
      </c>
      <c r="G28" s="750"/>
      <c r="H28" s="750"/>
      <c r="I28" s="750"/>
      <c r="J28" s="750"/>
      <c r="K28" s="750"/>
      <c r="L28" s="750"/>
      <c r="M28" s="750"/>
      <c r="N28" s="750"/>
      <c r="O28" s="750"/>
      <c r="P28" s="750"/>
      <c r="Q28" s="750"/>
      <c r="R28" s="750"/>
      <c r="S28" s="750"/>
      <c r="T28" s="750"/>
      <c r="U28" s="750"/>
      <c r="V28" s="750"/>
      <c r="W28" s="750"/>
      <c r="X28" s="750"/>
      <c r="Y28" s="750"/>
      <c r="Z28" s="750"/>
      <c r="AA28" s="750"/>
      <c r="AB28" s="750"/>
      <c r="AC28" s="750"/>
      <c r="AD28" s="750"/>
      <c r="AE28" s="750"/>
      <c r="AF28" s="750"/>
      <c r="AG28" s="765">
        <f xml:space="preserve">
AG26-AG25</f>
        <v>0</v>
      </c>
      <c r="AH28" s="766"/>
    </row>
    <row r="29" spans="1:34" x14ac:dyDescent="0.3">
      <c r="A29" s="400"/>
      <c r="B29" s="400"/>
      <c r="C29" s="401"/>
      <c r="D29" s="400"/>
      <c r="E29" s="400"/>
      <c r="F29" s="401"/>
      <c r="G29" s="401"/>
      <c r="H29" s="401"/>
      <c r="I29" s="401"/>
      <c r="J29" s="401"/>
      <c r="K29" s="401"/>
      <c r="L29" s="401"/>
      <c r="M29" s="401"/>
      <c r="N29" s="401"/>
      <c r="O29" s="401"/>
      <c r="P29" s="401"/>
      <c r="Q29" s="401"/>
      <c r="R29" s="401"/>
      <c r="S29" s="401"/>
      <c r="T29" s="401"/>
      <c r="U29" s="401"/>
      <c r="V29" s="401"/>
      <c r="W29" s="401"/>
      <c r="X29" s="401"/>
      <c r="Y29" s="401"/>
      <c r="Z29" s="401"/>
      <c r="AA29" s="401"/>
      <c r="AB29" s="401"/>
      <c r="AC29" s="401"/>
      <c r="AD29" s="401"/>
      <c r="AE29" s="400"/>
      <c r="AF29" s="400"/>
      <c r="AG29" s="400"/>
    </row>
    <row r="30" spans="1:34" x14ac:dyDescent="0.3">
      <c r="A30" s="226" t="s">
        <v>203</v>
      </c>
      <c r="B30" s="254"/>
      <c r="C30" s="254"/>
      <c r="D30" s="254"/>
      <c r="E30" s="254"/>
      <c r="F30" s="254"/>
      <c r="G30" s="254"/>
      <c r="H30" s="254"/>
      <c r="I30" s="254"/>
      <c r="J30" s="254"/>
      <c r="K30" s="254"/>
      <c r="L30" s="254"/>
      <c r="M30" s="254"/>
      <c r="N30" s="254"/>
      <c r="O30" s="254"/>
      <c r="P30" s="254"/>
      <c r="Q30" s="254"/>
      <c r="R30" s="254"/>
      <c r="S30" s="254"/>
      <c r="T30" s="254"/>
      <c r="U30" s="254"/>
      <c r="V30" s="254"/>
      <c r="W30" s="254"/>
      <c r="X30" s="254"/>
      <c r="Y30" s="254"/>
      <c r="Z30" s="254"/>
      <c r="AA30" s="254"/>
      <c r="AB30" s="254"/>
      <c r="AC30" s="254"/>
      <c r="AD30" s="254"/>
      <c r="AE30" s="254"/>
      <c r="AF30" s="254"/>
      <c r="AG30" s="277"/>
    </row>
    <row r="31" spans="1:34" x14ac:dyDescent="0.3">
      <c r="A31" s="227" t="s">
        <v>274</v>
      </c>
      <c r="B31" s="254"/>
      <c r="C31" s="254"/>
      <c r="D31" s="254"/>
      <c r="E31" s="254"/>
      <c r="F31" s="254"/>
      <c r="G31" s="254"/>
      <c r="H31" s="254"/>
      <c r="I31" s="254"/>
      <c r="J31" s="254"/>
      <c r="K31" s="254"/>
      <c r="L31" s="254"/>
      <c r="M31" s="254"/>
      <c r="N31" s="254"/>
      <c r="O31" s="254"/>
      <c r="P31" s="254"/>
      <c r="Q31" s="254"/>
      <c r="R31" s="254"/>
      <c r="S31" s="254"/>
      <c r="T31" s="254"/>
      <c r="U31" s="254"/>
      <c r="V31" s="254"/>
      <c r="W31" s="254"/>
      <c r="X31" s="254"/>
      <c r="Y31" s="254"/>
      <c r="Z31" s="254"/>
      <c r="AA31" s="254"/>
      <c r="AB31" s="254"/>
      <c r="AC31" s="254"/>
      <c r="AD31" s="254"/>
      <c r="AE31" s="254"/>
      <c r="AF31" s="254"/>
      <c r="AG31" s="277"/>
    </row>
    <row r="32" spans="1:34" ht="14.4" customHeight="1" x14ac:dyDescent="0.3">
      <c r="A32" s="436" t="s">
        <v>271</v>
      </c>
      <c r="B32" s="437"/>
      <c r="C32" s="437"/>
      <c r="D32" s="437"/>
      <c r="E32" s="437"/>
      <c r="F32" s="437"/>
      <c r="G32" s="437"/>
      <c r="H32" s="437"/>
      <c r="I32" s="437"/>
      <c r="J32" s="437"/>
      <c r="K32" s="437"/>
      <c r="L32" s="437"/>
      <c r="M32" s="437"/>
      <c r="N32" s="437"/>
      <c r="O32" s="437"/>
      <c r="P32" s="437"/>
      <c r="Q32" s="437"/>
      <c r="R32" s="437"/>
      <c r="S32" s="437"/>
      <c r="T32" s="437"/>
      <c r="U32" s="437"/>
      <c r="V32" s="437"/>
      <c r="W32" s="437"/>
      <c r="X32" s="437"/>
      <c r="Y32" s="437"/>
      <c r="Z32" s="437"/>
      <c r="AA32" s="437"/>
      <c r="AB32" s="437"/>
      <c r="AC32" s="437"/>
      <c r="AD32" s="437"/>
      <c r="AE32" s="437"/>
      <c r="AF32" s="437"/>
    </row>
    <row r="33" spans="1:1" x14ac:dyDescent="0.3">
      <c r="A33" s="438" t="s">
        <v>281</v>
      </c>
    </row>
    <row r="34" spans="1:1" x14ac:dyDescent="0.3">
      <c r="A34" s="438" t="s">
        <v>282</v>
      </c>
    </row>
    <row r="35" spans="1:1" x14ac:dyDescent="0.3">
      <c r="A35" s="438" t="s">
        <v>283</v>
      </c>
    </row>
    <row r="36" spans="1:1" x14ac:dyDescent="0.3">
      <c r="A36" s="438" t="s">
        <v>284</v>
      </c>
    </row>
  </sheetData>
  <mergeCells count="12">
    <mergeCell ref="C28:E28"/>
    <mergeCell ref="C27:E27"/>
    <mergeCell ref="F27:AF27"/>
    <mergeCell ref="F28:AF28"/>
    <mergeCell ref="C25:E25"/>
    <mergeCell ref="C26:E26"/>
    <mergeCell ref="F24:AF24"/>
    <mergeCell ref="F25:AF25"/>
    <mergeCell ref="F26:AF26"/>
    <mergeCell ref="A1:AG1"/>
    <mergeCell ref="B3:B4"/>
    <mergeCell ref="C24:E24"/>
  </mergeCells>
  <conditionalFormatting sqref="C27 AG27 F27">
    <cfRule type="cellIs" dxfId="20" priority="2" operator="greaterThan">
      <formula>1</formula>
    </cfRule>
  </conditionalFormatting>
  <conditionalFormatting sqref="C28 AG28 F28">
    <cfRule type="cellIs" dxfId="19" priority="1" operator="lessThan">
      <formula>0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28" orientation="landscape" r:id="rId1"/>
  <ignoredErrors>
    <ignoredError sqref="B6" evalError="1"/>
    <ignoredError sqref="B27" formula="1"/>
  </ignoredErrors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'ON Data'!$B$3:$B$16</xm:f>
          </x14:formula1>
          <xm:sqref>A4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">
    <tabColor rgb="FFFFFF66"/>
    <pageSetUpPr fitToPage="1"/>
  </sheetPr>
  <dimension ref="A1:E31"/>
  <sheetViews>
    <sheetView showGridLines="0" showRowColHeaders="0" zoomScaleNormal="100" workbookViewId="0">
      <pane ySplit="3" topLeftCell="A4" activePane="bottomLeft" state="frozen"/>
      <selection pane="bottomLeft" sqref="A1:E1"/>
    </sheetView>
  </sheetViews>
  <sheetFormatPr defaultRowHeight="13.8" x14ac:dyDescent="0.3"/>
  <cols>
    <col min="1" max="1" width="104.109375" style="277" bestFit="1" customWidth="1"/>
    <col min="2" max="2" width="11.6640625" style="277" hidden="1" customWidth="1"/>
    <col min="3" max="4" width="11" style="279" customWidth="1"/>
    <col min="5" max="5" width="11" style="280" customWidth="1"/>
    <col min="6" max="16384" width="8.88671875" style="277"/>
  </cols>
  <sheetData>
    <row r="1" spans="1:5" ht="18.600000000000001" thickBot="1" x14ac:dyDescent="0.4">
      <c r="A1" s="471" t="s">
        <v>152</v>
      </c>
      <c r="B1" s="471"/>
      <c r="C1" s="472"/>
      <c r="D1" s="472"/>
      <c r="E1" s="472"/>
    </row>
    <row r="2" spans="1:5" ht="14.4" customHeight="1" thickBot="1" x14ac:dyDescent="0.35">
      <c r="A2" s="383" t="s">
        <v>332</v>
      </c>
      <c r="B2" s="278"/>
    </row>
    <row r="3" spans="1:5" ht="14.4" customHeight="1" thickBot="1" x14ac:dyDescent="0.35">
      <c r="A3" s="281"/>
      <c r="C3" s="282" t="s">
        <v>132</v>
      </c>
      <c r="D3" s="283" t="s">
        <v>94</v>
      </c>
      <c r="E3" s="284" t="s">
        <v>96</v>
      </c>
    </row>
    <row r="4" spans="1:5" ht="14.4" customHeight="1" thickBot="1" x14ac:dyDescent="0.35">
      <c r="A4" s="285" t="str">
        <f>HYPERLINK("#HI!A1","NÁKLADY CELKEM (v tisících Kč)")</f>
        <v>NÁKLADY CELKEM (v tisících Kč)</v>
      </c>
      <c r="B4" s="286"/>
      <c r="C4" s="287">
        <f ca="1">IF(ISERROR(VLOOKUP("Náklady celkem",INDIRECT("HI!$A:$G"),6,0)),0,VLOOKUP("Náklady celkem",INDIRECT("HI!$A:$G"),6,0))</f>
        <v>160642.99995772482</v>
      </c>
      <c r="D4" s="287">
        <f ca="1">IF(ISERROR(VLOOKUP("Náklady celkem",INDIRECT("HI!$A:$G"),5,0)),0,VLOOKUP("Náklady celkem",INDIRECT("HI!$A:$G"),5,0))</f>
        <v>178969.17630000017</v>
      </c>
      <c r="E4" s="288">
        <f ca="1">IF(C4=0,0,D4/C4)</f>
        <v>1.1140801425963043</v>
      </c>
    </row>
    <row r="5" spans="1:5" ht="14.4" customHeight="1" x14ac:dyDescent="0.3">
      <c r="A5" s="289" t="s">
        <v>195</v>
      </c>
      <c r="B5" s="290"/>
      <c r="C5" s="291"/>
      <c r="D5" s="291"/>
      <c r="E5" s="292"/>
    </row>
    <row r="6" spans="1:5" ht="14.4" customHeight="1" x14ac:dyDescent="0.3">
      <c r="A6" s="293" t="s">
        <v>200</v>
      </c>
      <c r="B6" s="294"/>
      <c r="C6" s="295"/>
      <c r="D6" s="295"/>
      <c r="E6" s="292"/>
    </row>
    <row r="7" spans="1:5" ht="14.4" customHeight="1" x14ac:dyDescent="0.3">
      <c r="A7" s="296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7" s="294" t="s">
        <v>137</v>
      </c>
      <c r="C7" s="295">
        <f>IF(ISERROR(HI!F5),"",HI!F5)</f>
        <v>101583.48281872305</v>
      </c>
      <c r="D7" s="295">
        <f>IF(ISERROR(HI!E5),"",HI!E5)</f>
        <v>120208.85077000014</v>
      </c>
      <c r="E7" s="292">
        <f t="shared" ref="E7:E15" si="0">IF(C7=0,0,D7/C7)</f>
        <v>1.1833503580942808</v>
      </c>
    </row>
    <row r="8" spans="1:5" ht="14.4" customHeight="1" x14ac:dyDescent="0.3">
      <c r="A8" s="296" t="str">
        <f>HYPERLINK("#'LŽ PL'!A1","% plnění pozitivního listu")</f>
        <v>% plnění pozitivního listu</v>
      </c>
      <c r="B8" s="294" t="s">
        <v>187</v>
      </c>
      <c r="C8" s="297">
        <v>0.9</v>
      </c>
      <c r="D8" s="297">
        <f>IF(ISERROR(VLOOKUP("celkem",'LŽ PL'!$A:$F,5,0)),0,VLOOKUP("celkem",'LŽ PL'!$A:$F,5,0))</f>
        <v>0.97513626900562722</v>
      </c>
      <c r="E8" s="292">
        <f t="shared" si="0"/>
        <v>1.0834847433395858</v>
      </c>
    </row>
    <row r="9" spans="1:5" ht="14.4" customHeight="1" x14ac:dyDescent="0.3">
      <c r="A9" s="465" t="str">
        <f>HYPERLINK("#'LŽ Statim'!A1","% podíl statimových žádanek")</f>
        <v>% podíl statimových žádanek</v>
      </c>
      <c r="B9" s="463" t="s">
        <v>330</v>
      </c>
      <c r="C9" s="464">
        <v>0.3</v>
      </c>
      <c r="D9" s="464">
        <f>IF('LŽ Statim'!G3="",0,'LŽ Statim'!G3)</f>
        <v>0.44761904761904764</v>
      </c>
      <c r="E9" s="292">
        <f>IF(C9=0,0,D9/C9)</f>
        <v>1.4920634920634921</v>
      </c>
    </row>
    <row r="10" spans="1:5" ht="14.4" customHeight="1" x14ac:dyDescent="0.3">
      <c r="A10" s="298" t="s">
        <v>196</v>
      </c>
      <c r="B10" s="294"/>
      <c r="C10" s="295"/>
      <c r="D10" s="295"/>
      <c r="E10" s="292"/>
    </row>
    <row r="11" spans="1:5" ht="14.4" customHeight="1" x14ac:dyDescent="0.3">
      <c r="A11" s="296" t="str">
        <f>HYPERLINK("#'Léky Recepty'!A1","% záchytu v lékárně (Úhrada Kč)")</f>
        <v>% záchytu v lékárně (Úhrada Kč)</v>
      </c>
      <c r="B11" s="294" t="s">
        <v>142</v>
      </c>
      <c r="C11" s="297">
        <v>0.6</v>
      </c>
      <c r="D11" s="297">
        <f>IF(ISERROR(VLOOKUP("Celkem",'Léky Recepty'!B:H,5,0)),0,VLOOKUP("Celkem",'Léky Recepty'!B:H,5,0))</f>
        <v>0.65169363767437749</v>
      </c>
      <c r="E11" s="292">
        <f t="shared" si="0"/>
        <v>1.0861560627906293</v>
      </c>
    </row>
    <row r="12" spans="1:5" ht="14.4" customHeight="1" x14ac:dyDescent="0.3">
      <c r="A12" s="296" t="str">
        <f>HYPERLINK("#'LRp PL'!A1","% plnění pozitivního listu")</f>
        <v>% plnění pozitivního listu</v>
      </c>
      <c r="B12" s="294" t="s">
        <v>188</v>
      </c>
      <c r="C12" s="297">
        <v>0.8</v>
      </c>
      <c r="D12" s="297">
        <f>IF(ISERROR(VLOOKUP("Celkem",'LRp PL'!A:F,5,0)),0,VLOOKUP("Celkem",'LRp PL'!A:F,5,0))</f>
        <v>0.96975744747932358</v>
      </c>
      <c r="E12" s="292">
        <f t="shared" si="0"/>
        <v>1.2121968093491544</v>
      </c>
    </row>
    <row r="13" spans="1:5" ht="14.4" customHeight="1" x14ac:dyDescent="0.3">
      <c r="A13" s="298" t="s">
        <v>197</v>
      </c>
      <c r="B13" s="294"/>
      <c r="C13" s="295"/>
      <c r="D13" s="295"/>
      <c r="E13" s="292"/>
    </row>
    <row r="14" spans="1:5" ht="14.4" customHeight="1" x14ac:dyDescent="0.3">
      <c r="A14" s="299" t="s">
        <v>201</v>
      </c>
      <c r="B14" s="294"/>
      <c r="C14" s="291"/>
      <c r="D14" s="291"/>
      <c r="E14" s="292"/>
    </row>
    <row r="15" spans="1:5" ht="14.4" customHeight="1" x14ac:dyDescent="0.3">
      <c r="A15" s="300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15" s="294" t="s">
        <v>137</v>
      </c>
      <c r="C15" s="295">
        <f>IF(ISERROR(HI!F6),"",HI!F6)</f>
        <v>1052.2935486072531</v>
      </c>
      <c r="D15" s="295">
        <f>IF(ISERROR(HI!E6),"",HI!E6)</f>
        <v>1090.9805800000001</v>
      </c>
      <c r="E15" s="292">
        <f t="shared" si="0"/>
        <v>1.036764485959218</v>
      </c>
    </row>
    <row r="16" spans="1:5" ht="14.4" customHeight="1" thickBot="1" x14ac:dyDescent="0.35">
      <c r="A16" s="301" t="str">
        <f>HYPERLINK("#HI!A1","Osobní náklady")</f>
        <v>Osobní náklady</v>
      </c>
      <c r="B16" s="294"/>
      <c r="C16" s="291">
        <f ca="1">IF(ISERROR(VLOOKUP("Osobní náklady (Kč) *",INDIRECT("HI!$A:$G"),6,0)),0,VLOOKUP("Osobní náklady (Kč) *",INDIRECT("HI!$A:$G"),6,0))</f>
        <v>28998.80797694264</v>
      </c>
      <c r="D16" s="291">
        <f ca="1">IF(ISERROR(VLOOKUP("Osobní náklady (Kč) *",INDIRECT("HI!$A:$G"),5,0)),0,VLOOKUP("Osobní náklady (Kč) *",INDIRECT("HI!$A:$G"),5,0))</f>
        <v>30169.622900000024</v>
      </c>
      <c r="E16" s="292">
        <f ca="1">IF(C16=0,0,D16/C16)</f>
        <v>1.0403745879481776</v>
      </c>
    </row>
    <row r="17" spans="1:5" ht="14.4" customHeight="1" thickBot="1" x14ac:dyDescent="0.35">
      <c r="A17" s="305"/>
      <c r="B17" s="306"/>
      <c r="C17" s="307"/>
      <c r="D17" s="307"/>
      <c r="E17" s="308"/>
    </row>
    <row r="18" spans="1:5" ht="14.4" customHeight="1" thickBot="1" x14ac:dyDescent="0.35">
      <c r="A18" s="309" t="str">
        <f>HYPERLINK("#HI!A1","VÝNOSY CELKEM (v tisících)")</f>
        <v>VÝNOSY CELKEM (v tisících)</v>
      </c>
      <c r="B18" s="310"/>
      <c r="C18" s="311">
        <f ca="1">IF(ISERROR(VLOOKUP("Výnosy celkem",INDIRECT("HI!$A:$G"),6,0)),0,VLOOKUP("Výnosy celkem",INDIRECT("HI!$A:$G"),6,0))</f>
        <v>84997.31700000001</v>
      </c>
      <c r="D18" s="311">
        <f ca="1">IF(ISERROR(VLOOKUP("Výnosy celkem",INDIRECT("HI!$A:$G"),5,0)),0,VLOOKUP("Výnosy celkem",INDIRECT("HI!$A:$G"),5,0))</f>
        <v>105419.784</v>
      </c>
      <c r="E18" s="312">
        <f t="shared" ref="E18:E28" ca="1" si="1">IF(C18=0,0,D18/C18)</f>
        <v>1.2402719017589694</v>
      </c>
    </row>
    <row r="19" spans="1:5" ht="14.4" customHeight="1" x14ac:dyDescent="0.3">
      <c r="A19" s="313" t="str">
        <f>HYPERLINK("#HI!A1","Ambulance (body za výkony + Kč za ZUM a ZULP)")</f>
        <v>Ambulance (body za výkony + Kč za ZUM a ZULP)</v>
      </c>
      <c r="B19" s="290"/>
      <c r="C19" s="291">
        <f ca="1">IF(ISERROR(VLOOKUP("Ambulance *",INDIRECT("HI!$A:$G"),6,0)),0,VLOOKUP("Ambulance *",INDIRECT("HI!$A:$G"),6,0))</f>
        <v>53837.067000000003</v>
      </c>
      <c r="D19" s="291">
        <f ca="1">IF(ISERROR(VLOOKUP("Ambulance *",INDIRECT("HI!$A:$G"),5,0)),0,VLOOKUP("Ambulance *",INDIRECT("HI!$A:$G"),5,0))</f>
        <v>62624.784</v>
      </c>
      <c r="E19" s="292">
        <f t="shared" ca="1" si="1"/>
        <v>1.1632280042298737</v>
      </c>
    </row>
    <row r="20" spans="1:5" ht="14.4" customHeight="1" x14ac:dyDescent="0.3">
      <c r="A20" s="314" t="str">
        <f>HYPERLINK("#'ZV Vykáz.-A'!A1","Zdravotní výkony vykázané u ambulantních pacientů (min. 100 %)")</f>
        <v>Zdravotní výkony vykázané u ambulantních pacientů (min. 100 %)</v>
      </c>
      <c r="B20" s="277" t="s">
        <v>154</v>
      </c>
      <c r="C20" s="297">
        <v>1</v>
      </c>
      <c r="D20" s="297">
        <f>IF(ISERROR(VLOOKUP("Celkem:",'ZV Vykáz.-A'!$A:$S,7,0)),"",VLOOKUP("Celkem:",'ZV Vykáz.-A'!$A:$S,7,0))</f>
        <v>1.1632280042298737</v>
      </c>
      <c r="E20" s="292">
        <f t="shared" si="1"/>
        <v>1.1632280042298737</v>
      </c>
    </row>
    <row r="21" spans="1:5" ht="14.4" customHeight="1" x14ac:dyDescent="0.3">
      <c r="A21" s="314" t="str">
        <f>HYPERLINK("#'ZV Vykáz.-H'!A1","Zdravotní výkony vykázané u hospitalizovaných pacientů (max. 85 %)")</f>
        <v>Zdravotní výkony vykázané u hospitalizovaných pacientů (max. 85 %)</v>
      </c>
      <c r="B21" s="277" t="s">
        <v>156</v>
      </c>
      <c r="C21" s="297">
        <v>0.85</v>
      </c>
      <c r="D21" s="297">
        <f>IF(ISERROR(VLOOKUP("Celkem:",'ZV Vykáz.-H'!$A:$S,7,0)),"",VLOOKUP("Celkem:",'ZV Vykáz.-H'!$A:$S,7,0))</f>
        <v>1.243835955500703</v>
      </c>
      <c r="E21" s="292">
        <f t="shared" si="1"/>
        <v>1.4633364182361213</v>
      </c>
    </row>
    <row r="22" spans="1:5" ht="14.4" customHeight="1" x14ac:dyDescent="0.3">
      <c r="A22" s="315" t="str">
        <f>HYPERLINK("#HI!A1","Hospitalizace (casemix * 30000)")</f>
        <v>Hospitalizace (casemix * 30000)</v>
      </c>
      <c r="B22" s="294"/>
      <c r="C22" s="291">
        <f ca="1">IF(ISERROR(VLOOKUP("Hospitalizace *",INDIRECT("HI!$A:$G"),6,0)),0,VLOOKUP("Hospitalizace *",INDIRECT("HI!$A:$G"),6,0))</f>
        <v>31160.25</v>
      </c>
      <c r="D22" s="291">
        <f ca="1">IF(ISERROR(VLOOKUP("Hospitalizace *",INDIRECT("HI!$A:$G"),5,0)),0,VLOOKUP("Hospitalizace *",INDIRECT("HI!$A:$G"),5,0))</f>
        <v>42795</v>
      </c>
      <c r="E22" s="292">
        <f ca="1">IF(C22=0,0,D22/C22)</f>
        <v>1.3733843598815798</v>
      </c>
    </row>
    <row r="23" spans="1:5" ht="14.4" customHeight="1" x14ac:dyDescent="0.3">
      <c r="A23" s="314" t="str">
        <f>HYPERLINK("#'CaseMix'!A1","Casemix (min. 100 %)")</f>
        <v>Casemix (min. 100 %)</v>
      </c>
      <c r="B23" s="294" t="s">
        <v>71</v>
      </c>
      <c r="C23" s="297">
        <v>1</v>
      </c>
      <c r="D23" s="297">
        <f>IF(ISERROR(VLOOKUP("Celkem",CaseMix!A:M,5,0)),0,VLOOKUP("Celkem",CaseMix!A:M,5,0))</f>
        <v>1.37338435988158</v>
      </c>
      <c r="E23" s="292">
        <f t="shared" si="1"/>
        <v>1.37338435988158</v>
      </c>
    </row>
    <row r="24" spans="1:5" ht="14.4" customHeight="1" x14ac:dyDescent="0.3">
      <c r="A24" s="316" t="str">
        <f>HYPERLINK("#'CaseMix'!A1","DRG mimo vyjmenované baze")</f>
        <v>DRG mimo vyjmenované baze</v>
      </c>
      <c r="B24" s="294" t="s">
        <v>71</v>
      </c>
      <c r="C24" s="297">
        <v>1</v>
      </c>
      <c r="D24" s="297">
        <f>IF(ISERROR(CaseMix!E26),"",CaseMix!E26)</f>
        <v>1.37338435988158</v>
      </c>
      <c r="E24" s="292">
        <f t="shared" si="1"/>
        <v>1.37338435988158</v>
      </c>
    </row>
    <row r="25" spans="1:5" ht="14.4" customHeight="1" x14ac:dyDescent="0.3">
      <c r="A25" s="316" t="str">
        <f>HYPERLINK("#'CaseMix'!A1","Vyjmenované baze DRG")</f>
        <v>Vyjmenované baze DRG</v>
      </c>
      <c r="B25" s="294" t="s">
        <v>71</v>
      </c>
      <c r="C25" s="297">
        <v>1</v>
      </c>
      <c r="D25" s="297">
        <f>IF(ISERROR(CaseMix!E39),"",CaseMix!E39)</f>
        <v>0</v>
      </c>
      <c r="E25" s="292">
        <f t="shared" si="1"/>
        <v>0</v>
      </c>
    </row>
    <row r="26" spans="1:5" ht="14.4" customHeight="1" x14ac:dyDescent="0.3">
      <c r="A26" s="314" t="str">
        <f>HYPERLINK("#'CaseMix'!A1","Počet hospitalizací ukončených na pracovišti (min. 95 %)")</f>
        <v>Počet hospitalizací ukončených na pracovišti (min. 95 %)</v>
      </c>
      <c r="B26" s="294" t="s">
        <v>71</v>
      </c>
      <c r="C26" s="297">
        <v>0.95</v>
      </c>
      <c r="D26" s="297">
        <f>IF(ISERROR(CaseMix!I13),"",CaseMix!I13)</f>
        <v>1.3194103194103195</v>
      </c>
      <c r="E26" s="292">
        <f t="shared" si="1"/>
        <v>1.3888529678003363</v>
      </c>
    </row>
    <row r="27" spans="1:5" ht="14.4" customHeight="1" x14ac:dyDescent="0.3">
      <c r="A27" s="314" t="str">
        <f>HYPERLINK("#'ALOS'!A1","Průměrná délka hospitalizace (max. 100 % republikového průměru)")</f>
        <v>Průměrná délka hospitalizace (max. 100 % republikového průměru)</v>
      </c>
      <c r="B27" s="294" t="s">
        <v>86</v>
      </c>
      <c r="C27" s="297">
        <v>1</v>
      </c>
      <c r="D27" s="317">
        <f>IF(ISERROR(INDEX(ALOS!$E:$E,COUNT(ALOS!$E:$E)+32)),0,INDEX(ALOS!$E:$E,COUNT(ALOS!$E:$E)+32))</f>
        <v>0.91693062259867564</v>
      </c>
      <c r="E27" s="292">
        <f t="shared" si="1"/>
        <v>0.91693062259867564</v>
      </c>
    </row>
    <row r="28" spans="1:5" ht="27.6" x14ac:dyDescent="0.3">
      <c r="A28" s="318" t="str">
        <f>HYPERLINK("#'ZV Vyžád.'!A1","Zdravotní výkony (vybraných odborností) vyžádané v rámci hospitalizace (95 % při splnění casemixu 100 %, při nesplnění casemixu 100 % snížení limitu o dvojnásobek procentních bodů, o který nebylo dosaženo casemixu 100 %)")</f>
        <v>Zdravotní výkony (vybraných odborností) vyžádané v rámci hospitalizace (95 % při splnění casemixu 100 %, při nesplnění casemixu 100 % snížení limitu o dvojnásobek procentních bodů, o který nebylo dosaženo casemixu 100 %)</v>
      </c>
      <c r="B28" s="294" t="s">
        <v>151</v>
      </c>
      <c r="C28" s="297">
        <f>IF(E23&gt;1,95%,95%-2*ABS(C23-D23))</f>
        <v>0.95</v>
      </c>
      <c r="D28" s="297">
        <f>IF(ISERROR(VLOOKUP("Celkem:",'ZV Vyžád.'!$A:$M,7,0)),"",VLOOKUP("Celkem:",'ZV Vyžád.'!$A:$M,7,0))</f>
        <v>1.3327055345470133</v>
      </c>
      <c r="E28" s="292">
        <f t="shared" si="1"/>
        <v>1.4028479311021194</v>
      </c>
    </row>
    <row r="29" spans="1:5" ht="14.4" customHeight="1" thickBot="1" x14ac:dyDescent="0.35">
      <c r="A29" s="319" t="s">
        <v>198</v>
      </c>
      <c r="B29" s="302"/>
      <c r="C29" s="303"/>
      <c r="D29" s="303"/>
      <c r="E29" s="304"/>
    </row>
    <row r="30" spans="1:5" ht="14.4" customHeight="1" thickBot="1" x14ac:dyDescent="0.35">
      <c r="A30" s="320"/>
      <c r="B30" s="321"/>
      <c r="C30" s="322"/>
      <c r="D30" s="322"/>
      <c r="E30" s="323"/>
    </row>
    <row r="31" spans="1:5" ht="14.4" customHeight="1" thickBot="1" x14ac:dyDescent="0.35">
      <c r="A31" s="324" t="s">
        <v>199</v>
      </c>
      <c r="B31" s="325"/>
      <c r="C31" s="326"/>
      <c r="D31" s="326"/>
      <c r="E31" s="327"/>
    </row>
  </sheetData>
  <mergeCells count="1">
    <mergeCell ref="A1:E1"/>
  </mergeCells>
  <conditionalFormatting sqref="E23:E26 E18 E20 E8 E11:E12">
    <cfRule type="iconSet" priority="21">
      <iconSet iconSet="3Symbols2">
        <cfvo type="percent" val="0"/>
        <cfvo type="num" val="1"/>
        <cfvo type="num" val="1"/>
      </iconSet>
    </cfRule>
  </conditionalFormatting>
  <conditionalFormatting sqref="E5">
    <cfRule type="cellIs" dxfId="83" priority="17" operator="greaterThan">
      <formula>1</formula>
    </cfRule>
    <cfRule type="iconSet" priority="18">
      <iconSet iconSet="3Symbols2" reverse="1">
        <cfvo type="percent" val="0"/>
        <cfvo type="num" val="1"/>
        <cfvo type="num" val="1"/>
      </iconSet>
    </cfRule>
  </conditionalFormatting>
  <conditionalFormatting sqref="E14">
    <cfRule type="cellIs" dxfId="82" priority="15" operator="greaterThan">
      <formula>1</formula>
    </cfRule>
    <cfRule type="iconSet" priority="16">
      <iconSet iconSet="3Symbols2" reverse="1">
        <cfvo type="percent" val="0"/>
        <cfvo type="num" val="1"/>
        <cfvo type="num" val="1"/>
      </iconSet>
    </cfRule>
  </conditionalFormatting>
  <conditionalFormatting sqref="E16">
    <cfRule type="cellIs" dxfId="81" priority="11" operator="greaterThan">
      <formula>1</formula>
    </cfRule>
    <cfRule type="iconSet" priority="12">
      <iconSet iconSet="3Symbols2" reverse="1">
        <cfvo type="percent" val="0"/>
        <cfvo type="num" val="1"/>
        <cfvo type="num" val="1"/>
      </iconSet>
    </cfRule>
  </conditionalFormatting>
  <conditionalFormatting sqref="E19">
    <cfRule type="cellIs" dxfId="80" priority="9" operator="lessThan">
      <formula>1</formula>
    </cfRule>
    <cfRule type="iconSet" priority="10">
      <iconSet iconSet="3Symbols2">
        <cfvo type="percent" val="0"/>
        <cfvo type="num" val="1"/>
        <cfvo type="num" val="1"/>
      </iconSet>
    </cfRule>
  </conditionalFormatting>
  <conditionalFormatting sqref="E22">
    <cfRule type="cellIs" dxfId="79" priority="7" operator="lessThan">
      <formula>1</formula>
    </cfRule>
    <cfRule type="iconSet" priority="8">
      <iconSet iconSet="3Symbols2">
        <cfvo type="percent" val="0"/>
        <cfvo type="num" val="1"/>
        <cfvo type="num" val="1"/>
      </iconSet>
    </cfRule>
  </conditionalFormatting>
  <conditionalFormatting sqref="E6">
    <cfRule type="cellIs" dxfId="78" priority="5" operator="greaterThan">
      <formula>1</formula>
    </cfRule>
    <cfRule type="iconSet" priority="6">
      <iconSet iconSet="3Symbols2" reverse="1">
        <cfvo type="percent" val="0"/>
        <cfvo type="num" val="1"/>
        <cfvo type="num" val="1"/>
      </iconSet>
    </cfRule>
  </conditionalFormatting>
  <conditionalFormatting sqref="E18 E20 E23:E26 E8 E11:E12">
    <cfRule type="cellIs" dxfId="77" priority="20" operator="lessThan">
      <formula>1</formula>
    </cfRule>
  </conditionalFormatting>
  <conditionalFormatting sqref="E9">
    <cfRule type="cellIs" dxfId="76" priority="3" operator="greaterThan">
      <formula>1</formula>
    </cfRule>
    <cfRule type="iconSet" priority="4">
      <iconSet iconSet="3Symbols2" reverse="1">
        <cfvo type="percent" val="0"/>
        <cfvo type="num" val="1"/>
        <cfvo type="num" val="1"/>
      </iconSet>
    </cfRule>
  </conditionalFormatting>
  <conditionalFormatting sqref="E27:E28 E4 E7 E15 E21">
    <cfRule type="cellIs" dxfId="75" priority="23" operator="greaterThan">
      <formula>1</formula>
    </cfRule>
    <cfRule type="iconSet" priority="24">
      <iconSet iconSet="3Symbols2" reverse="1">
        <cfvo type="percent" val="0"/>
        <cfvo type="num" val="1"/>
        <cfvo type="num" val="1"/>
      </iconSe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6">
    <tabColor theme="7" tint="0.39997558519241921"/>
  </sheetPr>
  <dimension ref="A1:AN72"/>
  <sheetViews>
    <sheetView showGridLines="0" showRowColHeaders="0" workbookViewId="0"/>
  </sheetViews>
  <sheetFormatPr defaultRowHeight="14.4" x14ac:dyDescent="0.3"/>
  <cols>
    <col min="1" max="16384" width="8.88671875" style="379"/>
  </cols>
  <sheetData>
    <row r="1" spans="1:40" x14ac:dyDescent="0.3">
      <c r="A1" s="379" t="s">
        <v>6415</v>
      </c>
    </row>
    <row r="2" spans="1:40" x14ac:dyDescent="0.3">
      <c r="A2" s="383" t="s">
        <v>332</v>
      </c>
    </row>
    <row r="3" spans="1:40" x14ac:dyDescent="0.3">
      <c r="A3" s="379" t="s">
        <v>241</v>
      </c>
      <c r="B3" s="404">
        <v>2014</v>
      </c>
      <c r="D3" s="380">
        <f>MAX(D5:D1048576)</f>
        <v>7</v>
      </c>
      <c r="F3" s="380">
        <f>SUMIF($E5:$E1048576,"&lt;10",F5:F1048576)</f>
        <v>31265579.350000001</v>
      </c>
      <c r="G3" s="380">
        <f t="shared" ref="G3:AN3" si="0">SUMIF($E5:$E1048576,"&lt;10",G5:G1048576)</f>
        <v>144067</v>
      </c>
      <c r="H3" s="380">
        <f t="shared" si="0"/>
        <v>16113699.250000002</v>
      </c>
      <c r="I3" s="380">
        <f t="shared" si="0"/>
        <v>0</v>
      </c>
      <c r="J3" s="380">
        <f t="shared" si="0"/>
        <v>0</v>
      </c>
      <c r="K3" s="380">
        <f t="shared" si="0"/>
        <v>7987166.25</v>
      </c>
      <c r="L3" s="380">
        <f t="shared" si="0"/>
        <v>0</v>
      </c>
      <c r="M3" s="380">
        <f t="shared" si="0"/>
        <v>3018245.75</v>
      </c>
      <c r="N3" s="380">
        <f t="shared" si="0"/>
        <v>30000</v>
      </c>
      <c r="O3" s="380">
        <f t="shared" si="0"/>
        <v>0</v>
      </c>
      <c r="P3" s="380">
        <f t="shared" si="0"/>
        <v>0</v>
      </c>
      <c r="Q3" s="380">
        <f t="shared" si="0"/>
        <v>0</v>
      </c>
      <c r="R3" s="380">
        <f t="shared" si="0"/>
        <v>0</v>
      </c>
      <c r="S3" s="380">
        <f t="shared" si="0"/>
        <v>0</v>
      </c>
      <c r="T3" s="380">
        <f t="shared" si="0"/>
        <v>0</v>
      </c>
      <c r="U3" s="380">
        <f t="shared" si="0"/>
        <v>0</v>
      </c>
      <c r="V3" s="380">
        <f t="shared" si="0"/>
        <v>0</v>
      </c>
      <c r="W3" s="380">
        <f t="shared" si="0"/>
        <v>0</v>
      </c>
      <c r="X3" s="380">
        <f t="shared" si="0"/>
        <v>0</v>
      </c>
      <c r="Y3" s="380">
        <f t="shared" si="0"/>
        <v>0</v>
      </c>
      <c r="Z3" s="380">
        <f t="shared" si="0"/>
        <v>20425</v>
      </c>
      <c r="AA3" s="380">
        <f t="shared" si="0"/>
        <v>0</v>
      </c>
      <c r="AB3" s="380">
        <f t="shared" si="0"/>
        <v>0</v>
      </c>
      <c r="AC3" s="380">
        <f t="shared" si="0"/>
        <v>1784663.5</v>
      </c>
      <c r="AD3" s="380">
        <f t="shared" si="0"/>
        <v>0</v>
      </c>
      <c r="AE3" s="380">
        <f t="shared" si="0"/>
        <v>1074222.25</v>
      </c>
      <c r="AF3" s="380">
        <f t="shared" si="0"/>
        <v>0</v>
      </c>
      <c r="AG3" s="380">
        <f t="shared" si="0"/>
        <v>0</v>
      </c>
      <c r="AH3" s="380">
        <f t="shared" si="0"/>
        <v>496051.25</v>
      </c>
      <c r="AI3" s="380">
        <f t="shared" si="0"/>
        <v>0</v>
      </c>
      <c r="AJ3" s="380">
        <f t="shared" si="0"/>
        <v>0</v>
      </c>
      <c r="AK3" s="380">
        <f t="shared" si="0"/>
        <v>0</v>
      </c>
      <c r="AL3" s="380">
        <f t="shared" si="0"/>
        <v>0</v>
      </c>
      <c r="AM3" s="380">
        <f t="shared" si="0"/>
        <v>597039.10000000009</v>
      </c>
      <c r="AN3" s="380">
        <f t="shared" si="0"/>
        <v>0</v>
      </c>
    </row>
    <row r="4" spans="1:40" x14ac:dyDescent="0.3">
      <c r="A4" s="379" t="s">
        <v>242</v>
      </c>
      <c r="B4" s="404">
        <v>1</v>
      </c>
      <c r="C4" s="381" t="s">
        <v>5</v>
      </c>
      <c r="D4" s="382" t="s">
        <v>68</v>
      </c>
      <c r="E4" s="382" t="s">
        <v>236</v>
      </c>
      <c r="F4" s="382" t="s">
        <v>3</v>
      </c>
      <c r="G4" s="382" t="s">
        <v>237</v>
      </c>
      <c r="H4" s="382" t="s">
        <v>238</v>
      </c>
      <c r="I4" s="382" t="s">
        <v>239</v>
      </c>
      <c r="J4" s="382" t="s">
        <v>240</v>
      </c>
      <c r="K4" s="382">
        <v>305</v>
      </c>
      <c r="L4" s="382">
        <v>306</v>
      </c>
      <c r="M4" s="382">
        <v>408</v>
      </c>
      <c r="N4" s="382">
        <v>409</v>
      </c>
      <c r="O4" s="382">
        <v>410</v>
      </c>
      <c r="P4" s="382">
        <v>415</v>
      </c>
      <c r="Q4" s="382">
        <v>416</v>
      </c>
      <c r="R4" s="382">
        <v>418</v>
      </c>
      <c r="S4" s="382">
        <v>419</v>
      </c>
      <c r="T4" s="382">
        <v>420</v>
      </c>
      <c r="U4" s="382">
        <v>421</v>
      </c>
      <c r="V4" s="382">
        <v>522</v>
      </c>
      <c r="W4" s="382">
        <v>523</v>
      </c>
      <c r="X4" s="382">
        <v>524</v>
      </c>
      <c r="Y4" s="382">
        <v>525</v>
      </c>
      <c r="Z4" s="382">
        <v>526</v>
      </c>
      <c r="AA4" s="382">
        <v>527</v>
      </c>
      <c r="AB4" s="382">
        <v>528</v>
      </c>
      <c r="AC4" s="382">
        <v>629</v>
      </c>
      <c r="AD4" s="382">
        <v>630</v>
      </c>
      <c r="AE4" s="382">
        <v>636</v>
      </c>
      <c r="AF4" s="382">
        <v>637</v>
      </c>
      <c r="AG4" s="382">
        <v>640</v>
      </c>
      <c r="AH4" s="382">
        <v>642</v>
      </c>
      <c r="AI4" s="382">
        <v>743</v>
      </c>
      <c r="AJ4" s="382">
        <v>745</v>
      </c>
      <c r="AK4" s="382">
        <v>746</v>
      </c>
      <c r="AL4" s="382">
        <v>747</v>
      </c>
      <c r="AM4" s="382">
        <v>930</v>
      </c>
      <c r="AN4" s="382">
        <v>940</v>
      </c>
    </row>
    <row r="5" spans="1:40" x14ac:dyDescent="0.3">
      <c r="A5" s="379" t="s">
        <v>243</v>
      </c>
      <c r="B5" s="404">
        <v>2</v>
      </c>
      <c r="C5" s="379">
        <v>21</v>
      </c>
      <c r="D5" s="379">
        <v>1</v>
      </c>
      <c r="E5" s="379">
        <v>1</v>
      </c>
      <c r="F5" s="379">
        <v>95.15</v>
      </c>
      <c r="G5" s="379">
        <v>0</v>
      </c>
      <c r="H5" s="379">
        <v>22.05</v>
      </c>
      <c r="I5" s="379">
        <v>0</v>
      </c>
      <c r="J5" s="379">
        <v>0</v>
      </c>
      <c r="K5" s="379">
        <v>32</v>
      </c>
      <c r="L5" s="379">
        <v>0</v>
      </c>
      <c r="M5" s="379">
        <v>14</v>
      </c>
      <c r="N5" s="379">
        <v>0</v>
      </c>
      <c r="O5" s="379">
        <v>0</v>
      </c>
      <c r="P5" s="379">
        <v>0</v>
      </c>
      <c r="Q5" s="379">
        <v>0</v>
      </c>
      <c r="R5" s="379">
        <v>0</v>
      </c>
      <c r="S5" s="379">
        <v>0</v>
      </c>
      <c r="T5" s="379">
        <v>0</v>
      </c>
      <c r="U5" s="379">
        <v>0</v>
      </c>
      <c r="V5" s="379">
        <v>0</v>
      </c>
      <c r="W5" s="379">
        <v>0</v>
      </c>
      <c r="X5" s="379">
        <v>0</v>
      </c>
      <c r="Y5" s="379">
        <v>0</v>
      </c>
      <c r="Z5" s="379">
        <v>0</v>
      </c>
      <c r="AA5" s="379">
        <v>0</v>
      </c>
      <c r="AB5" s="379">
        <v>0</v>
      </c>
      <c r="AC5" s="379">
        <v>11</v>
      </c>
      <c r="AD5" s="379">
        <v>0</v>
      </c>
      <c r="AE5" s="379">
        <v>8</v>
      </c>
      <c r="AF5" s="379">
        <v>0</v>
      </c>
      <c r="AG5" s="379">
        <v>0</v>
      </c>
      <c r="AH5" s="379">
        <v>4</v>
      </c>
      <c r="AI5" s="379">
        <v>0</v>
      </c>
      <c r="AJ5" s="379">
        <v>0</v>
      </c>
      <c r="AK5" s="379">
        <v>0</v>
      </c>
      <c r="AL5" s="379">
        <v>0</v>
      </c>
      <c r="AM5" s="379">
        <v>4.0999999999999996</v>
      </c>
      <c r="AN5" s="379">
        <v>0</v>
      </c>
    </row>
    <row r="6" spans="1:40" x14ac:dyDescent="0.3">
      <c r="A6" s="379" t="s">
        <v>244</v>
      </c>
      <c r="B6" s="404">
        <v>3</v>
      </c>
      <c r="C6" s="379">
        <v>21</v>
      </c>
      <c r="D6" s="379">
        <v>1</v>
      </c>
      <c r="E6" s="379">
        <v>2</v>
      </c>
      <c r="F6" s="379">
        <v>15615.55</v>
      </c>
      <c r="G6" s="379">
        <v>0</v>
      </c>
      <c r="H6" s="379">
        <v>3652.4</v>
      </c>
      <c r="I6" s="379">
        <v>0</v>
      </c>
      <c r="J6" s="379">
        <v>0</v>
      </c>
      <c r="K6" s="379">
        <v>5139.5</v>
      </c>
      <c r="L6" s="379">
        <v>0</v>
      </c>
      <c r="M6" s="379">
        <v>2411</v>
      </c>
      <c r="N6" s="379">
        <v>0</v>
      </c>
      <c r="O6" s="379">
        <v>0</v>
      </c>
      <c r="P6" s="379">
        <v>0</v>
      </c>
      <c r="Q6" s="379">
        <v>0</v>
      </c>
      <c r="R6" s="379">
        <v>0</v>
      </c>
      <c r="S6" s="379">
        <v>0</v>
      </c>
      <c r="T6" s="379">
        <v>0</v>
      </c>
      <c r="U6" s="379">
        <v>0</v>
      </c>
      <c r="V6" s="379">
        <v>0</v>
      </c>
      <c r="W6" s="379">
        <v>0</v>
      </c>
      <c r="X6" s="379">
        <v>0</v>
      </c>
      <c r="Y6" s="379">
        <v>0</v>
      </c>
      <c r="Z6" s="379">
        <v>0</v>
      </c>
      <c r="AA6" s="379">
        <v>0</v>
      </c>
      <c r="AB6" s="379">
        <v>0</v>
      </c>
      <c r="AC6" s="379">
        <v>1752</v>
      </c>
      <c r="AD6" s="379">
        <v>0</v>
      </c>
      <c r="AE6" s="379">
        <v>1328.75</v>
      </c>
      <c r="AF6" s="379">
        <v>0</v>
      </c>
      <c r="AG6" s="379">
        <v>0</v>
      </c>
      <c r="AH6" s="379">
        <v>724.5</v>
      </c>
      <c r="AI6" s="379">
        <v>0</v>
      </c>
      <c r="AJ6" s="379">
        <v>0</v>
      </c>
      <c r="AK6" s="379">
        <v>0</v>
      </c>
      <c r="AL6" s="379">
        <v>0</v>
      </c>
      <c r="AM6" s="379">
        <v>607.4</v>
      </c>
      <c r="AN6" s="379">
        <v>0</v>
      </c>
    </row>
    <row r="7" spans="1:40" x14ac:dyDescent="0.3">
      <c r="A7" s="379" t="s">
        <v>245</v>
      </c>
      <c r="B7" s="404">
        <v>4</v>
      </c>
      <c r="C7" s="379">
        <v>21</v>
      </c>
      <c r="D7" s="379">
        <v>1</v>
      </c>
      <c r="E7" s="379">
        <v>3</v>
      </c>
      <c r="F7" s="379">
        <v>177</v>
      </c>
      <c r="G7" s="379">
        <v>0</v>
      </c>
      <c r="H7" s="379">
        <v>177</v>
      </c>
      <c r="I7" s="379">
        <v>0</v>
      </c>
      <c r="J7" s="379">
        <v>0</v>
      </c>
      <c r="K7" s="379">
        <v>0</v>
      </c>
      <c r="L7" s="379">
        <v>0</v>
      </c>
      <c r="M7" s="379">
        <v>0</v>
      </c>
      <c r="N7" s="379">
        <v>0</v>
      </c>
      <c r="O7" s="379">
        <v>0</v>
      </c>
      <c r="P7" s="379">
        <v>0</v>
      </c>
      <c r="Q7" s="379">
        <v>0</v>
      </c>
      <c r="R7" s="379">
        <v>0</v>
      </c>
      <c r="S7" s="379">
        <v>0</v>
      </c>
      <c r="T7" s="379">
        <v>0</v>
      </c>
      <c r="U7" s="379">
        <v>0</v>
      </c>
      <c r="V7" s="379">
        <v>0</v>
      </c>
      <c r="W7" s="379">
        <v>0</v>
      </c>
      <c r="X7" s="379">
        <v>0</v>
      </c>
      <c r="Y7" s="379">
        <v>0</v>
      </c>
      <c r="Z7" s="379">
        <v>0</v>
      </c>
      <c r="AA7" s="379">
        <v>0</v>
      </c>
      <c r="AB7" s="379">
        <v>0</v>
      </c>
      <c r="AC7" s="379">
        <v>0</v>
      </c>
      <c r="AD7" s="379">
        <v>0</v>
      </c>
      <c r="AE7" s="379">
        <v>0</v>
      </c>
      <c r="AF7" s="379">
        <v>0</v>
      </c>
      <c r="AG7" s="379">
        <v>0</v>
      </c>
      <c r="AH7" s="379">
        <v>0</v>
      </c>
      <c r="AI7" s="379">
        <v>0</v>
      </c>
      <c r="AJ7" s="379">
        <v>0</v>
      </c>
      <c r="AK7" s="379">
        <v>0</v>
      </c>
      <c r="AL7" s="379">
        <v>0</v>
      </c>
      <c r="AM7" s="379">
        <v>0</v>
      </c>
      <c r="AN7" s="379">
        <v>0</v>
      </c>
    </row>
    <row r="8" spans="1:40" x14ac:dyDescent="0.3">
      <c r="A8" s="379" t="s">
        <v>246</v>
      </c>
      <c r="B8" s="404">
        <v>5</v>
      </c>
      <c r="C8" s="379">
        <v>21</v>
      </c>
      <c r="D8" s="379">
        <v>1</v>
      </c>
      <c r="E8" s="379">
        <v>4</v>
      </c>
      <c r="F8" s="379">
        <v>293</v>
      </c>
      <c r="G8" s="379">
        <v>0</v>
      </c>
      <c r="H8" s="379">
        <v>162</v>
      </c>
      <c r="I8" s="379">
        <v>0</v>
      </c>
      <c r="J8" s="379">
        <v>0</v>
      </c>
      <c r="K8" s="379">
        <v>95</v>
      </c>
      <c r="L8" s="379">
        <v>0</v>
      </c>
      <c r="M8" s="379">
        <v>0</v>
      </c>
      <c r="N8" s="379">
        <v>0</v>
      </c>
      <c r="O8" s="379">
        <v>0</v>
      </c>
      <c r="P8" s="379">
        <v>0</v>
      </c>
      <c r="Q8" s="379">
        <v>0</v>
      </c>
      <c r="R8" s="379">
        <v>0</v>
      </c>
      <c r="S8" s="379">
        <v>0</v>
      </c>
      <c r="T8" s="379">
        <v>0</v>
      </c>
      <c r="U8" s="379">
        <v>0</v>
      </c>
      <c r="V8" s="379">
        <v>0</v>
      </c>
      <c r="W8" s="379">
        <v>0</v>
      </c>
      <c r="X8" s="379">
        <v>0</v>
      </c>
      <c r="Y8" s="379">
        <v>0</v>
      </c>
      <c r="Z8" s="379">
        <v>0</v>
      </c>
      <c r="AA8" s="379">
        <v>0</v>
      </c>
      <c r="AB8" s="379">
        <v>0</v>
      </c>
      <c r="AC8" s="379">
        <v>20</v>
      </c>
      <c r="AD8" s="379">
        <v>0</v>
      </c>
      <c r="AE8" s="379">
        <v>16</v>
      </c>
      <c r="AF8" s="379">
        <v>0</v>
      </c>
      <c r="AG8" s="379">
        <v>0</v>
      </c>
      <c r="AH8" s="379">
        <v>0</v>
      </c>
      <c r="AI8" s="379">
        <v>0</v>
      </c>
      <c r="AJ8" s="379">
        <v>0</v>
      </c>
      <c r="AK8" s="379">
        <v>0</v>
      </c>
      <c r="AL8" s="379">
        <v>0</v>
      </c>
      <c r="AM8" s="379">
        <v>0</v>
      </c>
      <c r="AN8" s="379">
        <v>0</v>
      </c>
    </row>
    <row r="9" spans="1:40" x14ac:dyDescent="0.3">
      <c r="A9" s="379" t="s">
        <v>247</v>
      </c>
      <c r="B9" s="404">
        <v>6</v>
      </c>
      <c r="C9" s="379">
        <v>21</v>
      </c>
      <c r="D9" s="379">
        <v>1</v>
      </c>
      <c r="E9" s="379">
        <v>5</v>
      </c>
      <c r="F9" s="379">
        <v>255</v>
      </c>
      <c r="G9" s="379">
        <v>255</v>
      </c>
      <c r="H9" s="379">
        <v>0</v>
      </c>
      <c r="I9" s="379">
        <v>0</v>
      </c>
      <c r="J9" s="379">
        <v>0</v>
      </c>
      <c r="K9" s="379">
        <v>0</v>
      </c>
      <c r="L9" s="379">
        <v>0</v>
      </c>
      <c r="M9" s="379">
        <v>0</v>
      </c>
      <c r="N9" s="379">
        <v>0</v>
      </c>
      <c r="O9" s="379">
        <v>0</v>
      </c>
      <c r="P9" s="379">
        <v>0</v>
      </c>
      <c r="Q9" s="379">
        <v>0</v>
      </c>
      <c r="R9" s="379">
        <v>0</v>
      </c>
      <c r="S9" s="379">
        <v>0</v>
      </c>
      <c r="T9" s="379">
        <v>0</v>
      </c>
      <c r="U9" s="379">
        <v>0</v>
      </c>
      <c r="V9" s="379">
        <v>0</v>
      </c>
      <c r="W9" s="379">
        <v>0</v>
      </c>
      <c r="X9" s="379">
        <v>0</v>
      </c>
      <c r="Y9" s="379">
        <v>0</v>
      </c>
      <c r="Z9" s="379">
        <v>0</v>
      </c>
      <c r="AA9" s="379">
        <v>0</v>
      </c>
      <c r="AB9" s="379">
        <v>0</v>
      </c>
      <c r="AC9" s="379">
        <v>0</v>
      </c>
      <c r="AD9" s="379">
        <v>0</v>
      </c>
      <c r="AE9" s="379">
        <v>0</v>
      </c>
      <c r="AF9" s="379">
        <v>0</v>
      </c>
      <c r="AG9" s="379">
        <v>0</v>
      </c>
      <c r="AH9" s="379">
        <v>0</v>
      </c>
      <c r="AI9" s="379">
        <v>0</v>
      </c>
      <c r="AJ9" s="379">
        <v>0</v>
      </c>
      <c r="AK9" s="379">
        <v>0</v>
      </c>
      <c r="AL9" s="379">
        <v>0</v>
      </c>
      <c r="AM9" s="379">
        <v>0</v>
      </c>
      <c r="AN9" s="379">
        <v>0</v>
      </c>
    </row>
    <row r="10" spans="1:40" x14ac:dyDescent="0.3">
      <c r="A10" s="379" t="s">
        <v>248</v>
      </c>
      <c r="B10" s="404">
        <v>7</v>
      </c>
      <c r="C10" s="379">
        <v>21</v>
      </c>
      <c r="D10" s="379">
        <v>1</v>
      </c>
      <c r="E10" s="379">
        <v>6</v>
      </c>
      <c r="F10" s="379">
        <v>3020971</v>
      </c>
      <c r="G10" s="379">
        <v>61000</v>
      </c>
      <c r="H10" s="379">
        <v>1238990</v>
      </c>
      <c r="I10" s="379">
        <v>0</v>
      </c>
      <c r="J10" s="379">
        <v>0</v>
      </c>
      <c r="K10" s="379">
        <v>855651</v>
      </c>
      <c r="L10" s="379">
        <v>0</v>
      </c>
      <c r="M10" s="379">
        <v>368372</v>
      </c>
      <c r="N10" s="379">
        <v>0</v>
      </c>
      <c r="O10" s="379">
        <v>0</v>
      </c>
      <c r="P10" s="379">
        <v>0</v>
      </c>
      <c r="Q10" s="379">
        <v>0</v>
      </c>
      <c r="R10" s="379">
        <v>0</v>
      </c>
      <c r="S10" s="379">
        <v>0</v>
      </c>
      <c r="T10" s="379">
        <v>0</v>
      </c>
      <c r="U10" s="379">
        <v>0</v>
      </c>
      <c r="V10" s="379">
        <v>0</v>
      </c>
      <c r="W10" s="379">
        <v>0</v>
      </c>
      <c r="X10" s="379">
        <v>0</v>
      </c>
      <c r="Y10" s="379">
        <v>0</v>
      </c>
      <c r="Z10" s="379">
        <v>0</v>
      </c>
      <c r="AA10" s="379">
        <v>0</v>
      </c>
      <c r="AB10" s="379">
        <v>0</v>
      </c>
      <c r="AC10" s="379">
        <v>221589</v>
      </c>
      <c r="AD10" s="379">
        <v>0</v>
      </c>
      <c r="AE10" s="379">
        <v>138768</v>
      </c>
      <c r="AF10" s="379">
        <v>0</v>
      </c>
      <c r="AG10" s="379">
        <v>0</v>
      </c>
      <c r="AH10" s="379">
        <v>62326</v>
      </c>
      <c r="AI10" s="379">
        <v>0</v>
      </c>
      <c r="AJ10" s="379">
        <v>0</v>
      </c>
      <c r="AK10" s="379">
        <v>0</v>
      </c>
      <c r="AL10" s="379">
        <v>0</v>
      </c>
      <c r="AM10" s="379">
        <v>74275</v>
      </c>
      <c r="AN10" s="379">
        <v>0</v>
      </c>
    </row>
    <row r="11" spans="1:40" x14ac:dyDescent="0.3">
      <c r="A11" s="379" t="s">
        <v>249</v>
      </c>
      <c r="B11" s="404">
        <v>8</v>
      </c>
      <c r="C11" s="379">
        <v>21</v>
      </c>
      <c r="D11" s="379">
        <v>1</v>
      </c>
      <c r="E11" s="379">
        <v>7</v>
      </c>
      <c r="F11" s="379">
        <v>36273</v>
      </c>
      <c r="G11" s="379">
        <v>0</v>
      </c>
      <c r="H11" s="379">
        <v>36273</v>
      </c>
      <c r="I11" s="379">
        <v>0</v>
      </c>
      <c r="J11" s="379">
        <v>0</v>
      </c>
      <c r="K11" s="379">
        <v>0</v>
      </c>
      <c r="L11" s="379">
        <v>0</v>
      </c>
      <c r="M11" s="379">
        <v>0</v>
      </c>
      <c r="N11" s="379">
        <v>0</v>
      </c>
      <c r="O11" s="379">
        <v>0</v>
      </c>
      <c r="P11" s="379">
        <v>0</v>
      </c>
      <c r="Q11" s="379">
        <v>0</v>
      </c>
      <c r="R11" s="379">
        <v>0</v>
      </c>
      <c r="S11" s="379">
        <v>0</v>
      </c>
      <c r="T11" s="379">
        <v>0</v>
      </c>
      <c r="U11" s="379">
        <v>0</v>
      </c>
      <c r="V11" s="379">
        <v>0</v>
      </c>
      <c r="W11" s="379">
        <v>0</v>
      </c>
      <c r="X11" s="379">
        <v>0</v>
      </c>
      <c r="Y11" s="379">
        <v>0</v>
      </c>
      <c r="Z11" s="379">
        <v>0</v>
      </c>
      <c r="AA11" s="379">
        <v>0</v>
      </c>
      <c r="AB11" s="379">
        <v>0</v>
      </c>
      <c r="AC11" s="379">
        <v>0</v>
      </c>
      <c r="AD11" s="379">
        <v>0</v>
      </c>
      <c r="AE11" s="379">
        <v>0</v>
      </c>
      <c r="AF11" s="379">
        <v>0</v>
      </c>
      <c r="AG11" s="379">
        <v>0</v>
      </c>
      <c r="AH11" s="379">
        <v>0</v>
      </c>
      <c r="AI11" s="379">
        <v>0</v>
      </c>
      <c r="AJ11" s="379">
        <v>0</v>
      </c>
      <c r="AK11" s="379">
        <v>0</v>
      </c>
      <c r="AL11" s="379">
        <v>0</v>
      </c>
      <c r="AM11" s="379">
        <v>0</v>
      </c>
      <c r="AN11" s="379">
        <v>0</v>
      </c>
    </row>
    <row r="12" spans="1:40" x14ac:dyDescent="0.3">
      <c r="A12" s="379" t="s">
        <v>250</v>
      </c>
      <c r="B12" s="404">
        <v>9</v>
      </c>
      <c r="C12" s="379">
        <v>21</v>
      </c>
      <c r="D12" s="379">
        <v>1</v>
      </c>
      <c r="E12" s="379">
        <v>9</v>
      </c>
      <c r="F12" s="379">
        <v>36273</v>
      </c>
      <c r="G12" s="379">
        <v>0</v>
      </c>
      <c r="H12" s="379">
        <v>36273</v>
      </c>
      <c r="I12" s="379">
        <v>0</v>
      </c>
      <c r="J12" s="379">
        <v>0</v>
      </c>
      <c r="K12" s="379">
        <v>0</v>
      </c>
      <c r="L12" s="379">
        <v>0</v>
      </c>
      <c r="M12" s="379">
        <v>0</v>
      </c>
      <c r="N12" s="379">
        <v>0</v>
      </c>
      <c r="O12" s="379">
        <v>0</v>
      </c>
      <c r="P12" s="379">
        <v>0</v>
      </c>
      <c r="Q12" s="379">
        <v>0</v>
      </c>
      <c r="R12" s="379">
        <v>0</v>
      </c>
      <c r="S12" s="379">
        <v>0</v>
      </c>
      <c r="T12" s="379">
        <v>0</v>
      </c>
      <c r="U12" s="379">
        <v>0</v>
      </c>
      <c r="V12" s="379">
        <v>0</v>
      </c>
      <c r="W12" s="379">
        <v>0</v>
      </c>
      <c r="X12" s="379">
        <v>0</v>
      </c>
      <c r="Y12" s="379">
        <v>0</v>
      </c>
      <c r="Z12" s="379">
        <v>0</v>
      </c>
      <c r="AA12" s="379">
        <v>0</v>
      </c>
      <c r="AB12" s="379">
        <v>0</v>
      </c>
      <c r="AC12" s="379">
        <v>0</v>
      </c>
      <c r="AD12" s="379">
        <v>0</v>
      </c>
      <c r="AE12" s="379">
        <v>0</v>
      </c>
      <c r="AF12" s="379">
        <v>0</v>
      </c>
      <c r="AG12" s="379">
        <v>0</v>
      </c>
      <c r="AH12" s="379">
        <v>0</v>
      </c>
      <c r="AI12" s="379">
        <v>0</v>
      </c>
      <c r="AJ12" s="379">
        <v>0</v>
      </c>
      <c r="AK12" s="379">
        <v>0</v>
      </c>
      <c r="AL12" s="379">
        <v>0</v>
      </c>
      <c r="AM12" s="379">
        <v>0</v>
      </c>
      <c r="AN12" s="379">
        <v>0</v>
      </c>
    </row>
    <row r="13" spans="1:40" x14ac:dyDescent="0.3">
      <c r="A13" s="379" t="s">
        <v>251</v>
      </c>
      <c r="B13" s="404">
        <v>10</v>
      </c>
      <c r="C13" s="379">
        <v>21</v>
      </c>
      <c r="D13" s="379">
        <v>1</v>
      </c>
      <c r="E13" s="379">
        <v>10</v>
      </c>
      <c r="F13" s="379">
        <v>1900</v>
      </c>
      <c r="G13" s="379">
        <v>0</v>
      </c>
      <c r="H13" s="379">
        <v>1900</v>
      </c>
      <c r="I13" s="379">
        <v>0</v>
      </c>
      <c r="J13" s="379">
        <v>0</v>
      </c>
      <c r="K13" s="379">
        <v>0</v>
      </c>
      <c r="L13" s="379">
        <v>0</v>
      </c>
      <c r="M13" s="379">
        <v>0</v>
      </c>
      <c r="N13" s="379">
        <v>0</v>
      </c>
      <c r="O13" s="379">
        <v>0</v>
      </c>
      <c r="P13" s="379">
        <v>0</v>
      </c>
      <c r="Q13" s="379">
        <v>0</v>
      </c>
      <c r="R13" s="379">
        <v>0</v>
      </c>
      <c r="S13" s="379">
        <v>0</v>
      </c>
      <c r="T13" s="379">
        <v>0</v>
      </c>
      <c r="U13" s="379">
        <v>0</v>
      </c>
      <c r="V13" s="379">
        <v>0</v>
      </c>
      <c r="W13" s="379">
        <v>0</v>
      </c>
      <c r="X13" s="379">
        <v>0</v>
      </c>
      <c r="Y13" s="379">
        <v>0</v>
      </c>
      <c r="Z13" s="379">
        <v>0</v>
      </c>
      <c r="AA13" s="379">
        <v>0</v>
      </c>
      <c r="AB13" s="379">
        <v>0</v>
      </c>
      <c r="AC13" s="379">
        <v>0</v>
      </c>
      <c r="AD13" s="379">
        <v>0</v>
      </c>
      <c r="AE13" s="379">
        <v>0</v>
      </c>
      <c r="AF13" s="379">
        <v>0</v>
      </c>
      <c r="AG13" s="379">
        <v>0</v>
      </c>
      <c r="AH13" s="379">
        <v>0</v>
      </c>
      <c r="AI13" s="379">
        <v>0</v>
      </c>
      <c r="AJ13" s="379">
        <v>0</v>
      </c>
      <c r="AK13" s="379">
        <v>0</v>
      </c>
      <c r="AL13" s="379">
        <v>0</v>
      </c>
      <c r="AM13" s="379">
        <v>0</v>
      </c>
      <c r="AN13" s="379">
        <v>0</v>
      </c>
    </row>
    <row r="14" spans="1:40" x14ac:dyDescent="0.3">
      <c r="A14" s="379" t="s">
        <v>252</v>
      </c>
      <c r="B14" s="404">
        <v>11</v>
      </c>
      <c r="C14" s="379">
        <v>21</v>
      </c>
      <c r="D14" s="379">
        <v>1</v>
      </c>
      <c r="E14" s="379">
        <v>11</v>
      </c>
      <c r="F14" s="379">
        <v>7966.3333333333339</v>
      </c>
      <c r="G14" s="379">
        <v>0</v>
      </c>
      <c r="H14" s="379">
        <v>6299.666666666667</v>
      </c>
      <c r="I14" s="379">
        <v>0</v>
      </c>
      <c r="J14" s="379">
        <v>0</v>
      </c>
      <c r="K14" s="379">
        <v>1666.6666666666667</v>
      </c>
      <c r="L14" s="379">
        <v>0</v>
      </c>
      <c r="M14" s="379">
        <v>0</v>
      </c>
      <c r="N14" s="379">
        <v>0</v>
      </c>
      <c r="O14" s="379">
        <v>0</v>
      </c>
      <c r="P14" s="379">
        <v>0</v>
      </c>
      <c r="Q14" s="379">
        <v>0</v>
      </c>
      <c r="R14" s="379">
        <v>0</v>
      </c>
      <c r="S14" s="379">
        <v>0</v>
      </c>
      <c r="T14" s="379">
        <v>0</v>
      </c>
      <c r="U14" s="379">
        <v>0</v>
      </c>
      <c r="V14" s="379">
        <v>0</v>
      </c>
      <c r="W14" s="379">
        <v>0</v>
      </c>
      <c r="X14" s="379">
        <v>0</v>
      </c>
      <c r="Y14" s="379">
        <v>0</v>
      </c>
      <c r="Z14" s="379">
        <v>0</v>
      </c>
      <c r="AA14" s="379">
        <v>0</v>
      </c>
      <c r="AB14" s="379">
        <v>0</v>
      </c>
      <c r="AC14" s="379">
        <v>0</v>
      </c>
      <c r="AD14" s="379">
        <v>0</v>
      </c>
      <c r="AE14" s="379">
        <v>0</v>
      </c>
      <c r="AF14" s="379">
        <v>0</v>
      </c>
      <c r="AG14" s="379">
        <v>0</v>
      </c>
      <c r="AH14" s="379">
        <v>0</v>
      </c>
      <c r="AI14" s="379">
        <v>0</v>
      </c>
      <c r="AJ14" s="379">
        <v>0</v>
      </c>
      <c r="AK14" s="379">
        <v>0</v>
      </c>
      <c r="AL14" s="379">
        <v>0</v>
      </c>
      <c r="AM14" s="379">
        <v>0</v>
      </c>
      <c r="AN14" s="379">
        <v>0</v>
      </c>
    </row>
    <row r="15" spans="1:40" x14ac:dyDescent="0.3">
      <c r="A15" s="379" t="s">
        <v>253</v>
      </c>
      <c r="B15" s="404">
        <v>12</v>
      </c>
      <c r="C15" s="379">
        <v>21</v>
      </c>
      <c r="D15" s="379">
        <v>2</v>
      </c>
      <c r="E15" s="379">
        <v>1</v>
      </c>
      <c r="F15" s="379">
        <v>95.15</v>
      </c>
      <c r="G15" s="379">
        <v>0</v>
      </c>
      <c r="H15" s="379">
        <v>22.05</v>
      </c>
      <c r="I15" s="379">
        <v>0</v>
      </c>
      <c r="J15" s="379">
        <v>0</v>
      </c>
      <c r="K15" s="379">
        <v>32</v>
      </c>
      <c r="L15" s="379">
        <v>0</v>
      </c>
      <c r="M15" s="379">
        <v>14</v>
      </c>
      <c r="N15" s="379">
        <v>0</v>
      </c>
      <c r="O15" s="379">
        <v>0</v>
      </c>
      <c r="P15" s="379">
        <v>0</v>
      </c>
      <c r="Q15" s="379">
        <v>0</v>
      </c>
      <c r="R15" s="379">
        <v>0</v>
      </c>
      <c r="S15" s="379">
        <v>0</v>
      </c>
      <c r="T15" s="379">
        <v>0</v>
      </c>
      <c r="U15" s="379">
        <v>0</v>
      </c>
      <c r="V15" s="379">
        <v>0</v>
      </c>
      <c r="W15" s="379">
        <v>0</v>
      </c>
      <c r="X15" s="379">
        <v>0</v>
      </c>
      <c r="Y15" s="379">
        <v>0</v>
      </c>
      <c r="Z15" s="379">
        <v>0</v>
      </c>
      <c r="AA15" s="379">
        <v>0</v>
      </c>
      <c r="AB15" s="379">
        <v>0</v>
      </c>
      <c r="AC15" s="379">
        <v>11</v>
      </c>
      <c r="AD15" s="379">
        <v>0</v>
      </c>
      <c r="AE15" s="379">
        <v>8</v>
      </c>
      <c r="AF15" s="379">
        <v>0</v>
      </c>
      <c r="AG15" s="379">
        <v>0</v>
      </c>
      <c r="AH15" s="379">
        <v>4</v>
      </c>
      <c r="AI15" s="379">
        <v>0</v>
      </c>
      <c r="AJ15" s="379">
        <v>0</v>
      </c>
      <c r="AK15" s="379">
        <v>0</v>
      </c>
      <c r="AL15" s="379">
        <v>0</v>
      </c>
      <c r="AM15" s="379">
        <v>4.0999999999999996</v>
      </c>
      <c r="AN15" s="379">
        <v>0</v>
      </c>
    </row>
    <row r="16" spans="1:40" x14ac:dyDescent="0.3">
      <c r="A16" s="379" t="s">
        <v>241</v>
      </c>
      <c r="B16" s="404">
        <v>2014</v>
      </c>
      <c r="C16" s="379">
        <v>21</v>
      </c>
      <c r="D16" s="379">
        <v>2</v>
      </c>
      <c r="E16" s="379">
        <v>2</v>
      </c>
      <c r="F16" s="379">
        <v>13134.6</v>
      </c>
      <c r="G16" s="379">
        <v>0</v>
      </c>
      <c r="H16" s="379">
        <v>3165.6</v>
      </c>
      <c r="I16" s="379">
        <v>0</v>
      </c>
      <c r="J16" s="379">
        <v>0</v>
      </c>
      <c r="K16" s="379">
        <v>4165</v>
      </c>
      <c r="L16" s="379">
        <v>0</v>
      </c>
      <c r="M16" s="379">
        <v>2131.5</v>
      </c>
      <c r="N16" s="379">
        <v>0</v>
      </c>
      <c r="O16" s="379">
        <v>0</v>
      </c>
      <c r="P16" s="379">
        <v>0</v>
      </c>
      <c r="Q16" s="379">
        <v>0</v>
      </c>
      <c r="R16" s="379">
        <v>0</v>
      </c>
      <c r="S16" s="379">
        <v>0</v>
      </c>
      <c r="T16" s="379">
        <v>0</v>
      </c>
      <c r="U16" s="379">
        <v>0</v>
      </c>
      <c r="V16" s="379">
        <v>0</v>
      </c>
      <c r="W16" s="379">
        <v>0</v>
      </c>
      <c r="X16" s="379">
        <v>0</v>
      </c>
      <c r="Y16" s="379">
        <v>0</v>
      </c>
      <c r="Z16" s="379">
        <v>0</v>
      </c>
      <c r="AA16" s="379">
        <v>0</v>
      </c>
      <c r="AB16" s="379">
        <v>0</v>
      </c>
      <c r="AC16" s="379">
        <v>1465</v>
      </c>
      <c r="AD16" s="379">
        <v>0</v>
      </c>
      <c r="AE16" s="379">
        <v>1145</v>
      </c>
      <c r="AF16" s="379">
        <v>0</v>
      </c>
      <c r="AG16" s="379">
        <v>0</v>
      </c>
      <c r="AH16" s="379">
        <v>606.5</v>
      </c>
      <c r="AI16" s="379">
        <v>0</v>
      </c>
      <c r="AJ16" s="379">
        <v>0</v>
      </c>
      <c r="AK16" s="379">
        <v>0</v>
      </c>
      <c r="AL16" s="379">
        <v>0</v>
      </c>
      <c r="AM16" s="379">
        <v>456</v>
      </c>
      <c r="AN16" s="379">
        <v>0</v>
      </c>
    </row>
    <row r="17" spans="3:40" x14ac:dyDescent="0.3">
      <c r="C17" s="379">
        <v>21</v>
      </c>
      <c r="D17" s="379">
        <v>2</v>
      </c>
      <c r="E17" s="379">
        <v>3</v>
      </c>
      <c r="F17" s="379">
        <v>152</v>
      </c>
      <c r="G17" s="379">
        <v>0</v>
      </c>
      <c r="H17" s="379">
        <v>152</v>
      </c>
      <c r="I17" s="379">
        <v>0</v>
      </c>
      <c r="J17" s="379">
        <v>0</v>
      </c>
      <c r="K17" s="379">
        <v>0</v>
      </c>
      <c r="L17" s="379">
        <v>0</v>
      </c>
      <c r="M17" s="379">
        <v>0</v>
      </c>
      <c r="N17" s="379">
        <v>0</v>
      </c>
      <c r="O17" s="379">
        <v>0</v>
      </c>
      <c r="P17" s="379">
        <v>0</v>
      </c>
      <c r="Q17" s="379">
        <v>0</v>
      </c>
      <c r="R17" s="379">
        <v>0</v>
      </c>
      <c r="S17" s="379">
        <v>0</v>
      </c>
      <c r="T17" s="379">
        <v>0</v>
      </c>
      <c r="U17" s="379">
        <v>0</v>
      </c>
      <c r="V17" s="379">
        <v>0</v>
      </c>
      <c r="W17" s="379">
        <v>0</v>
      </c>
      <c r="X17" s="379">
        <v>0</v>
      </c>
      <c r="Y17" s="379">
        <v>0</v>
      </c>
      <c r="Z17" s="379">
        <v>0</v>
      </c>
      <c r="AA17" s="379">
        <v>0</v>
      </c>
      <c r="AB17" s="379">
        <v>0</v>
      </c>
      <c r="AC17" s="379">
        <v>0</v>
      </c>
      <c r="AD17" s="379">
        <v>0</v>
      </c>
      <c r="AE17" s="379">
        <v>0</v>
      </c>
      <c r="AF17" s="379">
        <v>0</v>
      </c>
      <c r="AG17" s="379">
        <v>0</v>
      </c>
      <c r="AH17" s="379">
        <v>0</v>
      </c>
      <c r="AI17" s="379">
        <v>0</v>
      </c>
      <c r="AJ17" s="379">
        <v>0</v>
      </c>
      <c r="AK17" s="379">
        <v>0</v>
      </c>
      <c r="AL17" s="379">
        <v>0</v>
      </c>
      <c r="AM17" s="379">
        <v>0</v>
      </c>
      <c r="AN17" s="379">
        <v>0</v>
      </c>
    </row>
    <row r="18" spans="3:40" x14ac:dyDescent="0.3">
      <c r="C18" s="379">
        <v>21</v>
      </c>
      <c r="D18" s="379">
        <v>2</v>
      </c>
      <c r="E18" s="379">
        <v>4</v>
      </c>
      <c r="F18" s="379">
        <v>330</v>
      </c>
      <c r="G18" s="379">
        <v>0</v>
      </c>
      <c r="H18" s="379">
        <v>190</v>
      </c>
      <c r="I18" s="379">
        <v>0</v>
      </c>
      <c r="J18" s="379">
        <v>0</v>
      </c>
      <c r="K18" s="379">
        <v>95</v>
      </c>
      <c r="L18" s="379">
        <v>0</v>
      </c>
      <c r="M18" s="379">
        <v>0</v>
      </c>
      <c r="N18" s="379">
        <v>0</v>
      </c>
      <c r="O18" s="379">
        <v>0</v>
      </c>
      <c r="P18" s="379">
        <v>0</v>
      </c>
      <c r="Q18" s="379">
        <v>0</v>
      </c>
      <c r="R18" s="379">
        <v>0</v>
      </c>
      <c r="S18" s="379">
        <v>0</v>
      </c>
      <c r="T18" s="379">
        <v>0</v>
      </c>
      <c r="U18" s="379">
        <v>0</v>
      </c>
      <c r="V18" s="379">
        <v>0</v>
      </c>
      <c r="W18" s="379">
        <v>0</v>
      </c>
      <c r="X18" s="379">
        <v>0</v>
      </c>
      <c r="Y18" s="379">
        <v>0</v>
      </c>
      <c r="Z18" s="379">
        <v>0</v>
      </c>
      <c r="AA18" s="379">
        <v>0</v>
      </c>
      <c r="AB18" s="379">
        <v>0</v>
      </c>
      <c r="AC18" s="379">
        <v>30</v>
      </c>
      <c r="AD18" s="379">
        <v>0</v>
      </c>
      <c r="AE18" s="379">
        <v>15</v>
      </c>
      <c r="AF18" s="379">
        <v>0</v>
      </c>
      <c r="AG18" s="379">
        <v>0</v>
      </c>
      <c r="AH18" s="379">
        <v>0</v>
      </c>
      <c r="AI18" s="379">
        <v>0</v>
      </c>
      <c r="AJ18" s="379">
        <v>0</v>
      </c>
      <c r="AK18" s="379">
        <v>0</v>
      </c>
      <c r="AL18" s="379">
        <v>0</v>
      </c>
      <c r="AM18" s="379">
        <v>0</v>
      </c>
      <c r="AN18" s="379">
        <v>0</v>
      </c>
    </row>
    <row r="19" spans="3:40" x14ac:dyDescent="0.3">
      <c r="C19" s="379">
        <v>21</v>
      </c>
      <c r="D19" s="379">
        <v>2</v>
      </c>
      <c r="E19" s="379">
        <v>5</v>
      </c>
      <c r="F19" s="379">
        <v>80</v>
      </c>
      <c r="G19" s="379">
        <v>80</v>
      </c>
      <c r="H19" s="379">
        <v>0</v>
      </c>
      <c r="I19" s="379">
        <v>0</v>
      </c>
      <c r="J19" s="379">
        <v>0</v>
      </c>
      <c r="K19" s="379">
        <v>0</v>
      </c>
      <c r="L19" s="379">
        <v>0</v>
      </c>
      <c r="M19" s="379">
        <v>0</v>
      </c>
      <c r="N19" s="379">
        <v>0</v>
      </c>
      <c r="O19" s="379">
        <v>0</v>
      </c>
      <c r="P19" s="379">
        <v>0</v>
      </c>
      <c r="Q19" s="379">
        <v>0</v>
      </c>
      <c r="R19" s="379">
        <v>0</v>
      </c>
      <c r="S19" s="379">
        <v>0</v>
      </c>
      <c r="T19" s="379">
        <v>0</v>
      </c>
      <c r="U19" s="379">
        <v>0</v>
      </c>
      <c r="V19" s="379">
        <v>0</v>
      </c>
      <c r="W19" s="379">
        <v>0</v>
      </c>
      <c r="X19" s="379">
        <v>0</v>
      </c>
      <c r="Y19" s="379">
        <v>0</v>
      </c>
      <c r="Z19" s="379">
        <v>0</v>
      </c>
      <c r="AA19" s="379">
        <v>0</v>
      </c>
      <c r="AB19" s="379">
        <v>0</v>
      </c>
      <c r="AC19" s="379">
        <v>0</v>
      </c>
      <c r="AD19" s="379">
        <v>0</v>
      </c>
      <c r="AE19" s="379">
        <v>0</v>
      </c>
      <c r="AF19" s="379">
        <v>0</v>
      </c>
      <c r="AG19" s="379">
        <v>0</v>
      </c>
      <c r="AH19" s="379">
        <v>0</v>
      </c>
      <c r="AI19" s="379">
        <v>0</v>
      </c>
      <c r="AJ19" s="379">
        <v>0</v>
      </c>
      <c r="AK19" s="379">
        <v>0</v>
      </c>
      <c r="AL19" s="379">
        <v>0</v>
      </c>
      <c r="AM19" s="379">
        <v>0</v>
      </c>
      <c r="AN19" s="379">
        <v>0</v>
      </c>
    </row>
    <row r="20" spans="3:40" x14ac:dyDescent="0.3">
      <c r="C20" s="379">
        <v>21</v>
      </c>
      <c r="D20" s="379">
        <v>2</v>
      </c>
      <c r="E20" s="379">
        <v>6</v>
      </c>
      <c r="F20" s="379">
        <v>2878365</v>
      </c>
      <c r="G20" s="379">
        <v>16000</v>
      </c>
      <c r="H20" s="379">
        <v>1153772</v>
      </c>
      <c r="I20" s="379">
        <v>0</v>
      </c>
      <c r="J20" s="379">
        <v>0</v>
      </c>
      <c r="K20" s="379">
        <v>869559</v>
      </c>
      <c r="L20" s="379">
        <v>0</v>
      </c>
      <c r="M20" s="379">
        <v>364794</v>
      </c>
      <c r="N20" s="379">
        <v>0</v>
      </c>
      <c r="O20" s="379">
        <v>0</v>
      </c>
      <c r="P20" s="379">
        <v>0</v>
      </c>
      <c r="Q20" s="379">
        <v>0</v>
      </c>
      <c r="R20" s="379">
        <v>0</v>
      </c>
      <c r="S20" s="379">
        <v>0</v>
      </c>
      <c r="T20" s="379">
        <v>0</v>
      </c>
      <c r="U20" s="379">
        <v>0</v>
      </c>
      <c r="V20" s="379">
        <v>0</v>
      </c>
      <c r="W20" s="379">
        <v>0</v>
      </c>
      <c r="X20" s="379">
        <v>0</v>
      </c>
      <c r="Y20" s="379">
        <v>0</v>
      </c>
      <c r="Z20" s="379">
        <v>0</v>
      </c>
      <c r="AA20" s="379">
        <v>0</v>
      </c>
      <c r="AB20" s="379">
        <v>0</v>
      </c>
      <c r="AC20" s="379">
        <v>211900</v>
      </c>
      <c r="AD20" s="379">
        <v>0</v>
      </c>
      <c r="AE20" s="379">
        <v>135331</v>
      </c>
      <c r="AF20" s="379">
        <v>0</v>
      </c>
      <c r="AG20" s="379">
        <v>0</v>
      </c>
      <c r="AH20" s="379">
        <v>62712</v>
      </c>
      <c r="AI20" s="379">
        <v>0</v>
      </c>
      <c r="AJ20" s="379">
        <v>0</v>
      </c>
      <c r="AK20" s="379">
        <v>0</v>
      </c>
      <c r="AL20" s="379">
        <v>0</v>
      </c>
      <c r="AM20" s="379">
        <v>64297</v>
      </c>
      <c r="AN20" s="379">
        <v>0</v>
      </c>
    </row>
    <row r="21" spans="3:40" x14ac:dyDescent="0.3">
      <c r="C21" s="379">
        <v>21</v>
      </c>
      <c r="D21" s="379">
        <v>2</v>
      </c>
      <c r="E21" s="379">
        <v>7</v>
      </c>
      <c r="F21" s="379">
        <v>465839</v>
      </c>
      <c r="G21" s="379">
        <v>0</v>
      </c>
      <c r="H21" s="379">
        <v>365590</v>
      </c>
      <c r="I21" s="379">
        <v>0</v>
      </c>
      <c r="J21" s="379">
        <v>0</v>
      </c>
      <c r="K21" s="379">
        <v>100249</v>
      </c>
      <c r="L21" s="379">
        <v>0</v>
      </c>
      <c r="M21" s="379">
        <v>0</v>
      </c>
      <c r="N21" s="379">
        <v>0</v>
      </c>
      <c r="O21" s="379">
        <v>0</v>
      </c>
      <c r="P21" s="379">
        <v>0</v>
      </c>
      <c r="Q21" s="379">
        <v>0</v>
      </c>
      <c r="R21" s="379">
        <v>0</v>
      </c>
      <c r="S21" s="379">
        <v>0</v>
      </c>
      <c r="T21" s="379">
        <v>0</v>
      </c>
      <c r="U21" s="379">
        <v>0</v>
      </c>
      <c r="V21" s="379">
        <v>0</v>
      </c>
      <c r="W21" s="379">
        <v>0</v>
      </c>
      <c r="X21" s="379">
        <v>0</v>
      </c>
      <c r="Y21" s="379">
        <v>0</v>
      </c>
      <c r="Z21" s="379">
        <v>0</v>
      </c>
      <c r="AA21" s="379">
        <v>0</v>
      </c>
      <c r="AB21" s="379">
        <v>0</v>
      </c>
      <c r="AC21" s="379">
        <v>0</v>
      </c>
      <c r="AD21" s="379">
        <v>0</v>
      </c>
      <c r="AE21" s="379">
        <v>0</v>
      </c>
      <c r="AF21" s="379">
        <v>0</v>
      </c>
      <c r="AG21" s="379">
        <v>0</v>
      </c>
      <c r="AH21" s="379">
        <v>0</v>
      </c>
      <c r="AI21" s="379">
        <v>0</v>
      </c>
      <c r="AJ21" s="379">
        <v>0</v>
      </c>
      <c r="AK21" s="379">
        <v>0</v>
      </c>
      <c r="AL21" s="379">
        <v>0</v>
      </c>
      <c r="AM21" s="379">
        <v>0</v>
      </c>
      <c r="AN21" s="379">
        <v>0</v>
      </c>
    </row>
    <row r="22" spans="3:40" x14ac:dyDescent="0.3">
      <c r="C22" s="379">
        <v>21</v>
      </c>
      <c r="D22" s="379">
        <v>2</v>
      </c>
      <c r="E22" s="379">
        <v>9</v>
      </c>
      <c r="F22" s="379">
        <v>501535</v>
      </c>
      <c r="G22" s="379">
        <v>0</v>
      </c>
      <c r="H22" s="379">
        <v>365590</v>
      </c>
      <c r="I22" s="379">
        <v>0</v>
      </c>
      <c r="J22" s="379">
        <v>0</v>
      </c>
      <c r="K22" s="379">
        <v>132945</v>
      </c>
      <c r="L22" s="379">
        <v>0</v>
      </c>
      <c r="M22" s="379">
        <v>0</v>
      </c>
      <c r="N22" s="379">
        <v>0</v>
      </c>
      <c r="O22" s="379">
        <v>0</v>
      </c>
      <c r="P22" s="379">
        <v>0</v>
      </c>
      <c r="Q22" s="379">
        <v>0</v>
      </c>
      <c r="R22" s="379">
        <v>0</v>
      </c>
      <c r="S22" s="379">
        <v>0</v>
      </c>
      <c r="T22" s="379">
        <v>0</v>
      </c>
      <c r="U22" s="379">
        <v>0</v>
      </c>
      <c r="V22" s="379">
        <v>0</v>
      </c>
      <c r="W22" s="379">
        <v>0</v>
      </c>
      <c r="X22" s="379">
        <v>0</v>
      </c>
      <c r="Y22" s="379">
        <v>0</v>
      </c>
      <c r="Z22" s="379">
        <v>0</v>
      </c>
      <c r="AA22" s="379">
        <v>0</v>
      </c>
      <c r="AB22" s="379">
        <v>0</v>
      </c>
      <c r="AC22" s="379">
        <v>3000</v>
      </c>
      <c r="AD22" s="379">
        <v>0</v>
      </c>
      <c r="AE22" s="379">
        <v>0</v>
      </c>
      <c r="AF22" s="379">
        <v>0</v>
      </c>
      <c r="AG22" s="379">
        <v>0</v>
      </c>
      <c r="AH22" s="379">
        <v>0</v>
      </c>
      <c r="AI22" s="379">
        <v>0</v>
      </c>
      <c r="AJ22" s="379">
        <v>0</v>
      </c>
      <c r="AK22" s="379">
        <v>0</v>
      </c>
      <c r="AL22" s="379">
        <v>0</v>
      </c>
      <c r="AM22" s="379">
        <v>0</v>
      </c>
      <c r="AN22" s="379">
        <v>0</v>
      </c>
    </row>
    <row r="23" spans="3:40" x14ac:dyDescent="0.3">
      <c r="C23" s="379">
        <v>21</v>
      </c>
      <c r="D23" s="379">
        <v>2</v>
      </c>
      <c r="E23" s="379">
        <v>10</v>
      </c>
      <c r="F23" s="379">
        <v>11600</v>
      </c>
      <c r="G23" s="379">
        <v>0</v>
      </c>
      <c r="H23" s="379">
        <v>4800</v>
      </c>
      <c r="I23" s="379">
        <v>0</v>
      </c>
      <c r="J23" s="379">
        <v>0</v>
      </c>
      <c r="K23" s="379">
        <v>6800</v>
      </c>
      <c r="L23" s="379">
        <v>0</v>
      </c>
      <c r="M23" s="379">
        <v>0</v>
      </c>
      <c r="N23" s="379">
        <v>0</v>
      </c>
      <c r="O23" s="379">
        <v>0</v>
      </c>
      <c r="P23" s="379">
        <v>0</v>
      </c>
      <c r="Q23" s="379">
        <v>0</v>
      </c>
      <c r="R23" s="379">
        <v>0</v>
      </c>
      <c r="S23" s="379">
        <v>0</v>
      </c>
      <c r="T23" s="379">
        <v>0</v>
      </c>
      <c r="U23" s="379">
        <v>0</v>
      </c>
      <c r="V23" s="379">
        <v>0</v>
      </c>
      <c r="W23" s="379">
        <v>0</v>
      </c>
      <c r="X23" s="379">
        <v>0</v>
      </c>
      <c r="Y23" s="379">
        <v>0</v>
      </c>
      <c r="Z23" s="379">
        <v>0</v>
      </c>
      <c r="AA23" s="379">
        <v>0</v>
      </c>
      <c r="AB23" s="379">
        <v>0</v>
      </c>
      <c r="AC23" s="379">
        <v>0</v>
      </c>
      <c r="AD23" s="379">
        <v>0</v>
      </c>
      <c r="AE23" s="379">
        <v>0</v>
      </c>
      <c r="AF23" s="379">
        <v>0</v>
      </c>
      <c r="AG23" s="379">
        <v>0</v>
      </c>
      <c r="AH23" s="379">
        <v>0</v>
      </c>
      <c r="AI23" s="379">
        <v>0</v>
      </c>
      <c r="AJ23" s="379">
        <v>0</v>
      </c>
      <c r="AK23" s="379">
        <v>0</v>
      </c>
      <c r="AL23" s="379">
        <v>0</v>
      </c>
      <c r="AM23" s="379">
        <v>0</v>
      </c>
      <c r="AN23" s="379">
        <v>0</v>
      </c>
    </row>
    <row r="24" spans="3:40" x14ac:dyDescent="0.3">
      <c r="C24" s="379">
        <v>21</v>
      </c>
      <c r="D24" s="379">
        <v>2</v>
      </c>
      <c r="E24" s="379">
        <v>11</v>
      </c>
      <c r="F24" s="379">
        <v>7966.3333333333339</v>
      </c>
      <c r="G24" s="379">
        <v>0</v>
      </c>
      <c r="H24" s="379">
        <v>6299.666666666667</v>
      </c>
      <c r="I24" s="379">
        <v>0</v>
      </c>
      <c r="J24" s="379">
        <v>0</v>
      </c>
      <c r="K24" s="379">
        <v>1666.6666666666667</v>
      </c>
      <c r="L24" s="379">
        <v>0</v>
      </c>
      <c r="M24" s="379">
        <v>0</v>
      </c>
      <c r="N24" s="379">
        <v>0</v>
      </c>
      <c r="O24" s="379">
        <v>0</v>
      </c>
      <c r="P24" s="379">
        <v>0</v>
      </c>
      <c r="Q24" s="379">
        <v>0</v>
      </c>
      <c r="R24" s="379">
        <v>0</v>
      </c>
      <c r="S24" s="379">
        <v>0</v>
      </c>
      <c r="T24" s="379">
        <v>0</v>
      </c>
      <c r="U24" s="379">
        <v>0</v>
      </c>
      <c r="V24" s="379">
        <v>0</v>
      </c>
      <c r="W24" s="379">
        <v>0</v>
      </c>
      <c r="X24" s="379">
        <v>0</v>
      </c>
      <c r="Y24" s="379">
        <v>0</v>
      </c>
      <c r="Z24" s="379">
        <v>0</v>
      </c>
      <c r="AA24" s="379">
        <v>0</v>
      </c>
      <c r="AB24" s="379">
        <v>0</v>
      </c>
      <c r="AC24" s="379">
        <v>0</v>
      </c>
      <c r="AD24" s="379">
        <v>0</v>
      </c>
      <c r="AE24" s="379">
        <v>0</v>
      </c>
      <c r="AF24" s="379">
        <v>0</v>
      </c>
      <c r="AG24" s="379">
        <v>0</v>
      </c>
      <c r="AH24" s="379">
        <v>0</v>
      </c>
      <c r="AI24" s="379">
        <v>0</v>
      </c>
      <c r="AJ24" s="379">
        <v>0</v>
      </c>
      <c r="AK24" s="379">
        <v>0</v>
      </c>
      <c r="AL24" s="379">
        <v>0</v>
      </c>
      <c r="AM24" s="379">
        <v>0</v>
      </c>
      <c r="AN24" s="379">
        <v>0</v>
      </c>
    </row>
    <row r="25" spans="3:40" x14ac:dyDescent="0.3">
      <c r="C25" s="379">
        <v>21</v>
      </c>
      <c r="D25" s="379">
        <v>3</v>
      </c>
      <c r="E25" s="379">
        <v>1</v>
      </c>
      <c r="F25" s="379">
        <v>96.15</v>
      </c>
      <c r="G25" s="379">
        <v>0</v>
      </c>
      <c r="H25" s="379">
        <v>22.05</v>
      </c>
      <c r="I25" s="379">
        <v>0</v>
      </c>
      <c r="J25" s="379">
        <v>0</v>
      </c>
      <c r="K25" s="379">
        <v>32</v>
      </c>
      <c r="L25" s="379">
        <v>0</v>
      </c>
      <c r="M25" s="379">
        <v>15</v>
      </c>
      <c r="N25" s="379">
        <v>0</v>
      </c>
      <c r="O25" s="379">
        <v>0</v>
      </c>
      <c r="P25" s="379">
        <v>0</v>
      </c>
      <c r="Q25" s="379">
        <v>0</v>
      </c>
      <c r="R25" s="379">
        <v>0</v>
      </c>
      <c r="S25" s="379">
        <v>0</v>
      </c>
      <c r="T25" s="379">
        <v>0</v>
      </c>
      <c r="U25" s="379">
        <v>0</v>
      </c>
      <c r="V25" s="379">
        <v>0</v>
      </c>
      <c r="W25" s="379">
        <v>0</v>
      </c>
      <c r="X25" s="379">
        <v>0</v>
      </c>
      <c r="Y25" s="379">
        <v>0</v>
      </c>
      <c r="Z25" s="379">
        <v>0</v>
      </c>
      <c r="AA25" s="379">
        <v>0</v>
      </c>
      <c r="AB25" s="379">
        <v>0</v>
      </c>
      <c r="AC25" s="379">
        <v>11</v>
      </c>
      <c r="AD25" s="379">
        <v>0</v>
      </c>
      <c r="AE25" s="379">
        <v>8</v>
      </c>
      <c r="AF25" s="379">
        <v>0</v>
      </c>
      <c r="AG25" s="379">
        <v>0</v>
      </c>
      <c r="AH25" s="379">
        <v>4</v>
      </c>
      <c r="AI25" s="379">
        <v>0</v>
      </c>
      <c r="AJ25" s="379">
        <v>0</v>
      </c>
      <c r="AK25" s="379">
        <v>0</v>
      </c>
      <c r="AL25" s="379">
        <v>0</v>
      </c>
      <c r="AM25" s="379">
        <v>4.0999999999999996</v>
      </c>
      <c r="AN25" s="379">
        <v>0</v>
      </c>
    </row>
    <row r="26" spans="3:40" x14ac:dyDescent="0.3">
      <c r="C26" s="379">
        <v>21</v>
      </c>
      <c r="D26" s="379">
        <v>3</v>
      </c>
      <c r="E26" s="379">
        <v>2</v>
      </c>
      <c r="F26" s="379">
        <v>13984.3</v>
      </c>
      <c r="G26" s="379">
        <v>0</v>
      </c>
      <c r="H26" s="379">
        <v>3424.4</v>
      </c>
      <c r="I26" s="379">
        <v>0</v>
      </c>
      <c r="J26" s="379">
        <v>0</v>
      </c>
      <c r="K26" s="379">
        <v>4415</v>
      </c>
      <c r="L26" s="379">
        <v>0</v>
      </c>
      <c r="M26" s="379">
        <v>2363.25</v>
      </c>
      <c r="N26" s="379">
        <v>0</v>
      </c>
      <c r="O26" s="379">
        <v>0</v>
      </c>
      <c r="P26" s="379">
        <v>0</v>
      </c>
      <c r="Q26" s="379">
        <v>0</v>
      </c>
      <c r="R26" s="379">
        <v>0</v>
      </c>
      <c r="S26" s="379">
        <v>0</v>
      </c>
      <c r="T26" s="379">
        <v>0</v>
      </c>
      <c r="U26" s="379">
        <v>0</v>
      </c>
      <c r="V26" s="379">
        <v>0</v>
      </c>
      <c r="W26" s="379">
        <v>0</v>
      </c>
      <c r="X26" s="379">
        <v>0</v>
      </c>
      <c r="Y26" s="379">
        <v>0</v>
      </c>
      <c r="Z26" s="379">
        <v>0</v>
      </c>
      <c r="AA26" s="379">
        <v>0</v>
      </c>
      <c r="AB26" s="379">
        <v>0</v>
      </c>
      <c r="AC26" s="379">
        <v>1360</v>
      </c>
      <c r="AD26" s="379">
        <v>0</v>
      </c>
      <c r="AE26" s="379">
        <v>1128.5</v>
      </c>
      <c r="AF26" s="379">
        <v>0</v>
      </c>
      <c r="AG26" s="379">
        <v>0</v>
      </c>
      <c r="AH26" s="379">
        <v>645.75</v>
      </c>
      <c r="AI26" s="379">
        <v>0</v>
      </c>
      <c r="AJ26" s="379">
        <v>0</v>
      </c>
      <c r="AK26" s="379">
        <v>0</v>
      </c>
      <c r="AL26" s="379">
        <v>0</v>
      </c>
      <c r="AM26" s="379">
        <v>647.4</v>
      </c>
      <c r="AN26" s="379">
        <v>0</v>
      </c>
    </row>
    <row r="27" spans="3:40" x14ac:dyDescent="0.3">
      <c r="C27" s="379">
        <v>21</v>
      </c>
      <c r="D27" s="379">
        <v>3</v>
      </c>
      <c r="E27" s="379">
        <v>3</v>
      </c>
      <c r="F27" s="379">
        <v>167</v>
      </c>
      <c r="G27" s="379">
        <v>0</v>
      </c>
      <c r="H27" s="379">
        <v>167</v>
      </c>
      <c r="I27" s="379">
        <v>0</v>
      </c>
      <c r="J27" s="379">
        <v>0</v>
      </c>
      <c r="K27" s="379">
        <v>0</v>
      </c>
      <c r="L27" s="379">
        <v>0</v>
      </c>
      <c r="M27" s="379">
        <v>0</v>
      </c>
      <c r="N27" s="379">
        <v>0</v>
      </c>
      <c r="O27" s="379">
        <v>0</v>
      </c>
      <c r="P27" s="379">
        <v>0</v>
      </c>
      <c r="Q27" s="379">
        <v>0</v>
      </c>
      <c r="R27" s="379">
        <v>0</v>
      </c>
      <c r="S27" s="379">
        <v>0</v>
      </c>
      <c r="T27" s="379">
        <v>0</v>
      </c>
      <c r="U27" s="379">
        <v>0</v>
      </c>
      <c r="V27" s="379">
        <v>0</v>
      </c>
      <c r="W27" s="379">
        <v>0</v>
      </c>
      <c r="X27" s="379">
        <v>0</v>
      </c>
      <c r="Y27" s="379">
        <v>0</v>
      </c>
      <c r="Z27" s="379">
        <v>0</v>
      </c>
      <c r="AA27" s="379">
        <v>0</v>
      </c>
      <c r="AB27" s="379">
        <v>0</v>
      </c>
      <c r="AC27" s="379">
        <v>0</v>
      </c>
      <c r="AD27" s="379">
        <v>0</v>
      </c>
      <c r="AE27" s="379">
        <v>0</v>
      </c>
      <c r="AF27" s="379">
        <v>0</v>
      </c>
      <c r="AG27" s="379">
        <v>0</v>
      </c>
      <c r="AH27" s="379">
        <v>0</v>
      </c>
      <c r="AI27" s="379">
        <v>0</v>
      </c>
      <c r="AJ27" s="379">
        <v>0</v>
      </c>
      <c r="AK27" s="379">
        <v>0</v>
      </c>
      <c r="AL27" s="379">
        <v>0</v>
      </c>
      <c r="AM27" s="379">
        <v>0</v>
      </c>
      <c r="AN27" s="379">
        <v>0</v>
      </c>
    </row>
    <row r="28" spans="3:40" x14ac:dyDescent="0.3">
      <c r="C28" s="379">
        <v>21</v>
      </c>
      <c r="D28" s="379">
        <v>3</v>
      </c>
      <c r="E28" s="379">
        <v>4</v>
      </c>
      <c r="F28" s="379">
        <v>408</v>
      </c>
      <c r="G28" s="379">
        <v>0</v>
      </c>
      <c r="H28" s="379">
        <v>208</v>
      </c>
      <c r="I28" s="379">
        <v>0</v>
      </c>
      <c r="J28" s="379">
        <v>0</v>
      </c>
      <c r="K28" s="379">
        <v>150</v>
      </c>
      <c r="L28" s="379">
        <v>0</v>
      </c>
      <c r="M28" s="379">
        <v>0</v>
      </c>
      <c r="N28" s="379">
        <v>0</v>
      </c>
      <c r="O28" s="379">
        <v>0</v>
      </c>
      <c r="P28" s="379">
        <v>0</v>
      </c>
      <c r="Q28" s="379">
        <v>0</v>
      </c>
      <c r="R28" s="379">
        <v>0</v>
      </c>
      <c r="S28" s="379">
        <v>0</v>
      </c>
      <c r="T28" s="379">
        <v>0</v>
      </c>
      <c r="U28" s="379">
        <v>0</v>
      </c>
      <c r="V28" s="379">
        <v>0</v>
      </c>
      <c r="W28" s="379">
        <v>0</v>
      </c>
      <c r="X28" s="379">
        <v>0</v>
      </c>
      <c r="Y28" s="379">
        <v>0</v>
      </c>
      <c r="Z28" s="379">
        <v>0</v>
      </c>
      <c r="AA28" s="379">
        <v>0</v>
      </c>
      <c r="AB28" s="379">
        <v>0</v>
      </c>
      <c r="AC28" s="379">
        <v>40</v>
      </c>
      <c r="AD28" s="379">
        <v>0</v>
      </c>
      <c r="AE28" s="379">
        <v>10</v>
      </c>
      <c r="AF28" s="379">
        <v>0</v>
      </c>
      <c r="AG28" s="379">
        <v>0</v>
      </c>
      <c r="AH28" s="379">
        <v>0</v>
      </c>
      <c r="AI28" s="379">
        <v>0</v>
      </c>
      <c r="AJ28" s="379">
        <v>0</v>
      </c>
      <c r="AK28" s="379">
        <v>0</v>
      </c>
      <c r="AL28" s="379">
        <v>0</v>
      </c>
      <c r="AM28" s="379">
        <v>0</v>
      </c>
      <c r="AN28" s="379">
        <v>0</v>
      </c>
    </row>
    <row r="29" spans="3:40" x14ac:dyDescent="0.3">
      <c r="C29" s="379">
        <v>21</v>
      </c>
      <c r="D29" s="379">
        <v>3</v>
      </c>
      <c r="E29" s="379">
        <v>5</v>
      </c>
      <c r="F29" s="379">
        <v>40</v>
      </c>
      <c r="G29" s="379">
        <v>40</v>
      </c>
      <c r="H29" s="379">
        <v>0</v>
      </c>
      <c r="I29" s="379">
        <v>0</v>
      </c>
      <c r="J29" s="379">
        <v>0</v>
      </c>
      <c r="K29" s="379">
        <v>0</v>
      </c>
      <c r="L29" s="379">
        <v>0</v>
      </c>
      <c r="M29" s="379">
        <v>0</v>
      </c>
      <c r="N29" s="379">
        <v>0</v>
      </c>
      <c r="O29" s="379">
        <v>0</v>
      </c>
      <c r="P29" s="379">
        <v>0</v>
      </c>
      <c r="Q29" s="379">
        <v>0</v>
      </c>
      <c r="R29" s="379">
        <v>0</v>
      </c>
      <c r="S29" s="379">
        <v>0</v>
      </c>
      <c r="T29" s="379">
        <v>0</v>
      </c>
      <c r="U29" s="379">
        <v>0</v>
      </c>
      <c r="V29" s="379">
        <v>0</v>
      </c>
      <c r="W29" s="379">
        <v>0</v>
      </c>
      <c r="X29" s="379">
        <v>0</v>
      </c>
      <c r="Y29" s="379">
        <v>0</v>
      </c>
      <c r="Z29" s="379">
        <v>0</v>
      </c>
      <c r="AA29" s="379">
        <v>0</v>
      </c>
      <c r="AB29" s="379">
        <v>0</v>
      </c>
      <c r="AC29" s="379">
        <v>0</v>
      </c>
      <c r="AD29" s="379">
        <v>0</v>
      </c>
      <c r="AE29" s="379">
        <v>0</v>
      </c>
      <c r="AF29" s="379">
        <v>0</v>
      </c>
      <c r="AG29" s="379">
        <v>0</v>
      </c>
      <c r="AH29" s="379">
        <v>0</v>
      </c>
      <c r="AI29" s="379">
        <v>0</v>
      </c>
      <c r="AJ29" s="379">
        <v>0</v>
      </c>
      <c r="AK29" s="379">
        <v>0</v>
      </c>
      <c r="AL29" s="379">
        <v>0</v>
      </c>
      <c r="AM29" s="379">
        <v>0</v>
      </c>
      <c r="AN29" s="379">
        <v>0</v>
      </c>
    </row>
    <row r="30" spans="3:40" x14ac:dyDescent="0.3">
      <c r="C30" s="379">
        <v>21</v>
      </c>
      <c r="D30" s="379">
        <v>3</v>
      </c>
      <c r="E30" s="379">
        <v>6</v>
      </c>
      <c r="F30" s="379">
        <v>2971547</v>
      </c>
      <c r="G30" s="379">
        <v>8000</v>
      </c>
      <c r="H30" s="379">
        <v>1199066</v>
      </c>
      <c r="I30" s="379">
        <v>0</v>
      </c>
      <c r="J30" s="379">
        <v>0</v>
      </c>
      <c r="K30" s="379">
        <v>893275</v>
      </c>
      <c r="L30" s="379">
        <v>0</v>
      </c>
      <c r="M30" s="379">
        <v>385705</v>
      </c>
      <c r="N30" s="379">
        <v>0</v>
      </c>
      <c r="O30" s="379">
        <v>0</v>
      </c>
      <c r="P30" s="379">
        <v>0</v>
      </c>
      <c r="Q30" s="379">
        <v>0</v>
      </c>
      <c r="R30" s="379">
        <v>0</v>
      </c>
      <c r="S30" s="379">
        <v>0</v>
      </c>
      <c r="T30" s="379">
        <v>0</v>
      </c>
      <c r="U30" s="379">
        <v>0</v>
      </c>
      <c r="V30" s="379">
        <v>0</v>
      </c>
      <c r="W30" s="379">
        <v>0</v>
      </c>
      <c r="X30" s="379">
        <v>0</v>
      </c>
      <c r="Y30" s="379">
        <v>0</v>
      </c>
      <c r="Z30" s="379">
        <v>0</v>
      </c>
      <c r="AA30" s="379">
        <v>0</v>
      </c>
      <c r="AB30" s="379">
        <v>0</v>
      </c>
      <c r="AC30" s="379">
        <v>203509</v>
      </c>
      <c r="AD30" s="379">
        <v>0</v>
      </c>
      <c r="AE30" s="379">
        <v>131332</v>
      </c>
      <c r="AF30" s="379">
        <v>0</v>
      </c>
      <c r="AG30" s="379">
        <v>0</v>
      </c>
      <c r="AH30" s="379">
        <v>63163</v>
      </c>
      <c r="AI30" s="379">
        <v>0</v>
      </c>
      <c r="AJ30" s="379">
        <v>0</v>
      </c>
      <c r="AK30" s="379">
        <v>0</v>
      </c>
      <c r="AL30" s="379">
        <v>0</v>
      </c>
      <c r="AM30" s="379">
        <v>87497</v>
      </c>
      <c r="AN30" s="379">
        <v>0</v>
      </c>
    </row>
    <row r="31" spans="3:40" x14ac:dyDescent="0.3">
      <c r="C31" s="379">
        <v>21</v>
      </c>
      <c r="D31" s="379">
        <v>3</v>
      </c>
      <c r="E31" s="379">
        <v>7</v>
      </c>
      <c r="F31" s="379">
        <v>802332</v>
      </c>
      <c r="G31" s="379">
        <v>0</v>
      </c>
      <c r="H31" s="379">
        <v>657004</v>
      </c>
      <c r="I31" s="379">
        <v>0</v>
      </c>
      <c r="J31" s="379">
        <v>0</v>
      </c>
      <c r="K31" s="379">
        <v>145328</v>
      </c>
      <c r="L31" s="379">
        <v>0</v>
      </c>
      <c r="M31" s="379">
        <v>0</v>
      </c>
      <c r="N31" s="379">
        <v>0</v>
      </c>
      <c r="O31" s="379">
        <v>0</v>
      </c>
      <c r="P31" s="379">
        <v>0</v>
      </c>
      <c r="Q31" s="379">
        <v>0</v>
      </c>
      <c r="R31" s="379">
        <v>0</v>
      </c>
      <c r="S31" s="379">
        <v>0</v>
      </c>
      <c r="T31" s="379">
        <v>0</v>
      </c>
      <c r="U31" s="379">
        <v>0</v>
      </c>
      <c r="V31" s="379">
        <v>0</v>
      </c>
      <c r="W31" s="379">
        <v>0</v>
      </c>
      <c r="X31" s="379">
        <v>0</v>
      </c>
      <c r="Y31" s="379">
        <v>0</v>
      </c>
      <c r="Z31" s="379">
        <v>0</v>
      </c>
      <c r="AA31" s="379">
        <v>0</v>
      </c>
      <c r="AB31" s="379">
        <v>0</v>
      </c>
      <c r="AC31" s="379">
        <v>0</v>
      </c>
      <c r="AD31" s="379">
        <v>0</v>
      </c>
      <c r="AE31" s="379">
        <v>0</v>
      </c>
      <c r="AF31" s="379">
        <v>0</v>
      </c>
      <c r="AG31" s="379">
        <v>0</v>
      </c>
      <c r="AH31" s="379">
        <v>0</v>
      </c>
      <c r="AI31" s="379">
        <v>0</v>
      </c>
      <c r="AJ31" s="379">
        <v>0</v>
      </c>
      <c r="AK31" s="379">
        <v>0</v>
      </c>
      <c r="AL31" s="379">
        <v>0</v>
      </c>
      <c r="AM31" s="379">
        <v>0</v>
      </c>
      <c r="AN31" s="379">
        <v>0</v>
      </c>
    </row>
    <row r="32" spans="3:40" x14ac:dyDescent="0.3">
      <c r="C32" s="379">
        <v>21</v>
      </c>
      <c r="D32" s="379">
        <v>3</v>
      </c>
      <c r="E32" s="379">
        <v>9</v>
      </c>
      <c r="F32" s="379">
        <v>831796</v>
      </c>
      <c r="G32" s="379">
        <v>0</v>
      </c>
      <c r="H32" s="379">
        <v>657004</v>
      </c>
      <c r="I32" s="379">
        <v>0</v>
      </c>
      <c r="J32" s="379">
        <v>0</v>
      </c>
      <c r="K32" s="379">
        <v>166960</v>
      </c>
      <c r="L32" s="379">
        <v>0</v>
      </c>
      <c r="M32" s="379">
        <v>0</v>
      </c>
      <c r="N32" s="379">
        <v>0</v>
      </c>
      <c r="O32" s="379">
        <v>0</v>
      </c>
      <c r="P32" s="379">
        <v>0</v>
      </c>
      <c r="Q32" s="379">
        <v>0</v>
      </c>
      <c r="R32" s="379">
        <v>0</v>
      </c>
      <c r="S32" s="379">
        <v>0</v>
      </c>
      <c r="T32" s="379">
        <v>0</v>
      </c>
      <c r="U32" s="379">
        <v>0</v>
      </c>
      <c r="V32" s="379">
        <v>0</v>
      </c>
      <c r="W32" s="379">
        <v>0</v>
      </c>
      <c r="X32" s="379">
        <v>0</v>
      </c>
      <c r="Y32" s="379">
        <v>0</v>
      </c>
      <c r="Z32" s="379">
        <v>0</v>
      </c>
      <c r="AA32" s="379">
        <v>0</v>
      </c>
      <c r="AB32" s="379">
        <v>0</v>
      </c>
      <c r="AC32" s="379">
        <v>2832</v>
      </c>
      <c r="AD32" s="379">
        <v>0</v>
      </c>
      <c r="AE32" s="379">
        <v>0</v>
      </c>
      <c r="AF32" s="379">
        <v>0</v>
      </c>
      <c r="AG32" s="379">
        <v>0</v>
      </c>
      <c r="AH32" s="379">
        <v>0</v>
      </c>
      <c r="AI32" s="379">
        <v>0</v>
      </c>
      <c r="AJ32" s="379">
        <v>0</v>
      </c>
      <c r="AK32" s="379">
        <v>0</v>
      </c>
      <c r="AL32" s="379">
        <v>0</v>
      </c>
      <c r="AM32" s="379">
        <v>5000</v>
      </c>
      <c r="AN32" s="379">
        <v>0</v>
      </c>
    </row>
    <row r="33" spans="3:40" x14ac:dyDescent="0.3">
      <c r="C33" s="379">
        <v>21</v>
      </c>
      <c r="D33" s="379">
        <v>3</v>
      </c>
      <c r="E33" s="379">
        <v>11</v>
      </c>
      <c r="F33" s="379">
        <v>7966.3333333333339</v>
      </c>
      <c r="G33" s="379">
        <v>0</v>
      </c>
      <c r="H33" s="379">
        <v>6299.666666666667</v>
      </c>
      <c r="I33" s="379">
        <v>0</v>
      </c>
      <c r="J33" s="379">
        <v>0</v>
      </c>
      <c r="K33" s="379">
        <v>1666.6666666666667</v>
      </c>
      <c r="L33" s="379">
        <v>0</v>
      </c>
      <c r="M33" s="379">
        <v>0</v>
      </c>
      <c r="N33" s="379">
        <v>0</v>
      </c>
      <c r="O33" s="379">
        <v>0</v>
      </c>
      <c r="P33" s="379">
        <v>0</v>
      </c>
      <c r="Q33" s="379">
        <v>0</v>
      </c>
      <c r="R33" s="379">
        <v>0</v>
      </c>
      <c r="S33" s="379">
        <v>0</v>
      </c>
      <c r="T33" s="379">
        <v>0</v>
      </c>
      <c r="U33" s="379">
        <v>0</v>
      </c>
      <c r="V33" s="379">
        <v>0</v>
      </c>
      <c r="W33" s="379">
        <v>0</v>
      </c>
      <c r="X33" s="379">
        <v>0</v>
      </c>
      <c r="Y33" s="379">
        <v>0</v>
      </c>
      <c r="Z33" s="379">
        <v>0</v>
      </c>
      <c r="AA33" s="379">
        <v>0</v>
      </c>
      <c r="AB33" s="379">
        <v>0</v>
      </c>
      <c r="AC33" s="379">
        <v>0</v>
      </c>
      <c r="AD33" s="379">
        <v>0</v>
      </c>
      <c r="AE33" s="379">
        <v>0</v>
      </c>
      <c r="AF33" s="379">
        <v>0</v>
      </c>
      <c r="AG33" s="379">
        <v>0</v>
      </c>
      <c r="AH33" s="379">
        <v>0</v>
      </c>
      <c r="AI33" s="379">
        <v>0</v>
      </c>
      <c r="AJ33" s="379">
        <v>0</v>
      </c>
      <c r="AK33" s="379">
        <v>0</v>
      </c>
      <c r="AL33" s="379">
        <v>0</v>
      </c>
      <c r="AM33" s="379">
        <v>0</v>
      </c>
      <c r="AN33" s="379">
        <v>0</v>
      </c>
    </row>
    <row r="34" spans="3:40" x14ac:dyDescent="0.3">
      <c r="C34" s="379">
        <v>21</v>
      </c>
      <c r="D34" s="379">
        <v>4</v>
      </c>
      <c r="E34" s="379">
        <v>1</v>
      </c>
      <c r="F34" s="379">
        <v>99.2</v>
      </c>
      <c r="G34" s="379">
        <v>0</v>
      </c>
      <c r="H34" s="379">
        <v>22.1</v>
      </c>
      <c r="I34" s="379">
        <v>0</v>
      </c>
      <c r="J34" s="379">
        <v>0</v>
      </c>
      <c r="K34" s="379">
        <v>32</v>
      </c>
      <c r="L34" s="379">
        <v>0</v>
      </c>
      <c r="M34" s="379">
        <v>15</v>
      </c>
      <c r="N34" s="379">
        <v>0</v>
      </c>
      <c r="O34" s="379">
        <v>0</v>
      </c>
      <c r="P34" s="379">
        <v>0</v>
      </c>
      <c r="Q34" s="379">
        <v>0</v>
      </c>
      <c r="R34" s="379">
        <v>0</v>
      </c>
      <c r="S34" s="379">
        <v>0</v>
      </c>
      <c r="T34" s="379">
        <v>0</v>
      </c>
      <c r="U34" s="379">
        <v>0</v>
      </c>
      <c r="V34" s="379">
        <v>0</v>
      </c>
      <c r="W34" s="379">
        <v>0</v>
      </c>
      <c r="X34" s="379">
        <v>0</v>
      </c>
      <c r="Y34" s="379">
        <v>0</v>
      </c>
      <c r="Z34" s="379">
        <v>0</v>
      </c>
      <c r="AA34" s="379">
        <v>0</v>
      </c>
      <c r="AB34" s="379">
        <v>0</v>
      </c>
      <c r="AC34" s="379">
        <v>12</v>
      </c>
      <c r="AD34" s="379">
        <v>0</v>
      </c>
      <c r="AE34" s="379">
        <v>9</v>
      </c>
      <c r="AF34" s="379">
        <v>0</v>
      </c>
      <c r="AG34" s="379">
        <v>0</v>
      </c>
      <c r="AH34" s="379">
        <v>5</v>
      </c>
      <c r="AI34" s="379">
        <v>0</v>
      </c>
      <c r="AJ34" s="379">
        <v>0</v>
      </c>
      <c r="AK34" s="379">
        <v>0</v>
      </c>
      <c r="AL34" s="379">
        <v>0</v>
      </c>
      <c r="AM34" s="379">
        <v>4.0999999999999996</v>
      </c>
      <c r="AN34" s="379">
        <v>0</v>
      </c>
    </row>
    <row r="35" spans="3:40" x14ac:dyDescent="0.3">
      <c r="C35" s="379">
        <v>21</v>
      </c>
      <c r="D35" s="379">
        <v>4</v>
      </c>
      <c r="E35" s="379">
        <v>2</v>
      </c>
      <c r="F35" s="379">
        <v>14837.45</v>
      </c>
      <c r="G35" s="379">
        <v>0</v>
      </c>
      <c r="H35" s="379">
        <v>3658</v>
      </c>
      <c r="I35" s="379">
        <v>0</v>
      </c>
      <c r="J35" s="379">
        <v>0</v>
      </c>
      <c r="K35" s="379">
        <v>4800.5</v>
      </c>
      <c r="L35" s="379">
        <v>0</v>
      </c>
      <c r="M35" s="379">
        <v>2447.75</v>
      </c>
      <c r="N35" s="379">
        <v>0</v>
      </c>
      <c r="O35" s="379">
        <v>0</v>
      </c>
      <c r="P35" s="379">
        <v>0</v>
      </c>
      <c r="Q35" s="379">
        <v>0</v>
      </c>
      <c r="R35" s="379">
        <v>0</v>
      </c>
      <c r="S35" s="379">
        <v>0</v>
      </c>
      <c r="T35" s="379">
        <v>0</v>
      </c>
      <c r="U35" s="379">
        <v>0</v>
      </c>
      <c r="V35" s="379">
        <v>0</v>
      </c>
      <c r="W35" s="379">
        <v>0</v>
      </c>
      <c r="X35" s="379">
        <v>0</v>
      </c>
      <c r="Y35" s="379">
        <v>0</v>
      </c>
      <c r="Z35" s="379">
        <v>0</v>
      </c>
      <c r="AA35" s="379">
        <v>0</v>
      </c>
      <c r="AB35" s="379">
        <v>0</v>
      </c>
      <c r="AC35" s="379">
        <v>1426</v>
      </c>
      <c r="AD35" s="379">
        <v>0</v>
      </c>
      <c r="AE35" s="379">
        <v>1199.5</v>
      </c>
      <c r="AF35" s="379">
        <v>0</v>
      </c>
      <c r="AG35" s="379">
        <v>0</v>
      </c>
      <c r="AH35" s="379">
        <v>641.5</v>
      </c>
      <c r="AI35" s="379">
        <v>0</v>
      </c>
      <c r="AJ35" s="379">
        <v>0</v>
      </c>
      <c r="AK35" s="379">
        <v>0</v>
      </c>
      <c r="AL35" s="379">
        <v>0</v>
      </c>
      <c r="AM35" s="379">
        <v>664.2</v>
      </c>
      <c r="AN35" s="379">
        <v>0</v>
      </c>
    </row>
    <row r="36" spans="3:40" x14ac:dyDescent="0.3">
      <c r="C36" s="379">
        <v>21</v>
      </c>
      <c r="D36" s="379">
        <v>4</v>
      </c>
      <c r="E36" s="379">
        <v>3</v>
      </c>
      <c r="F36" s="379">
        <v>143</v>
      </c>
      <c r="G36" s="379">
        <v>0</v>
      </c>
      <c r="H36" s="379">
        <v>143</v>
      </c>
      <c r="I36" s="379">
        <v>0</v>
      </c>
      <c r="J36" s="379">
        <v>0</v>
      </c>
      <c r="K36" s="379">
        <v>0</v>
      </c>
      <c r="L36" s="379">
        <v>0</v>
      </c>
      <c r="M36" s="379">
        <v>0</v>
      </c>
      <c r="N36" s="379">
        <v>0</v>
      </c>
      <c r="O36" s="379">
        <v>0</v>
      </c>
      <c r="P36" s="379">
        <v>0</v>
      </c>
      <c r="Q36" s="379">
        <v>0</v>
      </c>
      <c r="R36" s="379">
        <v>0</v>
      </c>
      <c r="S36" s="379">
        <v>0</v>
      </c>
      <c r="T36" s="379">
        <v>0</v>
      </c>
      <c r="U36" s="379">
        <v>0</v>
      </c>
      <c r="V36" s="379">
        <v>0</v>
      </c>
      <c r="W36" s="379">
        <v>0</v>
      </c>
      <c r="X36" s="379">
        <v>0</v>
      </c>
      <c r="Y36" s="379">
        <v>0</v>
      </c>
      <c r="Z36" s="379">
        <v>0</v>
      </c>
      <c r="AA36" s="379">
        <v>0</v>
      </c>
      <c r="AB36" s="379">
        <v>0</v>
      </c>
      <c r="AC36" s="379">
        <v>0</v>
      </c>
      <c r="AD36" s="379">
        <v>0</v>
      </c>
      <c r="AE36" s="379">
        <v>0</v>
      </c>
      <c r="AF36" s="379">
        <v>0</v>
      </c>
      <c r="AG36" s="379">
        <v>0</v>
      </c>
      <c r="AH36" s="379">
        <v>0</v>
      </c>
      <c r="AI36" s="379">
        <v>0</v>
      </c>
      <c r="AJ36" s="379">
        <v>0</v>
      </c>
      <c r="AK36" s="379">
        <v>0</v>
      </c>
      <c r="AL36" s="379">
        <v>0</v>
      </c>
      <c r="AM36" s="379">
        <v>0</v>
      </c>
      <c r="AN36" s="379">
        <v>0</v>
      </c>
    </row>
    <row r="37" spans="3:40" x14ac:dyDescent="0.3">
      <c r="C37" s="379">
        <v>21</v>
      </c>
      <c r="D37" s="379">
        <v>4</v>
      </c>
      <c r="E37" s="379">
        <v>4</v>
      </c>
      <c r="F37" s="379">
        <v>435</v>
      </c>
      <c r="G37" s="379">
        <v>0</v>
      </c>
      <c r="H37" s="379">
        <v>203</v>
      </c>
      <c r="I37" s="379">
        <v>0</v>
      </c>
      <c r="J37" s="379">
        <v>0</v>
      </c>
      <c r="K37" s="379">
        <v>177</v>
      </c>
      <c r="L37" s="379">
        <v>0</v>
      </c>
      <c r="M37" s="379">
        <v>0</v>
      </c>
      <c r="N37" s="379">
        <v>0</v>
      </c>
      <c r="O37" s="379">
        <v>0</v>
      </c>
      <c r="P37" s="379">
        <v>0</v>
      </c>
      <c r="Q37" s="379">
        <v>0</v>
      </c>
      <c r="R37" s="379">
        <v>0</v>
      </c>
      <c r="S37" s="379">
        <v>0</v>
      </c>
      <c r="T37" s="379">
        <v>0</v>
      </c>
      <c r="U37" s="379">
        <v>0</v>
      </c>
      <c r="V37" s="379">
        <v>0</v>
      </c>
      <c r="W37" s="379">
        <v>0</v>
      </c>
      <c r="X37" s="379">
        <v>0</v>
      </c>
      <c r="Y37" s="379">
        <v>0</v>
      </c>
      <c r="Z37" s="379">
        <v>0</v>
      </c>
      <c r="AA37" s="379">
        <v>0</v>
      </c>
      <c r="AB37" s="379">
        <v>0</v>
      </c>
      <c r="AC37" s="379">
        <v>40</v>
      </c>
      <c r="AD37" s="379">
        <v>0</v>
      </c>
      <c r="AE37" s="379">
        <v>15</v>
      </c>
      <c r="AF37" s="379">
        <v>0</v>
      </c>
      <c r="AG37" s="379">
        <v>0</v>
      </c>
      <c r="AH37" s="379">
        <v>0</v>
      </c>
      <c r="AI37" s="379">
        <v>0</v>
      </c>
      <c r="AJ37" s="379">
        <v>0</v>
      </c>
      <c r="AK37" s="379">
        <v>0</v>
      </c>
      <c r="AL37" s="379">
        <v>0</v>
      </c>
      <c r="AM37" s="379">
        <v>0</v>
      </c>
      <c r="AN37" s="379">
        <v>0</v>
      </c>
    </row>
    <row r="38" spans="3:40" x14ac:dyDescent="0.3">
      <c r="C38" s="379">
        <v>21</v>
      </c>
      <c r="D38" s="379">
        <v>4</v>
      </c>
      <c r="E38" s="379">
        <v>5</v>
      </c>
      <c r="F38" s="379">
        <v>80</v>
      </c>
      <c r="G38" s="379">
        <v>80</v>
      </c>
      <c r="H38" s="379">
        <v>0</v>
      </c>
      <c r="I38" s="379">
        <v>0</v>
      </c>
      <c r="J38" s="379">
        <v>0</v>
      </c>
      <c r="K38" s="379">
        <v>0</v>
      </c>
      <c r="L38" s="379">
        <v>0</v>
      </c>
      <c r="M38" s="379">
        <v>0</v>
      </c>
      <c r="N38" s="379">
        <v>0</v>
      </c>
      <c r="O38" s="379">
        <v>0</v>
      </c>
      <c r="P38" s="379">
        <v>0</v>
      </c>
      <c r="Q38" s="379">
        <v>0</v>
      </c>
      <c r="R38" s="379">
        <v>0</v>
      </c>
      <c r="S38" s="379">
        <v>0</v>
      </c>
      <c r="T38" s="379">
        <v>0</v>
      </c>
      <c r="U38" s="379">
        <v>0</v>
      </c>
      <c r="V38" s="379">
        <v>0</v>
      </c>
      <c r="W38" s="379">
        <v>0</v>
      </c>
      <c r="X38" s="379">
        <v>0</v>
      </c>
      <c r="Y38" s="379">
        <v>0</v>
      </c>
      <c r="Z38" s="379">
        <v>0</v>
      </c>
      <c r="AA38" s="379">
        <v>0</v>
      </c>
      <c r="AB38" s="379">
        <v>0</v>
      </c>
      <c r="AC38" s="379">
        <v>0</v>
      </c>
      <c r="AD38" s="379">
        <v>0</v>
      </c>
      <c r="AE38" s="379">
        <v>0</v>
      </c>
      <c r="AF38" s="379">
        <v>0</v>
      </c>
      <c r="AG38" s="379">
        <v>0</v>
      </c>
      <c r="AH38" s="379">
        <v>0</v>
      </c>
      <c r="AI38" s="379">
        <v>0</v>
      </c>
      <c r="AJ38" s="379">
        <v>0</v>
      </c>
      <c r="AK38" s="379">
        <v>0</v>
      </c>
      <c r="AL38" s="379">
        <v>0</v>
      </c>
      <c r="AM38" s="379">
        <v>0</v>
      </c>
      <c r="AN38" s="379">
        <v>0</v>
      </c>
    </row>
    <row r="39" spans="3:40" x14ac:dyDescent="0.3">
      <c r="C39" s="379">
        <v>21</v>
      </c>
      <c r="D39" s="379">
        <v>4</v>
      </c>
      <c r="E39" s="379">
        <v>6</v>
      </c>
      <c r="F39" s="379">
        <v>2963429</v>
      </c>
      <c r="G39" s="379">
        <v>16000</v>
      </c>
      <c r="H39" s="379">
        <v>1162904</v>
      </c>
      <c r="I39" s="379">
        <v>0</v>
      </c>
      <c r="J39" s="379">
        <v>0</v>
      </c>
      <c r="K39" s="379">
        <v>906366</v>
      </c>
      <c r="L39" s="379">
        <v>0</v>
      </c>
      <c r="M39" s="379">
        <v>384668</v>
      </c>
      <c r="N39" s="379">
        <v>0</v>
      </c>
      <c r="O39" s="379">
        <v>0</v>
      </c>
      <c r="P39" s="379">
        <v>0</v>
      </c>
      <c r="Q39" s="379">
        <v>0</v>
      </c>
      <c r="R39" s="379">
        <v>0</v>
      </c>
      <c r="S39" s="379">
        <v>0</v>
      </c>
      <c r="T39" s="379">
        <v>0</v>
      </c>
      <c r="U39" s="379">
        <v>0</v>
      </c>
      <c r="V39" s="379">
        <v>0</v>
      </c>
      <c r="W39" s="379">
        <v>0</v>
      </c>
      <c r="X39" s="379">
        <v>0</v>
      </c>
      <c r="Y39" s="379">
        <v>0</v>
      </c>
      <c r="Z39" s="379">
        <v>0</v>
      </c>
      <c r="AA39" s="379">
        <v>0</v>
      </c>
      <c r="AB39" s="379">
        <v>0</v>
      </c>
      <c r="AC39" s="379">
        <v>202061</v>
      </c>
      <c r="AD39" s="379">
        <v>0</v>
      </c>
      <c r="AE39" s="379">
        <v>134093</v>
      </c>
      <c r="AF39" s="379">
        <v>0</v>
      </c>
      <c r="AG39" s="379">
        <v>0</v>
      </c>
      <c r="AH39" s="379">
        <v>71812</v>
      </c>
      <c r="AI39" s="379">
        <v>0</v>
      </c>
      <c r="AJ39" s="379">
        <v>0</v>
      </c>
      <c r="AK39" s="379">
        <v>0</v>
      </c>
      <c r="AL39" s="379">
        <v>0</v>
      </c>
      <c r="AM39" s="379">
        <v>85525</v>
      </c>
      <c r="AN39" s="379">
        <v>0</v>
      </c>
    </row>
    <row r="40" spans="3:40" x14ac:dyDescent="0.3">
      <c r="C40" s="379">
        <v>21</v>
      </c>
      <c r="D40" s="379">
        <v>4</v>
      </c>
      <c r="E40" s="379">
        <v>7</v>
      </c>
      <c r="F40" s="379">
        <v>771848</v>
      </c>
      <c r="G40" s="379">
        <v>0</v>
      </c>
      <c r="H40" s="379">
        <v>671848</v>
      </c>
      <c r="I40" s="379">
        <v>0</v>
      </c>
      <c r="J40" s="379">
        <v>0</v>
      </c>
      <c r="K40" s="379">
        <v>100000</v>
      </c>
      <c r="L40" s="379">
        <v>0</v>
      </c>
      <c r="M40" s="379">
        <v>0</v>
      </c>
      <c r="N40" s="379">
        <v>0</v>
      </c>
      <c r="O40" s="379">
        <v>0</v>
      </c>
      <c r="P40" s="379">
        <v>0</v>
      </c>
      <c r="Q40" s="379">
        <v>0</v>
      </c>
      <c r="R40" s="379">
        <v>0</v>
      </c>
      <c r="S40" s="379">
        <v>0</v>
      </c>
      <c r="T40" s="379">
        <v>0</v>
      </c>
      <c r="U40" s="379">
        <v>0</v>
      </c>
      <c r="V40" s="379">
        <v>0</v>
      </c>
      <c r="W40" s="379">
        <v>0</v>
      </c>
      <c r="X40" s="379">
        <v>0</v>
      </c>
      <c r="Y40" s="379">
        <v>0</v>
      </c>
      <c r="Z40" s="379">
        <v>0</v>
      </c>
      <c r="AA40" s="379">
        <v>0</v>
      </c>
      <c r="AB40" s="379">
        <v>0</v>
      </c>
      <c r="AC40" s="379">
        <v>0</v>
      </c>
      <c r="AD40" s="379">
        <v>0</v>
      </c>
      <c r="AE40" s="379">
        <v>0</v>
      </c>
      <c r="AF40" s="379">
        <v>0</v>
      </c>
      <c r="AG40" s="379">
        <v>0</v>
      </c>
      <c r="AH40" s="379">
        <v>0</v>
      </c>
      <c r="AI40" s="379">
        <v>0</v>
      </c>
      <c r="AJ40" s="379">
        <v>0</v>
      </c>
      <c r="AK40" s="379">
        <v>0</v>
      </c>
      <c r="AL40" s="379">
        <v>0</v>
      </c>
      <c r="AM40" s="379">
        <v>0</v>
      </c>
      <c r="AN40" s="379">
        <v>0</v>
      </c>
    </row>
    <row r="41" spans="3:40" x14ac:dyDescent="0.3">
      <c r="C41" s="379">
        <v>21</v>
      </c>
      <c r="D41" s="379">
        <v>4</v>
      </c>
      <c r="E41" s="379">
        <v>9</v>
      </c>
      <c r="F41" s="379">
        <v>819708</v>
      </c>
      <c r="G41" s="379">
        <v>0</v>
      </c>
      <c r="H41" s="379">
        <v>671848</v>
      </c>
      <c r="I41" s="379">
        <v>0</v>
      </c>
      <c r="J41" s="379">
        <v>0</v>
      </c>
      <c r="K41" s="379">
        <v>133096</v>
      </c>
      <c r="L41" s="379">
        <v>0</v>
      </c>
      <c r="M41" s="379">
        <v>0</v>
      </c>
      <c r="N41" s="379">
        <v>0</v>
      </c>
      <c r="O41" s="379">
        <v>0</v>
      </c>
      <c r="P41" s="379">
        <v>0</v>
      </c>
      <c r="Q41" s="379">
        <v>0</v>
      </c>
      <c r="R41" s="379">
        <v>0</v>
      </c>
      <c r="S41" s="379">
        <v>0</v>
      </c>
      <c r="T41" s="379">
        <v>0</v>
      </c>
      <c r="U41" s="379">
        <v>0</v>
      </c>
      <c r="V41" s="379">
        <v>0</v>
      </c>
      <c r="W41" s="379">
        <v>0</v>
      </c>
      <c r="X41" s="379">
        <v>0</v>
      </c>
      <c r="Y41" s="379">
        <v>0</v>
      </c>
      <c r="Z41" s="379">
        <v>0</v>
      </c>
      <c r="AA41" s="379">
        <v>0</v>
      </c>
      <c r="AB41" s="379">
        <v>0</v>
      </c>
      <c r="AC41" s="379">
        <v>2000</v>
      </c>
      <c r="AD41" s="379">
        <v>0</v>
      </c>
      <c r="AE41" s="379">
        <v>7000</v>
      </c>
      <c r="AF41" s="379">
        <v>0</v>
      </c>
      <c r="AG41" s="379">
        <v>0</v>
      </c>
      <c r="AH41" s="379">
        <v>2764</v>
      </c>
      <c r="AI41" s="379">
        <v>0</v>
      </c>
      <c r="AJ41" s="379">
        <v>0</v>
      </c>
      <c r="AK41" s="379">
        <v>0</v>
      </c>
      <c r="AL41" s="379">
        <v>0</v>
      </c>
      <c r="AM41" s="379">
        <v>3000</v>
      </c>
      <c r="AN41" s="379">
        <v>0</v>
      </c>
    </row>
    <row r="42" spans="3:40" x14ac:dyDescent="0.3">
      <c r="C42" s="379">
        <v>21</v>
      </c>
      <c r="D42" s="379">
        <v>4</v>
      </c>
      <c r="E42" s="379">
        <v>10</v>
      </c>
      <c r="F42" s="379">
        <v>6100</v>
      </c>
      <c r="G42" s="379">
        <v>0</v>
      </c>
      <c r="H42" s="379">
        <v>6100</v>
      </c>
      <c r="I42" s="379">
        <v>0</v>
      </c>
      <c r="J42" s="379">
        <v>0</v>
      </c>
      <c r="K42" s="379">
        <v>0</v>
      </c>
      <c r="L42" s="379">
        <v>0</v>
      </c>
      <c r="M42" s="379">
        <v>0</v>
      </c>
      <c r="N42" s="379">
        <v>0</v>
      </c>
      <c r="O42" s="379">
        <v>0</v>
      </c>
      <c r="P42" s="379">
        <v>0</v>
      </c>
      <c r="Q42" s="379">
        <v>0</v>
      </c>
      <c r="R42" s="379">
        <v>0</v>
      </c>
      <c r="S42" s="379">
        <v>0</v>
      </c>
      <c r="T42" s="379">
        <v>0</v>
      </c>
      <c r="U42" s="379">
        <v>0</v>
      </c>
      <c r="V42" s="379">
        <v>0</v>
      </c>
      <c r="W42" s="379">
        <v>0</v>
      </c>
      <c r="X42" s="379">
        <v>0</v>
      </c>
      <c r="Y42" s="379">
        <v>0</v>
      </c>
      <c r="Z42" s="379">
        <v>0</v>
      </c>
      <c r="AA42" s="379">
        <v>0</v>
      </c>
      <c r="AB42" s="379">
        <v>0</v>
      </c>
      <c r="AC42" s="379">
        <v>0</v>
      </c>
      <c r="AD42" s="379">
        <v>0</v>
      </c>
      <c r="AE42" s="379">
        <v>0</v>
      </c>
      <c r="AF42" s="379">
        <v>0</v>
      </c>
      <c r="AG42" s="379">
        <v>0</v>
      </c>
      <c r="AH42" s="379">
        <v>0</v>
      </c>
      <c r="AI42" s="379">
        <v>0</v>
      </c>
      <c r="AJ42" s="379">
        <v>0</v>
      </c>
      <c r="AK42" s="379">
        <v>0</v>
      </c>
      <c r="AL42" s="379">
        <v>0</v>
      </c>
      <c r="AM42" s="379">
        <v>0</v>
      </c>
      <c r="AN42" s="379">
        <v>0</v>
      </c>
    </row>
    <row r="43" spans="3:40" x14ac:dyDescent="0.3">
      <c r="C43" s="379">
        <v>21</v>
      </c>
      <c r="D43" s="379">
        <v>4</v>
      </c>
      <c r="E43" s="379">
        <v>11</v>
      </c>
      <c r="F43" s="379">
        <v>7966.3333333333339</v>
      </c>
      <c r="G43" s="379">
        <v>0</v>
      </c>
      <c r="H43" s="379">
        <v>6299.666666666667</v>
      </c>
      <c r="I43" s="379">
        <v>0</v>
      </c>
      <c r="J43" s="379">
        <v>0</v>
      </c>
      <c r="K43" s="379">
        <v>1666.6666666666667</v>
      </c>
      <c r="L43" s="379">
        <v>0</v>
      </c>
      <c r="M43" s="379">
        <v>0</v>
      </c>
      <c r="N43" s="379">
        <v>0</v>
      </c>
      <c r="O43" s="379">
        <v>0</v>
      </c>
      <c r="P43" s="379">
        <v>0</v>
      </c>
      <c r="Q43" s="379">
        <v>0</v>
      </c>
      <c r="R43" s="379">
        <v>0</v>
      </c>
      <c r="S43" s="379">
        <v>0</v>
      </c>
      <c r="T43" s="379">
        <v>0</v>
      </c>
      <c r="U43" s="379">
        <v>0</v>
      </c>
      <c r="V43" s="379">
        <v>0</v>
      </c>
      <c r="W43" s="379">
        <v>0</v>
      </c>
      <c r="X43" s="379">
        <v>0</v>
      </c>
      <c r="Y43" s="379">
        <v>0</v>
      </c>
      <c r="Z43" s="379">
        <v>0</v>
      </c>
      <c r="AA43" s="379">
        <v>0</v>
      </c>
      <c r="AB43" s="379">
        <v>0</v>
      </c>
      <c r="AC43" s="379">
        <v>0</v>
      </c>
      <c r="AD43" s="379">
        <v>0</v>
      </c>
      <c r="AE43" s="379">
        <v>0</v>
      </c>
      <c r="AF43" s="379">
        <v>0</v>
      </c>
      <c r="AG43" s="379">
        <v>0</v>
      </c>
      <c r="AH43" s="379">
        <v>0</v>
      </c>
      <c r="AI43" s="379">
        <v>0</v>
      </c>
      <c r="AJ43" s="379">
        <v>0</v>
      </c>
      <c r="AK43" s="379">
        <v>0</v>
      </c>
      <c r="AL43" s="379">
        <v>0</v>
      </c>
      <c r="AM43" s="379">
        <v>0</v>
      </c>
      <c r="AN43" s="379">
        <v>0</v>
      </c>
    </row>
    <row r="44" spans="3:40" x14ac:dyDescent="0.3">
      <c r="C44" s="379">
        <v>21</v>
      </c>
      <c r="D44" s="379">
        <v>5</v>
      </c>
      <c r="E44" s="379">
        <v>1</v>
      </c>
      <c r="F44" s="379">
        <v>99.1</v>
      </c>
      <c r="G44" s="379">
        <v>0</v>
      </c>
      <c r="H44" s="379">
        <v>22.4</v>
      </c>
      <c r="I44" s="379">
        <v>0</v>
      </c>
      <c r="J44" s="379">
        <v>0</v>
      </c>
      <c r="K44" s="379">
        <v>32</v>
      </c>
      <c r="L44" s="379">
        <v>0</v>
      </c>
      <c r="M44" s="379">
        <v>15</v>
      </c>
      <c r="N44" s="379">
        <v>0</v>
      </c>
      <c r="O44" s="379">
        <v>0</v>
      </c>
      <c r="P44" s="379">
        <v>0</v>
      </c>
      <c r="Q44" s="379">
        <v>0</v>
      </c>
      <c r="R44" s="379">
        <v>0</v>
      </c>
      <c r="S44" s="379">
        <v>0</v>
      </c>
      <c r="T44" s="379">
        <v>0</v>
      </c>
      <c r="U44" s="379">
        <v>0</v>
      </c>
      <c r="V44" s="379">
        <v>0</v>
      </c>
      <c r="W44" s="379">
        <v>0</v>
      </c>
      <c r="X44" s="379">
        <v>0</v>
      </c>
      <c r="Y44" s="379">
        <v>0</v>
      </c>
      <c r="Z44" s="379">
        <v>0</v>
      </c>
      <c r="AA44" s="379">
        <v>0</v>
      </c>
      <c r="AB44" s="379">
        <v>0</v>
      </c>
      <c r="AC44" s="379">
        <v>13</v>
      </c>
      <c r="AD44" s="379">
        <v>0</v>
      </c>
      <c r="AE44" s="379">
        <v>9</v>
      </c>
      <c r="AF44" s="379">
        <v>0</v>
      </c>
      <c r="AG44" s="379">
        <v>0</v>
      </c>
      <c r="AH44" s="379">
        <v>4</v>
      </c>
      <c r="AI44" s="379">
        <v>0</v>
      </c>
      <c r="AJ44" s="379">
        <v>0</v>
      </c>
      <c r="AK44" s="379">
        <v>0</v>
      </c>
      <c r="AL44" s="379">
        <v>0</v>
      </c>
      <c r="AM44" s="379">
        <v>3.7</v>
      </c>
      <c r="AN44" s="379">
        <v>0</v>
      </c>
    </row>
    <row r="45" spans="3:40" x14ac:dyDescent="0.3">
      <c r="C45" s="379">
        <v>21</v>
      </c>
      <c r="D45" s="379">
        <v>5</v>
      </c>
      <c r="E45" s="379">
        <v>2</v>
      </c>
      <c r="F45" s="379">
        <v>13978.2</v>
      </c>
      <c r="G45" s="379">
        <v>0</v>
      </c>
      <c r="H45" s="379">
        <v>3664</v>
      </c>
      <c r="I45" s="379">
        <v>0</v>
      </c>
      <c r="J45" s="379">
        <v>0</v>
      </c>
      <c r="K45" s="379">
        <v>4313.75</v>
      </c>
      <c r="L45" s="379">
        <v>0</v>
      </c>
      <c r="M45" s="379">
        <v>2240.75</v>
      </c>
      <c r="N45" s="379">
        <v>0</v>
      </c>
      <c r="O45" s="379">
        <v>0</v>
      </c>
      <c r="P45" s="379">
        <v>0</v>
      </c>
      <c r="Q45" s="379">
        <v>0</v>
      </c>
      <c r="R45" s="379">
        <v>0</v>
      </c>
      <c r="S45" s="379">
        <v>0</v>
      </c>
      <c r="T45" s="379">
        <v>0</v>
      </c>
      <c r="U45" s="379">
        <v>0</v>
      </c>
      <c r="V45" s="379">
        <v>0</v>
      </c>
      <c r="W45" s="379">
        <v>0</v>
      </c>
      <c r="X45" s="379">
        <v>0</v>
      </c>
      <c r="Y45" s="379">
        <v>0</v>
      </c>
      <c r="Z45" s="379">
        <v>0</v>
      </c>
      <c r="AA45" s="379">
        <v>0</v>
      </c>
      <c r="AB45" s="379">
        <v>0</v>
      </c>
      <c r="AC45" s="379">
        <v>1666</v>
      </c>
      <c r="AD45" s="379">
        <v>0</v>
      </c>
      <c r="AE45" s="379">
        <v>1040.75</v>
      </c>
      <c r="AF45" s="379">
        <v>0</v>
      </c>
      <c r="AG45" s="379">
        <v>0</v>
      </c>
      <c r="AH45" s="379">
        <v>500.75</v>
      </c>
      <c r="AI45" s="379">
        <v>0</v>
      </c>
      <c r="AJ45" s="379">
        <v>0</v>
      </c>
      <c r="AK45" s="379">
        <v>0</v>
      </c>
      <c r="AL45" s="379">
        <v>0</v>
      </c>
      <c r="AM45" s="379">
        <v>552.20000000000005</v>
      </c>
      <c r="AN45" s="379">
        <v>0</v>
      </c>
    </row>
    <row r="46" spans="3:40" x14ac:dyDescent="0.3">
      <c r="C46" s="379">
        <v>21</v>
      </c>
      <c r="D46" s="379">
        <v>5</v>
      </c>
      <c r="E46" s="379">
        <v>3</v>
      </c>
      <c r="F46" s="379">
        <v>142</v>
      </c>
      <c r="G46" s="379">
        <v>0</v>
      </c>
      <c r="H46" s="379">
        <v>142</v>
      </c>
      <c r="I46" s="379">
        <v>0</v>
      </c>
      <c r="J46" s="379">
        <v>0</v>
      </c>
      <c r="K46" s="379">
        <v>0</v>
      </c>
      <c r="L46" s="379">
        <v>0</v>
      </c>
      <c r="M46" s="379">
        <v>0</v>
      </c>
      <c r="N46" s="379">
        <v>0</v>
      </c>
      <c r="O46" s="379">
        <v>0</v>
      </c>
      <c r="P46" s="379">
        <v>0</v>
      </c>
      <c r="Q46" s="379">
        <v>0</v>
      </c>
      <c r="R46" s="379">
        <v>0</v>
      </c>
      <c r="S46" s="379">
        <v>0</v>
      </c>
      <c r="T46" s="379">
        <v>0</v>
      </c>
      <c r="U46" s="379">
        <v>0</v>
      </c>
      <c r="V46" s="379">
        <v>0</v>
      </c>
      <c r="W46" s="379">
        <v>0</v>
      </c>
      <c r="X46" s="379">
        <v>0</v>
      </c>
      <c r="Y46" s="379">
        <v>0</v>
      </c>
      <c r="Z46" s="379">
        <v>0</v>
      </c>
      <c r="AA46" s="379">
        <v>0</v>
      </c>
      <c r="AB46" s="379">
        <v>0</v>
      </c>
      <c r="AC46" s="379">
        <v>0</v>
      </c>
      <c r="AD46" s="379">
        <v>0</v>
      </c>
      <c r="AE46" s="379">
        <v>0</v>
      </c>
      <c r="AF46" s="379">
        <v>0</v>
      </c>
      <c r="AG46" s="379">
        <v>0</v>
      </c>
      <c r="AH46" s="379">
        <v>0</v>
      </c>
      <c r="AI46" s="379">
        <v>0</v>
      </c>
      <c r="AJ46" s="379">
        <v>0</v>
      </c>
      <c r="AK46" s="379">
        <v>0</v>
      </c>
      <c r="AL46" s="379">
        <v>0</v>
      </c>
      <c r="AM46" s="379">
        <v>0</v>
      </c>
      <c r="AN46" s="379">
        <v>0</v>
      </c>
    </row>
    <row r="47" spans="3:40" x14ac:dyDescent="0.3">
      <c r="C47" s="379">
        <v>21</v>
      </c>
      <c r="D47" s="379">
        <v>5</v>
      </c>
      <c r="E47" s="379">
        <v>4</v>
      </c>
      <c r="F47" s="379">
        <v>518</v>
      </c>
      <c r="G47" s="379">
        <v>0</v>
      </c>
      <c r="H47" s="379">
        <v>218</v>
      </c>
      <c r="I47" s="379">
        <v>0</v>
      </c>
      <c r="J47" s="379">
        <v>0</v>
      </c>
      <c r="K47" s="379">
        <v>210</v>
      </c>
      <c r="L47" s="379">
        <v>0</v>
      </c>
      <c r="M47" s="379">
        <v>0</v>
      </c>
      <c r="N47" s="379">
        <v>0</v>
      </c>
      <c r="O47" s="379">
        <v>0</v>
      </c>
      <c r="P47" s="379">
        <v>0</v>
      </c>
      <c r="Q47" s="379">
        <v>0</v>
      </c>
      <c r="R47" s="379">
        <v>0</v>
      </c>
      <c r="S47" s="379">
        <v>0</v>
      </c>
      <c r="T47" s="379">
        <v>0</v>
      </c>
      <c r="U47" s="379">
        <v>0</v>
      </c>
      <c r="V47" s="379">
        <v>0</v>
      </c>
      <c r="W47" s="379">
        <v>0</v>
      </c>
      <c r="X47" s="379">
        <v>0</v>
      </c>
      <c r="Y47" s="379">
        <v>0</v>
      </c>
      <c r="Z47" s="379">
        <v>0</v>
      </c>
      <c r="AA47" s="379">
        <v>0</v>
      </c>
      <c r="AB47" s="379">
        <v>0</v>
      </c>
      <c r="AC47" s="379">
        <v>70</v>
      </c>
      <c r="AD47" s="379">
        <v>0</v>
      </c>
      <c r="AE47" s="379">
        <v>20</v>
      </c>
      <c r="AF47" s="379">
        <v>0</v>
      </c>
      <c r="AG47" s="379">
        <v>0</v>
      </c>
      <c r="AH47" s="379">
        <v>0</v>
      </c>
      <c r="AI47" s="379">
        <v>0</v>
      </c>
      <c r="AJ47" s="379">
        <v>0</v>
      </c>
      <c r="AK47" s="379">
        <v>0</v>
      </c>
      <c r="AL47" s="379">
        <v>0</v>
      </c>
      <c r="AM47" s="379">
        <v>0</v>
      </c>
      <c r="AN47" s="379">
        <v>0</v>
      </c>
    </row>
    <row r="48" spans="3:40" x14ac:dyDescent="0.3">
      <c r="C48" s="379">
        <v>21</v>
      </c>
      <c r="D48" s="379">
        <v>5</v>
      </c>
      <c r="E48" s="379">
        <v>5</v>
      </c>
      <c r="F48" s="379">
        <v>76</v>
      </c>
      <c r="G48" s="379">
        <v>76</v>
      </c>
      <c r="H48" s="379">
        <v>0</v>
      </c>
      <c r="I48" s="379">
        <v>0</v>
      </c>
      <c r="J48" s="379">
        <v>0</v>
      </c>
      <c r="K48" s="379">
        <v>0</v>
      </c>
      <c r="L48" s="379">
        <v>0</v>
      </c>
      <c r="M48" s="379">
        <v>0</v>
      </c>
      <c r="N48" s="379">
        <v>0</v>
      </c>
      <c r="O48" s="379">
        <v>0</v>
      </c>
      <c r="P48" s="379">
        <v>0</v>
      </c>
      <c r="Q48" s="379">
        <v>0</v>
      </c>
      <c r="R48" s="379">
        <v>0</v>
      </c>
      <c r="S48" s="379">
        <v>0</v>
      </c>
      <c r="T48" s="379">
        <v>0</v>
      </c>
      <c r="U48" s="379">
        <v>0</v>
      </c>
      <c r="V48" s="379">
        <v>0</v>
      </c>
      <c r="W48" s="379">
        <v>0</v>
      </c>
      <c r="X48" s="379">
        <v>0</v>
      </c>
      <c r="Y48" s="379">
        <v>0</v>
      </c>
      <c r="Z48" s="379">
        <v>0</v>
      </c>
      <c r="AA48" s="379">
        <v>0</v>
      </c>
      <c r="AB48" s="379">
        <v>0</v>
      </c>
      <c r="AC48" s="379">
        <v>0</v>
      </c>
      <c r="AD48" s="379">
        <v>0</v>
      </c>
      <c r="AE48" s="379">
        <v>0</v>
      </c>
      <c r="AF48" s="379">
        <v>0</v>
      </c>
      <c r="AG48" s="379">
        <v>0</v>
      </c>
      <c r="AH48" s="379">
        <v>0</v>
      </c>
      <c r="AI48" s="379">
        <v>0</v>
      </c>
      <c r="AJ48" s="379">
        <v>0</v>
      </c>
      <c r="AK48" s="379">
        <v>0</v>
      </c>
      <c r="AL48" s="379">
        <v>0</v>
      </c>
      <c r="AM48" s="379">
        <v>0</v>
      </c>
      <c r="AN48" s="379">
        <v>0</v>
      </c>
    </row>
    <row r="49" spans="3:40" x14ac:dyDescent="0.3">
      <c r="C49" s="379">
        <v>21</v>
      </c>
      <c r="D49" s="379">
        <v>5</v>
      </c>
      <c r="E49" s="379">
        <v>6</v>
      </c>
      <c r="F49" s="379">
        <v>3049003</v>
      </c>
      <c r="G49" s="379">
        <v>15200</v>
      </c>
      <c r="H49" s="379">
        <v>1238593</v>
      </c>
      <c r="I49" s="379">
        <v>0</v>
      </c>
      <c r="J49" s="379">
        <v>0</v>
      </c>
      <c r="K49" s="379">
        <v>927427</v>
      </c>
      <c r="L49" s="379">
        <v>0</v>
      </c>
      <c r="M49" s="379">
        <v>377146</v>
      </c>
      <c r="N49" s="379">
        <v>0</v>
      </c>
      <c r="O49" s="379">
        <v>0</v>
      </c>
      <c r="P49" s="379">
        <v>0</v>
      </c>
      <c r="Q49" s="379">
        <v>0</v>
      </c>
      <c r="R49" s="379">
        <v>0</v>
      </c>
      <c r="S49" s="379">
        <v>0</v>
      </c>
      <c r="T49" s="379">
        <v>0</v>
      </c>
      <c r="U49" s="379">
        <v>0</v>
      </c>
      <c r="V49" s="379">
        <v>0</v>
      </c>
      <c r="W49" s="379">
        <v>0</v>
      </c>
      <c r="X49" s="379">
        <v>0</v>
      </c>
      <c r="Y49" s="379">
        <v>0</v>
      </c>
      <c r="Z49" s="379">
        <v>0</v>
      </c>
      <c r="AA49" s="379">
        <v>0</v>
      </c>
      <c r="AB49" s="379">
        <v>0</v>
      </c>
      <c r="AC49" s="379">
        <v>236761</v>
      </c>
      <c r="AD49" s="379">
        <v>0</v>
      </c>
      <c r="AE49" s="379">
        <v>127849</v>
      </c>
      <c r="AF49" s="379">
        <v>0</v>
      </c>
      <c r="AG49" s="379">
        <v>0</v>
      </c>
      <c r="AH49" s="379">
        <v>53057</v>
      </c>
      <c r="AI49" s="379">
        <v>0</v>
      </c>
      <c r="AJ49" s="379">
        <v>0</v>
      </c>
      <c r="AK49" s="379">
        <v>0</v>
      </c>
      <c r="AL49" s="379">
        <v>0</v>
      </c>
      <c r="AM49" s="379">
        <v>72970</v>
      </c>
      <c r="AN49" s="379">
        <v>0</v>
      </c>
    </row>
    <row r="50" spans="3:40" x14ac:dyDescent="0.3">
      <c r="C50" s="379">
        <v>21</v>
      </c>
      <c r="D50" s="379">
        <v>5</v>
      </c>
      <c r="E50" s="379">
        <v>7</v>
      </c>
      <c r="F50" s="379">
        <v>1346236</v>
      </c>
      <c r="G50" s="379">
        <v>0</v>
      </c>
      <c r="H50" s="379">
        <v>1306236</v>
      </c>
      <c r="I50" s="379">
        <v>0</v>
      </c>
      <c r="J50" s="379">
        <v>0</v>
      </c>
      <c r="K50" s="379">
        <v>40000</v>
      </c>
      <c r="L50" s="379">
        <v>0</v>
      </c>
      <c r="M50" s="379">
        <v>0</v>
      </c>
      <c r="N50" s="379">
        <v>0</v>
      </c>
      <c r="O50" s="379">
        <v>0</v>
      </c>
      <c r="P50" s="379">
        <v>0</v>
      </c>
      <c r="Q50" s="379">
        <v>0</v>
      </c>
      <c r="R50" s="379">
        <v>0</v>
      </c>
      <c r="S50" s="379">
        <v>0</v>
      </c>
      <c r="T50" s="379">
        <v>0</v>
      </c>
      <c r="U50" s="379">
        <v>0</v>
      </c>
      <c r="V50" s="379">
        <v>0</v>
      </c>
      <c r="W50" s="379">
        <v>0</v>
      </c>
      <c r="X50" s="379">
        <v>0</v>
      </c>
      <c r="Y50" s="379">
        <v>0</v>
      </c>
      <c r="Z50" s="379">
        <v>0</v>
      </c>
      <c r="AA50" s="379">
        <v>0</v>
      </c>
      <c r="AB50" s="379">
        <v>0</v>
      </c>
      <c r="AC50" s="379">
        <v>0</v>
      </c>
      <c r="AD50" s="379">
        <v>0</v>
      </c>
      <c r="AE50" s="379">
        <v>0</v>
      </c>
      <c r="AF50" s="379">
        <v>0</v>
      </c>
      <c r="AG50" s="379">
        <v>0</v>
      </c>
      <c r="AH50" s="379">
        <v>0</v>
      </c>
      <c r="AI50" s="379">
        <v>0</v>
      </c>
      <c r="AJ50" s="379">
        <v>0</v>
      </c>
      <c r="AK50" s="379">
        <v>0</v>
      </c>
      <c r="AL50" s="379">
        <v>0</v>
      </c>
      <c r="AM50" s="379">
        <v>0</v>
      </c>
      <c r="AN50" s="379">
        <v>0</v>
      </c>
    </row>
    <row r="51" spans="3:40" x14ac:dyDescent="0.3">
      <c r="C51" s="379">
        <v>21</v>
      </c>
      <c r="D51" s="379">
        <v>5</v>
      </c>
      <c r="E51" s="379">
        <v>9</v>
      </c>
      <c r="F51" s="379">
        <v>1390020</v>
      </c>
      <c r="G51" s="379">
        <v>0</v>
      </c>
      <c r="H51" s="379">
        <v>1306236</v>
      </c>
      <c r="I51" s="379">
        <v>0</v>
      </c>
      <c r="J51" s="379">
        <v>0</v>
      </c>
      <c r="K51" s="379">
        <v>57964</v>
      </c>
      <c r="L51" s="379">
        <v>0</v>
      </c>
      <c r="M51" s="379">
        <v>8996</v>
      </c>
      <c r="N51" s="379">
        <v>0</v>
      </c>
      <c r="O51" s="379">
        <v>0</v>
      </c>
      <c r="P51" s="379">
        <v>0</v>
      </c>
      <c r="Q51" s="379">
        <v>0</v>
      </c>
      <c r="R51" s="379">
        <v>0</v>
      </c>
      <c r="S51" s="379">
        <v>0</v>
      </c>
      <c r="T51" s="379">
        <v>0</v>
      </c>
      <c r="U51" s="379">
        <v>0</v>
      </c>
      <c r="V51" s="379">
        <v>0</v>
      </c>
      <c r="W51" s="379">
        <v>0</v>
      </c>
      <c r="X51" s="379">
        <v>0</v>
      </c>
      <c r="Y51" s="379">
        <v>0</v>
      </c>
      <c r="Z51" s="379">
        <v>0</v>
      </c>
      <c r="AA51" s="379">
        <v>0</v>
      </c>
      <c r="AB51" s="379">
        <v>0</v>
      </c>
      <c r="AC51" s="379">
        <v>2000</v>
      </c>
      <c r="AD51" s="379">
        <v>0</v>
      </c>
      <c r="AE51" s="379">
        <v>11060</v>
      </c>
      <c r="AF51" s="379">
        <v>0</v>
      </c>
      <c r="AG51" s="379">
        <v>0</v>
      </c>
      <c r="AH51" s="379">
        <v>3764</v>
      </c>
      <c r="AI51" s="379">
        <v>0</v>
      </c>
      <c r="AJ51" s="379">
        <v>0</v>
      </c>
      <c r="AK51" s="379">
        <v>0</v>
      </c>
      <c r="AL51" s="379">
        <v>0</v>
      </c>
      <c r="AM51" s="379">
        <v>0</v>
      </c>
      <c r="AN51" s="379">
        <v>0</v>
      </c>
    </row>
    <row r="52" spans="3:40" x14ac:dyDescent="0.3">
      <c r="C52" s="379">
        <v>21</v>
      </c>
      <c r="D52" s="379">
        <v>5</v>
      </c>
      <c r="E52" s="379">
        <v>10</v>
      </c>
      <c r="F52" s="379">
        <v>26400</v>
      </c>
      <c r="G52" s="379">
        <v>0</v>
      </c>
      <c r="H52" s="379">
        <v>19100</v>
      </c>
      <c r="I52" s="379">
        <v>0</v>
      </c>
      <c r="J52" s="379">
        <v>0</v>
      </c>
      <c r="K52" s="379">
        <v>7300</v>
      </c>
      <c r="L52" s="379">
        <v>0</v>
      </c>
      <c r="M52" s="379">
        <v>0</v>
      </c>
      <c r="N52" s="379">
        <v>0</v>
      </c>
      <c r="O52" s="379">
        <v>0</v>
      </c>
      <c r="P52" s="379">
        <v>0</v>
      </c>
      <c r="Q52" s="379">
        <v>0</v>
      </c>
      <c r="R52" s="379">
        <v>0</v>
      </c>
      <c r="S52" s="379">
        <v>0</v>
      </c>
      <c r="T52" s="379">
        <v>0</v>
      </c>
      <c r="U52" s="379">
        <v>0</v>
      </c>
      <c r="V52" s="379">
        <v>0</v>
      </c>
      <c r="W52" s="379">
        <v>0</v>
      </c>
      <c r="X52" s="379">
        <v>0</v>
      </c>
      <c r="Y52" s="379">
        <v>0</v>
      </c>
      <c r="Z52" s="379">
        <v>0</v>
      </c>
      <c r="AA52" s="379">
        <v>0</v>
      </c>
      <c r="AB52" s="379">
        <v>0</v>
      </c>
      <c r="AC52" s="379">
        <v>0</v>
      </c>
      <c r="AD52" s="379">
        <v>0</v>
      </c>
      <c r="AE52" s="379">
        <v>0</v>
      </c>
      <c r="AF52" s="379">
        <v>0</v>
      </c>
      <c r="AG52" s="379">
        <v>0</v>
      </c>
      <c r="AH52" s="379">
        <v>0</v>
      </c>
      <c r="AI52" s="379">
        <v>0</v>
      </c>
      <c r="AJ52" s="379">
        <v>0</v>
      </c>
      <c r="AK52" s="379">
        <v>0</v>
      </c>
      <c r="AL52" s="379">
        <v>0</v>
      </c>
      <c r="AM52" s="379">
        <v>0</v>
      </c>
      <c r="AN52" s="379">
        <v>0</v>
      </c>
    </row>
    <row r="53" spans="3:40" x14ac:dyDescent="0.3">
      <c r="C53" s="379">
        <v>21</v>
      </c>
      <c r="D53" s="379">
        <v>5</v>
      </c>
      <c r="E53" s="379">
        <v>11</v>
      </c>
      <c r="F53" s="379">
        <v>7966.3333333333339</v>
      </c>
      <c r="G53" s="379">
        <v>0</v>
      </c>
      <c r="H53" s="379">
        <v>6299.666666666667</v>
      </c>
      <c r="I53" s="379">
        <v>0</v>
      </c>
      <c r="J53" s="379">
        <v>0</v>
      </c>
      <c r="K53" s="379">
        <v>1666.6666666666667</v>
      </c>
      <c r="L53" s="379">
        <v>0</v>
      </c>
      <c r="M53" s="379">
        <v>0</v>
      </c>
      <c r="N53" s="379">
        <v>0</v>
      </c>
      <c r="O53" s="379">
        <v>0</v>
      </c>
      <c r="P53" s="379">
        <v>0</v>
      </c>
      <c r="Q53" s="379">
        <v>0</v>
      </c>
      <c r="R53" s="379">
        <v>0</v>
      </c>
      <c r="S53" s="379">
        <v>0</v>
      </c>
      <c r="T53" s="379">
        <v>0</v>
      </c>
      <c r="U53" s="379">
        <v>0</v>
      </c>
      <c r="V53" s="379">
        <v>0</v>
      </c>
      <c r="W53" s="379">
        <v>0</v>
      </c>
      <c r="X53" s="379">
        <v>0</v>
      </c>
      <c r="Y53" s="379">
        <v>0</v>
      </c>
      <c r="Z53" s="379">
        <v>0</v>
      </c>
      <c r="AA53" s="379">
        <v>0</v>
      </c>
      <c r="AB53" s="379">
        <v>0</v>
      </c>
      <c r="AC53" s="379">
        <v>0</v>
      </c>
      <c r="AD53" s="379">
        <v>0</v>
      </c>
      <c r="AE53" s="379">
        <v>0</v>
      </c>
      <c r="AF53" s="379">
        <v>0</v>
      </c>
      <c r="AG53" s="379">
        <v>0</v>
      </c>
      <c r="AH53" s="379">
        <v>0</v>
      </c>
      <c r="AI53" s="379">
        <v>0</v>
      </c>
      <c r="AJ53" s="379">
        <v>0</v>
      </c>
      <c r="AK53" s="379">
        <v>0</v>
      </c>
      <c r="AL53" s="379">
        <v>0</v>
      </c>
      <c r="AM53" s="379">
        <v>0</v>
      </c>
      <c r="AN53" s="379">
        <v>0</v>
      </c>
    </row>
    <row r="54" spans="3:40" x14ac:dyDescent="0.3">
      <c r="C54" s="379">
        <v>21</v>
      </c>
      <c r="D54" s="379">
        <v>6</v>
      </c>
      <c r="E54" s="379">
        <v>1</v>
      </c>
      <c r="F54" s="379">
        <v>103.1</v>
      </c>
      <c r="G54" s="379">
        <v>0</v>
      </c>
      <c r="H54" s="379">
        <v>22.4</v>
      </c>
      <c r="I54" s="379">
        <v>0</v>
      </c>
      <c r="J54" s="379">
        <v>0</v>
      </c>
      <c r="K54" s="379">
        <v>32</v>
      </c>
      <c r="L54" s="379">
        <v>0</v>
      </c>
      <c r="M54" s="379">
        <v>16</v>
      </c>
      <c r="N54" s="379">
        <v>0</v>
      </c>
      <c r="O54" s="379">
        <v>0</v>
      </c>
      <c r="P54" s="379">
        <v>0</v>
      </c>
      <c r="Q54" s="379">
        <v>0</v>
      </c>
      <c r="R54" s="379">
        <v>0</v>
      </c>
      <c r="S54" s="379">
        <v>0</v>
      </c>
      <c r="T54" s="379">
        <v>0</v>
      </c>
      <c r="U54" s="379">
        <v>0</v>
      </c>
      <c r="V54" s="379">
        <v>0</v>
      </c>
      <c r="W54" s="379">
        <v>0</v>
      </c>
      <c r="X54" s="379">
        <v>0</v>
      </c>
      <c r="Y54" s="379">
        <v>0</v>
      </c>
      <c r="Z54" s="379">
        <v>0</v>
      </c>
      <c r="AA54" s="379">
        <v>0</v>
      </c>
      <c r="AB54" s="379">
        <v>0</v>
      </c>
      <c r="AC54" s="379">
        <v>15</v>
      </c>
      <c r="AD54" s="379">
        <v>0</v>
      </c>
      <c r="AE54" s="379">
        <v>10</v>
      </c>
      <c r="AF54" s="379">
        <v>0</v>
      </c>
      <c r="AG54" s="379">
        <v>0</v>
      </c>
      <c r="AH54" s="379">
        <v>4</v>
      </c>
      <c r="AI54" s="379">
        <v>0</v>
      </c>
      <c r="AJ54" s="379">
        <v>0</v>
      </c>
      <c r="AK54" s="379">
        <v>0</v>
      </c>
      <c r="AL54" s="379">
        <v>0</v>
      </c>
      <c r="AM54" s="379">
        <v>3.7</v>
      </c>
      <c r="AN54" s="379">
        <v>0</v>
      </c>
    </row>
    <row r="55" spans="3:40" x14ac:dyDescent="0.3">
      <c r="C55" s="379">
        <v>21</v>
      </c>
      <c r="D55" s="379">
        <v>6</v>
      </c>
      <c r="E55" s="379">
        <v>2</v>
      </c>
      <c r="F55" s="379">
        <v>13680.6</v>
      </c>
      <c r="G55" s="379">
        <v>0</v>
      </c>
      <c r="H55" s="379">
        <v>3420</v>
      </c>
      <c r="I55" s="379">
        <v>0</v>
      </c>
      <c r="J55" s="379">
        <v>0</v>
      </c>
      <c r="K55" s="379">
        <v>4461</v>
      </c>
      <c r="L55" s="379">
        <v>0</v>
      </c>
      <c r="M55" s="379">
        <v>1877.5</v>
      </c>
      <c r="N55" s="379">
        <v>0</v>
      </c>
      <c r="O55" s="379">
        <v>0</v>
      </c>
      <c r="P55" s="379">
        <v>0</v>
      </c>
      <c r="Q55" s="379">
        <v>0</v>
      </c>
      <c r="R55" s="379">
        <v>0</v>
      </c>
      <c r="S55" s="379">
        <v>0</v>
      </c>
      <c r="T55" s="379">
        <v>0</v>
      </c>
      <c r="U55" s="379">
        <v>0</v>
      </c>
      <c r="V55" s="379">
        <v>0</v>
      </c>
      <c r="W55" s="379">
        <v>0</v>
      </c>
      <c r="X55" s="379">
        <v>0</v>
      </c>
      <c r="Y55" s="379">
        <v>0</v>
      </c>
      <c r="Z55" s="379">
        <v>0</v>
      </c>
      <c r="AA55" s="379">
        <v>0</v>
      </c>
      <c r="AB55" s="379">
        <v>0</v>
      </c>
      <c r="AC55" s="379">
        <v>1781.5</v>
      </c>
      <c r="AD55" s="379">
        <v>0</v>
      </c>
      <c r="AE55" s="379">
        <v>1180.25</v>
      </c>
      <c r="AF55" s="379">
        <v>0</v>
      </c>
      <c r="AG55" s="379">
        <v>0</v>
      </c>
      <c r="AH55" s="379">
        <v>498.75</v>
      </c>
      <c r="AI55" s="379">
        <v>0</v>
      </c>
      <c r="AJ55" s="379">
        <v>0</v>
      </c>
      <c r="AK55" s="379">
        <v>0</v>
      </c>
      <c r="AL55" s="379">
        <v>0</v>
      </c>
      <c r="AM55" s="379">
        <v>461.6</v>
      </c>
      <c r="AN55" s="379">
        <v>0</v>
      </c>
    </row>
    <row r="56" spans="3:40" x14ac:dyDescent="0.3">
      <c r="C56" s="379">
        <v>21</v>
      </c>
      <c r="D56" s="379">
        <v>6</v>
      </c>
      <c r="E56" s="379">
        <v>3</v>
      </c>
      <c r="F56" s="379">
        <v>149</v>
      </c>
      <c r="G56" s="379">
        <v>0</v>
      </c>
      <c r="H56" s="379">
        <v>149</v>
      </c>
      <c r="I56" s="379">
        <v>0</v>
      </c>
      <c r="J56" s="379">
        <v>0</v>
      </c>
      <c r="K56" s="379">
        <v>0</v>
      </c>
      <c r="L56" s="379">
        <v>0</v>
      </c>
      <c r="M56" s="379">
        <v>0</v>
      </c>
      <c r="N56" s="379">
        <v>0</v>
      </c>
      <c r="O56" s="379">
        <v>0</v>
      </c>
      <c r="P56" s="379">
        <v>0</v>
      </c>
      <c r="Q56" s="379">
        <v>0</v>
      </c>
      <c r="R56" s="379">
        <v>0</v>
      </c>
      <c r="S56" s="379">
        <v>0</v>
      </c>
      <c r="T56" s="379">
        <v>0</v>
      </c>
      <c r="U56" s="379">
        <v>0</v>
      </c>
      <c r="V56" s="379">
        <v>0</v>
      </c>
      <c r="W56" s="379">
        <v>0</v>
      </c>
      <c r="X56" s="379">
        <v>0</v>
      </c>
      <c r="Y56" s="379">
        <v>0</v>
      </c>
      <c r="Z56" s="379">
        <v>0</v>
      </c>
      <c r="AA56" s="379">
        <v>0</v>
      </c>
      <c r="AB56" s="379">
        <v>0</v>
      </c>
      <c r="AC56" s="379">
        <v>0</v>
      </c>
      <c r="AD56" s="379">
        <v>0</v>
      </c>
      <c r="AE56" s="379">
        <v>0</v>
      </c>
      <c r="AF56" s="379">
        <v>0</v>
      </c>
      <c r="AG56" s="379">
        <v>0</v>
      </c>
      <c r="AH56" s="379">
        <v>0</v>
      </c>
      <c r="AI56" s="379">
        <v>0</v>
      </c>
      <c r="AJ56" s="379">
        <v>0</v>
      </c>
      <c r="AK56" s="379">
        <v>0</v>
      </c>
      <c r="AL56" s="379">
        <v>0</v>
      </c>
      <c r="AM56" s="379">
        <v>0</v>
      </c>
      <c r="AN56" s="379">
        <v>0</v>
      </c>
    </row>
    <row r="57" spans="3:40" x14ac:dyDescent="0.3">
      <c r="C57" s="379">
        <v>21</v>
      </c>
      <c r="D57" s="379">
        <v>6</v>
      </c>
      <c r="E57" s="379">
        <v>4</v>
      </c>
      <c r="F57" s="379">
        <v>505</v>
      </c>
      <c r="G57" s="379">
        <v>0</v>
      </c>
      <c r="H57" s="379">
        <v>210</v>
      </c>
      <c r="I57" s="379">
        <v>0</v>
      </c>
      <c r="J57" s="379">
        <v>0</v>
      </c>
      <c r="K57" s="379">
        <v>195</v>
      </c>
      <c r="L57" s="379">
        <v>0</v>
      </c>
      <c r="M57" s="379">
        <v>0</v>
      </c>
      <c r="N57" s="379">
        <v>0</v>
      </c>
      <c r="O57" s="379">
        <v>0</v>
      </c>
      <c r="P57" s="379">
        <v>0</v>
      </c>
      <c r="Q57" s="379">
        <v>0</v>
      </c>
      <c r="R57" s="379">
        <v>0</v>
      </c>
      <c r="S57" s="379">
        <v>0</v>
      </c>
      <c r="T57" s="379">
        <v>0</v>
      </c>
      <c r="U57" s="379">
        <v>0</v>
      </c>
      <c r="V57" s="379">
        <v>0</v>
      </c>
      <c r="W57" s="379">
        <v>0</v>
      </c>
      <c r="X57" s="379">
        <v>0</v>
      </c>
      <c r="Y57" s="379">
        <v>0</v>
      </c>
      <c r="Z57" s="379">
        <v>0</v>
      </c>
      <c r="AA57" s="379">
        <v>0</v>
      </c>
      <c r="AB57" s="379">
        <v>0</v>
      </c>
      <c r="AC57" s="379">
        <v>80</v>
      </c>
      <c r="AD57" s="379">
        <v>0</v>
      </c>
      <c r="AE57" s="379">
        <v>20</v>
      </c>
      <c r="AF57" s="379">
        <v>0</v>
      </c>
      <c r="AG57" s="379">
        <v>0</v>
      </c>
      <c r="AH57" s="379">
        <v>0</v>
      </c>
      <c r="AI57" s="379">
        <v>0</v>
      </c>
      <c r="AJ57" s="379">
        <v>0</v>
      </c>
      <c r="AK57" s="379">
        <v>0</v>
      </c>
      <c r="AL57" s="379">
        <v>0</v>
      </c>
      <c r="AM57" s="379">
        <v>0</v>
      </c>
      <c r="AN57" s="379">
        <v>0</v>
      </c>
    </row>
    <row r="58" spans="3:40" x14ac:dyDescent="0.3">
      <c r="C58" s="379">
        <v>21</v>
      </c>
      <c r="D58" s="379">
        <v>6</v>
      </c>
      <c r="E58" s="379">
        <v>5</v>
      </c>
      <c r="F58" s="379">
        <v>80</v>
      </c>
      <c r="G58" s="379">
        <v>80</v>
      </c>
      <c r="H58" s="379">
        <v>0</v>
      </c>
      <c r="I58" s="379">
        <v>0</v>
      </c>
      <c r="J58" s="379">
        <v>0</v>
      </c>
      <c r="K58" s="379">
        <v>0</v>
      </c>
      <c r="L58" s="379">
        <v>0</v>
      </c>
      <c r="M58" s="379">
        <v>0</v>
      </c>
      <c r="N58" s="379">
        <v>0</v>
      </c>
      <c r="O58" s="379">
        <v>0</v>
      </c>
      <c r="P58" s="379">
        <v>0</v>
      </c>
      <c r="Q58" s="379">
        <v>0</v>
      </c>
      <c r="R58" s="379">
        <v>0</v>
      </c>
      <c r="S58" s="379">
        <v>0</v>
      </c>
      <c r="T58" s="379">
        <v>0</v>
      </c>
      <c r="U58" s="379">
        <v>0</v>
      </c>
      <c r="V58" s="379">
        <v>0</v>
      </c>
      <c r="W58" s="379">
        <v>0</v>
      </c>
      <c r="X58" s="379">
        <v>0</v>
      </c>
      <c r="Y58" s="379">
        <v>0</v>
      </c>
      <c r="Z58" s="379">
        <v>0</v>
      </c>
      <c r="AA58" s="379">
        <v>0</v>
      </c>
      <c r="AB58" s="379">
        <v>0</v>
      </c>
      <c r="AC58" s="379">
        <v>0</v>
      </c>
      <c r="AD58" s="379">
        <v>0</v>
      </c>
      <c r="AE58" s="379">
        <v>0</v>
      </c>
      <c r="AF58" s="379">
        <v>0</v>
      </c>
      <c r="AG58" s="379">
        <v>0</v>
      </c>
      <c r="AH58" s="379">
        <v>0</v>
      </c>
      <c r="AI58" s="379">
        <v>0</v>
      </c>
      <c r="AJ58" s="379">
        <v>0</v>
      </c>
      <c r="AK58" s="379">
        <v>0</v>
      </c>
      <c r="AL58" s="379">
        <v>0</v>
      </c>
      <c r="AM58" s="379">
        <v>0</v>
      </c>
      <c r="AN58" s="379">
        <v>0</v>
      </c>
    </row>
    <row r="59" spans="3:40" x14ac:dyDescent="0.3">
      <c r="C59" s="379">
        <v>21</v>
      </c>
      <c r="D59" s="379">
        <v>6</v>
      </c>
      <c r="E59" s="379">
        <v>6</v>
      </c>
      <c r="F59" s="379">
        <v>3033472</v>
      </c>
      <c r="G59" s="379">
        <v>16000</v>
      </c>
      <c r="H59" s="379">
        <v>1212271</v>
      </c>
      <c r="I59" s="379">
        <v>0</v>
      </c>
      <c r="J59" s="379">
        <v>0</v>
      </c>
      <c r="K59" s="379">
        <v>907112</v>
      </c>
      <c r="L59" s="379">
        <v>0</v>
      </c>
      <c r="M59" s="379">
        <v>378697</v>
      </c>
      <c r="N59" s="379">
        <v>0</v>
      </c>
      <c r="O59" s="379">
        <v>0</v>
      </c>
      <c r="P59" s="379">
        <v>0</v>
      </c>
      <c r="Q59" s="379">
        <v>0</v>
      </c>
      <c r="R59" s="379">
        <v>0</v>
      </c>
      <c r="S59" s="379">
        <v>0</v>
      </c>
      <c r="T59" s="379">
        <v>0</v>
      </c>
      <c r="U59" s="379">
        <v>0</v>
      </c>
      <c r="V59" s="379">
        <v>0</v>
      </c>
      <c r="W59" s="379">
        <v>0</v>
      </c>
      <c r="X59" s="379">
        <v>0</v>
      </c>
      <c r="Y59" s="379">
        <v>0</v>
      </c>
      <c r="Z59" s="379">
        <v>0</v>
      </c>
      <c r="AA59" s="379">
        <v>0</v>
      </c>
      <c r="AB59" s="379">
        <v>0</v>
      </c>
      <c r="AC59" s="379">
        <v>257494</v>
      </c>
      <c r="AD59" s="379">
        <v>0</v>
      </c>
      <c r="AE59" s="379">
        <v>139568</v>
      </c>
      <c r="AF59" s="379">
        <v>0</v>
      </c>
      <c r="AG59" s="379">
        <v>0</v>
      </c>
      <c r="AH59" s="379">
        <v>48550</v>
      </c>
      <c r="AI59" s="379">
        <v>0</v>
      </c>
      <c r="AJ59" s="379">
        <v>0</v>
      </c>
      <c r="AK59" s="379">
        <v>0</v>
      </c>
      <c r="AL59" s="379">
        <v>0</v>
      </c>
      <c r="AM59" s="379">
        <v>73780</v>
      </c>
      <c r="AN59" s="379">
        <v>0</v>
      </c>
    </row>
    <row r="60" spans="3:40" x14ac:dyDescent="0.3">
      <c r="C60" s="379">
        <v>21</v>
      </c>
      <c r="D60" s="379">
        <v>6</v>
      </c>
      <c r="E60" s="379">
        <v>7</v>
      </c>
      <c r="F60" s="379">
        <v>235448</v>
      </c>
      <c r="G60" s="379">
        <v>0</v>
      </c>
      <c r="H60" s="379">
        <v>205448</v>
      </c>
      <c r="I60" s="379">
        <v>0</v>
      </c>
      <c r="J60" s="379">
        <v>0</v>
      </c>
      <c r="K60" s="379">
        <v>0</v>
      </c>
      <c r="L60" s="379">
        <v>0</v>
      </c>
      <c r="M60" s="379">
        <v>0</v>
      </c>
      <c r="N60" s="379">
        <v>15000</v>
      </c>
      <c r="O60" s="379">
        <v>0</v>
      </c>
      <c r="P60" s="379">
        <v>0</v>
      </c>
      <c r="Q60" s="379">
        <v>0</v>
      </c>
      <c r="R60" s="379">
        <v>0</v>
      </c>
      <c r="S60" s="379">
        <v>0</v>
      </c>
      <c r="T60" s="379">
        <v>0</v>
      </c>
      <c r="U60" s="379">
        <v>0</v>
      </c>
      <c r="V60" s="379">
        <v>0</v>
      </c>
      <c r="W60" s="379">
        <v>0</v>
      </c>
      <c r="X60" s="379">
        <v>0</v>
      </c>
      <c r="Y60" s="379">
        <v>0</v>
      </c>
      <c r="Z60" s="379">
        <v>0</v>
      </c>
      <c r="AA60" s="379">
        <v>0</v>
      </c>
      <c r="AB60" s="379">
        <v>0</v>
      </c>
      <c r="AC60" s="379">
        <v>0</v>
      </c>
      <c r="AD60" s="379">
        <v>0</v>
      </c>
      <c r="AE60" s="379">
        <v>0</v>
      </c>
      <c r="AF60" s="379">
        <v>0</v>
      </c>
      <c r="AG60" s="379">
        <v>0</v>
      </c>
      <c r="AH60" s="379">
        <v>15000</v>
      </c>
      <c r="AI60" s="379">
        <v>0</v>
      </c>
      <c r="AJ60" s="379">
        <v>0</v>
      </c>
      <c r="AK60" s="379">
        <v>0</v>
      </c>
      <c r="AL60" s="379">
        <v>0</v>
      </c>
      <c r="AM60" s="379">
        <v>0</v>
      </c>
      <c r="AN60" s="379">
        <v>0</v>
      </c>
    </row>
    <row r="61" spans="3:40" x14ac:dyDescent="0.3">
      <c r="C61" s="379">
        <v>21</v>
      </c>
      <c r="D61" s="379">
        <v>6</v>
      </c>
      <c r="E61" s="379">
        <v>9</v>
      </c>
      <c r="F61" s="379">
        <v>293468</v>
      </c>
      <c r="G61" s="379">
        <v>0</v>
      </c>
      <c r="H61" s="379">
        <v>205448</v>
      </c>
      <c r="I61" s="379">
        <v>0</v>
      </c>
      <c r="J61" s="379">
        <v>0</v>
      </c>
      <c r="K61" s="379">
        <v>35000</v>
      </c>
      <c r="L61" s="379">
        <v>0</v>
      </c>
      <c r="M61" s="379">
        <v>8996</v>
      </c>
      <c r="N61" s="379">
        <v>15000</v>
      </c>
      <c r="O61" s="379">
        <v>0</v>
      </c>
      <c r="P61" s="379">
        <v>0</v>
      </c>
      <c r="Q61" s="379">
        <v>0</v>
      </c>
      <c r="R61" s="379">
        <v>0</v>
      </c>
      <c r="S61" s="379">
        <v>0</v>
      </c>
      <c r="T61" s="379">
        <v>0</v>
      </c>
      <c r="U61" s="379">
        <v>0</v>
      </c>
      <c r="V61" s="379">
        <v>0</v>
      </c>
      <c r="W61" s="379">
        <v>0</v>
      </c>
      <c r="X61" s="379">
        <v>0</v>
      </c>
      <c r="Y61" s="379">
        <v>0</v>
      </c>
      <c r="Z61" s="379">
        <v>0</v>
      </c>
      <c r="AA61" s="379">
        <v>0</v>
      </c>
      <c r="AB61" s="379">
        <v>0</v>
      </c>
      <c r="AC61" s="379">
        <v>6800</v>
      </c>
      <c r="AD61" s="379">
        <v>0</v>
      </c>
      <c r="AE61" s="379">
        <v>7224</v>
      </c>
      <c r="AF61" s="379">
        <v>0</v>
      </c>
      <c r="AG61" s="379">
        <v>0</v>
      </c>
      <c r="AH61" s="379">
        <v>15000</v>
      </c>
      <c r="AI61" s="379">
        <v>0</v>
      </c>
      <c r="AJ61" s="379">
        <v>0</v>
      </c>
      <c r="AK61" s="379">
        <v>0</v>
      </c>
      <c r="AL61" s="379">
        <v>0</v>
      </c>
      <c r="AM61" s="379">
        <v>0</v>
      </c>
      <c r="AN61" s="379">
        <v>0</v>
      </c>
    </row>
    <row r="62" spans="3:40" x14ac:dyDescent="0.3">
      <c r="C62" s="379">
        <v>21</v>
      </c>
      <c r="D62" s="379">
        <v>6</v>
      </c>
      <c r="E62" s="379">
        <v>10</v>
      </c>
      <c r="F62" s="379">
        <v>4500</v>
      </c>
      <c r="G62" s="379">
        <v>0</v>
      </c>
      <c r="H62" s="379">
        <v>4500</v>
      </c>
      <c r="I62" s="379">
        <v>0</v>
      </c>
      <c r="J62" s="379">
        <v>0</v>
      </c>
      <c r="K62" s="379">
        <v>0</v>
      </c>
      <c r="L62" s="379">
        <v>0</v>
      </c>
      <c r="M62" s="379">
        <v>0</v>
      </c>
      <c r="N62" s="379">
        <v>0</v>
      </c>
      <c r="O62" s="379">
        <v>0</v>
      </c>
      <c r="P62" s="379">
        <v>0</v>
      </c>
      <c r="Q62" s="379">
        <v>0</v>
      </c>
      <c r="R62" s="379">
        <v>0</v>
      </c>
      <c r="S62" s="379">
        <v>0</v>
      </c>
      <c r="T62" s="379">
        <v>0</v>
      </c>
      <c r="U62" s="379">
        <v>0</v>
      </c>
      <c r="V62" s="379">
        <v>0</v>
      </c>
      <c r="W62" s="379">
        <v>0</v>
      </c>
      <c r="X62" s="379">
        <v>0</v>
      </c>
      <c r="Y62" s="379">
        <v>0</v>
      </c>
      <c r="Z62" s="379">
        <v>0</v>
      </c>
      <c r="AA62" s="379">
        <v>0</v>
      </c>
      <c r="AB62" s="379">
        <v>0</v>
      </c>
      <c r="AC62" s="379">
        <v>0</v>
      </c>
      <c r="AD62" s="379">
        <v>0</v>
      </c>
      <c r="AE62" s="379">
        <v>0</v>
      </c>
      <c r="AF62" s="379">
        <v>0</v>
      </c>
      <c r="AG62" s="379">
        <v>0</v>
      </c>
      <c r="AH62" s="379">
        <v>0</v>
      </c>
      <c r="AI62" s="379">
        <v>0</v>
      </c>
      <c r="AJ62" s="379">
        <v>0</v>
      </c>
      <c r="AK62" s="379">
        <v>0</v>
      </c>
      <c r="AL62" s="379">
        <v>0</v>
      </c>
      <c r="AM62" s="379">
        <v>0</v>
      </c>
      <c r="AN62" s="379">
        <v>0</v>
      </c>
    </row>
    <row r="63" spans="3:40" x14ac:dyDescent="0.3">
      <c r="C63" s="379">
        <v>21</v>
      </c>
      <c r="D63" s="379">
        <v>6</v>
      </c>
      <c r="E63" s="379">
        <v>11</v>
      </c>
      <c r="F63" s="379">
        <v>7966.3333333333339</v>
      </c>
      <c r="G63" s="379">
        <v>0</v>
      </c>
      <c r="H63" s="379">
        <v>6299.666666666667</v>
      </c>
      <c r="I63" s="379">
        <v>0</v>
      </c>
      <c r="J63" s="379">
        <v>0</v>
      </c>
      <c r="K63" s="379">
        <v>1666.6666666666667</v>
      </c>
      <c r="L63" s="379">
        <v>0</v>
      </c>
      <c r="M63" s="379">
        <v>0</v>
      </c>
      <c r="N63" s="379">
        <v>0</v>
      </c>
      <c r="O63" s="379">
        <v>0</v>
      </c>
      <c r="P63" s="379">
        <v>0</v>
      </c>
      <c r="Q63" s="379">
        <v>0</v>
      </c>
      <c r="R63" s="379">
        <v>0</v>
      </c>
      <c r="S63" s="379">
        <v>0</v>
      </c>
      <c r="T63" s="379">
        <v>0</v>
      </c>
      <c r="U63" s="379">
        <v>0</v>
      </c>
      <c r="V63" s="379">
        <v>0</v>
      </c>
      <c r="W63" s="379">
        <v>0</v>
      </c>
      <c r="X63" s="379">
        <v>0</v>
      </c>
      <c r="Y63" s="379">
        <v>0</v>
      </c>
      <c r="Z63" s="379">
        <v>0</v>
      </c>
      <c r="AA63" s="379">
        <v>0</v>
      </c>
      <c r="AB63" s="379">
        <v>0</v>
      </c>
      <c r="AC63" s="379">
        <v>0</v>
      </c>
      <c r="AD63" s="379">
        <v>0</v>
      </c>
      <c r="AE63" s="379">
        <v>0</v>
      </c>
      <c r="AF63" s="379">
        <v>0</v>
      </c>
      <c r="AG63" s="379">
        <v>0</v>
      </c>
      <c r="AH63" s="379">
        <v>0</v>
      </c>
      <c r="AI63" s="379">
        <v>0</v>
      </c>
      <c r="AJ63" s="379">
        <v>0</v>
      </c>
      <c r="AK63" s="379">
        <v>0</v>
      </c>
      <c r="AL63" s="379">
        <v>0</v>
      </c>
      <c r="AM63" s="379">
        <v>0</v>
      </c>
      <c r="AN63" s="379">
        <v>0</v>
      </c>
    </row>
    <row r="64" spans="3:40" x14ac:dyDescent="0.3">
      <c r="C64" s="379">
        <v>21</v>
      </c>
      <c r="D64" s="379">
        <v>7</v>
      </c>
      <c r="E64" s="379">
        <v>1</v>
      </c>
      <c r="F64" s="379">
        <v>104.1</v>
      </c>
      <c r="G64" s="379">
        <v>0</v>
      </c>
      <c r="H64" s="379">
        <v>22.4</v>
      </c>
      <c r="I64" s="379">
        <v>0</v>
      </c>
      <c r="J64" s="379">
        <v>0</v>
      </c>
      <c r="K64" s="379">
        <v>32</v>
      </c>
      <c r="L64" s="379">
        <v>0</v>
      </c>
      <c r="M64" s="379">
        <v>16</v>
      </c>
      <c r="N64" s="379">
        <v>0</v>
      </c>
      <c r="O64" s="379">
        <v>0</v>
      </c>
      <c r="P64" s="379">
        <v>0</v>
      </c>
      <c r="Q64" s="379">
        <v>0</v>
      </c>
      <c r="R64" s="379">
        <v>0</v>
      </c>
      <c r="S64" s="379">
        <v>0</v>
      </c>
      <c r="T64" s="379">
        <v>0</v>
      </c>
      <c r="U64" s="379">
        <v>0</v>
      </c>
      <c r="V64" s="379">
        <v>0</v>
      </c>
      <c r="W64" s="379">
        <v>0</v>
      </c>
      <c r="X64" s="379">
        <v>0</v>
      </c>
      <c r="Y64" s="379">
        <v>0</v>
      </c>
      <c r="Z64" s="379">
        <v>1</v>
      </c>
      <c r="AA64" s="379">
        <v>0</v>
      </c>
      <c r="AB64" s="379">
        <v>0</v>
      </c>
      <c r="AC64" s="379">
        <v>15</v>
      </c>
      <c r="AD64" s="379">
        <v>0</v>
      </c>
      <c r="AE64" s="379">
        <v>10</v>
      </c>
      <c r="AF64" s="379">
        <v>0</v>
      </c>
      <c r="AG64" s="379">
        <v>0</v>
      </c>
      <c r="AH64" s="379">
        <v>4</v>
      </c>
      <c r="AI64" s="379">
        <v>0</v>
      </c>
      <c r="AJ64" s="379">
        <v>0</v>
      </c>
      <c r="AK64" s="379">
        <v>0</v>
      </c>
      <c r="AL64" s="379">
        <v>0</v>
      </c>
      <c r="AM64" s="379">
        <v>3.7</v>
      </c>
      <c r="AN64" s="379">
        <v>0</v>
      </c>
    </row>
    <row r="65" spans="3:40" x14ac:dyDescent="0.3">
      <c r="C65" s="379">
        <v>21</v>
      </c>
      <c r="D65" s="379">
        <v>7</v>
      </c>
      <c r="E65" s="379">
        <v>2</v>
      </c>
      <c r="F65" s="379">
        <v>13127.7</v>
      </c>
      <c r="G65" s="379">
        <v>0</v>
      </c>
      <c r="H65" s="379">
        <v>3034.4</v>
      </c>
      <c r="I65" s="379">
        <v>0</v>
      </c>
      <c r="J65" s="379">
        <v>0</v>
      </c>
      <c r="K65" s="379">
        <v>4284.5</v>
      </c>
      <c r="L65" s="379">
        <v>0</v>
      </c>
      <c r="M65" s="379">
        <v>1576</v>
      </c>
      <c r="N65" s="379">
        <v>0</v>
      </c>
      <c r="O65" s="379">
        <v>0</v>
      </c>
      <c r="P65" s="379">
        <v>0</v>
      </c>
      <c r="Q65" s="379">
        <v>0</v>
      </c>
      <c r="R65" s="379">
        <v>0</v>
      </c>
      <c r="S65" s="379">
        <v>0</v>
      </c>
      <c r="T65" s="379">
        <v>0</v>
      </c>
      <c r="U65" s="379">
        <v>0</v>
      </c>
      <c r="V65" s="379">
        <v>0</v>
      </c>
      <c r="W65" s="379">
        <v>0</v>
      </c>
      <c r="X65" s="379">
        <v>0</v>
      </c>
      <c r="Y65" s="379">
        <v>0</v>
      </c>
      <c r="Z65" s="379">
        <v>184</v>
      </c>
      <c r="AA65" s="379">
        <v>0</v>
      </c>
      <c r="AB65" s="379">
        <v>0</v>
      </c>
      <c r="AC65" s="379">
        <v>1831</v>
      </c>
      <c r="AD65" s="379">
        <v>0</v>
      </c>
      <c r="AE65" s="379">
        <v>1221.5</v>
      </c>
      <c r="AF65" s="379">
        <v>0</v>
      </c>
      <c r="AG65" s="379">
        <v>0</v>
      </c>
      <c r="AH65" s="379">
        <v>427.5</v>
      </c>
      <c r="AI65" s="379">
        <v>0</v>
      </c>
      <c r="AJ65" s="379">
        <v>0</v>
      </c>
      <c r="AK65" s="379">
        <v>0</v>
      </c>
      <c r="AL65" s="379">
        <v>0</v>
      </c>
      <c r="AM65" s="379">
        <v>568.79999999999995</v>
      </c>
      <c r="AN65" s="379">
        <v>0</v>
      </c>
    </row>
    <row r="66" spans="3:40" x14ac:dyDescent="0.3">
      <c r="C66" s="379">
        <v>21</v>
      </c>
      <c r="D66" s="379">
        <v>7</v>
      </c>
      <c r="E66" s="379">
        <v>3</v>
      </c>
      <c r="F66" s="379">
        <v>196</v>
      </c>
      <c r="G66" s="379">
        <v>0</v>
      </c>
      <c r="H66" s="379">
        <v>196</v>
      </c>
      <c r="I66" s="379">
        <v>0</v>
      </c>
      <c r="J66" s="379">
        <v>0</v>
      </c>
      <c r="K66" s="379">
        <v>0</v>
      </c>
      <c r="L66" s="379">
        <v>0</v>
      </c>
      <c r="M66" s="379">
        <v>0</v>
      </c>
      <c r="N66" s="379">
        <v>0</v>
      </c>
      <c r="O66" s="379">
        <v>0</v>
      </c>
      <c r="P66" s="379">
        <v>0</v>
      </c>
      <c r="Q66" s="379">
        <v>0</v>
      </c>
      <c r="R66" s="379">
        <v>0</v>
      </c>
      <c r="S66" s="379">
        <v>0</v>
      </c>
      <c r="T66" s="379">
        <v>0</v>
      </c>
      <c r="U66" s="379">
        <v>0</v>
      </c>
      <c r="V66" s="379">
        <v>0</v>
      </c>
      <c r="W66" s="379">
        <v>0</v>
      </c>
      <c r="X66" s="379">
        <v>0</v>
      </c>
      <c r="Y66" s="379">
        <v>0</v>
      </c>
      <c r="Z66" s="379">
        <v>0</v>
      </c>
      <c r="AA66" s="379">
        <v>0</v>
      </c>
      <c r="AB66" s="379">
        <v>0</v>
      </c>
      <c r="AC66" s="379">
        <v>0</v>
      </c>
      <c r="AD66" s="379">
        <v>0</v>
      </c>
      <c r="AE66" s="379">
        <v>0</v>
      </c>
      <c r="AF66" s="379">
        <v>0</v>
      </c>
      <c r="AG66" s="379">
        <v>0</v>
      </c>
      <c r="AH66" s="379">
        <v>0</v>
      </c>
      <c r="AI66" s="379">
        <v>0</v>
      </c>
      <c r="AJ66" s="379">
        <v>0</v>
      </c>
      <c r="AK66" s="379">
        <v>0</v>
      </c>
      <c r="AL66" s="379">
        <v>0</v>
      </c>
      <c r="AM66" s="379">
        <v>0</v>
      </c>
      <c r="AN66" s="379">
        <v>0</v>
      </c>
    </row>
    <row r="67" spans="3:40" x14ac:dyDescent="0.3">
      <c r="C67" s="379">
        <v>21</v>
      </c>
      <c r="D67" s="379">
        <v>7</v>
      </c>
      <c r="E67" s="379">
        <v>4</v>
      </c>
      <c r="F67" s="379">
        <v>439</v>
      </c>
      <c r="G67" s="379">
        <v>0</v>
      </c>
      <c r="H67" s="379">
        <v>174</v>
      </c>
      <c r="I67" s="379">
        <v>0</v>
      </c>
      <c r="J67" s="379">
        <v>0</v>
      </c>
      <c r="K67" s="379">
        <v>195</v>
      </c>
      <c r="L67" s="379">
        <v>0</v>
      </c>
      <c r="M67" s="379">
        <v>0</v>
      </c>
      <c r="N67" s="379">
        <v>0</v>
      </c>
      <c r="O67" s="379">
        <v>0</v>
      </c>
      <c r="P67" s="379">
        <v>0</v>
      </c>
      <c r="Q67" s="379">
        <v>0</v>
      </c>
      <c r="R67" s="379">
        <v>0</v>
      </c>
      <c r="S67" s="379">
        <v>0</v>
      </c>
      <c r="T67" s="379">
        <v>0</v>
      </c>
      <c r="U67" s="379">
        <v>0</v>
      </c>
      <c r="V67" s="379">
        <v>0</v>
      </c>
      <c r="W67" s="379">
        <v>0</v>
      </c>
      <c r="X67" s="379">
        <v>0</v>
      </c>
      <c r="Y67" s="379">
        <v>0</v>
      </c>
      <c r="Z67" s="379">
        <v>0</v>
      </c>
      <c r="AA67" s="379">
        <v>0</v>
      </c>
      <c r="AB67" s="379">
        <v>0</v>
      </c>
      <c r="AC67" s="379">
        <v>70</v>
      </c>
      <c r="AD67" s="379">
        <v>0</v>
      </c>
      <c r="AE67" s="379">
        <v>0</v>
      </c>
      <c r="AF67" s="379">
        <v>0</v>
      </c>
      <c r="AG67" s="379">
        <v>0</v>
      </c>
      <c r="AH67" s="379">
        <v>0</v>
      </c>
      <c r="AI67" s="379">
        <v>0</v>
      </c>
      <c r="AJ67" s="379">
        <v>0</v>
      </c>
      <c r="AK67" s="379">
        <v>0</v>
      </c>
      <c r="AL67" s="379">
        <v>0</v>
      </c>
      <c r="AM67" s="379">
        <v>0</v>
      </c>
      <c r="AN67" s="379">
        <v>0</v>
      </c>
    </row>
    <row r="68" spans="3:40" x14ac:dyDescent="0.3">
      <c r="C68" s="379">
        <v>21</v>
      </c>
      <c r="D68" s="379">
        <v>7</v>
      </c>
      <c r="E68" s="379">
        <v>5</v>
      </c>
      <c r="F68" s="379">
        <v>56</v>
      </c>
      <c r="G68" s="379">
        <v>56</v>
      </c>
      <c r="H68" s="379">
        <v>0</v>
      </c>
      <c r="I68" s="379">
        <v>0</v>
      </c>
      <c r="J68" s="379">
        <v>0</v>
      </c>
      <c r="K68" s="379">
        <v>0</v>
      </c>
      <c r="L68" s="379">
        <v>0</v>
      </c>
      <c r="M68" s="379">
        <v>0</v>
      </c>
      <c r="N68" s="379">
        <v>0</v>
      </c>
      <c r="O68" s="379">
        <v>0</v>
      </c>
      <c r="P68" s="379">
        <v>0</v>
      </c>
      <c r="Q68" s="379">
        <v>0</v>
      </c>
      <c r="R68" s="379">
        <v>0</v>
      </c>
      <c r="S68" s="379">
        <v>0</v>
      </c>
      <c r="T68" s="379">
        <v>0</v>
      </c>
      <c r="U68" s="379">
        <v>0</v>
      </c>
      <c r="V68" s="379">
        <v>0</v>
      </c>
      <c r="W68" s="379">
        <v>0</v>
      </c>
      <c r="X68" s="379">
        <v>0</v>
      </c>
      <c r="Y68" s="379">
        <v>0</v>
      </c>
      <c r="Z68" s="379">
        <v>0</v>
      </c>
      <c r="AA68" s="379">
        <v>0</v>
      </c>
      <c r="AB68" s="379">
        <v>0</v>
      </c>
      <c r="AC68" s="379">
        <v>0</v>
      </c>
      <c r="AD68" s="379">
        <v>0</v>
      </c>
      <c r="AE68" s="379">
        <v>0</v>
      </c>
      <c r="AF68" s="379">
        <v>0</v>
      </c>
      <c r="AG68" s="379">
        <v>0</v>
      </c>
      <c r="AH68" s="379">
        <v>0</v>
      </c>
      <c r="AI68" s="379">
        <v>0</v>
      </c>
      <c r="AJ68" s="379">
        <v>0</v>
      </c>
      <c r="AK68" s="379">
        <v>0</v>
      </c>
      <c r="AL68" s="379">
        <v>0</v>
      </c>
      <c r="AM68" s="379">
        <v>0</v>
      </c>
      <c r="AN68" s="379">
        <v>0</v>
      </c>
    </row>
    <row r="69" spans="3:40" x14ac:dyDescent="0.3">
      <c r="C69" s="379">
        <v>21</v>
      </c>
      <c r="D69" s="379">
        <v>7</v>
      </c>
      <c r="E69" s="379">
        <v>6</v>
      </c>
      <c r="F69" s="379">
        <v>4451911</v>
      </c>
      <c r="G69" s="379">
        <v>11200</v>
      </c>
      <c r="H69" s="379">
        <v>1842841</v>
      </c>
      <c r="I69" s="379">
        <v>0</v>
      </c>
      <c r="J69" s="379">
        <v>0</v>
      </c>
      <c r="K69" s="379">
        <v>1322721</v>
      </c>
      <c r="L69" s="379">
        <v>0</v>
      </c>
      <c r="M69" s="379">
        <v>547831</v>
      </c>
      <c r="N69" s="379">
        <v>0</v>
      </c>
      <c r="O69" s="379">
        <v>0</v>
      </c>
      <c r="P69" s="379">
        <v>0</v>
      </c>
      <c r="Q69" s="379">
        <v>0</v>
      </c>
      <c r="R69" s="379">
        <v>0</v>
      </c>
      <c r="S69" s="379">
        <v>0</v>
      </c>
      <c r="T69" s="379">
        <v>0</v>
      </c>
      <c r="U69" s="379">
        <v>0</v>
      </c>
      <c r="V69" s="379">
        <v>0</v>
      </c>
      <c r="W69" s="379">
        <v>0</v>
      </c>
      <c r="X69" s="379">
        <v>0</v>
      </c>
      <c r="Y69" s="379">
        <v>0</v>
      </c>
      <c r="Z69" s="379">
        <v>20240</v>
      </c>
      <c r="AA69" s="379">
        <v>0</v>
      </c>
      <c r="AB69" s="379">
        <v>0</v>
      </c>
      <c r="AC69" s="379">
        <v>348178</v>
      </c>
      <c r="AD69" s="379">
        <v>0</v>
      </c>
      <c r="AE69" s="379">
        <v>185053</v>
      </c>
      <c r="AF69" s="379">
        <v>0</v>
      </c>
      <c r="AG69" s="379">
        <v>0</v>
      </c>
      <c r="AH69" s="379">
        <v>73525</v>
      </c>
      <c r="AI69" s="379">
        <v>0</v>
      </c>
      <c r="AJ69" s="379">
        <v>0</v>
      </c>
      <c r="AK69" s="379">
        <v>0</v>
      </c>
      <c r="AL69" s="379">
        <v>0</v>
      </c>
      <c r="AM69" s="379">
        <v>100322</v>
      </c>
      <c r="AN69" s="379">
        <v>0</v>
      </c>
    </row>
    <row r="70" spans="3:40" x14ac:dyDescent="0.3">
      <c r="C70" s="379">
        <v>21</v>
      </c>
      <c r="D70" s="379">
        <v>7</v>
      </c>
      <c r="E70" s="379">
        <v>9</v>
      </c>
      <c r="F70" s="379">
        <v>1262334</v>
      </c>
      <c r="G70" s="379">
        <v>0</v>
      </c>
      <c r="H70" s="379">
        <v>553799</v>
      </c>
      <c r="I70" s="379">
        <v>0</v>
      </c>
      <c r="J70" s="379">
        <v>0</v>
      </c>
      <c r="K70" s="379">
        <v>360593</v>
      </c>
      <c r="L70" s="379">
        <v>0</v>
      </c>
      <c r="M70" s="379">
        <v>177888</v>
      </c>
      <c r="N70" s="379">
        <v>0</v>
      </c>
      <c r="O70" s="379">
        <v>0</v>
      </c>
      <c r="P70" s="379">
        <v>0</v>
      </c>
      <c r="Q70" s="379">
        <v>0</v>
      </c>
      <c r="R70" s="379">
        <v>0</v>
      </c>
      <c r="S70" s="379">
        <v>0</v>
      </c>
      <c r="T70" s="379">
        <v>0</v>
      </c>
      <c r="U70" s="379">
        <v>0</v>
      </c>
      <c r="V70" s="379">
        <v>0</v>
      </c>
      <c r="W70" s="379">
        <v>0</v>
      </c>
      <c r="X70" s="379">
        <v>0</v>
      </c>
      <c r="Y70" s="379">
        <v>0</v>
      </c>
      <c r="Z70" s="379">
        <v>0</v>
      </c>
      <c r="AA70" s="379">
        <v>0</v>
      </c>
      <c r="AB70" s="379">
        <v>0</v>
      </c>
      <c r="AC70" s="379">
        <v>74820</v>
      </c>
      <c r="AD70" s="379">
        <v>0</v>
      </c>
      <c r="AE70" s="379">
        <v>48542</v>
      </c>
      <c r="AF70" s="379">
        <v>0</v>
      </c>
      <c r="AG70" s="379">
        <v>0</v>
      </c>
      <c r="AH70" s="379">
        <v>20304</v>
      </c>
      <c r="AI70" s="379">
        <v>0</v>
      </c>
      <c r="AJ70" s="379">
        <v>0</v>
      </c>
      <c r="AK70" s="379">
        <v>0</v>
      </c>
      <c r="AL70" s="379">
        <v>0</v>
      </c>
      <c r="AM70" s="379">
        <v>26388</v>
      </c>
      <c r="AN70" s="379">
        <v>0</v>
      </c>
    </row>
    <row r="71" spans="3:40" x14ac:dyDescent="0.3">
      <c r="C71" s="379">
        <v>21</v>
      </c>
      <c r="D71" s="379">
        <v>7</v>
      </c>
      <c r="E71" s="379">
        <v>10</v>
      </c>
      <c r="F71" s="379">
        <v>8353</v>
      </c>
      <c r="G71" s="379">
        <v>0</v>
      </c>
      <c r="H71" s="379">
        <v>5953</v>
      </c>
      <c r="I71" s="379">
        <v>0</v>
      </c>
      <c r="J71" s="379">
        <v>0</v>
      </c>
      <c r="K71" s="379">
        <v>2400</v>
      </c>
      <c r="L71" s="379">
        <v>0</v>
      </c>
      <c r="M71" s="379">
        <v>0</v>
      </c>
      <c r="N71" s="379">
        <v>0</v>
      </c>
      <c r="O71" s="379">
        <v>0</v>
      </c>
      <c r="P71" s="379">
        <v>0</v>
      </c>
      <c r="Q71" s="379">
        <v>0</v>
      </c>
      <c r="R71" s="379">
        <v>0</v>
      </c>
      <c r="S71" s="379">
        <v>0</v>
      </c>
      <c r="T71" s="379">
        <v>0</v>
      </c>
      <c r="U71" s="379">
        <v>0</v>
      </c>
      <c r="V71" s="379">
        <v>0</v>
      </c>
      <c r="W71" s="379">
        <v>0</v>
      </c>
      <c r="X71" s="379">
        <v>0</v>
      </c>
      <c r="Y71" s="379">
        <v>0</v>
      </c>
      <c r="Z71" s="379">
        <v>0</v>
      </c>
      <c r="AA71" s="379">
        <v>0</v>
      </c>
      <c r="AB71" s="379">
        <v>0</v>
      </c>
      <c r="AC71" s="379">
        <v>0</v>
      </c>
      <c r="AD71" s="379">
        <v>0</v>
      </c>
      <c r="AE71" s="379">
        <v>0</v>
      </c>
      <c r="AF71" s="379">
        <v>0</v>
      </c>
      <c r="AG71" s="379">
        <v>0</v>
      </c>
      <c r="AH71" s="379">
        <v>0</v>
      </c>
      <c r="AI71" s="379">
        <v>0</v>
      </c>
      <c r="AJ71" s="379">
        <v>0</v>
      </c>
      <c r="AK71" s="379">
        <v>0</v>
      </c>
      <c r="AL71" s="379">
        <v>0</v>
      </c>
      <c r="AM71" s="379">
        <v>0</v>
      </c>
      <c r="AN71" s="379">
        <v>0</v>
      </c>
    </row>
    <row r="72" spans="3:40" x14ac:dyDescent="0.3">
      <c r="C72" s="379">
        <v>21</v>
      </c>
      <c r="D72" s="379">
        <v>7</v>
      </c>
      <c r="E72" s="379">
        <v>11</v>
      </c>
      <c r="F72" s="379">
        <v>7966.3333333333339</v>
      </c>
      <c r="G72" s="379">
        <v>0</v>
      </c>
      <c r="H72" s="379">
        <v>6299.666666666667</v>
      </c>
      <c r="I72" s="379">
        <v>0</v>
      </c>
      <c r="J72" s="379">
        <v>0</v>
      </c>
      <c r="K72" s="379">
        <v>1666.6666666666667</v>
      </c>
      <c r="L72" s="379">
        <v>0</v>
      </c>
      <c r="M72" s="379">
        <v>0</v>
      </c>
      <c r="N72" s="379">
        <v>0</v>
      </c>
      <c r="O72" s="379">
        <v>0</v>
      </c>
      <c r="P72" s="379">
        <v>0</v>
      </c>
      <c r="Q72" s="379">
        <v>0</v>
      </c>
      <c r="R72" s="379">
        <v>0</v>
      </c>
      <c r="S72" s="379">
        <v>0</v>
      </c>
      <c r="T72" s="379">
        <v>0</v>
      </c>
      <c r="U72" s="379">
        <v>0</v>
      </c>
      <c r="V72" s="379">
        <v>0</v>
      </c>
      <c r="W72" s="379">
        <v>0</v>
      </c>
      <c r="X72" s="379">
        <v>0</v>
      </c>
      <c r="Y72" s="379">
        <v>0</v>
      </c>
      <c r="Z72" s="379">
        <v>0</v>
      </c>
      <c r="AA72" s="379">
        <v>0</v>
      </c>
      <c r="AB72" s="379">
        <v>0</v>
      </c>
      <c r="AC72" s="379">
        <v>0</v>
      </c>
      <c r="AD72" s="379">
        <v>0</v>
      </c>
      <c r="AE72" s="379">
        <v>0</v>
      </c>
      <c r="AF72" s="379">
        <v>0</v>
      </c>
      <c r="AG72" s="379">
        <v>0</v>
      </c>
      <c r="AH72" s="379">
        <v>0</v>
      </c>
      <c r="AI72" s="379">
        <v>0</v>
      </c>
      <c r="AJ72" s="379">
        <v>0</v>
      </c>
      <c r="AK72" s="379">
        <v>0</v>
      </c>
      <c r="AL72" s="379">
        <v>0</v>
      </c>
      <c r="AM72" s="379">
        <v>0</v>
      </c>
      <c r="AN72" s="379">
        <v>0</v>
      </c>
    </row>
  </sheetData>
  <hyperlinks>
    <hyperlink ref="A2" location="Obsah!A1" display="Zpět na Obsah  KL 01  1.-4.měsíc"/>
  </hyperlinks>
  <pageMargins left="0.7" right="0.7" top="0.78740157499999996" bottom="0.78740157499999996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">
    <tabColor theme="5" tint="0.39997558519241921"/>
    <pageSetUpPr fitToPage="1"/>
  </sheetPr>
  <dimension ref="A1:S11"/>
  <sheetViews>
    <sheetView showGridLines="0" showRowColHeaders="0" workbookViewId="0">
      <pane ySplit="5" topLeftCell="A6" activePane="bottomLeft" state="frozen"/>
      <selection activeCell="A2" sqref="A2:M2"/>
      <selection pane="bottomLeft" sqref="A1:S1"/>
    </sheetView>
  </sheetViews>
  <sheetFormatPr defaultRowHeight="14.4" customHeight="1" x14ac:dyDescent="0.3"/>
  <cols>
    <col min="1" max="1" width="46.6640625" style="254" bestFit="1" customWidth="1"/>
    <col min="2" max="2" width="7.77734375" style="219" customWidth="1"/>
    <col min="3" max="3" width="5.44140625" style="254" hidden="1" customWidth="1"/>
    <col min="4" max="4" width="7.77734375" style="219" customWidth="1"/>
    <col min="5" max="5" width="5.44140625" style="254" hidden="1" customWidth="1"/>
    <col min="6" max="6" width="7.77734375" style="219" customWidth="1"/>
    <col min="7" max="7" width="7.77734375" style="340" customWidth="1"/>
    <col min="8" max="8" width="7.77734375" style="219" customWidth="1"/>
    <col min="9" max="9" width="5.44140625" style="254" hidden="1" customWidth="1"/>
    <col min="10" max="10" width="7.77734375" style="219" customWidth="1"/>
    <col min="11" max="11" width="5.44140625" style="254" hidden="1" customWidth="1"/>
    <col min="12" max="12" width="7.77734375" style="219" customWidth="1"/>
    <col min="13" max="13" width="7.77734375" style="340" customWidth="1"/>
    <col min="14" max="14" width="7.77734375" style="219" customWidth="1"/>
    <col min="15" max="15" width="5" style="254" hidden="1" customWidth="1"/>
    <col min="16" max="16" width="7.77734375" style="219" customWidth="1"/>
    <col min="17" max="17" width="5" style="254" hidden="1" customWidth="1"/>
    <col min="18" max="18" width="7.77734375" style="219" customWidth="1"/>
    <col min="19" max="19" width="7.77734375" style="340" customWidth="1"/>
    <col min="20" max="16384" width="8.88671875" style="254"/>
  </cols>
  <sheetData>
    <row r="1" spans="1:19" ht="18.600000000000001" customHeight="1" thickBot="1" x14ac:dyDescent="0.4">
      <c r="A1" s="544" t="s">
        <v>6421</v>
      </c>
      <c r="B1" s="471"/>
      <c r="C1" s="471"/>
      <c r="D1" s="471"/>
      <c r="E1" s="471"/>
      <c r="F1" s="471"/>
      <c r="G1" s="471"/>
      <c r="H1" s="471"/>
      <c r="I1" s="471"/>
      <c r="J1" s="471"/>
      <c r="K1" s="471"/>
      <c r="L1" s="471"/>
      <c r="M1" s="471"/>
      <c r="N1" s="471"/>
      <c r="O1" s="471"/>
      <c r="P1" s="471"/>
      <c r="Q1" s="471"/>
      <c r="R1" s="471"/>
      <c r="S1" s="471"/>
    </row>
    <row r="2" spans="1:19" ht="14.4" customHeight="1" thickBot="1" x14ac:dyDescent="0.35">
      <c r="A2" s="383" t="s">
        <v>332</v>
      </c>
      <c r="B2" s="224"/>
      <c r="C2" s="224"/>
      <c r="D2" s="224"/>
      <c r="E2" s="224"/>
      <c r="F2" s="224"/>
      <c r="G2" s="224"/>
      <c r="H2" s="224"/>
      <c r="I2" s="224"/>
      <c r="J2" s="224"/>
      <c r="K2" s="224"/>
      <c r="L2" s="224"/>
      <c r="M2" s="224"/>
      <c r="N2" s="224"/>
      <c r="O2" s="224"/>
      <c r="P2" s="224"/>
      <c r="Q2" s="224"/>
      <c r="R2" s="224"/>
      <c r="S2" s="224"/>
    </row>
    <row r="3" spans="1:19" ht="14.4" customHeight="1" thickBot="1" x14ac:dyDescent="0.35">
      <c r="A3" s="350" t="s">
        <v>160</v>
      </c>
      <c r="B3" s="351">
        <f>SUBTOTAL(9,B6:B1048576)</f>
        <v>53837067</v>
      </c>
      <c r="C3" s="352">
        <f t="shared" ref="C3:R3" si="0">SUBTOTAL(9,C6:C1048576)</f>
        <v>2</v>
      </c>
      <c r="D3" s="352">
        <f t="shared" si="0"/>
        <v>54558488</v>
      </c>
      <c r="E3" s="352">
        <f t="shared" si="0"/>
        <v>1.9127518246735828</v>
      </c>
      <c r="F3" s="352">
        <f t="shared" si="0"/>
        <v>62624784</v>
      </c>
      <c r="G3" s="353">
        <f>IF(B3&lt;&gt;0,F3/B3,"")</f>
        <v>1.1632280042298737</v>
      </c>
      <c r="H3" s="354">
        <f t="shared" si="0"/>
        <v>41372858.260000005</v>
      </c>
      <c r="I3" s="352">
        <f t="shared" si="0"/>
        <v>2</v>
      </c>
      <c r="J3" s="352">
        <f t="shared" si="0"/>
        <v>33610394.459999904</v>
      </c>
      <c r="K3" s="352">
        <f t="shared" si="0"/>
        <v>1.7545806702578177</v>
      </c>
      <c r="L3" s="352">
        <f t="shared" si="0"/>
        <v>35917684.529999956</v>
      </c>
      <c r="M3" s="355">
        <f>IF(H3&lt;&gt;0,L3/H3,"")</f>
        <v>0.86814607548460809</v>
      </c>
      <c r="N3" s="351">
        <f t="shared" si="0"/>
        <v>65172308.819999978</v>
      </c>
      <c r="O3" s="352">
        <f t="shared" si="0"/>
        <v>1</v>
      </c>
      <c r="P3" s="352">
        <f t="shared" si="0"/>
        <v>79648028.100000039</v>
      </c>
      <c r="Q3" s="352">
        <f t="shared" si="0"/>
        <v>1.2221145689341879</v>
      </c>
      <c r="R3" s="352">
        <f t="shared" si="0"/>
        <v>92351534.409999996</v>
      </c>
      <c r="S3" s="353">
        <f>IF(N3&lt;&gt;0,R3/N3,"")</f>
        <v>1.417036408286019</v>
      </c>
    </row>
    <row r="4" spans="1:19" ht="14.4" customHeight="1" x14ac:dyDescent="0.3">
      <c r="A4" s="545" t="s">
        <v>123</v>
      </c>
      <c r="B4" s="546" t="s">
        <v>124</v>
      </c>
      <c r="C4" s="547"/>
      <c r="D4" s="547"/>
      <c r="E4" s="547"/>
      <c r="F4" s="547"/>
      <c r="G4" s="548"/>
      <c r="H4" s="546" t="s">
        <v>125</v>
      </c>
      <c r="I4" s="547"/>
      <c r="J4" s="547"/>
      <c r="K4" s="547"/>
      <c r="L4" s="547"/>
      <c r="M4" s="548"/>
      <c r="N4" s="546" t="s">
        <v>126</v>
      </c>
      <c r="O4" s="547"/>
      <c r="P4" s="547"/>
      <c r="Q4" s="547"/>
      <c r="R4" s="547"/>
      <c r="S4" s="548"/>
    </row>
    <row r="5" spans="1:19" ht="14.4" customHeight="1" thickBot="1" x14ac:dyDescent="0.35">
      <c r="A5" s="771"/>
      <c r="B5" s="772">
        <v>2012</v>
      </c>
      <c r="C5" s="773"/>
      <c r="D5" s="773">
        <v>2013</v>
      </c>
      <c r="E5" s="773"/>
      <c r="F5" s="773">
        <v>2014</v>
      </c>
      <c r="G5" s="774" t="s">
        <v>2</v>
      </c>
      <c r="H5" s="772">
        <v>2012</v>
      </c>
      <c r="I5" s="773"/>
      <c r="J5" s="773">
        <v>2013</v>
      </c>
      <c r="K5" s="773"/>
      <c r="L5" s="773">
        <v>2014</v>
      </c>
      <c r="M5" s="774" t="s">
        <v>2</v>
      </c>
      <c r="N5" s="772">
        <v>2012</v>
      </c>
      <c r="O5" s="773"/>
      <c r="P5" s="773">
        <v>2013</v>
      </c>
      <c r="Q5" s="773"/>
      <c r="R5" s="773">
        <v>2014</v>
      </c>
      <c r="S5" s="774" t="s">
        <v>2</v>
      </c>
    </row>
    <row r="6" spans="1:19" ht="14.4" customHeight="1" x14ac:dyDescent="0.3">
      <c r="A6" s="737" t="s">
        <v>6416</v>
      </c>
      <c r="B6" s="775">
        <v>2414278</v>
      </c>
      <c r="C6" s="723">
        <v>1</v>
      </c>
      <c r="D6" s="775">
        <v>2157721</v>
      </c>
      <c r="E6" s="723">
        <v>0.8937334474323172</v>
      </c>
      <c r="F6" s="775">
        <v>2427514</v>
      </c>
      <c r="G6" s="728">
        <v>1.0054823843815832</v>
      </c>
      <c r="H6" s="775">
        <v>26950642.320000004</v>
      </c>
      <c r="I6" s="723">
        <v>1</v>
      </c>
      <c r="J6" s="775">
        <v>17866353.709999904</v>
      </c>
      <c r="K6" s="723">
        <v>0.66292867894808305</v>
      </c>
      <c r="L6" s="775">
        <v>22825910.169999965</v>
      </c>
      <c r="M6" s="728">
        <v>0.84695236198733992</v>
      </c>
      <c r="N6" s="775">
        <v>65172308.819999978</v>
      </c>
      <c r="O6" s="723">
        <v>1</v>
      </c>
      <c r="P6" s="775">
        <v>79648028.100000039</v>
      </c>
      <c r="Q6" s="723">
        <v>1.2221145689341879</v>
      </c>
      <c r="R6" s="775">
        <v>91465796.25</v>
      </c>
      <c r="S6" s="235">
        <v>1.4034456950515632</v>
      </c>
    </row>
    <row r="7" spans="1:19" ht="14.4" customHeight="1" x14ac:dyDescent="0.3">
      <c r="A7" s="676" t="s">
        <v>6417</v>
      </c>
      <c r="B7" s="776">
        <v>51422789</v>
      </c>
      <c r="C7" s="650">
        <v>1</v>
      </c>
      <c r="D7" s="776">
        <v>52400767</v>
      </c>
      <c r="E7" s="650">
        <v>1.0190183772412655</v>
      </c>
      <c r="F7" s="776">
        <v>60197270</v>
      </c>
      <c r="G7" s="666">
        <v>1.1706340937672595</v>
      </c>
      <c r="H7" s="776">
        <v>14422215.940000005</v>
      </c>
      <c r="I7" s="650">
        <v>1</v>
      </c>
      <c r="J7" s="776">
        <v>15744040.750000002</v>
      </c>
      <c r="K7" s="650">
        <v>1.0916519913097347</v>
      </c>
      <c r="L7" s="776">
        <v>13648486.159999989</v>
      </c>
      <c r="M7" s="666">
        <v>0.94635153271737682</v>
      </c>
      <c r="N7" s="776"/>
      <c r="O7" s="650"/>
      <c r="P7" s="776"/>
      <c r="Q7" s="650"/>
      <c r="R7" s="776">
        <v>329026.36</v>
      </c>
      <c r="S7" s="689"/>
    </row>
    <row r="8" spans="1:19" ht="14.4" customHeight="1" thickBot="1" x14ac:dyDescent="0.35">
      <c r="A8" s="778" t="s">
        <v>595</v>
      </c>
      <c r="B8" s="777"/>
      <c r="C8" s="656"/>
      <c r="D8" s="777"/>
      <c r="E8" s="656"/>
      <c r="F8" s="777"/>
      <c r="G8" s="667"/>
      <c r="H8" s="777"/>
      <c r="I8" s="656"/>
      <c r="J8" s="777"/>
      <c r="K8" s="656"/>
      <c r="L8" s="777">
        <v>-556711.80000000005</v>
      </c>
      <c r="M8" s="667"/>
      <c r="N8" s="777"/>
      <c r="O8" s="656"/>
      <c r="P8" s="777"/>
      <c r="Q8" s="656"/>
      <c r="R8" s="777">
        <v>556711.80000000005</v>
      </c>
      <c r="S8" s="690"/>
    </row>
    <row r="9" spans="1:19" ht="14.4" customHeight="1" x14ac:dyDescent="0.3">
      <c r="A9" s="779" t="s">
        <v>6418</v>
      </c>
    </row>
    <row r="10" spans="1:19" ht="14.4" customHeight="1" x14ac:dyDescent="0.3">
      <c r="A10" s="780" t="s">
        <v>6419</v>
      </c>
    </row>
    <row r="11" spans="1:19" ht="14.4" customHeight="1" x14ac:dyDescent="0.3">
      <c r="A11" s="779" t="s">
        <v>6420</v>
      </c>
    </row>
  </sheetData>
  <mergeCells count="5">
    <mergeCell ref="A1:S1"/>
    <mergeCell ref="A4:A5"/>
    <mergeCell ref="B4:G4"/>
    <mergeCell ref="H4:M4"/>
    <mergeCell ref="N4:S4"/>
  </mergeCells>
  <conditionalFormatting sqref="G4:G1048576">
    <cfRule type="cellIs" dxfId="18" priority="4" stopIfTrue="1" operator="lessThan">
      <formula>0.95</formula>
    </cfRule>
  </conditionalFormatting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{791987AB-EB4E-4323-988C-2CC9543F5F95}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{3D1704E4-2CF0-40FE-8B51-535F514AA804}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{DA7CE90D-FADD-456D-9A84-45478435DA52}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B3 D3 F3 H3 J3 L3 N3 P3 R3" formulaRange="1"/>
    <ignoredError sqref="G3 M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791987AB-EB4E-4323-988C-2CC9543F5F95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3D1704E4-2CF0-40FE-8B51-535F514AA80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DA7CE90D-FADD-456D-9A84-45478435DA5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">
    <tabColor theme="0" tint="-0.249977111117893"/>
    <pageSetUpPr fitToPage="1"/>
  </sheetPr>
  <dimension ref="A1:P491"/>
  <sheetViews>
    <sheetView showGridLines="0" showRowColHeaders="0" workbookViewId="0">
      <pane ySplit="5" topLeftCell="A6" activePane="bottomLeft" state="frozen"/>
      <selection activeCell="U26" sqref="U26"/>
      <selection pane="bottomLeft" sqref="A1:P1"/>
    </sheetView>
  </sheetViews>
  <sheetFormatPr defaultRowHeight="14.4" customHeight="1" x14ac:dyDescent="0.3"/>
  <cols>
    <col min="1" max="1" width="8.6640625" style="254" bestFit="1" customWidth="1"/>
    <col min="2" max="2" width="2.109375" style="254" bestFit="1" customWidth="1"/>
    <col min="3" max="3" width="8" style="254" bestFit="1" customWidth="1"/>
    <col min="4" max="4" width="50.88671875" style="254" bestFit="1" customWidth="1"/>
    <col min="5" max="6" width="11.109375" style="337" customWidth="1"/>
    <col min="7" max="8" width="9.33203125" style="254" hidden="1" customWidth="1"/>
    <col min="9" max="10" width="11.109375" style="337" customWidth="1"/>
    <col min="11" max="12" width="9.33203125" style="254" hidden="1" customWidth="1"/>
    <col min="13" max="14" width="11.109375" style="337" customWidth="1"/>
    <col min="15" max="15" width="11.109375" style="340" customWidth="1"/>
    <col min="16" max="16" width="11.109375" style="337" customWidth="1"/>
    <col min="17" max="16384" width="8.88671875" style="254"/>
  </cols>
  <sheetData>
    <row r="1" spans="1:16" ht="18.600000000000001" customHeight="1" thickBot="1" x14ac:dyDescent="0.4">
      <c r="A1" s="471" t="s">
        <v>6824</v>
      </c>
      <c r="B1" s="471"/>
      <c r="C1" s="471"/>
      <c r="D1" s="471"/>
      <c r="E1" s="471"/>
      <c r="F1" s="471"/>
      <c r="G1" s="471"/>
      <c r="H1" s="471"/>
      <c r="I1" s="471"/>
      <c r="J1" s="471"/>
      <c r="K1" s="471"/>
      <c r="L1" s="471"/>
      <c r="M1" s="471"/>
      <c r="N1" s="471"/>
      <c r="O1" s="471"/>
      <c r="P1" s="471"/>
    </row>
    <row r="2" spans="1:16" ht="14.4" customHeight="1" thickBot="1" x14ac:dyDescent="0.35">
      <c r="A2" s="383" t="s">
        <v>332</v>
      </c>
      <c r="B2" s="255"/>
      <c r="C2" s="255"/>
      <c r="D2" s="255"/>
      <c r="E2" s="358"/>
      <c r="F2" s="358"/>
      <c r="G2" s="255"/>
      <c r="H2" s="255"/>
      <c r="I2" s="358"/>
      <c r="J2" s="358"/>
      <c r="K2" s="255"/>
      <c r="L2" s="255"/>
      <c r="M2" s="358"/>
      <c r="N2" s="358"/>
      <c r="O2" s="359"/>
      <c r="P2" s="358"/>
    </row>
    <row r="3" spans="1:16" ht="14.4" customHeight="1" thickBot="1" x14ac:dyDescent="0.35">
      <c r="D3" s="112" t="s">
        <v>160</v>
      </c>
      <c r="E3" s="211">
        <f t="shared" ref="E3:N3" si="0">SUBTOTAL(9,E6:E1048576)</f>
        <v>139458.41000000003</v>
      </c>
      <c r="F3" s="212">
        <f t="shared" si="0"/>
        <v>160382234.08000004</v>
      </c>
      <c r="G3" s="78"/>
      <c r="H3" s="78"/>
      <c r="I3" s="212">
        <f t="shared" si="0"/>
        <v>130289.88</v>
      </c>
      <c r="J3" s="212">
        <f t="shared" si="0"/>
        <v>167816910.56</v>
      </c>
      <c r="K3" s="78"/>
      <c r="L3" s="78"/>
      <c r="M3" s="212">
        <f t="shared" si="0"/>
        <v>142117.27000000002</v>
      </c>
      <c r="N3" s="212">
        <f t="shared" si="0"/>
        <v>190894002.93999994</v>
      </c>
      <c r="O3" s="79">
        <f>IF(F3=0,0,N3/F3)</f>
        <v>1.1902440693323948</v>
      </c>
      <c r="P3" s="213">
        <f>IF(M3=0,0,N3/M3)</f>
        <v>1343.2146771465559</v>
      </c>
    </row>
    <row r="4" spans="1:16" ht="14.4" customHeight="1" x14ac:dyDescent="0.3">
      <c r="A4" s="550" t="s">
        <v>119</v>
      </c>
      <c r="B4" s="551" t="s">
        <v>120</v>
      </c>
      <c r="C4" s="552" t="s">
        <v>121</v>
      </c>
      <c r="D4" s="553" t="s">
        <v>81</v>
      </c>
      <c r="E4" s="554">
        <v>2012</v>
      </c>
      <c r="F4" s="555"/>
      <c r="G4" s="210"/>
      <c r="H4" s="210"/>
      <c r="I4" s="554">
        <v>2013</v>
      </c>
      <c r="J4" s="555"/>
      <c r="K4" s="210"/>
      <c r="L4" s="210"/>
      <c r="M4" s="554">
        <v>2014</v>
      </c>
      <c r="N4" s="555"/>
      <c r="O4" s="556" t="s">
        <v>2</v>
      </c>
      <c r="P4" s="549" t="s">
        <v>122</v>
      </c>
    </row>
    <row r="5" spans="1:16" ht="14.4" customHeight="1" thickBot="1" x14ac:dyDescent="0.35">
      <c r="A5" s="781"/>
      <c r="B5" s="782"/>
      <c r="C5" s="783"/>
      <c r="D5" s="784"/>
      <c r="E5" s="785" t="s">
        <v>91</v>
      </c>
      <c r="F5" s="786" t="s">
        <v>14</v>
      </c>
      <c r="G5" s="787"/>
      <c r="H5" s="787"/>
      <c r="I5" s="785" t="s">
        <v>91</v>
      </c>
      <c r="J5" s="786" t="s">
        <v>14</v>
      </c>
      <c r="K5" s="787"/>
      <c r="L5" s="787"/>
      <c r="M5" s="785" t="s">
        <v>91</v>
      </c>
      <c r="N5" s="786" t="s">
        <v>14</v>
      </c>
      <c r="O5" s="788"/>
      <c r="P5" s="789"/>
    </row>
    <row r="6" spans="1:16" ht="14.4" customHeight="1" x14ac:dyDescent="0.3">
      <c r="A6" s="722" t="s">
        <v>6422</v>
      </c>
      <c r="B6" s="723" t="s">
        <v>1527</v>
      </c>
      <c r="C6" s="723" t="s">
        <v>6423</v>
      </c>
      <c r="D6" s="723" t="s">
        <v>6424</v>
      </c>
      <c r="E6" s="229">
        <v>46.9</v>
      </c>
      <c r="F6" s="229">
        <v>4349.91</v>
      </c>
      <c r="G6" s="723">
        <v>1</v>
      </c>
      <c r="H6" s="723">
        <v>92.748614072494675</v>
      </c>
      <c r="I6" s="229">
        <v>44.7</v>
      </c>
      <c r="J6" s="229">
        <v>4075.17</v>
      </c>
      <c r="K6" s="723">
        <v>0.93684007255322532</v>
      </c>
      <c r="L6" s="723">
        <v>91.167114093959725</v>
      </c>
      <c r="M6" s="229">
        <v>42</v>
      </c>
      <c r="N6" s="229">
        <v>2375.2499999999995</v>
      </c>
      <c r="O6" s="728">
        <v>0.54604578025752248</v>
      </c>
      <c r="P6" s="736">
        <v>56.553571428571416</v>
      </c>
    </row>
    <row r="7" spans="1:16" ht="14.4" customHeight="1" x14ac:dyDescent="0.3">
      <c r="A7" s="649" t="s">
        <v>6422</v>
      </c>
      <c r="B7" s="650" t="s">
        <v>1527</v>
      </c>
      <c r="C7" s="650" t="s">
        <v>6425</v>
      </c>
      <c r="D7" s="650" t="s">
        <v>6426</v>
      </c>
      <c r="E7" s="653">
        <v>49.4</v>
      </c>
      <c r="F7" s="653">
        <v>5746.9800000000005</v>
      </c>
      <c r="G7" s="650">
        <v>1</v>
      </c>
      <c r="H7" s="650">
        <v>116.33562753036439</v>
      </c>
      <c r="I7" s="653">
        <v>71.400000000000006</v>
      </c>
      <c r="J7" s="653">
        <v>8680.36</v>
      </c>
      <c r="K7" s="650">
        <v>1.5104211255302784</v>
      </c>
      <c r="L7" s="650">
        <v>121.57366946778711</v>
      </c>
      <c r="M7" s="653">
        <v>56.000000000000007</v>
      </c>
      <c r="N7" s="653">
        <v>6339.2</v>
      </c>
      <c r="O7" s="666">
        <v>1.1030489056861168</v>
      </c>
      <c r="P7" s="654">
        <v>113.19999999999999</v>
      </c>
    </row>
    <row r="8" spans="1:16" ht="14.4" customHeight="1" x14ac:dyDescent="0.3">
      <c r="A8" s="649" t="s">
        <v>6422</v>
      </c>
      <c r="B8" s="650" t="s">
        <v>1527</v>
      </c>
      <c r="C8" s="650" t="s">
        <v>6427</v>
      </c>
      <c r="D8" s="650" t="s">
        <v>5858</v>
      </c>
      <c r="E8" s="653">
        <v>0.2</v>
      </c>
      <c r="F8" s="653">
        <v>30.21</v>
      </c>
      <c r="G8" s="650">
        <v>1</v>
      </c>
      <c r="H8" s="650">
        <v>151.04999999999998</v>
      </c>
      <c r="I8" s="653">
        <v>0.5</v>
      </c>
      <c r="J8" s="653">
        <v>78.949999999999989</v>
      </c>
      <c r="K8" s="650">
        <v>2.6133730552797081</v>
      </c>
      <c r="L8" s="650">
        <v>157.89999999999998</v>
      </c>
      <c r="M8" s="653">
        <v>0.70000000000000007</v>
      </c>
      <c r="N8" s="653">
        <v>110.53</v>
      </c>
      <c r="O8" s="666">
        <v>3.6587222773915919</v>
      </c>
      <c r="P8" s="654">
        <v>157.89999999999998</v>
      </c>
    </row>
    <row r="9" spans="1:16" ht="14.4" customHeight="1" x14ac:dyDescent="0.3">
      <c r="A9" s="649" t="s">
        <v>6422</v>
      </c>
      <c r="B9" s="650" t="s">
        <v>1527</v>
      </c>
      <c r="C9" s="650" t="s">
        <v>6428</v>
      </c>
      <c r="D9" s="650" t="s">
        <v>6429</v>
      </c>
      <c r="E9" s="653">
        <v>119.4</v>
      </c>
      <c r="F9" s="653">
        <v>4532.75</v>
      </c>
      <c r="G9" s="650">
        <v>1</v>
      </c>
      <c r="H9" s="650">
        <v>37.962730318257954</v>
      </c>
      <c r="I9" s="653">
        <v>4.3999999999999995</v>
      </c>
      <c r="J9" s="653">
        <v>16.61</v>
      </c>
      <c r="K9" s="650">
        <v>3.6644421157134188E-3</v>
      </c>
      <c r="L9" s="650">
        <v>3.7750000000000004</v>
      </c>
      <c r="M9" s="653"/>
      <c r="N9" s="653"/>
      <c r="O9" s="666"/>
      <c r="P9" s="654"/>
    </row>
    <row r="10" spans="1:16" ht="14.4" customHeight="1" x14ac:dyDescent="0.3">
      <c r="A10" s="649" t="s">
        <v>6422</v>
      </c>
      <c r="B10" s="650" t="s">
        <v>1527</v>
      </c>
      <c r="C10" s="650" t="s">
        <v>6430</v>
      </c>
      <c r="D10" s="650" t="s">
        <v>692</v>
      </c>
      <c r="E10" s="653"/>
      <c r="F10" s="653"/>
      <c r="G10" s="650"/>
      <c r="H10" s="650"/>
      <c r="I10" s="653"/>
      <c r="J10" s="653"/>
      <c r="K10" s="650"/>
      <c r="L10" s="650"/>
      <c r="M10" s="653">
        <v>0.3</v>
      </c>
      <c r="N10" s="653">
        <v>16.68</v>
      </c>
      <c r="O10" s="666"/>
      <c r="P10" s="654">
        <v>55.6</v>
      </c>
    </row>
    <row r="11" spans="1:16" ht="14.4" customHeight="1" x14ac:dyDescent="0.3">
      <c r="A11" s="649" t="s">
        <v>6422</v>
      </c>
      <c r="B11" s="650" t="s">
        <v>1527</v>
      </c>
      <c r="C11" s="650" t="s">
        <v>6431</v>
      </c>
      <c r="D11" s="650" t="s">
        <v>704</v>
      </c>
      <c r="E11" s="653"/>
      <c r="F11" s="653"/>
      <c r="G11" s="650"/>
      <c r="H11" s="650"/>
      <c r="I11" s="653"/>
      <c r="J11" s="653"/>
      <c r="K11" s="650"/>
      <c r="L11" s="650"/>
      <c r="M11" s="653">
        <v>0.2</v>
      </c>
      <c r="N11" s="653">
        <v>4.2300000000000004</v>
      </c>
      <c r="O11" s="666"/>
      <c r="P11" s="654">
        <v>21.150000000000002</v>
      </c>
    </row>
    <row r="12" spans="1:16" ht="14.4" customHeight="1" x14ac:dyDescent="0.3">
      <c r="A12" s="649" t="s">
        <v>6422</v>
      </c>
      <c r="B12" s="650" t="s">
        <v>1527</v>
      </c>
      <c r="C12" s="650" t="s">
        <v>6432</v>
      </c>
      <c r="D12" s="650" t="s">
        <v>6433</v>
      </c>
      <c r="E12" s="653">
        <v>17.700000000000003</v>
      </c>
      <c r="F12" s="653">
        <v>1302.8399999999999</v>
      </c>
      <c r="G12" s="650">
        <v>1</v>
      </c>
      <c r="H12" s="650">
        <v>73.60677966101693</v>
      </c>
      <c r="I12" s="653">
        <v>18.2</v>
      </c>
      <c r="J12" s="653">
        <v>213.13</v>
      </c>
      <c r="K12" s="650">
        <v>0.16358877529090296</v>
      </c>
      <c r="L12" s="650">
        <v>11.710439560439561</v>
      </c>
      <c r="M12" s="653">
        <v>48.7</v>
      </c>
      <c r="N12" s="653">
        <v>570.49</v>
      </c>
      <c r="O12" s="666">
        <v>0.4378818580946241</v>
      </c>
      <c r="P12" s="654">
        <v>11.714373716632442</v>
      </c>
    </row>
    <row r="13" spans="1:16" ht="14.4" customHeight="1" x14ac:dyDescent="0.3">
      <c r="A13" s="649" t="s">
        <v>6422</v>
      </c>
      <c r="B13" s="650" t="s">
        <v>1527</v>
      </c>
      <c r="C13" s="650" t="s">
        <v>6434</v>
      </c>
      <c r="D13" s="650" t="s">
        <v>6435</v>
      </c>
      <c r="E13" s="653">
        <v>171.24999999999997</v>
      </c>
      <c r="F13" s="653">
        <v>33489.339999999997</v>
      </c>
      <c r="G13" s="650">
        <v>1</v>
      </c>
      <c r="H13" s="650">
        <v>195.55818978102192</v>
      </c>
      <c r="I13" s="653">
        <v>98.3</v>
      </c>
      <c r="J13" s="653">
        <v>19394.59</v>
      </c>
      <c r="K13" s="650">
        <v>0.57912726855769636</v>
      </c>
      <c r="L13" s="650">
        <v>197.3</v>
      </c>
      <c r="M13" s="653">
        <v>72.999999999999986</v>
      </c>
      <c r="N13" s="653">
        <v>14402.900000000001</v>
      </c>
      <c r="O13" s="666">
        <v>0.4300741668841489</v>
      </c>
      <c r="P13" s="654">
        <v>197.30000000000007</v>
      </c>
    </row>
    <row r="14" spans="1:16" ht="14.4" customHeight="1" x14ac:dyDescent="0.3">
      <c r="A14" s="649" t="s">
        <v>6422</v>
      </c>
      <c r="B14" s="650" t="s">
        <v>1527</v>
      </c>
      <c r="C14" s="650" t="s">
        <v>6436</v>
      </c>
      <c r="D14" s="650" t="s">
        <v>6437</v>
      </c>
      <c r="E14" s="653"/>
      <c r="F14" s="653"/>
      <c r="G14" s="650"/>
      <c r="H14" s="650"/>
      <c r="I14" s="653">
        <v>0.4</v>
      </c>
      <c r="J14" s="653">
        <v>14.38</v>
      </c>
      <c r="K14" s="650"/>
      <c r="L14" s="650">
        <v>35.950000000000003</v>
      </c>
      <c r="M14" s="653"/>
      <c r="N14" s="653"/>
      <c r="O14" s="666"/>
      <c r="P14" s="654"/>
    </row>
    <row r="15" spans="1:16" ht="14.4" customHeight="1" x14ac:dyDescent="0.3">
      <c r="A15" s="649" t="s">
        <v>6422</v>
      </c>
      <c r="B15" s="650" t="s">
        <v>1527</v>
      </c>
      <c r="C15" s="650" t="s">
        <v>6438</v>
      </c>
      <c r="D15" s="650" t="s">
        <v>5019</v>
      </c>
      <c r="E15" s="653"/>
      <c r="F15" s="653"/>
      <c r="G15" s="650"/>
      <c r="H15" s="650"/>
      <c r="I15" s="653"/>
      <c r="J15" s="653"/>
      <c r="K15" s="650"/>
      <c r="L15" s="650"/>
      <c r="M15" s="653">
        <v>1.5</v>
      </c>
      <c r="N15" s="653">
        <v>158.11000000000001</v>
      </c>
      <c r="O15" s="666"/>
      <c r="P15" s="654">
        <v>105.40666666666668</v>
      </c>
    </row>
    <row r="16" spans="1:16" ht="14.4" customHeight="1" x14ac:dyDescent="0.3">
      <c r="A16" s="649" t="s">
        <v>6422</v>
      </c>
      <c r="B16" s="650" t="s">
        <v>1527</v>
      </c>
      <c r="C16" s="650" t="s">
        <v>6439</v>
      </c>
      <c r="D16" s="650" t="s">
        <v>6440</v>
      </c>
      <c r="E16" s="653">
        <v>8</v>
      </c>
      <c r="F16" s="653">
        <v>798.05000000000018</v>
      </c>
      <c r="G16" s="650">
        <v>1</v>
      </c>
      <c r="H16" s="650">
        <v>99.756250000000023</v>
      </c>
      <c r="I16" s="653">
        <v>4</v>
      </c>
      <c r="J16" s="653">
        <v>170.8</v>
      </c>
      <c r="K16" s="650">
        <v>0.21402167783973433</v>
      </c>
      <c r="L16" s="650">
        <v>42.7</v>
      </c>
      <c r="M16" s="653"/>
      <c r="N16" s="653"/>
      <c r="O16" s="666"/>
      <c r="P16" s="654"/>
    </row>
    <row r="17" spans="1:16" ht="14.4" customHeight="1" x14ac:dyDescent="0.3">
      <c r="A17" s="649" t="s">
        <v>6422</v>
      </c>
      <c r="B17" s="650" t="s">
        <v>1527</v>
      </c>
      <c r="C17" s="650" t="s">
        <v>6441</v>
      </c>
      <c r="D17" s="650" t="s">
        <v>6442</v>
      </c>
      <c r="E17" s="653"/>
      <c r="F17" s="653"/>
      <c r="G17" s="650"/>
      <c r="H17" s="650"/>
      <c r="I17" s="653">
        <v>1</v>
      </c>
      <c r="J17" s="653">
        <v>140.09</v>
      </c>
      <c r="K17" s="650"/>
      <c r="L17" s="650">
        <v>140.09</v>
      </c>
      <c r="M17" s="653"/>
      <c r="N17" s="653"/>
      <c r="O17" s="666"/>
      <c r="P17" s="654"/>
    </row>
    <row r="18" spans="1:16" ht="14.4" customHeight="1" x14ac:dyDescent="0.3">
      <c r="A18" s="649" t="s">
        <v>6422</v>
      </c>
      <c r="B18" s="650" t="s">
        <v>1527</v>
      </c>
      <c r="C18" s="650" t="s">
        <v>6443</v>
      </c>
      <c r="D18" s="650" t="s">
        <v>6442</v>
      </c>
      <c r="E18" s="653">
        <v>2</v>
      </c>
      <c r="F18" s="653">
        <v>555.48</v>
      </c>
      <c r="G18" s="650">
        <v>1</v>
      </c>
      <c r="H18" s="650">
        <v>277.74</v>
      </c>
      <c r="I18" s="653">
        <v>1.88</v>
      </c>
      <c r="J18" s="653">
        <v>526.72</v>
      </c>
      <c r="K18" s="650">
        <v>0.94822495859436884</v>
      </c>
      <c r="L18" s="650">
        <v>280.1702127659575</v>
      </c>
      <c r="M18" s="653">
        <v>13.95</v>
      </c>
      <c r="N18" s="653">
        <v>3925.27</v>
      </c>
      <c r="O18" s="666">
        <v>7.0664470367970038</v>
      </c>
      <c r="P18" s="654">
        <v>281.38136200716849</v>
      </c>
    </row>
    <row r="19" spans="1:16" ht="14.4" customHeight="1" x14ac:dyDescent="0.3">
      <c r="A19" s="649" t="s">
        <v>6422</v>
      </c>
      <c r="B19" s="650" t="s">
        <v>1527</v>
      </c>
      <c r="C19" s="650" t="s">
        <v>6444</v>
      </c>
      <c r="D19" s="650" t="s">
        <v>6445</v>
      </c>
      <c r="E19" s="653">
        <v>8</v>
      </c>
      <c r="F19" s="653">
        <v>85711.430000000008</v>
      </c>
      <c r="G19" s="650">
        <v>1</v>
      </c>
      <c r="H19" s="650">
        <v>10713.928750000001</v>
      </c>
      <c r="I19" s="653">
        <v>11</v>
      </c>
      <c r="J19" s="653">
        <v>108226.01000000001</v>
      </c>
      <c r="K19" s="650">
        <v>1.2626788515837386</v>
      </c>
      <c r="L19" s="650">
        <v>9838.7281818181818</v>
      </c>
      <c r="M19" s="653">
        <v>15</v>
      </c>
      <c r="N19" s="653">
        <v>118835.7</v>
      </c>
      <c r="O19" s="666">
        <v>1.3864626923153656</v>
      </c>
      <c r="P19" s="654">
        <v>7922.38</v>
      </c>
    </row>
    <row r="20" spans="1:16" ht="14.4" customHeight="1" x14ac:dyDescent="0.3">
      <c r="A20" s="649" t="s">
        <v>6422</v>
      </c>
      <c r="B20" s="650" t="s">
        <v>1527</v>
      </c>
      <c r="C20" s="650" t="s">
        <v>6446</v>
      </c>
      <c r="D20" s="650" t="s">
        <v>6447</v>
      </c>
      <c r="E20" s="653">
        <v>195.19</v>
      </c>
      <c r="F20" s="653">
        <v>13215.16</v>
      </c>
      <c r="G20" s="650">
        <v>1</v>
      </c>
      <c r="H20" s="650">
        <v>67.704083200983661</v>
      </c>
      <c r="I20" s="653">
        <v>155.38</v>
      </c>
      <c r="J20" s="653">
        <v>10615.199999999999</v>
      </c>
      <c r="K20" s="650">
        <v>0.80325928706122351</v>
      </c>
      <c r="L20" s="650">
        <v>68.317672802162434</v>
      </c>
      <c r="M20" s="653"/>
      <c r="N20" s="653"/>
      <c r="O20" s="666"/>
      <c r="P20" s="654"/>
    </row>
    <row r="21" spans="1:16" ht="14.4" customHeight="1" x14ac:dyDescent="0.3">
      <c r="A21" s="649" t="s">
        <v>6422</v>
      </c>
      <c r="B21" s="650" t="s">
        <v>1527</v>
      </c>
      <c r="C21" s="650" t="s">
        <v>6448</v>
      </c>
      <c r="D21" s="650" t="s">
        <v>6447</v>
      </c>
      <c r="E21" s="653">
        <v>306.23999999999995</v>
      </c>
      <c r="F21" s="653">
        <v>40119.86</v>
      </c>
      <c r="G21" s="650">
        <v>1</v>
      </c>
      <c r="H21" s="650">
        <v>131.00790229885061</v>
      </c>
      <c r="I21" s="653">
        <v>16.39</v>
      </c>
      <c r="J21" s="653">
        <v>2166.83</v>
      </c>
      <c r="K21" s="650">
        <v>5.4008912294310096E-2</v>
      </c>
      <c r="L21" s="650">
        <v>132.2043929225137</v>
      </c>
      <c r="M21" s="653"/>
      <c r="N21" s="653"/>
      <c r="O21" s="666"/>
      <c r="P21" s="654"/>
    </row>
    <row r="22" spans="1:16" ht="14.4" customHeight="1" x14ac:dyDescent="0.3">
      <c r="A22" s="649" t="s">
        <v>6422</v>
      </c>
      <c r="B22" s="650" t="s">
        <v>1527</v>
      </c>
      <c r="C22" s="650" t="s">
        <v>6449</v>
      </c>
      <c r="D22" s="650" t="s">
        <v>6447</v>
      </c>
      <c r="E22" s="653">
        <v>262.69</v>
      </c>
      <c r="F22" s="653">
        <v>205722.90999999997</v>
      </c>
      <c r="G22" s="650">
        <v>1</v>
      </c>
      <c r="H22" s="650">
        <v>783.13947999543177</v>
      </c>
      <c r="I22" s="653">
        <v>245.75000000000003</v>
      </c>
      <c r="J22" s="653">
        <v>180668.94</v>
      </c>
      <c r="K22" s="650">
        <v>0.87821497372363644</v>
      </c>
      <c r="L22" s="650">
        <v>735.17371312309251</v>
      </c>
      <c r="M22" s="653"/>
      <c r="N22" s="653"/>
      <c r="O22" s="666"/>
      <c r="P22" s="654"/>
    </row>
    <row r="23" spans="1:16" ht="14.4" customHeight="1" x14ac:dyDescent="0.3">
      <c r="A23" s="649" t="s">
        <v>6422</v>
      </c>
      <c r="B23" s="650" t="s">
        <v>1527</v>
      </c>
      <c r="C23" s="650" t="s">
        <v>6450</v>
      </c>
      <c r="D23" s="650" t="s">
        <v>3340</v>
      </c>
      <c r="E23" s="653"/>
      <c r="F23" s="653"/>
      <c r="G23" s="650"/>
      <c r="H23" s="650"/>
      <c r="I23" s="653">
        <v>13</v>
      </c>
      <c r="J23" s="653">
        <v>449018.23</v>
      </c>
      <c r="K23" s="650"/>
      <c r="L23" s="650">
        <v>34539.863846153843</v>
      </c>
      <c r="M23" s="653">
        <v>23</v>
      </c>
      <c r="N23" s="653">
        <v>698679.05</v>
      </c>
      <c r="O23" s="666"/>
      <c r="P23" s="654">
        <v>30377.350000000002</v>
      </c>
    </row>
    <row r="24" spans="1:16" ht="14.4" customHeight="1" x14ac:dyDescent="0.3">
      <c r="A24" s="649" t="s">
        <v>6422</v>
      </c>
      <c r="B24" s="650" t="s">
        <v>1527</v>
      </c>
      <c r="C24" s="650" t="s">
        <v>6451</v>
      </c>
      <c r="D24" s="650" t="s">
        <v>632</v>
      </c>
      <c r="E24" s="653">
        <v>25</v>
      </c>
      <c r="F24" s="653">
        <v>823017.99</v>
      </c>
      <c r="G24" s="650">
        <v>1</v>
      </c>
      <c r="H24" s="650">
        <v>32920.719599999997</v>
      </c>
      <c r="I24" s="653">
        <v>31</v>
      </c>
      <c r="J24" s="653">
        <v>1043826.98</v>
      </c>
      <c r="K24" s="650">
        <v>1.2682918146175639</v>
      </c>
      <c r="L24" s="650">
        <v>33671.838064516131</v>
      </c>
      <c r="M24" s="653">
        <v>58</v>
      </c>
      <c r="N24" s="653">
        <v>1924065.3199999998</v>
      </c>
      <c r="O24" s="666">
        <v>2.3378168440765186</v>
      </c>
      <c r="P24" s="654">
        <v>33173.539999999994</v>
      </c>
    </row>
    <row r="25" spans="1:16" ht="14.4" customHeight="1" x14ac:dyDescent="0.3">
      <c r="A25" s="649" t="s">
        <v>6422</v>
      </c>
      <c r="B25" s="650" t="s">
        <v>1527</v>
      </c>
      <c r="C25" s="650" t="s">
        <v>6452</v>
      </c>
      <c r="D25" s="650" t="s">
        <v>3415</v>
      </c>
      <c r="E25" s="653">
        <v>9</v>
      </c>
      <c r="F25" s="653">
        <v>261874.25999999998</v>
      </c>
      <c r="G25" s="650">
        <v>1</v>
      </c>
      <c r="H25" s="650">
        <v>29097.14</v>
      </c>
      <c r="I25" s="653">
        <v>15</v>
      </c>
      <c r="J25" s="653">
        <v>405099.38</v>
      </c>
      <c r="K25" s="650">
        <v>1.5469232447664005</v>
      </c>
      <c r="L25" s="650">
        <v>27006.625333333333</v>
      </c>
      <c r="M25" s="653">
        <v>4</v>
      </c>
      <c r="N25" s="653">
        <v>99816.36</v>
      </c>
      <c r="O25" s="666">
        <v>0.38116140165894885</v>
      </c>
      <c r="P25" s="654">
        <v>24954.09</v>
      </c>
    </row>
    <row r="26" spans="1:16" ht="14.4" customHeight="1" x14ac:dyDescent="0.3">
      <c r="A26" s="649" t="s">
        <v>6422</v>
      </c>
      <c r="B26" s="650" t="s">
        <v>1527</v>
      </c>
      <c r="C26" s="650" t="s">
        <v>6453</v>
      </c>
      <c r="D26" s="650" t="s">
        <v>6454</v>
      </c>
      <c r="E26" s="653"/>
      <c r="F26" s="653"/>
      <c r="G26" s="650"/>
      <c r="H26" s="650"/>
      <c r="I26" s="653">
        <v>64.31</v>
      </c>
      <c r="J26" s="653">
        <v>93712.450000000012</v>
      </c>
      <c r="K26" s="650"/>
      <c r="L26" s="650">
        <v>1457.1987249261392</v>
      </c>
      <c r="M26" s="653"/>
      <c r="N26" s="653"/>
      <c r="O26" s="666"/>
      <c r="P26" s="654"/>
    </row>
    <row r="27" spans="1:16" ht="14.4" customHeight="1" x14ac:dyDescent="0.3">
      <c r="A27" s="649" t="s">
        <v>6422</v>
      </c>
      <c r="B27" s="650" t="s">
        <v>1527</v>
      </c>
      <c r="C27" s="650" t="s">
        <v>6455</v>
      </c>
      <c r="D27" s="650" t="s">
        <v>6454</v>
      </c>
      <c r="E27" s="653">
        <v>182.3</v>
      </c>
      <c r="F27" s="653">
        <v>877803.27</v>
      </c>
      <c r="G27" s="650">
        <v>1</v>
      </c>
      <c r="H27" s="650">
        <v>4815.1578167855178</v>
      </c>
      <c r="I27" s="653"/>
      <c r="J27" s="653"/>
      <c r="K27" s="650"/>
      <c r="L27" s="650"/>
      <c r="M27" s="653"/>
      <c r="N27" s="653"/>
      <c r="O27" s="666"/>
      <c r="P27" s="654"/>
    </row>
    <row r="28" spans="1:16" ht="14.4" customHeight="1" x14ac:dyDescent="0.3">
      <c r="A28" s="649" t="s">
        <v>6422</v>
      </c>
      <c r="B28" s="650" t="s">
        <v>1527</v>
      </c>
      <c r="C28" s="650" t="s">
        <v>6456</v>
      </c>
      <c r="D28" s="650" t="s">
        <v>6454</v>
      </c>
      <c r="E28" s="653"/>
      <c r="F28" s="653"/>
      <c r="G28" s="650"/>
      <c r="H28" s="650"/>
      <c r="I28" s="653">
        <v>46.48</v>
      </c>
      <c r="J28" s="653">
        <v>677303.37</v>
      </c>
      <c r="K28" s="650"/>
      <c r="L28" s="650">
        <v>14571.931368330466</v>
      </c>
      <c r="M28" s="653"/>
      <c r="N28" s="653"/>
      <c r="O28" s="666"/>
      <c r="P28" s="654"/>
    </row>
    <row r="29" spans="1:16" ht="14.4" customHeight="1" x14ac:dyDescent="0.3">
      <c r="A29" s="649" t="s">
        <v>6422</v>
      </c>
      <c r="B29" s="650" t="s">
        <v>1527</v>
      </c>
      <c r="C29" s="650" t="s">
        <v>6457</v>
      </c>
      <c r="D29" s="650" t="s">
        <v>3457</v>
      </c>
      <c r="E29" s="653"/>
      <c r="F29" s="653"/>
      <c r="G29" s="650"/>
      <c r="H29" s="650"/>
      <c r="I29" s="653">
        <v>4</v>
      </c>
      <c r="J29" s="653">
        <v>43066.05</v>
      </c>
      <c r="K29" s="650"/>
      <c r="L29" s="650">
        <v>10766.512500000001</v>
      </c>
      <c r="M29" s="653">
        <v>6</v>
      </c>
      <c r="N29" s="653">
        <v>47266.2</v>
      </c>
      <c r="O29" s="666"/>
      <c r="P29" s="654">
        <v>7877.7</v>
      </c>
    </row>
    <row r="30" spans="1:16" ht="14.4" customHeight="1" x14ac:dyDescent="0.3">
      <c r="A30" s="649" t="s">
        <v>6422</v>
      </c>
      <c r="B30" s="650" t="s">
        <v>1527</v>
      </c>
      <c r="C30" s="650" t="s">
        <v>6458</v>
      </c>
      <c r="D30" s="650" t="s">
        <v>6459</v>
      </c>
      <c r="E30" s="653"/>
      <c r="F30" s="653"/>
      <c r="G30" s="650"/>
      <c r="H30" s="650"/>
      <c r="I30" s="653">
        <v>5.03</v>
      </c>
      <c r="J30" s="653">
        <v>225560.84</v>
      </c>
      <c r="K30" s="650"/>
      <c r="L30" s="650">
        <v>44843.109343936376</v>
      </c>
      <c r="M30" s="653"/>
      <c r="N30" s="653"/>
      <c r="O30" s="666"/>
      <c r="P30" s="654"/>
    </row>
    <row r="31" spans="1:16" ht="14.4" customHeight="1" x14ac:dyDescent="0.3">
      <c r="A31" s="649" t="s">
        <v>6422</v>
      </c>
      <c r="B31" s="650" t="s">
        <v>1527</v>
      </c>
      <c r="C31" s="650" t="s">
        <v>6460</v>
      </c>
      <c r="D31" s="650" t="s">
        <v>6461</v>
      </c>
      <c r="E31" s="653">
        <v>0</v>
      </c>
      <c r="F31" s="653">
        <v>9.3132257461547852E-10</v>
      </c>
      <c r="G31" s="650">
        <v>1</v>
      </c>
      <c r="H31" s="650"/>
      <c r="I31" s="653">
        <v>0</v>
      </c>
      <c r="J31" s="653">
        <v>-4.6566128730773926E-10</v>
      </c>
      <c r="K31" s="650">
        <v>-0.5</v>
      </c>
      <c r="L31" s="650"/>
      <c r="M31" s="653">
        <v>1.5631940186722204E-13</v>
      </c>
      <c r="N31" s="653">
        <v>8.149072527885437E-10</v>
      </c>
      <c r="O31" s="666">
        <v>0.875</v>
      </c>
      <c r="P31" s="654">
        <v>5213.090909090909</v>
      </c>
    </row>
    <row r="32" spans="1:16" ht="14.4" customHeight="1" x14ac:dyDescent="0.3">
      <c r="A32" s="649" t="s">
        <v>6422</v>
      </c>
      <c r="B32" s="650" t="s">
        <v>1527</v>
      </c>
      <c r="C32" s="650" t="s">
        <v>6460</v>
      </c>
      <c r="D32" s="650" t="s">
        <v>3499</v>
      </c>
      <c r="E32" s="653">
        <v>1828.5900000000001</v>
      </c>
      <c r="F32" s="653">
        <v>27355265.829999998</v>
      </c>
      <c r="G32" s="650">
        <v>1</v>
      </c>
      <c r="H32" s="650">
        <v>14959.759065728236</v>
      </c>
      <c r="I32" s="653">
        <v>1376.5700000000002</v>
      </c>
      <c r="J32" s="653">
        <v>20777325.620000001</v>
      </c>
      <c r="K32" s="650">
        <v>0.75953660070866158</v>
      </c>
      <c r="L32" s="650">
        <v>15093.548181349295</v>
      </c>
      <c r="M32" s="653">
        <v>1398.55</v>
      </c>
      <c r="N32" s="653">
        <v>21109081.41</v>
      </c>
      <c r="O32" s="666">
        <v>0.77166427631092782</v>
      </c>
      <c r="P32" s="654">
        <v>15093.547896035179</v>
      </c>
    </row>
    <row r="33" spans="1:16" ht="14.4" customHeight="1" x14ac:dyDescent="0.3">
      <c r="A33" s="649" t="s">
        <v>6422</v>
      </c>
      <c r="B33" s="650" t="s">
        <v>1527</v>
      </c>
      <c r="C33" s="650" t="s">
        <v>6462</v>
      </c>
      <c r="D33" s="650" t="s">
        <v>6463</v>
      </c>
      <c r="E33" s="653">
        <v>0</v>
      </c>
      <c r="F33" s="653">
        <v>-1.1641532182693481E-10</v>
      </c>
      <c r="G33" s="650">
        <v>1</v>
      </c>
      <c r="H33" s="650"/>
      <c r="I33" s="653">
        <v>0</v>
      </c>
      <c r="J33" s="653">
        <v>0</v>
      </c>
      <c r="K33" s="650">
        <v>0</v>
      </c>
      <c r="L33" s="650"/>
      <c r="M33" s="653">
        <v>0</v>
      </c>
      <c r="N33" s="653">
        <v>-2.9103830456733704E-11</v>
      </c>
      <c r="O33" s="666">
        <v>0.25</v>
      </c>
      <c r="P33" s="654"/>
    </row>
    <row r="34" spans="1:16" ht="14.4" customHeight="1" x14ac:dyDescent="0.3">
      <c r="A34" s="649" t="s">
        <v>6422</v>
      </c>
      <c r="B34" s="650" t="s">
        <v>1527</v>
      </c>
      <c r="C34" s="650" t="s">
        <v>6462</v>
      </c>
      <c r="D34" s="650" t="s">
        <v>3503</v>
      </c>
      <c r="E34" s="653">
        <v>43</v>
      </c>
      <c r="F34" s="653">
        <v>1436981.74</v>
      </c>
      <c r="G34" s="650">
        <v>1</v>
      </c>
      <c r="H34" s="650">
        <v>33418.18</v>
      </c>
      <c r="I34" s="653">
        <v>27</v>
      </c>
      <c r="J34" s="653">
        <v>910205.64</v>
      </c>
      <c r="K34" s="650">
        <v>0.63341489642032611</v>
      </c>
      <c r="L34" s="650">
        <v>33711.32</v>
      </c>
      <c r="M34" s="653">
        <v>29</v>
      </c>
      <c r="N34" s="653">
        <v>977628.28</v>
      </c>
      <c r="O34" s="666">
        <v>0.68033451837738734</v>
      </c>
      <c r="P34" s="654">
        <v>33711.32</v>
      </c>
    </row>
    <row r="35" spans="1:16" ht="14.4" customHeight="1" x14ac:dyDescent="0.3">
      <c r="A35" s="649" t="s">
        <v>6422</v>
      </c>
      <c r="B35" s="650" t="s">
        <v>1527</v>
      </c>
      <c r="C35" s="650" t="s">
        <v>6464</v>
      </c>
      <c r="D35" s="650" t="s">
        <v>6463</v>
      </c>
      <c r="E35" s="653">
        <v>0</v>
      </c>
      <c r="F35" s="653">
        <v>0</v>
      </c>
      <c r="G35" s="650"/>
      <c r="H35" s="650"/>
      <c r="I35" s="653">
        <v>0</v>
      </c>
      <c r="J35" s="653">
        <v>0</v>
      </c>
      <c r="K35" s="650"/>
      <c r="L35" s="650"/>
      <c r="M35" s="653">
        <v>0</v>
      </c>
      <c r="N35" s="653">
        <v>0</v>
      </c>
      <c r="O35" s="666"/>
      <c r="P35" s="654"/>
    </row>
    <row r="36" spans="1:16" ht="14.4" customHeight="1" x14ac:dyDescent="0.3">
      <c r="A36" s="649" t="s">
        <v>6422</v>
      </c>
      <c r="B36" s="650" t="s">
        <v>1527</v>
      </c>
      <c r="C36" s="650" t="s">
        <v>6464</v>
      </c>
      <c r="D36" s="650" t="s">
        <v>3507</v>
      </c>
      <c r="E36" s="653">
        <v>48</v>
      </c>
      <c r="F36" s="653">
        <v>3208144.8</v>
      </c>
      <c r="G36" s="650">
        <v>1</v>
      </c>
      <c r="H36" s="650">
        <v>66836.349999999991</v>
      </c>
      <c r="I36" s="653">
        <v>26</v>
      </c>
      <c r="J36" s="653">
        <v>1752988.6400000001</v>
      </c>
      <c r="K36" s="650">
        <v>0.54641817912957058</v>
      </c>
      <c r="L36" s="650">
        <v>67422.64</v>
      </c>
      <c r="M36" s="653">
        <v>29</v>
      </c>
      <c r="N36" s="653">
        <v>1955256.56</v>
      </c>
      <c r="O36" s="666">
        <v>0.60946643056759786</v>
      </c>
      <c r="P36" s="654">
        <v>67422.64</v>
      </c>
    </row>
    <row r="37" spans="1:16" ht="14.4" customHeight="1" x14ac:dyDescent="0.3">
      <c r="A37" s="649" t="s">
        <v>6422</v>
      </c>
      <c r="B37" s="650" t="s">
        <v>1527</v>
      </c>
      <c r="C37" s="650" t="s">
        <v>6465</v>
      </c>
      <c r="D37" s="650" t="s">
        <v>6463</v>
      </c>
      <c r="E37" s="653">
        <v>0</v>
      </c>
      <c r="F37" s="653">
        <v>-5.8207660913467407E-10</v>
      </c>
      <c r="G37" s="650">
        <v>1</v>
      </c>
      <c r="H37" s="650"/>
      <c r="I37" s="653">
        <v>0</v>
      </c>
      <c r="J37" s="653">
        <v>9.3132257461547852E-10</v>
      </c>
      <c r="K37" s="650">
        <v>-1.6</v>
      </c>
      <c r="L37" s="650"/>
      <c r="M37" s="653">
        <v>0</v>
      </c>
      <c r="N37" s="653">
        <v>-4.6566128730773926E-10</v>
      </c>
      <c r="O37" s="666">
        <v>0.8</v>
      </c>
      <c r="P37" s="654"/>
    </row>
    <row r="38" spans="1:16" ht="14.4" customHeight="1" x14ac:dyDescent="0.3">
      <c r="A38" s="649" t="s">
        <v>6422</v>
      </c>
      <c r="B38" s="650" t="s">
        <v>1527</v>
      </c>
      <c r="C38" s="650" t="s">
        <v>6465</v>
      </c>
      <c r="D38" s="650" t="s">
        <v>3511</v>
      </c>
      <c r="E38" s="653">
        <v>76</v>
      </c>
      <c r="F38" s="653">
        <v>10150089.530000001</v>
      </c>
      <c r="G38" s="650">
        <v>1</v>
      </c>
      <c r="H38" s="650">
        <v>133553.80960526317</v>
      </c>
      <c r="I38" s="653">
        <v>63</v>
      </c>
      <c r="J38" s="653">
        <v>8495241.2999999989</v>
      </c>
      <c r="K38" s="650">
        <v>0.83696220362304508</v>
      </c>
      <c r="L38" s="650">
        <v>134845.09999999998</v>
      </c>
      <c r="M38" s="653">
        <v>91</v>
      </c>
      <c r="N38" s="653">
        <v>12270904.1</v>
      </c>
      <c r="O38" s="666">
        <v>1.2089454052332875</v>
      </c>
      <c r="P38" s="654">
        <v>134845.1</v>
      </c>
    </row>
    <row r="39" spans="1:16" ht="14.4" customHeight="1" x14ac:dyDescent="0.3">
      <c r="A39" s="649" t="s">
        <v>6422</v>
      </c>
      <c r="B39" s="650" t="s">
        <v>1527</v>
      </c>
      <c r="C39" s="650" t="s">
        <v>6466</v>
      </c>
      <c r="D39" s="650" t="s">
        <v>6467</v>
      </c>
      <c r="E39" s="653">
        <v>0</v>
      </c>
      <c r="F39" s="653">
        <v>-1.7462298274040222E-10</v>
      </c>
      <c r="G39" s="650">
        <v>1</v>
      </c>
      <c r="H39" s="650"/>
      <c r="I39" s="653">
        <v>0</v>
      </c>
      <c r="J39" s="653">
        <v>-1.7462298274040222E-10</v>
      </c>
      <c r="K39" s="650">
        <v>1</v>
      </c>
      <c r="L39" s="650"/>
      <c r="M39" s="653">
        <v>0</v>
      </c>
      <c r="N39" s="653">
        <v>0</v>
      </c>
      <c r="O39" s="666">
        <v>0</v>
      </c>
      <c r="P39" s="654"/>
    </row>
    <row r="40" spans="1:16" ht="14.4" customHeight="1" x14ac:dyDescent="0.3">
      <c r="A40" s="649" t="s">
        <v>6422</v>
      </c>
      <c r="B40" s="650" t="s">
        <v>1527</v>
      </c>
      <c r="C40" s="650" t="s">
        <v>6466</v>
      </c>
      <c r="D40" s="650" t="s">
        <v>3515</v>
      </c>
      <c r="E40" s="653">
        <v>24</v>
      </c>
      <c r="F40" s="653">
        <v>2271511.44</v>
      </c>
      <c r="G40" s="650">
        <v>1</v>
      </c>
      <c r="H40" s="650">
        <v>94646.31</v>
      </c>
      <c r="I40" s="653">
        <v>17</v>
      </c>
      <c r="J40" s="653">
        <v>1623101.1800000002</v>
      </c>
      <c r="K40" s="650">
        <v>0.71454677771730712</v>
      </c>
      <c r="L40" s="650">
        <v>95476.540000000008</v>
      </c>
      <c r="M40" s="653">
        <v>10</v>
      </c>
      <c r="N40" s="653">
        <v>954765.4</v>
      </c>
      <c r="O40" s="666">
        <v>0.42032163395135708</v>
      </c>
      <c r="P40" s="654">
        <v>95476.540000000008</v>
      </c>
    </row>
    <row r="41" spans="1:16" ht="14.4" customHeight="1" x14ac:dyDescent="0.3">
      <c r="A41" s="649" t="s">
        <v>6422</v>
      </c>
      <c r="B41" s="650" t="s">
        <v>1527</v>
      </c>
      <c r="C41" s="650" t="s">
        <v>6468</v>
      </c>
      <c r="D41" s="650" t="s">
        <v>3776</v>
      </c>
      <c r="E41" s="653">
        <v>170</v>
      </c>
      <c r="F41" s="653">
        <v>1136152.1300000001</v>
      </c>
      <c r="G41" s="650">
        <v>1</v>
      </c>
      <c r="H41" s="650">
        <v>6683.2478235294129</v>
      </c>
      <c r="I41" s="653">
        <v>122</v>
      </c>
      <c r="J41" s="653">
        <v>850742.89</v>
      </c>
      <c r="K41" s="650">
        <v>0.74879311276738958</v>
      </c>
      <c r="L41" s="650">
        <v>6973.30237704918</v>
      </c>
      <c r="M41" s="653">
        <v>110</v>
      </c>
      <c r="N41" s="653">
        <v>496515.31</v>
      </c>
      <c r="O41" s="666">
        <v>0.437014812444175</v>
      </c>
      <c r="P41" s="654">
        <v>4513.7755454545459</v>
      </c>
    </row>
    <row r="42" spans="1:16" ht="14.4" customHeight="1" x14ac:dyDescent="0.3">
      <c r="A42" s="649" t="s">
        <v>6422</v>
      </c>
      <c r="B42" s="650" t="s">
        <v>1527</v>
      </c>
      <c r="C42" s="650" t="s">
        <v>6469</v>
      </c>
      <c r="D42" s="650" t="s">
        <v>6470</v>
      </c>
      <c r="E42" s="653">
        <v>0</v>
      </c>
      <c r="F42" s="653">
        <v>0</v>
      </c>
      <c r="G42" s="650"/>
      <c r="H42" s="650"/>
      <c r="I42" s="653">
        <v>0</v>
      </c>
      <c r="J42" s="653">
        <v>-9.8953023552894592E-10</v>
      </c>
      <c r="K42" s="650"/>
      <c r="L42" s="650"/>
      <c r="M42" s="653">
        <v>0</v>
      </c>
      <c r="N42" s="653">
        <v>-1.6298145055770874E-9</v>
      </c>
      <c r="O42" s="666"/>
      <c r="P42" s="654"/>
    </row>
    <row r="43" spans="1:16" ht="14.4" customHeight="1" x14ac:dyDescent="0.3">
      <c r="A43" s="649" t="s">
        <v>6422</v>
      </c>
      <c r="B43" s="650" t="s">
        <v>1527</v>
      </c>
      <c r="C43" s="650" t="s">
        <v>6469</v>
      </c>
      <c r="D43" s="650" t="s">
        <v>3551</v>
      </c>
      <c r="E43" s="653">
        <v>2</v>
      </c>
      <c r="F43" s="653">
        <v>139186.34</v>
      </c>
      <c r="G43" s="650">
        <v>1</v>
      </c>
      <c r="H43" s="650">
        <v>69593.17</v>
      </c>
      <c r="I43" s="653">
        <v>195</v>
      </c>
      <c r="J43" s="653">
        <v>11523226.649999999</v>
      </c>
      <c r="K43" s="650">
        <v>82.789925002697814</v>
      </c>
      <c r="L43" s="650">
        <v>59093.469999999994</v>
      </c>
      <c r="M43" s="653">
        <v>193</v>
      </c>
      <c r="N43" s="653">
        <v>11405039.710000001</v>
      </c>
      <c r="O43" s="666">
        <v>81.94079756677273</v>
      </c>
      <c r="P43" s="654">
        <v>59093.47</v>
      </c>
    </row>
    <row r="44" spans="1:16" ht="14.4" customHeight="1" x14ac:dyDescent="0.3">
      <c r="A44" s="649" t="s">
        <v>6422</v>
      </c>
      <c r="B44" s="650" t="s">
        <v>1527</v>
      </c>
      <c r="C44" s="650" t="s">
        <v>6471</v>
      </c>
      <c r="D44" s="650" t="s">
        <v>3891</v>
      </c>
      <c r="E44" s="653">
        <v>46</v>
      </c>
      <c r="F44" s="653">
        <v>568947.69999999995</v>
      </c>
      <c r="G44" s="650">
        <v>1</v>
      </c>
      <c r="H44" s="650">
        <v>12368.428260869565</v>
      </c>
      <c r="I44" s="653">
        <v>46</v>
      </c>
      <c r="J44" s="653">
        <v>513239.02</v>
      </c>
      <c r="K44" s="650">
        <v>0.90208470831325982</v>
      </c>
      <c r="L44" s="650">
        <v>11157.37</v>
      </c>
      <c r="M44" s="653">
        <v>85</v>
      </c>
      <c r="N44" s="653">
        <v>945150.7</v>
      </c>
      <c r="O44" s="666">
        <v>1.6612259791189947</v>
      </c>
      <c r="P44" s="654">
        <v>11119.42</v>
      </c>
    </row>
    <row r="45" spans="1:16" ht="14.4" customHeight="1" x14ac:dyDescent="0.3">
      <c r="A45" s="649" t="s">
        <v>6422</v>
      </c>
      <c r="B45" s="650" t="s">
        <v>1527</v>
      </c>
      <c r="C45" s="650" t="s">
        <v>6472</v>
      </c>
      <c r="D45" s="650" t="s">
        <v>6473</v>
      </c>
      <c r="E45" s="653">
        <v>1</v>
      </c>
      <c r="F45" s="653">
        <v>5147.59</v>
      </c>
      <c r="G45" s="650">
        <v>1</v>
      </c>
      <c r="H45" s="650">
        <v>5147.59</v>
      </c>
      <c r="I45" s="653"/>
      <c r="J45" s="653"/>
      <c r="K45" s="650"/>
      <c r="L45" s="650"/>
      <c r="M45" s="653"/>
      <c r="N45" s="653"/>
      <c r="O45" s="666"/>
      <c r="P45" s="654"/>
    </row>
    <row r="46" spans="1:16" ht="14.4" customHeight="1" x14ac:dyDescent="0.3">
      <c r="A46" s="649" t="s">
        <v>6422</v>
      </c>
      <c r="B46" s="650" t="s">
        <v>1527</v>
      </c>
      <c r="C46" s="650" t="s">
        <v>6474</v>
      </c>
      <c r="D46" s="650" t="s">
        <v>6475</v>
      </c>
      <c r="E46" s="653">
        <v>27</v>
      </c>
      <c r="F46" s="653">
        <v>661539.15</v>
      </c>
      <c r="G46" s="650">
        <v>1</v>
      </c>
      <c r="H46" s="650">
        <v>24501.45</v>
      </c>
      <c r="I46" s="653">
        <v>27</v>
      </c>
      <c r="J46" s="653">
        <v>667342.26</v>
      </c>
      <c r="K46" s="650">
        <v>1.0087721338941165</v>
      </c>
      <c r="L46" s="650">
        <v>24716.38</v>
      </c>
      <c r="M46" s="653">
        <v>42</v>
      </c>
      <c r="N46" s="653">
        <v>1038087.9600000001</v>
      </c>
      <c r="O46" s="666">
        <v>1.5692010971686257</v>
      </c>
      <c r="P46" s="654">
        <v>24716.38</v>
      </c>
    </row>
    <row r="47" spans="1:16" ht="14.4" customHeight="1" x14ac:dyDescent="0.3">
      <c r="A47" s="649" t="s">
        <v>6422</v>
      </c>
      <c r="B47" s="650" t="s">
        <v>1527</v>
      </c>
      <c r="C47" s="650" t="s">
        <v>6476</v>
      </c>
      <c r="D47" s="650" t="s">
        <v>3424</v>
      </c>
      <c r="E47" s="653"/>
      <c r="F47" s="653"/>
      <c r="G47" s="650"/>
      <c r="H47" s="650"/>
      <c r="I47" s="653"/>
      <c r="J47" s="653"/>
      <c r="K47" s="650"/>
      <c r="L47" s="650"/>
      <c r="M47" s="653">
        <v>11.7</v>
      </c>
      <c r="N47" s="653">
        <v>318324.92</v>
      </c>
      <c r="O47" s="666"/>
      <c r="P47" s="654">
        <v>27207.25811965812</v>
      </c>
    </row>
    <row r="48" spans="1:16" ht="14.4" customHeight="1" x14ac:dyDescent="0.3">
      <c r="A48" s="649" t="s">
        <v>6422</v>
      </c>
      <c r="B48" s="650" t="s">
        <v>1527</v>
      </c>
      <c r="C48" s="650" t="s">
        <v>6477</v>
      </c>
      <c r="D48" s="650" t="s">
        <v>6470</v>
      </c>
      <c r="E48" s="653"/>
      <c r="F48" s="653"/>
      <c r="G48" s="650"/>
      <c r="H48" s="650"/>
      <c r="I48" s="653">
        <v>0</v>
      </c>
      <c r="J48" s="653">
        <v>0</v>
      </c>
      <c r="K48" s="650"/>
      <c r="L48" s="650"/>
      <c r="M48" s="653">
        <v>0</v>
      </c>
      <c r="N48" s="653">
        <v>-4.6566128730773926E-10</v>
      </c>
      <c r="O48" s="666"/>
      <c r="P48" s="654"/>
    </row>
    <row r="49" spans="1:16" ht="14.4" customHeight="1" x14ac:dyDescent="0.3">
      <c r="A49" s="649" t="s">
        <v>6422</v>
      </c>
      <c r="B49" s="650" t="s">
        <v>1527</v>
      </c>
      <c r="C49" s="650" t="s">
        <v>6477</v>
      </c>
      <c r="D49" s="650" t="s">
        <v>3551</v>
      </c>
      <c r="E49" s="653"/>
      <c r="F49" s="653"/>
      <c r="G49" s="650"/>
      <c r="H49" s="650"/>
      <c r="I49" s="653">
        <v>8</v>
      </c>
      <c r="J49" s="653">
        <v>1418243.3599999999</v>
      </c>
      <c r="K49" s="650"/>
      <c r="L49" s="650">
        <v>177280.41999999998</v>
      </c>
      <c r="M49" s="653">
        <v>34</v>
      </c>
      <c r="N49" s="653">
        <v>6027534.2799999993</v>
      </c>
      <c r="O49" s="666"/>
      <c r="P49" s="654">
        <v>177280.41999999998</v>
      </c>
    </row>
    <row r="50" spans="1:16" ht="14.4" customHeight="1" x14ac:dyDescent="0.3">
      <c r="A50" s="649" t="s">
        <v>6422</v>
      </c>
      <c r="B50" s="650" t="s">
        <v>1527</v>
      </c>
      <c r="C50" s="650" t="s">
        <v>6478</v>
      </c>
      <c r="D50" s="650" t="s">
        <v>6479</v>
      </c>
      <c r="E50" s="653">
        <v>-5.8619775700208265E-14</v>
      </c>
      <c r="F50" s="653">
        <v>5.8207660913467407E-11</v>
      </c>
      <c r="G50" s="650">
        <v>1</v>
      </c>
      <c r="H50" s="650">
        <v>-992.969696969697</v>
      </c>
      <c r="I50" s="653">
        <v>-7.1054273576010019E-15</v>
      </c>
      <c r="J50" s="653">
        <v>-2.6193447411060333E-10</v>
      </c>
      <c r="K50" s="650">
        <v>-4.5</v>
      </c>
      <c r="L50" s="650">
        <v>36864</v>
      </c>
      <c r="M50" s="653">
        <v>-2.1316282072803006E-14</v>
      </c>
      <c r="N50" s="653">
        <v>-2.9103830456733704E-10</v>
      </c>
      <c r="O50" s="666">
        <v>-5</v>
      </c>
      <c r="P50" s="654">
        <v>13653.333333333334</v>
      </c>
    </row>
    <row r="51" spans="1:16" ht="14.4" customHeight="1" x14ac:dyDescent="0.3">
      <c r="A51" s="649" t="s">
        <v>6422</v>
      </c>
      <c r="B51" s="650" t="s">
        <v>1527</v>
      </c>
      <c r="C51" s="650" t="s">
        <v>6478</v>
      </c>
      <c r="D51" s="650" t="s">
        <v>3420</v>
      </c>
      <c r="E51" s="653">
        <v>349.06</v>
      </c>
      <c r="F51" s="653">
        <v>2822761.5700000003</v>
      </c>
      <c r="G51" s="650">
        <v>1</v>
      </c>
      <c r="H51" s="650">
        <v>8086.7517618747497</v>
      </c>
      <c r="I51" s="653">
        <v>249.96</v>
      </c>
      <c r="J51" s="653">
        <v>2039233.1199999999</v>
      </c>
      <c r="K51" s="650">
        <v>0.72242485574153525</v>
      </c>
      <c r="L51" s="650">
        <v>8158.2377980476867</v>
      </c>
      <c r="M51" s="653">
        <v>191.75</v>
      </c>
      <c r="N51" s="653">
        <v>1564342.06</v>
      </c>
      <c r="O51" s="666">
        <v>0.55418852113676742</v>
      </c>
      <c r="P51" s="654">
        <v>8158.2376010430253</v>
      </c>
    </row>
    <row r="52" spans="1:16" ht="14.4" customHeight="1" x14ac:dyDescent="0.3">
      <c r="A52" s="649" t="s">
        <v>6422</v>
      </c>
      <c r="B52" s="650" t="s">
        <v>1527</v>
      </c>
      <c r="C52" s="650" t="s">
        <v>6480</v>
      </c>
      <c r="D52" s="650" t="s">
        <v>6479</v>
      </c>
      <c r="E52" s="653">
        <v>1.7763568394002505E-15</v>
      </c>
      <c r="F52" s="653">
        <v>6.4028427004814148E-10</v>
      </c>
      <c r="G52" s="650">
        <v>1</v>
      </c>
      <c r="H52" s="650">
        <v>360448</v>
      </c>
      <c r="I52" s="653">
        <v>8.8817841970012523E-15</v>
      </c>
      <c r="J52" s="653">
        <v>-5.8207660913467407E-10</v>
      </c>
      <c r="K52" s="650">
        <v>-0.90909090909090906</v>
      </c>
      <c r="L52" s="650">
        <v>-65536</v>
      </c>
      <c r="M52" s="653">
        <v>-1.4210854715202004E-14</v>
      </c>
      <c r="N52" s="653">
        <v>2.3283064365386963E-10</v>
      </c>
      <c r="O52" s="666">
        <v>0.36363636363636365</v>
      </c>
      <c r="P52" s="654">
        <v>-16384</v>
      </c>
    </row>
    <row r="53" spans="1:16" ht="14.4" customHeight="1" x14ac:dyDescent="0.3">
      <c r="A53" s="649" t="s">
        <v>6422</v>
      </c>
      <c r="B53" s="650" t="s">
        <v>1527</v>
      </c>
      <c r="C53" s="650" t="s">
        <v>6480</v>
      </c>
      <c r="D53" s="650" t="s">
        <v>3420</v>
      </c>
      <c r="E53" s="653">
        <v>185.35</v>
      </c>
      <c r="F53" s="653">
        <v>5993279.5899999999</v>
      </c>
      <c r="G53" s="650">
        <v>1</v>
      </c>
      <c r="H53" s="650">
        <v>32334.931696789856</v>
      </c>
      <c r="I53" s="653">
        <v>114.4</v>
      </c>
      <c r="J53" s="653">
        <v>3733211.3499999996</v>
      </c>
      <c r="K53" s="650">
        <v>0.62289958176304594</v>
      </c>
      <c r="L53" s="650">
        <v>32632.96634615384</v>
      </c>
      <c r="M53" s="653">
        <v>158.79</v>
      </c>
      <c r="N53" s="653">
        <v>5171534.26</v>
      </c>
      <c r="O53" s="666">
        <v>0.86288887116644597</v>
      </c>
      <c r="P53" s="654">
        <v>32568.38755589143</v>
      </c>
    </row>
    <row r="54" spans="1:16" ht="14.4" customHeight="1" x14ac:dyDescent="0.3">
      <c r="A54" s="649" t="s">
        <v>6422</v>
      </c>
      <c r="B54" s="650" t="s">
        <v>1527</v>
      </c>
      <c r="C54" s="650" t="s">
        <v>6481</v>
      </c>
      <c r="D54" s="650" t="s">
        <v>6482</v>
      </c>
      <c r="E54" s="653">
        <v>0</v>
      </c>
      <c r="F54" s="653">
        <v>0</v>
      </c>
      <c r="G54" s="650"/>
      <c r="H54" s="650"/>
      <c r="I54" s="653">
        <v>-1.0658141036401503E-13</v>
      </c>
      <c r="J54" s="653">
        <v>0</v>
      </c>
      <c r="K54" s="650"/>
      <c r="L54" s="650">
        <v>0</v>
      </c>
      <c r="M54" s="653">
        <v>-2.1316282072803006E-13</v>
      </c>
      <c r="N54" s="653">
        <v>-8.149072527885437E-10</v>
      </c>
      <c r="O54" s="666"/>
      <c r="P54" s="654">
        <v>3822.9333333333334</v>
      </c>
    </row>
    <row r="55" spans="1:16" ht="14.4" customHeight="1" x14ac:dyDescent="0.3">
      <c r="A55" s="649" t="s">
        <v>6422</v>
      </c>
      <c r="B55" s="650" t="s">
        <v>1527</v>
      </c>
      <c r="C55" s="650" t="s">
        <v>6481</v>
      </c>
      <c r="D55" s="650" t="s">
        <v>3519</v>
      </c>
      <c r="E55" s="653">
        <v>938.68000000000006</v>
      </c>
      <c r="F55" s="653">
        <v>5694342.1799999997</v>
      </c>
      <c r="G55" s="650">
        <v>1</v>
      </c>
      <c r="H55" s="650">
        <v>6066.3295052627082</v>
      </c>
      <c r="I55" s="653">
        <v>1138.46</v>
      </c>
      <c r="J55" s="653">
        <v>6966862.1100000003</v>
      </c>
      <c r="K55" s="650">
        <v>1.2234709277692197</v>
      </c>
      <c r="L55" s="650">
        <v>6119.5493122288008</v>
      </c>
      <c r="M55" s="653">
        <v>1082.1100000000001</v>
      </c>
      <c r="N55" s="653">
        <v>6622025.5299999993</v>
      </c>
      <c r="O55" s="666">
        <v>1.1629131725273312</v>
      </c>
      <c r="P55" s="654">
        <v>6119.5493341712008</v>
      </c>
    </row>
    <row r="56" spans="1:16" ht="14.4" customHeight="1" x14ac:dyDescent="0.3">
      <c r="A56" s="649" t="s">
        <v>6422</v>
      </c>
      <c r="B56" s="650" t="s">
        <v>1527</v>
      </c>
      <c r="C56" s="650" t="s">
        <v>6483</v>
      </c>
      <c r="D56" s="650" t="s">
        <v>6484</v>
      </c>
      <c r="E56" s="653">
        <v>0</v>
      </c>
      <c r="F56" s="653">
        <v>0</v>
      </c>
      <c r="G56" s="650"/>
      <c r="H56" s="650"/>
      <c r="I56" s="653">
        <v>0</v>
      </c>
      <c r="J56" s="653">
        <v>0</v>
      </c>
      <c r="K56" s="650"/>
      <c r="L56" s="650"/>
      <c r="M56" s="653">
        <v>0</v>
      </c>
      <c r="N56" s="653">
        <v>0</v>
      </c>
      <c r="O56" s="666"/>
      <c r="P56" s="654"/>
    </row>
    <row r="57" spans="1:16" ht="14.4" customHeight="1" x14ac:dyDescent="0.3">
      <c r="A57" s="649" t="s">
        <v>6422</v>
      </c>
      <c r="B57" s="650" t="s">
        <v>1527</v>
      </c>
      <c r="C57" s="650" t="s">
        <v>6483</v>
      </c>
      <c r="D57" s="650" t="s">
        <v>6485</v>
      </c>
      <c r="E57" s="653">
        <v>7.83</v>
      </c>
      <c r="F57" s="653">
        <v>173315.64</v>
      </c>
      <c r="G57" s="650">
        <v>1</v>
      </c>
      <c r="H57" s="650">
        <v>22134.819923371648</v>
      </c>
      <c r="I57" s="653">
        <v>2</v>
      </c>
      <c r="J57" s="653">
        <v>44657.98</v>
      </c>
      <c r="K57" s="650">
        <v>0.25766849431476579</v>
      </c>
      <c r="L57" s="650">
        <v>22328.99</v>
      </c>
      <c r="M57" s="653">
        <v>4</v>
      </c>
      <c r="N57" s="653">
        <v>91549.52</v>
      </c>
      <c r="O57" s="666">
        <v>0.5282242271961145</v>
      </c>
      <c r="P57" s="654">
        <v>22887.38</v>
      </c>
    </row>
    <row r="58" spans="1:16" ht="14.4" customHeight="1" x14ac:dyDescent="0.3">
      <c r="A58" s="649" t="s">
        <v>6422</v>
      </c>
      <c r="B58" s="650" t="s">
        <v>1527</v>
      </c>
      <c r="C58" s="650" t="s">
        <v>6486</v>
      </c>
      <c r="D58" s="650" t="s">
        <v>6487</v>
      </c>
      <c r="E58" s="653">
        <v>0</v>
      </c>
      <c r="F58" s="653">
        <v>0</v>
      </c>
      <c r="G58" s="650"/>
      <c r="H58" s="650"/>
      <c r="I58" s="653">
        <v>2.8421709430404007E-14</v>
      </c>
      <c r="J58" s="653">
        <v>0</v>
      </c>
      <c r="K58" s="650"/>
      <c r="L58" s="650">
        <v>0</v>
      </c>
      <c r="M58" s="653">
        <v>-7.1054273576010019E-15</v>
      </c>
      <c r="N58" s="653">
        <v>-8.7311491370201111E-11</v>
      </c>
      <c r="O58" s="666"/>
      <c r="P58" s="654">
        <v>12288</v>
      </c>
    </row>
    <row r="59" spans="1:16" ht="14.4" customHeight="1" x14ac:dyDescent="0.3">
      <c r="A59" s="649" t="s">
        <v>6422</v>
      </c>
      <c r="B59" s="650" t="s">
        <v>1527</v>
      </c>
      <c r="C59" s="650" t="s">
        <v>6486</v>
      </c>
      <c r="D59" s="650" t="s">
        <v>3527</v>
      </c>
      <c r="E59" s="653">
        <v>119.88</v>
      </c>
      <c r="F59" s="653">
        <v>1517985.25</v>
      </c>
      <c r="G59" s="650">
        <v>1</v>
      </c>
      <c r="H59" s="650">
        <v>12662.53962295629</v>
      </c>
      <c r="I59" s="653">
        <v>523.73</v>
      </c>
      <c r="J59" s="653">
        <v>6395747.5800000001</v>
      </c>
      <c r="K59" s="650">
        <v>4.2133133902322175</v>
      </c>
      <c r="L59" s="650">
        <v>12211.917552937583</v>
      </c>
      <c r="M59" s="653">
        <v>217.12</v>
      </c>
      <c r="N59" s="653">
        <v>2649619.4699999997</v>
      </c>
      <c r="O59" s="666">
        <v>1.745484331945913</v>
      </c>
      <c r="P59" s="654">
        <v>12203.479504421517</v>
      </c>
    </row>
    <row r="60" spans="1:16" ht="14.4" customHeight="1" x14ac:dyDescent="0.3">
      <c r="A60" s="649" t="s">
        <v>6422</v>
      </c>
      <c r="B60" s="650" t="s">
        <v>1527</v>
      </c>
      <c r="C60" s="650" t="s">
        <v>6488</v>
      </c>
      <c r="D60" s="650" t="s">
        <v>6489</v>
      </c>
      <c r="E60" s="653">
        <v>1</v>
      </c>
      <c r="F60" s="653">
        <v>138.27000000000001</v>
      </c>
      <c r="G60" s="650">
        <v>1</v>
      </c>
      <c r="H60" s="650">
        <v>138.27000000000001</v>
      </c>
      <c r="I60" s="653"/>
      <c r="J60" s="653"/>
      <c r="K60" s="650"/>
      <c r="L60" s="650"/>
      <c r="M60" s="653"/>
      <c r="N60" s="653"/>
      <c r="O60" s="666"/>
      <c r="P60" s="654"/>
    </row>
    <row r="61" spans="1:16" ht="14.4" customHeight="1" x14ac:dyDescent="0.3">
      <c r="A61" s="649" t="s">
        <v>6422</v>
      </c>
      <c r="B61" s="650" t="s">
        <v>1527</v>
      </c>
      <c r="C61" s="650" t="s">
        <v>6490</v>
      </c>
      <c r="D61" s="650" t="s">
        <v>6491</v>
      </c>
      <c r="E61" s="653">
        <v>36</v>
      </c>
      <c r="F61" s="653">
        <v>1818.3600000000001</v>
      </c>
      <c r="G61" s="650">
        <v>1</v>
      </c>
      <c r="H61" s="650">
        <v>50.510000000000005</v>
      </c>
      <c r="I61" s="653">
        <v>14</v>
      </c>
      <c r="J61" s="653">
        <v>713.3</v>
      </c>
      <c r="K61" s="650">
        <v>0.39227655689742402</v>
      </c>
      <c r="L61" s="650">
        <v>50.949999999999996</v>
      </c>
      <c r="M61" s="653">
        <v>127</v>
      </c>
      <c r="N61" s="653">
        <v>6470.65</v>
      </c>
      <c r="O61" s="666">
        <v>3.5585087661409176</v>
      </c>
      <c r="P61" s="654">
        <v>50.949999999999996</v>
      </c>
    </row>
    <row r="62" spans="1:16" ht="14.4" customHeight="1" x14ac:dyDescent="0.3">
      <c r="A62" s="649" t="s">
        <v>6422</v>
      </c>
      <c r="B62" s="650" t="s">
        <v>1527</v>
      </c>
      <c r="C62" s="650" t="s">
        <v>6492</v>
      </c>
      <c r="D62" s="650" t="s">
        <v>1634</v>
      </c>
      <c r="E62" s="653">
        <v>69.87</v>
      </c>
      <c r="F62" s="653">
        <v>19497.21</v>
      </c>
      <c r="G62" s="650">
        <v>1</v>
      </c>
      <c r="H62" s="650">
        <v>279.04980678402745</v>
      </c>
      <c r="I62" s="653">
        <v>1.49</v>
      </c>
      <c r="J62" s="653">
        <v>451</v>
      </c>
      <c r="K62" s="650">
        <v>2.3131514714156538E-2</v>
      </c>
      <c r="L62" s="650">
        <v>302.68456375838929</v>
      </c>
      <c r="M62" s="653">
        <v>111.42</v>
      </c>
      <c r="N62" s="653">
        <v>16977.22</v>
      </c>
      <c r="O62" s="666">
        <v>0.87075125107643614</v>
      </c>
      <c r="P62" s="654">
        <v>152.37138754263148</v>
      </c>
    </row>
    <row r="63" spans="1:16" ht="14.4" customHeight="1" x14ac:dyDescent="0.3">
      <c r="A63" s="649" t="s">
        <v>6422</v>
      </c>
      <c r="B63" s="650" t="s">
        <v>1527</v>
      </c>
      <c r="C63" s="650" t="s">
        <v>6493</v>
      </c>
      <c r="D63" s="650" t="s">
        <v>1634</v>
      </c>
      <c r="E63" s="653">
        <v>4.16</v>
      </c>
      <c r="F63" s="653">
        <v>5804.32</v>
      </c>
      <c r="G63" s="650">
        <v>1</v>
      </c>
      <c r="H63" s="650">
        <v>1395.2692307692307</v>
      </c>
      <c r="I63" s="653">
        <v>11.18</v>
      </c>
      <c r="J63" s="653">
        <v>16920.349999999999</v>
      </c>
      <c r="K63" s="650">
        <v>2.9151304545579841</v>
      </c>
      <c r="L63" s="650">
        <v>1513.4481216457959</v>
      </c>
      <c r="M63" s="653">
        <v>55.35</v>
      </c>
      <c r="N63" s="653">
        <v>39858.46</v>
      </c>
      <c r="O63" s="666">
        <v>6.867033519861069</v>
      </c>
      <c r="P63" s="654">
        <v>720.11671183378496</v>
      </c>
    </row>
    <row r="64" spans="1:16" ht="14.4" customHeight="1" x14ac:dyDescent="0.3">
      <c r="A64" s="649" t="s">
        <v>6422</v>
      </c>
      <c r="B64" s="650" t="s">
        <v>1527</v>
      </c>
      <c r="C64" s="650" t="s">
        <v>6494</v>
      </c>
      <c r="D64" s="650" t="s">
        <v>6418</v>
      </c>
      <c r="E64" s="653">
        <v>2888.73</v>
      </c>
      <c r="F64" s="653">
        <v>32735.37</v>
      </c>
      <c r="G64" s="650">
        <v>1</v>
      </c>
      <c r="H64" s="650">
        <v>11.332097496131517</v>
      </c>
      <c r="I64" s="653"/>
      <c r="J64" s="653"/>
      <c r="K64" s="650"/>
      <c r="L64" s="650"/>
      <c r="M64" s="653"/>
      <c r="N64" s="653"/>
      <c r="O64" s="666"/>
      <c r="P64" s="654"/>
    </row>
    <row r="65" spans="1:16" ht="14.4" customHeight="1" x14ac:dyDescent="0.3">
      <c r="A65" s="649" t="s">
        <v>6422</v>
      </c>
      <c r="B65" s="650" t="s">
        <v>1527</v>
      </c>
      <c r="C65" s="650" t="s">
        <v>6495</v>
      </c>
      <c r="D65" s="650" t="s">
        <v>6496</v>
      </c>
      <c r="E65" s="653"/>
      <c r="F65" s="653"/>
      <c r="G65" s="650"/>
      <c r="H65" s="650"/>
      <c r="I65" s="653"/>
      <c r="J65" s="653"/>
      <c r="K65" s="650"/>
      <c r="L65" s="650"/>
      <c r="M65" s="653">
        <v>7.5</v>
      </c>
      <c r="N65" s="653">
        <v>33361.42</v>
      </c>
      <c r="O65" s="666"/>
      <c r="P65" s="654">
        <v>4448.1893333333328</v>
      </c>
    </row>
    <row r="66" spans="1:16" ht="14.4" customHeight="1" x14ac:dyDescent="0.3">
      <c r="A66" s="649" t="s">
        <v>6422</v>
      </c>
      <c r="B66" s="650" t="s">
        <v>1527</v>
      </c>
      <c r="C66" s="650" t="s">
        <v>6497</v>
      </c>
      <c r="D66" s="650" t="s">
        <v>4368</v>
      </c>
      <c r="E66" s="653">
        <v>0.4</v>
      </c>
      <c r="F66" s="653">
        <v>15.5</v>
      </c>
      <c r="G66" s="650">
        <v>1</v>
      </c>
      <c r="H66" s="650">
        <v>38.75</v>
      </c>
      <c r="I66" s="653">
        <v>1</v>
      </c>
      <c r="J66" s="653">
        <v>32.400000000000006</v>
      </c>
      <c r="K66" s="650">
        <v>2.0903225806451617</v>
      </c>
      <c r="L66" s="650">
        <v>32.400000000000006</v>
      </c>
      <c r="M66" s="653">
        <v>0.6</v>
      </c>
      <c r="N66" s="653">
        <v>19.440000000000001</v>
      </c>
      <c r="O66" s="666">
        <v>1.254193548387097</v>
      </c>
      <c r="P66" s="654">
        <v>32.400000000000006</v>
      </c>
    </row>
    <row r="67" spans="1:16" ht="14.4" customHeight="1" x14ac:dyDescent="0.3">
      <c r="A67" s="649" t="s">
        <v>6422</v>
      </c>
      <c r="B67" s="650" t="s">
        <v>1527</v>
      </c>
      <c r="C67" s="650" t="s">
        <v>6498</v>
      </c>
      <c r="D67" s="650" t="s">
        <v>6499</v>
      </c>
      <c r="E67" s="653">
        <v>18.369999999999997</v>
      </c>
      <c r="F67" s="653">
        <v>7432.4400000000005</v>
      </c>
      <c r="G67" s="650">
        <v>1</v>
      </c>
      <c r="H67" s="650">
        <v>404.59662493195435</v>
      </c>
      <c r="I67" s="653"/>
      <c r="J67" s="653"/>
      <c r="K67" s="650"/>
      <c r="L67" s="650"/>
      <c r="M67" s="653"/>
      <c r="N67" s="653"/>
      <c r="O67" s="666"/>
      <c r="P67" s="654"/>
    </row>
    <row r="68" spans="1:16" ht="14.4" customHeight="1" x14ac:dyDescent="0.3">
      <c r="A68" s="649" t="s">
        <v>6422</v>
      </c>
      <c r="B68" s="650" t="s">
        <v>1527</v>
      </c>
      <c r="C68" s="650" t="s">
        <v>6500</v>
      </c>
      <c r="D68" s="650" t="s">
        <v>6499</v>
      </c>
      <c r="E68" s="653">
        <v>45.230000000000004</v>
      </c>
      <c r="F68" s="653">
        <v>52339.39</v>
      </c>
      <c r="G68" s="650">
        <v>1</v>
      </c>
      <c r="H68" s="650">
        <v>1157.1830643378287</v>
      </c>
      <c r="I68" s="653"/>
      <c r="J68" s="653"/>
      <c r="K68" s="650"/>
      <c r="L68" s="650"/>
      <c r="M68" s="653"/>
      <c r="N68" s="653"/>
      <c r="O68" s="666"/>
      <c r="P68" s="654"/>
    </row>
    <row r="69" spans="1:16" ht="14.4" customHeight="1" x14ac:dyDescent="0.3">
      <c r="A69" s="649" t="s">
        <v>6422</v>
      </c>
      <c r="B69" s="650" t="s">
        <v>1527</v>
      </c>
      <c r="C69" s="650" t="s">
        <v>6501</v>
      </c>
      <c r="D69" s="650" t="s">
        <v>3766</v>
      </c>
      <c r="E69" s="653">
        <v>18.740000000000002</v>
      </c>
      <c r="F69" s="653">
        <v>17719.39</v>
      </c>
      <c r="G69" s="650">
        <v>1</v>
      </c>
      <c r="H69" s="650">
        <v>945.53842049092839</v>
      </c>
      <c r="I69" s="653">
        <v>102.82999999999998</v>
      </c>
      <c r="J69" s="653">
        <v>98270.290000000008</v>
      </c>
      <c r="K69" s="650">
        <v>5.5459183414327473</v>
      </c>
      <c r="L69" s="650">
        <v>955.6577846931832</v>
      </c>
      <c r="M69" s="653">
        <v>44.629999999999995</v>
      </c>
      <c r="N69" s="653">
        <v>42651.030000000006</v>
      </c>
      <c r="O69" s="666">
        <v>2.4070258626284544</v>
      </c>
      <c r="P69" s="654">
        <v>955.6583015908584</v>
      </c>
    </row>
    <row r="70" spans="1:16" ht="14.4" customHeight="1" x14ac:dyDescent="0.3">
      <c r="A70" s="649" t="s">
        <v>6422</v>
      </c>
      <c r="B70" s="650" t="s">
        <v>1527</v>
      </c>
      <c r="C70" s="650" t="s">
        <v>6502</v>
      </c>
      <c r="D70" s="650" t="s">
        <v>3766</v>
      </c>
      <c r="E70" s="653">
        <v>58.519999999999996</v>
      </c>
      <c r="F70" s="653">
        <v>138428.06</v>
      </c>
      <c r="G70" s="650">
        <v>1</v>
      </c>
      <c r="H70" s="650">
        <v>2365.4829118250173</v>
      </c>
      <c r="I70" s="653">
        <v>76</v>
      </c>
      <c r="J70" s="653">
        <v>181576.13</v>
      </c>
      <c r="K70" s="650">
        <v>1.3117003156729929</v>
      </c>
      <c r="L70" s="650">
        <v>2389.159605263158</v>
      </c>
      <c r="M70" s="653">
        <v>40.65</v>
      </c>
      <c r="N70" s="653">
        <v>97119.299999999988</v>
      </c>
      <c r="O70" s="666">
        <v>0.70158680256011674</v>
      </c>
      <c r="P70" s="654">
        <v>2389.1586715867156</v>
      </c>
    </row>
    <row r="71" spans="1:16" ht="14.4" customHeight="1" x14ac:dyDescent="0.3">
      <c r="A71" s="649" t="s">
        <v>6422</v>
      </c>
      <c r="B71" s="650" t="s">
        <v>1527</v>
      </c>
      <c r="C71" s="650" t="s">
        <v>6503</v>
      </c>
      <c r="D71" s="650" t="s">
        <v>6447</v>
      </c>
      <c r="E71" s="653">
        <v>6.8500000000000005</v>
      </c>
      <c r="F71" s="653">
        <v>256.58999999999997</v>
      </c>
      <c r="G71" s="650">
        <v>1</v>
      </c>
      <c r="H71" s="650">
        <v>37.458394160583936</v>
      </c>
      <c r="I71" s="653">
        <v>30.749999999999996</v>
      </c>
      <c r="J71" s="653">
        <v>1161.8899999999999</v>
      </c>
      <c r="K71" s="650">
        <v>4.5281967340894029</v>
      </c>
      <c r="L71" s="650">
        <v>37.785040650406508</v>
      </c>
      <c r="M71" s="653"/>
      <c r="N71" s="653"/>
      <c r="O71" s="666"/>
      <c r="P71" s="654"/>
    </row>
    <row r="72" spans="1:16" ht="14.4" customHeight="1" x14ac:dyDescent="0.3">
      <c r="A72" s="649" t="s">
        <v>6422</v>
      </c>
      <c r="B72" s="650" t="s">
        <v>1527</v>
      </c>
      <c r="C72" s="650" t="s">
        <v>6504</v>
      </c>
      <c r="D72" s="650" t="s">
        <v>6505</v>
      </c>
      <c r="E72" s="653">
        <v>2</v>
      </c>
      <c r="F72" s="653">
        <v>514.96</v>
      </c>
      <c r="G72" s="650">
        <v>1</v>
      </c>
      <c r="H72" s="650">
        <v>257.48</v>
      </c>
      <c r="I72" s="653"/>
      <c r="J72" s="653"/>
      <c r="K72" s="650"/>
      <c r="L72" s="650"/>
      <c r="M72" s="653"/>
      <c r="N72" s="653"/>
      <c r="O72" s="666"/>
      <c r="P72" s="654"/>
    </row>
    <row r="73" spans="1:16" ht="14.4" customHeight="1" x14ac:dyDescent="0.3">
      <c r="A73" s="649" t="s">
        <v>6422</v>
      </c>
      <c r="B73" s="650" t="s">
        <v>1527</v>
      </c>
      <c r="C73" s="650" t="s">
        <v>6506</v>
      </c>
      <c r="D73" s="650" t="s">
        <v>6505</v>
      </c>
      <c r="E73" s="653">
        <v>10.199999999999999</v>
      </c>
      <c r="F73" s="653">
        <v>11928.68</v>
      </c>
      <c r="G73" s="650">
        <v>1</v>
      </c>
      <c r="H73" s="650">
        <v>1169.478431372549</v>
      </c>
      <c r="I73" s="653"/>
      <c r="J73" s="653"/>
      <c r="K73" s="650"/>
      <c r="L73" s="650"/>
      <c r="M73" s="653"/>
      <c r="N73" s="653"/>
      <c r="O73" s="666"/>
      <c r="P73" s="654"/>
    </row>
    <row r="74" spans="1:16" ht="14.4" customHeight="1" x14ac:dyDescent="0.3">
      <c r="A74" s="649" t="s">
        <v>6422</v>
      </c>
      <c r="B74" s="650" t="s">
        <v>1527</v>
      </c>
      <c r="C74" s="650" t="s">
        <v>6507</v>
      </c>
      <c r="D74" s="650" t="s">
        <v>6508</v>
      </c>
      <c r="E74" s="653">
        <v>83</v>
      </c>
      <c r="F74" s="653">
        <v>317374.17000000004</v>
      </c>
      <c r="G74" s="650">
        <v>1</v>
      </c>
      <c r="H74" s="650">
        <v>3823.7851807228922</v>
      </c>
      <c r="I74" s="653">
        <v>90</v>
      </c>
      <c r="J74" s="653">
        <v>248502.03</v>
      </c>
      <c r="K74" s="650">
        <v>0.78299387124037212</v>
      </c>
      <c r="L74" s="650">
        <v>2761.1336666666666</v>
      </c>
      <c r="M74" s="653">
        <v>87</v>
      </c>
      <c r="N74" s="653">
        <v>207535.02</v>
      </c>
      <c r="O74" s="666">
        <v>0.65391276170962487</v>
      </c>
      <c r="P74" s="654">
        <v>2385.46</v>
      </c>
    </row>
    <row r="75" spans="1:16" ht="14.4" customHeight="1" x14ac:dyDescent="0.3">
      <c r="A75" s="649" t="s">
        <v>6422</v>
      </c>
      <c r="B75" s="650" t="s">
        <v>1527</v>
      </c>
      <c r="C75" s="650" t="s">
        <v>6509</v>
      </c>
      <c r="D75" s="650" t="s">
        <v>1395</v>
      </c>
      <c r="E75" s="653"/>
      <c r="F75" s="653"/>
      <c r="G75" s="650"/>
      <c r="H75" s="650"/>
      <c r="I75" s="653"/>
      <c r="J75" s="653"/>
      <c r="K75" s="650"/>
      <c r="L75" s="650"/>
      <c r="M75" s="653">
        <v>0.1</v>
      </c>
      <c r="N75" s="653">
        <v>8.15</v>
      </c>
      <c r="O75" s="666"/>
      <c r="P75" s="654">
        <v>81.5</v>
      </c>
    </row>
    <row r="76" spans="1:16" ht="14.4" customHeight="1" x14ac:dyDescent="0.3">
      <c r="A76" s="649" t="s">
        <v>6422</v>
      </c>
      <c r="B76" s="650" t="s">
        <v>1527</v>
      </c>
      <c r="C76" s="650" t="s">
        <v>6510</v>
      </c>
      <c r="D76" s="650" t="s">
        <v>6511</v>
      </c>
      <c r="E76" s="653">
        <v>0</v>
      </c>
      <c r="F76" s="653">
        <v>0</v>
      </c>
      <c r="G76" s="650"/>
      <c r="H76" s="650"/>
      <c r="I76" s="653"/>
      <c r="J76" s="653"/>
      <c r="K76" s="650"/>
      <c r="L76" s="650"/>
      <c r="M76" s="653"/>
      <c r="N76" s="653"/>
      <c r="O76" s="666"/>
      <c r="P76" s="654"/>
    </row>
    <row r="77" spans="1:16" ht="14.4" customHeight="1" x14ac:dyDescent="0.3">
      <c r="A77" s="649" t="s">
        <v>6422</v>
      </c>
      <c r="B77" s="650" t="s">
        <v>1527</v>
      </c>
      <c r="C77" s="650" t="s">
        <v>6512</v>
      </c>
      <c r="D77" s="650" t="s">
        <v>6418</v>
      </c>
      <c r="E77" s="653">
        <v>245.83</v>
      </c>
      <c r="F77" s="653">
        <v>40189.800000000003</v>
      </c>
      <c r="G77" s="650">
        <v>1</v>
      </c>
      <c r="H77" s="650">
        <v>163.48614896473174</v>
      </c>
      <c r="I77" s="653"/>
      <c r="J77" s="653"/>
      <c r="K77" s="650"/>
      <c r="L77" s="650"/>
      <c r="M77" s="653"/>
      <c r="N77" s="653"/>
      <c r="O77" s="666"/>
      <c r="P77" s="654"/>
    </row>
    <row r="78" spans="1:16" ht="14.4" customHeight="1" x14ac:dyDescent="0.3">
      <c r="A78" s="649" t="s">
        <v>6422</v>
      </c>
      <c r="B78" s="650" t="s">
        <v>1527</v>
      </c>
      <c r="C78" s="650" t="s">
        <v>6513</v>
      </c>
      <c r="D78" s="650" t="s">
        <v>6418</v>
      </c>
      <c r="E78" s="653">
        <v>103.03</v>
      </c>
      <c r="F78" s="653">
        <v>151601.66000000003</v>
      </c>
      <c r="G78" s="650">
        <v>1</v>
      </c>
      <c r="H78" s="650">
        <v>1471.4322042123656</v>
      </c>
      <c r="I78" s="653"/>
      <c r="J78" s="653"/>
      <c r="K78" s="650"/>
      <c r="L78" s="650"/>
      <c r="M78" s="653"/>
      <c r="N78" s="653"/>
      <c r="O78" s="666"/>
      <c r="P78" s="654"/>
    </row>
    <row r="79" spans="1:16" ht="14.4" customHeight="1" x14ac:dyDescent="0.3">
      <c r="A79" s="649" t="s">
        <v>6422</v>
      </c>
      <c r="B79" s="650" t="s">
        <v>1527</v>
      </c>
      <c r="C79" s="650" t="s">
        <v>6514</v>
      </c>
      <c r="D79" s="650" t="s">
        <v>6515</v>
      </c>
      <c r="E79" s="653"/>
      <c r="F79" s="653"/>
      <c r="G79" s="650"/>
      <c r="H79" s="650"/>
      <c r="I79" s="653">
        <v>4</v>
      </c>
      <c r="J79" s="653">
        <v>5829.24</v>
      </c>
      <c r="K79" s="650"/>
      <c r="L79" s="650">
        <v>1457.31</v>
      </c>
      <c r="M79" s="653"/>
      <c r="N79" s="653"/>
      <c r="O79" s="666"/>
      <c r="P79" s="654"/>
    </row>
    <row r="80" spans="1:16" ht="14.4" customHeight="1" x14ac:dyDescent="0.3">
      <c r="A80" s="649" t="s">
        <v>6422</v>
      </c>
      <c r="B80" s="650" t="s">
        <v>1527</v>
      </c>
      <c r="C80" s="650" t="s">
        <v>6516</v>
      </c>
      <c r="D80" s="650" t="s">
        <v>6517</v>
      </c>
      <c r="E80" s="653"/>
      <c r="F80" s="653"/>
      <c r="G80" s="650"/>
      <c r="H80" s="650"/>
      <c r="I80" s="653"/>
      <c r="J80" s="653"/>
      <c r="K80" s="650"/>
      <c r="L80" s="650"/>
      <c r="M80" s="653">
        <v>1</v>
      </c>
      <c r="N80" s="653">
        <v>15262.82</v>
      </c>
      <c r="O80" s="666"/>
      <c r="P80" s="654">
        <v>15262.82</v>
      </c>
    </row>
    <row r="81" spans="1:16" ht="14.4" customHeight="1" x14ac:dyDescent="0.3">
      <c r="A81" s="649" t="s">
        <v>6422</v>
      </c>
      <c r="B81" s="650" t="s">
        <v>1527</v>
      </c>
      <c r="C81" s="650" t="s">
        <v>6518</v>
      </c>
      <c r="D81" s="650" t="s">
        <v>937</v>
      </c>
      <c r="E81" s="653">
        <v>40.9</v>
      </c>
      <c r="F81" s="653">
        <v>5278.96</v>
      </c>
      <c r="G81" s="650">
        <v>1</v>
      </c>
      <c r="H81" s="650">
        <v>129.06992665036677</v>
      </c>
      <c r="I81" s="653">
        <v>29.5</v>
      </c>
      <c r="J81" s="653">
        <v>3843.85</v>
      </c>
      <c r="K81" s="650">
        <v>0.7281453165017352</v>
      </c>
      <c r="L81" s="650">
        <v>130.29999999999998</v>
      </c>
      <c r="M81" s="653">
        <v>20.800000000000004</v>
      </c>
      <c r="N81" s="653">
        <v>3689.94</v>
      </c>
      <c r="O81" s="666">
        <v>0.69898995256641461</v>
      </c>
      <c r="P81" s="654">
        <v>177.4009615384615</v>
      </c>
    </row>
    <row r="82" spans="1:16" ht="14.4" customHeight="1" x14ac:dyDescent="0.3">
      <c r="A82" s="649" t="s">
        <v>6422</v>
      </c>
      <c r="B82" s="650" t="s">
        <v>1527</v>
      </c>
      <c r="C82" s="650" t="s">
        <v>6519</v>
      </c>
      <c r="D82" s="650" t="s">
        <v>941</v>
      </c>
      <c r="E82" s="653">
        <v>401.31000000000006</v>
      </c>
      <c r="F82" s="653">
        <v>30832.98</v>
      </c>
      <c r="G82" s="650">
        <v>1</v>
      </c>
      <c r="H82" s="650">
        <v>76.83082903491065</v>
      </c>
      <c r="I82" s="653">
        <v>289.8</v>
      </c>
      <c r="J82" s="653">
        <v>22473.37</v>
      </c>
      <c r="K82" s="650">
        <v>0.72887440656076707</v>
      </c>
      <c r="L82" s="650">
        <v>77.547860593512766</v>
      </c>
      <c r="M82" s="653">
        <v>289.2</v>
      </c>
      <c r="N82" s="653">
        <v>21678.93</v>
      </c>
      <c r="O82" s="666">
        <v>0.70310848967566553</v>
      </c>
      <c r="P82" s="654">
        <v>74.961721991701253</v>
      </c>
    </row>
    <row r="83" spans="1:16" ht="14.4" customHeight="1" x14ac:dyDescent="0.3">
      <c r="A83" s="649" t="s">
        <v>6422</v>
      </c>
      <c r="B83" s="650" t="s">
        <v>1527</v>
      </c>
      <c r="C83" s="650" t="s">
        <v>6520</v>
      </c>
      <c r="D83" s="650" t="s">
        <v>1471</v>
      </c>
      <c r="E83" s="653">
        <v>17.619999999999997</v>
      </c>
      <c r="F83" s="653">
        <v>5940.03</v>
      </c>
      <c r="G83" s="650">
        <v>1</v>
      </c>
      <c r="H83" s="650">
        <v>337.11861520998866</v>
      </c>
      <c r="I83" s="653">
        <v>13.81</v>
      </c>
      <c r="J83" s="653">
        <v>4696.6399999999994</v>
      </c>
      <c r="K83" s="650">
        <v>0.79067614136628939</v>
      </c>
      <c r="L83" s="650">
        <v>340.08979000724105</v>
      </c>
      <c r="M83" s="653">
        <v>6.27</v>
      </c>
      <c r="N83" s="653">
        <v>2292.3199999999997</v>
      </c>
      <c r="O83" s="666">
        <v>0.3859105088694838</v>
      </c>
      <c r="P83" s="654">
        <v>365.60127591706538</v>
      </c>
    </row>
    <row r="84" spans="1:16" ht="14.4" customHeight="1" x14ac:dyDescent="0.3">
      <c r="A84" s="649" t="s">
        <v>6422</v>
      </c>
      <c r="B84" s="650" t="s">
        <v>1527</v>
      </c>
      <c r="C84" s="650" t="s">
        <v>6521</v>
      </c>
      <c r="D84" s="650" t="s">
        <v>1475</v>
      </c>
      <c r="E84" s="653">
        <v>42.04</v>
      </c>
      <c r="F84" s="653">
        <v>3543.08</v>
      </c>
      <c r="G84" s="650">
        <v>1</v>
      </c>
      <c r="H84" s="650">
        <v>84.27878211227403</v>
      </c>
      <c r="I84" s="653">
        <v>22.4</v>
      </c>
      <c r="J84" s="653">
        <v>1904.43</v>
      </c>
      <c r="K84" s="650">
        <v>0.53750691488761193</v>
      </c>
      <c r="L84" s="650">
        <v>85.019196428571433</v>
      </c>
      <c r="M84" s="653">
        <v>15.2</v>
      </c>
      <c r="N84" s="653">
        <v>1376.53</v>
      </c>
      <c r="O84" s="666">
        <v>0.38851225487429014</v>
      </c>
      <c r="P84" s="654">
        <v>90.561184210526321</v>
      </c>
    </row>
    <row r="85" spans="1:16" ht="14.4" customHeight="1" x14ac:dyDescent="0.3">
      <c r="A85" s="649" t="s">
        <v>6422</v>
      </c>
      <c r="B85" s="650" t="s">
        <v>1527</v>
      </c>
      <c r="C85" s="650" t="s">
        <v>6522</v>
      </c>
      <c r="D85" s="650" t="s">
        <v>1479</v>
      </c>
      <c r="E85" s="653">
        <v>74.029999999999987</v>
      </c>
      <c r="F85" s="653">
        <v>12479.09</v>
      </c>
      <c r="G85" s="650">
        <v>1</v>
      </c>
      <c r="H85" s="650">
        <v>168.56801296771582</v>
      </c>
      <c r="I85" s="653">
        <v>52.14</v>
      </c>
      <c r="J85" s="653">
        <v>8866.2699999999986</v>
      </c>
      <c r="K85" s="650">
        <v>0.7104901078524154</v>
      </c>
      <c r="L85" s="650">
        <v>170.04737245876484</v>
      </c>
      <c r="M85" s="653">
        <v>35.93</v>
      </c>
      <c r="N85" s="653">
        <v>6616.21</v>
      </c>
      <c r="O85" s="666">
        <v>0.53018369127877107</v>
      </c>
      <c r="P85" s="654">
        <v>184.14166434734204</v>
      </c>
    </row>
    <row r="86" spans="1:16" ht="14.4" customHeight="1" x14ac:dyDescent="0.3">
      <c r="A86" s="649" t="s">
        <v>6422</v>
      </c>
      <c r="B86" s="650" t="s">
        <v>1527</v>
      </c>
      <c r="C86" s="650" t="s">
        <v>6523</v>
      </c>
      <c r="D86" s="650" t="s">
        <v>6418</v>
      </c>
      <c r="E86" s="653">
        <v>36.1</v>
      </c>
      <c r="F86" s="653">
        <v>725.1099999999999</v>
      </c>
      <c r="G86" s="650">
        <v>1</v>
      </c>
      <c r="H86" s="650">
        <v>20.086149584487529</v>
      </c>
      <c r="I86" s="653"/>
      <c r="J86" s="653"/>
      <c r="K86" s="650"/>
      <c r="L86" s="650"/>
      <c r="M86" s="653"/>
      <c r="N86" s="653"/>
      <c r="O86" s="666"/>
      <c r="P86" s="654"/>
    </row>
    <row r="87" spans="1:16" ht="14.4" customHeight="1" x14ac:dyDescent="0.3">
      <c r="A87" s="649" t="s">
        <v>6422</v>
      </c>
      <c r="B87" s="650" t="s">
        <v>1527</v>
      </c>
      <c r="C87" s="650" t="s">
        <v>6524</v>
      </c>
      <c r="D87" s="650" t="s">
        <v>6418</v>
      </c>
      <c r="E87" s="653">
        <v>5.22</v>
      </c>
      <c r="F87" s="653">
        <v>8500.7000000000007</v>
      </c>
      <c r="G87" s="650">
        <v>1</v>
      </c>
      <c r="H87" s="650">
        <v>1628.4865900383145</v>
      </c>
      <c r="I87" s="653"/>
      <c r="J87" s="653"/>
      <c r="K87" s="650"/>
      <c r="L87" s="650"/>
      <c r="M87" s="653"/>
      <c r="N87" s="653"/>
      <c r="O87" s="666"/>
      <c r="P87" s="654"/>
    </row>
    <row r="88" spans="1:16" ht="14.4" customHeight="1" x14ac:dyDescent="0.3">
      <c r="A88" s="649" t="s">
        <v>6422</v>
      </c>
      <c r="B88" s="650" t="s">
        <v>1527</v>
      </c>
      <c r="C88" s="650" t="s">
        <v>6525</v>
      </c>
      <c r="D88" s="650" t="s">
        <v>975</v>
      </c>
      <c r="E88" s="653">
        <v>23.499999999999996</v>
      </c>
      <c r="F88" s="653">
        <v>1382.0500000000002</v>
      </c>
      <c r="G88" s="650">
        <v>1</v>
      </c>
      <c r="H88" s="650">
        <v>58.810638297872359</v>
      </c>
      <c r="I88" s="653">
        <v>31.1</v>
      </c>
      <c r="J88" s="653">
        <v>1950.05</v>
      </c>
      <c r="K88" s="650">
        <v>1.4109836836583334</v>
      </c>
      <c r="L88" s="650">
        <v>62.70257234726688</v>
      </c>
      <c r="M88" s="653">
        <v>17.2</v>
      </c>
      <c r="N88" s="653">
        <v>1078.44</v>
      </c>
      <c r="O88" s="666">
        <v>0.7803190912050938</v>
      </c>
      <c r="P88" s="654">
        <v>62.7</v>
      </c>
    </row>
    <row r="89" spans="1:16" ht="14.4" customHeight="1" x14ac:dyDescent="0.3">
      <c r="A89" s="649" t="s">
        <v>6422</v>
      </c>
      <c r="B89" s="650" t="s">
        <v>1527</v>
      </c>
      <c r="C89" s="650" t="s">
        <v>6526</v>
      </c>
      <c r="D89" s="650" t="s">
        <v>6527</v>
      </c>
      <c r="E89" s="653">
        <v>10</v>
      </c>
      <c r="F89" s="653">
        <v>668.8</v>
      </c>
      <c r="G89" s="650">
        <v>1</v>
      </c>
      <c r="H89" s="650">
        <v>66.88</v>
      </c>
      <c r="I89" s="653"/>
      <c r="J89" s="653"/>
      <c r="K89" s="650"/>
      <c r="L89" s="650"/>
      <c r="M89" s="653"/>
      <c r="N89" s="653"/>
      <c r="O89" s="666"/>
      <c r="P89" s="654"/>
    </row>
    <row r="90" spans="1:16" ht="14.4" customHeight="1" x14ac:dyDescent="0.3">
      <c r="A90" s="649" t="s">
        <v>6422</v>
      </c>
      <c r="B90" s="650" t="s">
        <v>1527</v>
      </c>
      <c r="C90" s="650" t="s">
        <v>6528</v>
      </c>
      <c r="D90" s="650" t="s">
        <v>6527</v>
      </c>
      <c r="E90" s="653">
        <v>2.38</v>
      </c>
      <c r="F90" s="653">
        <v>397.94</v>
      </c>
      <c r="G90" s="650">
        <v>1</v>
      </c>
      <c r="H90" s="650">
        <v>167.20168067226891</v>
      </c>
      <c r="I90" s="653"/>
      <c r="J90" s="653"/>
      <c r="K90" s="650"/>
      <c r="L90" s="650"/>
      <c r="M90" s="653"/>
      <c r="N90" s="653"/>
      <c r="O90" s="666"/>
      <c r="P90" s="654"/>
    </row>
    <row r="91" spans="1:16" ht="14.4" customHeight="1" x14ac:dyDescent="0.3">
      <c r="A91" s="649" t="s">
        <v>6422</v>
      </c>
      <c r="B91" s="650" t="s">
        <v>1527</v>
      </c>
      <c r="C91" s="650" t="s">
        <v>6529</v>
      </c>
      <c r="D91" s="650" t="s">
        <v>6527</v>
      </c>
      <c r="E91" s="653">
        <v>2.1100000000000003</v>
      </c>
      <c r="F91" s="653">
        <v>705.56</v>
      </c>
      <c r="G91" s="650">
        <v>1</v>
      </c>
      <c r="H91" s="650">
        <v>334.38862559241699</v>
      </c>
      <c r="I91" s="653"/>
      <c r="J91" s="653"/>
      <c r="K91" s="650"/>
      <c r="L91" s="650"/>
      <c r="M91" s="653"/>
      <c r="N91" s="653"/>
      <c r="O91" s="666"/>
      <c r="P91" s="654"/>
    </row>
    <row r="92" spans="1:16" ht="14.4" customHeight="1" x14ac:dyDescent="0.3">
      <c r="A92" s="649" t="s">
        <v>6422</v>
      </c>
      <c r="B92" s="650" t="s">
        <v>1527</v>
      </c>
      <c r="C92" s="650" t="s">
        <v>6530</v>
      </c>
      <c r="D92" s="650" t="s">
        <v>6531</v>
      </c>
      <c r="E92" s="653">
        <v>0.54</v>
      </c>
      <c r="F92" s="653">
        <v>206.4</v>
      </c>
      <c r="G92" s="650">
        <v>1</v>
      </c>
      <c r="H92" s="650">
        <v>382.22222222222223</v>
      </c>
      <c r="I92" s="653">
        <v>0.08</v>
      </c>
      <c r="J92" s="653">
        <v>30.84</v>
      </c>
      <c r="K92" s="650">
        <v>0.14941860465116277</v>
      </c>
      <c r="L92" s="650">
        <v>385.5</v>
      </c>
      <c r="M92" s="653">
        <v>0.64</v>
      </c>
      <c r="N92" s="653">
        <v>197.19000000000003</v>
      </c>
      <c r="O92" s="666">
        <v>0.9553779069767443</v>
      </c>
      <c r="P92" s="654">
        <v>308.10937500000006</v>
      </c>
    </row>
    <row r="93" spans="1:16" ht="14.4" customHeight="1" x14ac:dyDescent="0.3">
      <c r="A93" s="649" t="s">
        <v>6422</v>
      </c>
      <c r="B93" s="650" t="s">
        <v>1527</v>
      </c>
      <c r="C93" s="650" t="s">
        <v>6532</v>
      </c>
      <c r="D93" s="650" t="s">
        <v>6533</v>
      </c>
      <c r="E93" s="653">
        <v>75.099999999999994</v>
      </c>
      <c r="F93" s="653">
        <v>9123.0500000000011</v>
      </c>
      <c r="G93" s="650">
        <v>1</v>
      </c>
      <c r="H93" s="650">
        <v>121.47869507323571</v>
      </c>
      <c r="I93" s="653">
        <v>60.9</v>
      </c>
      <c r="J93" s="653">
        <v>7466.3599999999988</v>
      </c>
      <c r="K93" s="650">
        <v>0.81840612514455124</v>
      </c>
      <c r="L93" s="650">
        <v>122.60032840722494</v>
      </c>
      <c r="M93" s="653">
        <v>47.399999999999991</v>
      </c>
      <c r="N93" s="653">
        <v>9928.4700000000012</v>
      </c>
      <c r="O93" s="666">
        <v>1.0882840716646296</v>
      </c>
      <c r="P93" s="654">
        <v>209.46139240506335</v>
      </c>
    </row>
    <row r="94" spans="1:16" ht="14.4" customHeight="1" x14ac:dyDescent="0.3">
      <c r="A94" s="649" t="s">
        <v>6422</v>
      </c>
      <c r="B94" s="650" t="s">
        <v>1527</v>
      </c>
      <c r="C94" s="650" t="s">
        <v>6534</v>
      </c>
      <c r="D94" s="650" t="s">
        <v>3675</v>
      </c>
      <c r="E94" s="653">
        <v>74.91</v>
      </c>
      <c r="F94" s="653">
        <v>4833.88</v>
      </c>
      <c r="G94" s="650">
        <v>1</v>
      </c>
      <c r="H94" s="650">
        <v>64.52916833533574</v>
      </c>
      <c r="I94" s="653">
        <v>35.799999999999997</v>
      </c>
      <c r="J94" s="653">
        <v>2332.37</v>
      </c>
      <c r="K94" s="650">
        <v>0.48250473739521871</v>
      </c>
      <c r="L94" s="650">
        <v>65.150000000000006</v>
      </c>
      <c r="M94" s="653">
        <v>38.400000000000006</v>
      </c>
      <c r="N94" s="653">
        <v>3406.08</v>
      </c>
      <c r="O94" s="666">
        <v>0.70462651120838748</v>
      </c>
      <c r="P94" s="654">
        <v>88.699999999999989</v>
      </c>
    </row>
    <row r="95" spans="1:16" ht="14.4" customHeight="1" x14ac:dyDescent="0.3">
      <c r="A95" s="649" t="s">
        <v>6422</v>
      </c>
      <c r="B95" s="650" t="s">
        <v>1527</v>
      </c>
      <c r="C95" s="650" t="s">
        <v>6535</v>
      </c>
      <c r="D95" s="650" t="s">
        <v>6440</v>
      </c>
      <c r="E95" s="653"/>
      <c r="F95" s="653"/>
      <c r="G95" s="650"/>
      <c r="H95" s="650"/>
      <c r="I95" s="653">
        <v>1</v>
      </c>
      <c r="J95" s="653">
        <v>85.41</v>
      </c>
      <c r="K95" s="650"/>
      <c r="L95" s="650">
        <v>85.41</v>
      </c>
      <c r="M95" s="653"/>
      <c r="N95" s="653"/>
      <c r="O95" s="666"/>
      <c r="P95" s="654"/>
    </row>
    <row r="96" spans="1:16" ht="14.4" customHeight="1" x14ac:dyDescent="0.3">
      <c r="A96" s="649" t="s">
        <v>6422</v>
      </c>
      <c r="B96" s="650" t="s">
        <v>1527</v>
      </c>
      <c r="C96" s="650" t="s">
        <v>6536</v>
      </c>
      <c r="D96" s="650" t="s">
        <v>6418</v>
      </c>
      <c r="E96" s="653">
        <v>101</v>
      </c>
      <c r="F96" s="653">
        <v>1693.2099999999998</v>
      </c>
      <c r="G96" s="650">
        <v>1</v>
      </c>
      <c r="H96" s="650">
        <v>16.764455445544552</v>
      </c>
      <c r="I96" s="653"/>
      <c r="J96" s="653"/>
      <c r="K96" s="650"/>
      <c r="L96" s="650"/>
      <c r="M96" s="653"/>
      <c r="N96" s="653"/>
      <c r="O96" s="666"/>
      <c r="P96" s="654"/>
    </row>
    <row r="97" spans="1:16" ht="14.4" customHeight="1" x14ac:dyDescent="0.3">
      <c r="A97" s="649" t="s">
        <v>6422</v>
      </c>
      <c r="B97" s="650" t="s">
        <v>1527</v>
      </c>
      <c r="C97" s="650" t="s">
        <v>6537</v>
      </c>
      <c r="D97" s="650" t="s">
        <v>6418</v>
      </c>
      <c r="E97" s="653">
        <v>35</v>
      </c>
      <c r="F97" s="653">
        <v>1192.94</v>
      </c>
      <c r="G97" s="650">
        <v>1</v>
      </c>
      <c r="H97" s="650">
        <v>34.084000000000003</v>
      </c>
      <c r="I97" s="653">
        <v>84</v>
      </c>
      <c r="J97" s="653">
        <v>3176.04</v>
      </c>
      <c r="K97" s="650">
        <v>2.6623635723506629</v>
      </c>
      <c r="L97" s="650">
        <v>37.81</v>
      </c>
      <c r="M97" s="653">
        <v>28</v>
      </c>
      <c r="N97" s="653">
        <v>1058.68</v>
      </c>
      <c r="O97" s="666">
        <v>0.88745452411688774</v>
      </c>
      <c r="P97" s="654">
        <v>37.81</v>
      </c>
    </row>
    <row r="98" spans="1:16" ht="14.4" customHeight="1" x14ac:dyDescent="0.3">
      <c r="A98" s="649" t="s">
        <v>6422</v>
      </c>
      <c r="B98" s="650" t="s">
        <v>1527</v>
      </c>
      <c r="C98" s="650" t="s">
        <v>6538</v>
      </c>
      <c r="D98" s="650" t="s">
        <v>6418</v>
      </c>
      <c r="E98" s="653">
        <v>384.5</v>
      </c>
      <c r="F98" s="653">
        <v>5499.8600000000006</v>
      </c>
      <c r="G98" s="650">
        <v>1</v>
      </c>
      <c r="H98" s="650">
        <v>14.303927178153447</v>
      </c>
      <c r="I98" s="653">
        <v>344.3</v>
      </c>
      <c r="J98" s="653">
        <v>3253.6200000000003</v>
      </c>
      <c r="K98" s="650">
        <v>0.59158233118661208</v>
      </c>
      <c r="L98" s="650">
        <v>9.449956433343015</v>
      </c>
      <c r="M98" s="653">
        <v>60.1</v>
      </c>
      <c r="N98" s="653">
        <v>567.94000000000005</v>
      </c>
      <c r="O98" s="666">
        <v>0.10326444673137135</v>
      </c>
      <c r="P98" s="654">
        <v>9.4499168053244595</v>
      </c>
    </row>
    <row r="99" spans="1:16" ht="14.4" customHeight="1" x14ac:dyDescent="0.3">
      <c r="A99" s="649" t="s">
        <v>6422</v>
      </c>
      <c r="B99" s="650" t="s">
        <v>1527</v>
      </c>
      <c r="C99" s="650" t="s">
        <v>6539</v>
      </c>
      <c r="D99" s="650" t="s">
        <v>3354</v>
      </c>
      <c r="E99" s="653"/>
      <c r="F99" s="653"/>
      <c r="G99" s="650"/>
      <c r="H99" s="650"/>
      <c r="I99" s="653">
        <v>2.4</v>
      </c>
      <c r="J99" s="653">
        <v>14887.6</v>
      </c>
      <c r="K99" s="650"/>
      <c r="L99" s="650">
        <v>6203.166666666667</v>
      </c>
      <c r="M99" s="653">
        <v>4.2300000000000004</v>
      </c>
      <c r="N99" s="653">
        <v>26239.37</v>
      </c>
      <c r="O99" s="666"/>
      <c r="P99" s="654">
        <v>6203.1607565011809</v>
      </c>
    </row>
    <row r="100" spans="1:16" ht="14.4" customHeight="1" x14ac:dyDescent="0.3">
      <c r="A100" s="649" t="s">
        <v>6422</v>
      </c>
      <c r="B100" s="650" t="s">
        <v>1527</v>
      </c>
      <c r="C100" s="650" t="s">
        <v>6540</v>
      </c>
      <c r="D100" s="650" t="s">
        <v>3354</v>
      </c>
      <c r="E100" s="653">
        <v>0.09</v>
      </c>
      <c r="F100" s="653">
        <v>3744.29</v>
      </c>
      <c r="G100" s="650">
        <v>1</v>
      </c>
      <c r="H100" s="650">
        <v>41603.222222222226</v>
      </c>
      <c r="I100" s="653">
        <v>0.19</v>
      </c>
      <c r="J100" s="653">
        <v>5893.02</v>
      </c>
      <c r="K100" s="650">
        <v>1.5738684770677487</v>
      </c>
      <c r="L100" s="650">
        <v>31015.894736842107</v>
      </c>
      <c r="M100" s="653">
        <v>2.41</v>
      </c>
      <c r="N100" s="653">
        <v>74748.33</v>
      </c>
      <c r="O100" s="666">
        <v>19.963285429280319</v>
      </c>
      <c r="P100" s="654">
        <v>31015.904564315351</v>
      </c>
    </row>
    <row r="101" spans="1:16" ht="14.4" customHeight="1" x14ac:dyDescent="0.3">
      <c r="A101" s="649" t="s">
        <v>6422</v>
      </c>
      <c r="B101" s="650" t="s">
        <v>1527</v>
      </c>
      <c r="C101" s="650" t="s">
        <v>6541</v>
      </c>
      <c r="D101" s="650" t="s">
        <v>6542</v>
      </c>
      <c r="E101" s="653">
        <v>11</v>
      </c>
      <c r="F101" s="653">
        <v>8512.02</v>
      </c>
      <c r="G101" s="650">
        <v>1</v>
      </c>
      <c r="H101" s="650">
        <v>773.82</v>
      </c>
      <c r="I101" s="653"/>
      <c r="J101" s="653"/>
      <c r="K101" s="650"/>
      <c r="L101" s="650"/>
      <c r="M101" s="653"/>
      <c r="N101" s="653"/>
      <c r="O101" s="666"/>
      <c r="P101" s="654"/>
    </row>
    <row r="102" spans="1:16" ht="14.4" customHeight="1" x14ac:dyDescent="0.3">
      <c r="A102" s="649" t="s">
        <v>6422</v>
      </c>
      <c r="B102" s="650" t="s">
        <v>1527</v>
      </c>
      <c r="C102" s="650" t="s">
        <v>6543</v>
      </c>
      <c r="D102" s="650" t="s">
        <v>6542</v>
      </c>
      <c r="E102" s="653">
        <v>14.06</v>
      </c>
      <c r="F102" s="653">
        <v>54690.76</v>
      </c>
      <c r="G102" s="650">
        <v>1</v>
      </c>
      <c r="H102" s="650">
        <v>3889.8122332859175</v>
      </c>
      <c r="I102" s="653"/>
      <c r="J102" s="653"/>
      <c r="K102" s="650"/>
      <c r="L102" s="650"/>
      <c r="M102" s="653"/>
      <c r="N102" s="653"/>
      <c r="O102" s="666"/>
      <c r="P102" s="654"/>
    </row>
    <row r="103" spans="1:16" ht="14.4" customHeight="1" x14ac:dyDescent="0.3">
      <c r="A103" s="649" t="s">
        <v>6422</v>
      </c>
      <c r="B103" s="650" t="s">
        <v>1527</v>
      </c>
      <c r="C103" s="650" t="s">
        <v>6544</v>
      </c>
      <c r="D103" s="650" t="s">
        <v>6545</v>
      </c>
      <c r="E103" s="653">
        <v>45.41</v>
      </c>
      <c r="F103" s="653">
        <v>60381.119999999995</v>
      </c>
      <c r="G103" s="650">
        <v>1</v>
      </c>
      <c r="H103" s="650">
        <v>1329.6877339792998</v>
      </c>
      <c r="I103" s="653">
        <v>24.86</v>
      </c>
      <c r="J103" s="653">
        <v>35856.03</v>
      </c>
      <c r="K103" s="650">
        <v>0.59382850135936538</v>
      </c>
      <c r="L103" s="650">
        <v>1442.3181818181818</v>
      </c>
      <c r="M103" s="653"/>
      <c r="N103" s="653"/>
      <c r="O103" s="666"/>
      <c r="P103" s="654"/>
    </row>
    <row r="104" spans="1:16" ht="14.4" customHeight="1" x14ac:dyDescent="0.3">
      <c r="A104" s="649" t="s">
        <v>6422</v>
      </c>
      <c r="B104" s="650" t="s">
        <v>1527</v>
      </c>
      <c r="C104" s="650" t="s">
        <v>6546</v>
      </c>
      <c r="D104" s="650" t="s">
        <v>6545</v>
      </c>
      <c r="E104" s="653">
        <v>30.740000000000002</v>
      </c>
      <c r="F104" s="653">
        <v>8577.98</v>
      </c>
      <c r="G104" s="650">
        <v>1</v>
      </c>
      <c r="H104" s="650">
        <v>279.04944697462588</v>
      </c>
      <c r="I104" s="653">
        <v>25.11</v>
      </c>
      <c r="J104" s="653">
        <v>7600.5199999999995</v>
      </c>
      <c r="K104" s="650">
        <v>0.8860500957101789</v>
      </c>
      <c r="L104" s="650">
        <v>302.68896853843091</v>
      </c>
      <c r="M104" s="653"/>
      <c r="N104" s="653"/>
      <c r="O104" s="666"/>
      <c r="P104" s="654"/>
    </row>
    <row r="105" spans="1:16" ht="14.4" customHeight="1" x14ac:dyDescent="0.3">
      <c r="A105" s="649" t="s">
        <v>6422</v>
      </c>
      <c r="B105" s="650" t="s">
        <v>1527</v>
      </c>
      <c r="C105" s="650" t="s">
        <v>6547</v>
      </c>
      <c r="D105" s="650" t="s">
        <v>6418</v>
      </c>
      <c r="E105" s="653">
        <v>60.48</v>
      </c>
      <c r="F105" s="653">
        <v>200711.11000000002</v>
      </c>
      <c r="G105" s="650">
        <v>1</v>
      </c>
      <c r="H105" s="650">
        <v>3318.6360780423283</v>
      </c>
      <c r="I105" s="653"/>
      <c r="J105" s="653"/>
      <c r="K105" s="650"/>
      <c r="L105" s="650"/>
      <c r="M105" s="653"/>
      <c r="N105" s="653"/>
      <c r="O105" s="666"/>
      <c r="P105" s="654"/>
    </row>
    <row r="106" spans="1:16" ht="14.4" customHeight="1" x14ac:dyDescent="0.3">
      <c r="A106" s="649" t="s">
        <v>6422</v>
      </c>
      <c r="B106" s="650" t="s">
        <v>1527</v>
      </c>
      <c r="C106" s="650" t="s">
        <v>6548</v>
      </c>
      <c r="D106" s="650" t="s">
        <v>6418</v>
      </c>
      <c r="E106" s="653">
        <v>28.25</v>
      </c>
      <c r="F106" s="653">
        <v>187493.19999999998</v>
      </c>
      <c r="G106" s="650">
        <v>1</v>
      </c>
      <c r="H106" s="650">
        <v>6636.9274336283179</v>
      </c>
      <c r="I106" s="653"/>
      <c r="J106" s="653"/>
      <c r="K106" s="650"/>
      <c r="L106" s="650"/>
      <c r="M106" s="653"/>
      <c r="N106" s="653"/>
      <c r="O106" s="666"/>
      <c r="P106" s="654"/>
    </row>
    <row r="107" spans="1:16" ht="14.4" customHeight="1" x14ac:dyDescent="0.3">
      <c r="A107" s="649" t="s">
        <v>6422</v>
      </c>
      <c r="B107" s="650" t="s">
        <v>1527</v>
      </c>
      <c r="C107" s="650" t="s">
        <v>6549</v>
      </c>
      <c r="D107" s="650" t="s">
        <v>6550</v>
      </c>
      <c r="E107" s="653">
        <v>122.26</v>
      </c>
      <c r="F107" s="653">
        <v>115822.83000000002</v>
      </c>
      <c r="G107" s="650">
        <v>1</v>
      </c>
      <c r="H107" s="650">
        <v>947.3485195485033</v>
      </c>
      <c r="I107" s="653">
        <v>76.3</v>
      </c>
      <c r="J107" s="653">
        <v>72916.83</v>
      </c>
      <c r="K107" s="650">
        <v>0.62955489863267877</v>
      </c>
      <c r="L107" s="650">
        <v>955.659633027523</v>
      </c>
      <c r="M107" s="653"/>
      <c r="N107" s="653"/>
      <c r="O107" s="666"/>
      <c r="P107" s="654"/>
    </row>
    <row r="108" spans="1:16" ht="14.4" customHeight="1" x14ac:dyDescent="0.3">
      <c r="A108" s="649" t="s">
        <v>6422</v>
      </c>
      <c r="B108" s="650" t="s">
        <v>1527</v>
      </c>
      <c r="C108" s="650" t="s">
        <v>6551</v>
      </c>
      <c r="D108" s="650" t="s">
        <v>6550</v>
      </c>
      <c r="E108" s="653">
        <v>414.81000000000006</v>
      </c>
      <c r="F108" s="653">
        <v>982427.61</v>
      </c>
      <c r="G108" s="650">
        <v>1</v>
      </c>
      <c r="H108" s="650">
        <v>2368.3797642294057</v>
      </c>
      <c r="I108" s="653"/>
      <c r="J108" s="653"/>
      <c r="K108" s="650"/>
      <c r="L108" s="650"/>
      <c r="M108" s="653"/>
      <c r="N108" s="653"/>
      <c r="O108" s="666"/>
      <c r="P108" s="654"/>
    </row>
    <row r="109" spans="1:16" ht="14.4" customHeight="1" x14ac:dyDescent="0.3">
      <c r="A109" s="649" t="s">
        <v>6422</v>
      </c>
      <c r="B109" s="650" t="s">
        <v>1527</v>
      </c>
      <c r="C109" s="650" t="s">
        <v>6552</v>
      </c>
      <c r="D109" s="650" t="s">
        <v>3766</v>
      </c>
      <c r="E109" s="653">
        <v>38.26</v>
      </c>
      <c r="F109" s="653">
        <v>375999.42999999993</v>
      </c>
      <c r="G109" s="650">
        <v>1</v>
      </c>
      <c r="H109" s="650">
        <v>9827.4811813904853</v>
      </c>
      <c r="I109" s="653">
        <v>115.53</v>
      </c>
      <c r="J109" s="653">
        <v>828055.32000000007</v>
      </c>
      <c r="K109" s="650">
        <v>2.2022781257939679</v>
      </c>
      <c r="L109" s="650">
        <v>7167.4484549467679</v>
      </c>
      <c r="M109" s="653">
        <v>62.36</v>
      </c>
      <c r="N109" s="653">
        <v>446962.04000000004</v>
      </c>
      <c r="O109" s="666">
        <v>1.1887306318522879</v>
      </c>
      <c r="P109" s="654">
        <v>7167.4477228992955</v>
      </c>
    </row>
    <row r="110" spans="1:16" ht="14.4" customHeight="1" x14ac:dyDescent="0.3">
      <c r="A110" s="649" t="s">
        <v>6422</v>
      </c>
      <c r="B110" s="650" t="s">
        <v>1527</v>
      </c>
      <c r="C110" s="650" t="s">
        <v>6553</v>
      </c>
      <c r="D110" s="650" t="s">
        <v>6545</v>
      </c>
      <c r="E110" s="653">
        <v>13.6</v>
      </c>
      <c r="F110" s="653">
        <v>33202.6</v>
      </c>
      <c r="G110" s="650">
        <v>1</v>
      </c>
      <c r="H110" s="650">
        <v>2441.3676470588234</v>
      </c>
      <c r="I110" s="653"/>
      <c r="J110" s="653"/>
      <c r="K110" s="650"/>
      <c r="L110" s="650"/>
      <c r="M110" s="653"/>
      <c r="N110" s="653"/>
      <c r="O110" s="666"/>
      <c r="P110" s="654"/>
    </row>
    <row r="111" spans="1:16" ht="14.4" customHeight="1" x14ac:dyDescent="0.3">
      <c r="A111" s="649" t="s">
        <v>6422</v>
      </c>
      <c r="B111" s="650" t="s">
        <v>1527</v>
      </c>
      <c r="C111" s="650" t="s">
        <v>6554</v>
      </c>
      <c r="D111" s="650" t="s">
        <v>6555</v>
      </c>
      <c r="E111" s="653">
        <v>10.88</v>
      </c>
      <c r="F111" s="653">
        <v>3502.88</v>
      </c>
      <c r="G111" s="650">
        <v>1</v>
      </c>
      <c r="H111" s="650">
        <v>321.95588235294116</v>
      </c>
      <c r="I111" s="653"/>
      <c r="J111" s="653"/>
      <c r="K111" s="650"/>
      <c r="L111" s="650"/>
      <c r="M111" s="653"/>
      <c r="N111" s="653"/>
      <c r="O111" s="666"/>
      <c r="P111" s="654"/>
    </row>
    <row r="112" spans="1:16" ht="14.4" customHeight="1" x14ac:dyDescent="0.3">
      <c r="A112" s="649" t="s">
        <v>6422</v>
      </c>
      <c r="B112" s="650" t="s">
        <v>1527</v>
      </c>
      <c r="C112" s="650" t="s">
        <v>6556</v>
      </c>
      <c r="D112" s="650" t="s">
        <v>6555</v>
      </c>
      <c r="E112" s="653">
        <v>3.0200000000000005</v>
      </c>
      <c r="F112" s="653">
        <v>1947.1699999999998</v>
      </c>
      <c r="G112" s="650">
        <v>1</v>
      </c>
      <c r="H112" s="650">
        <v>644.75827814569516</v>
      </c>
      <c r="I112" s="653"/>
      <c r="J112" s="653"/>
      <c r="K112" s="650"/>
      <c r="L112" s="650"/>
      <c r="M112" s="653"/>
      <c r="N112" s="653"/>
      <c r="O112" s="666"/>
      <c r="P112" s="654"/>
    </row>
    <row r="113" spans="1:16" ht="14.4" customHeight="1" x14ac:dyDescent="0.3">
      <c r="A113" s="649" t="s">
        <v>6422</v>
      </c>
      <c r="B113" s="650" t="s">
        <v>1527</v>
      </c>
      <c r="C113" s="650" t="s">
        <v>6557</v>
      </c>
      <c r="D113" s="650" t="s">
        <v>6555</v>
      </c>
      <c r="E113" s="653">
        <v>111.61999999999999</v>
      </c>
      <c r="F113" s="653">
        <v>32532.37</v>
      </c>
      <c r="G113" s="650">
        <v>1</v>
      </c>
      <c r="H113" s="650">
        <v>291.45645941587532</v>
      </c>
      <c r="I113" s="653">
        <v>27.279999999999998</v>
      </c>
      <c r="J113" s="653">
        <v>6776.36</v>
      </c>
      <c r="K113" s="650">
        <v>0.20829592187719492</v>
      </c>
      <c r="L113" s="650">
        <v>248.40029325513197</v>
      </c>
      <c r="M113" s="653"/>
      <c r="N113" s="653"/>
      <c r="O113" s="666"/>
      <c r="P113" s="654"/>
    </row>
    <row r="114" spans="1:16" ht="14.4" customHeight="1" x14ac:dyDescent="0.3">
      <c r="A114" s="649" t="s">
        <v>6422</v>
      </c>
      <c r="B114" s="650" t="s">
        <v>1527</v>
      </c>
      <c r="C114" s="650" t="s">
        <v>6558</v>
      </c>
      <c r="D114" s="650" t="s">
        <v>3457</v>
      </c>
      <c r="E114" s="653"/>
      <c r="F114" s="653"/>
      <c r="G114" s="650"/>
      <c r="H114" s="650"/>
      <c r="I114" s="653">
        <v>1</v>
      </c>
      <c r="J114" s="653">
        <v>7877.7</v>
      </c>
      <c r="K114" s="650"/>
      <c r="L114" s="650">
        <v>7877.7</v>
      </c>
      <c r="M114" s="653">
        <v>1</v>
      </c>
      <c r="N114" s="653">
        <v>7877.7</v>
      </c>
      <c r="O114" s="666"/>
      <c r="P114" s="654">
        <v>7877.7</v>
      </c>
    </row>
    <row r="115" spans="1:16" ht="14.4" customHeight="1" x14ac:dyDescent="0.3">
      <c r="A115" s="649" t="s">
        <v>6422</v>
      </c>
      <c r="B115" s="650" t="s">
        <v>1527</v>
      </c>
      <c r="C115" s="650" t="s">
        <v>6559</v>
      </c>
      <c r="D115" s="650" t="s">
        <v>2988</v>
      </c>
      <c r="E115" s="653"/>
      <c r="F115" s="653"/>
      <c r="G115" s="650"/>
      <c r="H115" s="650"/>
      <c r="I115" s="653">
        <v>78.17</v>
      </c>
      <c r="J115" s="653">
        <v>176795.47</v>
      </c>
      <c r="K115" s="650"/>
      <c r="L115" s="650">
        <v>2261.6792887296915</v>
      </c>
      <c r="M115" s="653">
        <v>101.75999999999999</v>
      </c>
      <c r="N115" s="653">
        <v>186369.47</v>
      </c>
      <c r="O115" s="666"/>
      <c r="P115" s="654">
        <v>1831.4609866352203</v>
      </c>
    </row>
    <row r="116" spans="1:16" ht="14.4" customHeight="1" x14ac:dyDescent="0.3">
      <c r="A116" s="649" t="s">
        <v>6422</v>
      </c>
      <c r="B116" s="650" t="s">
        <v>1527</v>
      </c>
      <c r="C116" s="650" t="s">
        <v>6560</v>
      </c>
      <c r="D116" s="650" t="s">
        <v>2988</v>
      </c>
      <c r="E116" s="653"/>
      <c r="F116" s="653"/>
      <c r="G116" s="650"/>
      <c r="H116" s="650"/>
      <c r="I116" s="653">
        <v>50.46</v>
      </c>
      <c r="J116" s="653">
        <v>456497.45</v>
      </c>
      <c r="K116" s="650"/>
      <c r="L116" s="650">
        <v>9046.7191835116919</v>
      </c>
      <c r="M116" s="653">
        <v>84.160000000000011</v>
      </c>
      <c r="N116" s="653">
        <v>611693.62</v>
      </c>
      <c r="O116" s="666"/>
      <c r="P116" s="654">
        <v>7268.2226711026606</v>
      </c>
    </row>
    <row r="117" spans="1:16" ht="14.4" customHeight="1" x14ac:dyDescent="0.3">
      <c r="A117" s="649" t="s">
        <v>6422</v>
      </c>
      <c r="B117" s="650" t="s">
        <v>1527</v>
      </c>
      <c r="C117" s="650" t="s">
        <v>6561</v>
      </c>
      <c r="D117" s="650" t="s">
        <v>6562</v>
      </c>
      <c r="E117" s="653">
        <v>131.21</v>
      </c>
      <c r="F117" s="653">
        <v>437587.33</v>
      </c>
      <c r="G117" s="650">
        <v>1</v>
      </c>
      <c r="H117" s="650">
        <v>3335.015090313238</v>
      </c>
      <c r="I117" s="653">
        <v>66.199999999999989</v>
      </c>
      <c r="J117" s="653">
        <v>222714.38999999998</v>
      </c>
      <c r="K117" s="650">
        <v>0.50895986865067588</v>
      </c>
      <c r="L117" s="650">
        <v>3364.265709969789</v>
      </c>
      <c r="M117" s="653">
        <v>9.73</v>
      </c>
      <c r="N117" s="653">
        <v>7280.02</v>
      </c>
      <c r="O117" s="666">
        <v>1.6636724833874874E-2</v>
      </c>
      <c r="P117" s="654">
        <v>748.20349434737921</v>
      </c>
    </row>
    <row r="118" spans="1:16" ht="14.4" customHeight="1" x14ac:dyDescent="0.3">
      <c r="A118" s="649" t="s">
        <v>6422</v>
      </c>
      <c r="B118" s="650" t="s">
        <v>1527</v>
      </c>
      <c r="C118" s="650" t="s">
        <v>6563</v>
      </c>
      <c r="D118" s="650" t="s">
        <v>6562</v>
      </c>
      <c r="E118" s="653">
        <v>467.14000000000004</v>
      </c>
      <c r="F118" s="653">
        <v>3115837.18</v>
      </c>
      <c r="G118" s="650">
        <v>1</v>
      </c>
      <c r="H118" s="650">
        <v>6670.0286423770176</v>
      </c>
      <c r="I118" s="653">
        <v>180.65</v>
      </c>
      <c r="J118" s="653">
        <v>1215510.5</v>
      </c>
      <c r="K118" s="650">
        <v>0.39010719424048979</v>
      </c>
      <c r="L118" s="650">
        <v>6728.5386105729312</v>
      </c>
      <c r="M118" s="653">
        <v>38.67</v>
      </c>
      <c r="N118" s="653">
        <v>57866.080000000002</v>
      </c>
      <c r="O118" s="666">
        <v>1.8571599431264248E-2</v>
      </c>
      <c r="P118" s="654">
        <v>1496.4075510731834</v>
      </c>
    </row>
    <row r="119" spans="1:16" ht="14.4" customHeight="1" x14ac:dyDescent="0.3">
      <c r="A119" s="649" t="s">
        <v>6422</v>
      </c>
      <c r="B119" s="650" t="s">
        <v>1527</v>
      </c>
      <c r="C119" s="650" t="s">
        <v>6564</v>
      </c>
      <c r="D119" s="650" t="s">
        <v>1810</v>
      </c>
      <c r="E119" s="653"/>
      <c r="F119" s="653"/>
      <c r="G119" s="650"/>
      <c r="H119" s="650"/>
      <c r="I119" s="653">
        <v>3.94</v>
      </c>
      <c r="J119" s="653">
        <v>1032.56</v>
      </c>
      <c r="K119" s="650"/>
      <c r="L119" s="650">
        <v>262.07106598984768</v>
      </c>
      <c r="M119" s="653">
        <v>10.18</v>
      </c>
      <c r="N119" s="653">
        <v>2667.92</v>
      </c>
      <c r="O119" s="666"/>
      <c r="P119" s="654">
        <v>262.0746561886051</v>
      </c>
    </row>
    <row r="120" spans="1:16" ht="14.4" customHeight="1" x14ac:dyDescent="0.3">
      <c r="A120" s="649" t="s">
        <v>6422</v>
      </c>
      <c r="B120" s="650" t="s">
        <v>1527</v>
      </c>
      <c r="C120" s="650" t="s">
        <v>6565</v>
      </c>
      <c r="D120" s="650" t="s">
        <v>2265</v>
      </c>
      <c r="E120" s="653">
        <v>6</v>
      </c>
      <c r="F120" s="653">
        <v>1959.6</v>
      </c>
      <c r="G120" s="650">
        <v>1</v>
      </c>
      <c r="H120" s="650">
        <v>326.59999999999997</v>
      </c>
      <c r="I120" s="653"/>
      <c r="J120" s="653"/>
      <c r="K120" s="650"/>
      <c r="L120" s="650"/>
      <c r="M120" s="653"/>
      <c r="N120" s="653"/>
      <c r="O120" s="666"/>
      <c r="P120" s="654"/>
    </row>
    <row r="121" spans="1:16" ht="14.4" customHeight="1" x14ac:dyDescent="0.3">
      <c r="A121" s="649" t="s">
        <v>6422</v>
      </c>
      <c r="B121" s="650" t="s">
        <v>1527</v>
      </c>
      <c r="C121" s="650" t="s">
        <v>6566</v>
      </c>
      <c r="D121" s="650" t="s">
        <v>2265</v>
      </c>
      <c r="E121" s="653">
        <v>6.84</v>
      </c>
      <c r="F121" s="653">
        <v>11169.72</v>
      </c>
      <c r="G121" s="650">
        <v>1</v>
      </c>
      <c r="H121" s="650">
        <v>1633</v>
      </c>
      <c r="I121" s="653"/>
      <c r="J121" s="653"/>
      <c r="K121" s="650"/>
      <c r="L121" s="650"/>
      <c r="M121" s="653">
        <v>2.87</v>
      </c>
      <c r="N121" s="653">
        <v>4727.8</v>
      </c>
      <c r="O121" s="666">
        <v>0.42326933889121665</v>
      </c>
      <c r="P121" s="654">
        <v>1647.3170731707316</v>
      </c>
    </row>
    <row r="122" spans="1:16" ht="14.4" customHeight="1" x14ac:dyDescent="0.3">
      <c r="A122" s="649" t="s">
        <v>6422</v>
      </c>
      <c r="B122" s="650" t="s">
        <v>1527</v>
      </c>
      <c r="C122" s="650" t="s">
        <v>6567</v>
      </c>
      <c r="D122" s="650" t="s">
        <v>6568</v>
      </c>
      <c r="E122" s="653"/>
      <c r="F122" s="653"/>
      <c r="G122" s="650"/>
      <c r="H122" s="650"/>
      <c r="I122" s="653">
        <v>130.06</v>
      </c>
      <c r="J122" s="653">
        <v>37345.19</v>
      </c>
      <c r="K122" s="650"/>
      <c r="L122" s="650">
        <v>287.13816699984625</v>
      </c>
      <c r="M122" s="653">
        <v>88.94</v>
      </c>
      <c r="N122" s="653">
        <v>25538.050000000003</v>
      </c>
      <c r="O122" s="666"/>
      <c r="P122" s="654">
        <v>287.13795817404997</v>
      </c>
    </row>
    <row r="123" spans="1:16" ht="14.4" customHeight="1" x14ac:dyDescent="0.3">
      <c r="A123" s="649" t="s">
        <v>6422</v>
      </c>
      <c r="B123" s="650" t="s">
        <v>1527</v>
      </c>
      <c r="C123" s="650" t="s">
        <v>6569</v>
      </c>
      <c r="D123" s="650" t="s">
        <v>6568</v>
      </c>
      <c r="E123" s="653"/>
      <c r="F123" s="653"/>
      <c r="G123" s="650"/>
      <c r="H123" s="650"/>
      <c r="I123" s="653">
        <v>111.05000000000001</v>
      </c>
      <c r="J123" s="653">
        <v>159438.65</v>
      </c>
      <c r="K123" s="650"/>
      <c r="L123" s="650">
        <v>1435.7375056280953</v>
      </c>
      <c r="M123" s="653">
        <v>88.75</v>
      </c>
      <c r="N123" s="653">
        <v>127421.67000000001</v>
      </c>
      <c r="O123" s="666"/>
      <c r="P123" s="654">
        <v>1435.7371267605636</v>
      </c>
    </row>
    <row r="124" spans="1:16" ht="14.4" customHeight="1" x14ac:dyDescent="0.3">
      <c r="A124" s="649" t="s">
        <v>6422</v>
      </c>
      <c r="B124" s="650" t="s">
        <v>1527</v>
      </c>
      <c r="C124" s="650" t="s">
        <v>6570</v>
      </c>
      <c r="D124" s="650" t="s">
        <v>6568</v>
      </c>
      <c r="E124" s="653"/>
      <c r="F124" s="653"/>
      <c r="G124" s="650"/>
      <c r="H124" s="650"/>
      <c r="I124" s="653">
        <v>7.2</v>
      </c>
      <c r="J124" s="653">
        <v>41349.14</v>
      </c>
      <c r="K124" s="650"/>
      <c r="L124" s="650">
        <v>5742.9361111111111</v>
      </c>
      <c r="M124" s="653"/>
      <c r="N124" s="653"/>
      <c r="O124" s="666"/>
      <c r="P124" s="654"/>
    </row>
    <row r="125" spans="1:16" ht="14.4" customHeight="1" x14ac:dyDescent="0.3">
      <c r="A125" s="649" t="s">
        <v>6422</v>
      </c>
      <c r="B125" s="650" t="s">
        <v>1527</v>
      </c>
      <c r="C125" s="650" t="s">
        <v>6571</v>
      </c>
      <c r="D125" s="650" t="s">
        <v>6499</v>
      </c>
      <c r="E125" s="653">
        <v>19.330000000000002</v>
      </c>
      <c r="F125" s="653">
        <v>37923.54</v>
      </c>
      <c r="G125" s="650">
        <v>1</v>
      </c>
      <c r="H125" s="650">
        <v>1961.9006725297463</v>
      </c>
      <c r="I125" s="653"/>
      <c r="J125" s="653"/>
      <c r="K125" s="650"/>
      <c r="L125" s="650"/>
      <c r="M125" s="653"/>
      <c r="N125" s="653"/>
      <c r="O125" s="666"/>
      <c r="P125" s="654"/>
    </row>
    <row r="126" spans="1:16" ht="14.4" customHeight="1" x14ac:dyDescent="0.3">
      <c r="A126" s="649" t="s">
        <v>6422</v>
      </c>
      <c r="B126" s="650" t="s">
        <v>1527</v>
      </c>
      <c r="C126" s="650" t="s">
        <v>6572</v>
      </c>
      <c r="D126" s="650" t="s">
        <v>6573</v>
      </c>
      <c r="E126" s="653">
        <v>17.47</v>
      </c>
      <c r="F126" s="653">
        <v>39228.340000000004</v>
      </c>
      <c r="G126" s="650">
        <v>1</v>
      </c>
      <c r="H126" s="650">
        <v>2245.4688036634234</v>
      </c>
      <c r="I126" s="653"/>
      <c r="J126" s="653"/>
      <c r="K126" s="650"/>
      <c r="L126" s="650"/>
      <c r="M126" s="653"/>
      <c r="N126" s="653"/>
      <c r="O126" s="666"/>
      <c r="P126" s="654"/>
    </row>
    <row r="127" spans="1:16" ht="14.4" customHeight="1" x14ac:dyDescent="0.3">
      <c r="A127" s="649" t="s">
        <v>6422</v>
      </c>
      <c r="B127" s="650" t="s">
        <v>1527</v>
      </c>
      <c r="C127" s="650" t="s">
        <v>6574</v>
      </c>
      <c r="D127" s="650" t="s">
        <v>6573</v>
      </c>
      <c r="E127" s="653">
        <v>23.13</v>
      </c>
      <c r="F127" s="653">
        <v>207751.33</v>
      </c>
      <c r="G127" s="650">
        <v>1</v>
      </c>
      <c r="H127" s="650">
        <v>8981.8992650237778</v>
      </c>
      <c r="I127" s="653"/>
      <c r="J127" s="653"/>
      <c r="K127" s="650"/>
      <c r="L127" s="650"/>
      <c r="M127" s="653"/>
      <c r="N127" s="653"/>
      <c r="O127" s="666"/>
      <c r="P127" s="654"/>
    </row>
    <row r="128" spans="1:16" ht="14.4" customHeight="1" x14ac:dyDescent="0.3">
      <c r="A128" s="649" t="s">
        <v>6422</v>
      </c>
      <c r="B128" s="650" t="s">
        <v>1527</v>
      </c>
      <c r="C128" s="650" t="s">
        <v>6575</v>
      </c>
      <c r="D128" s="650" t="s">
        <v>6418</v>
      </c>
      <c r="E128" s="653">
        <v>175.46</v>
      </c>
      <c r="F128" s="653">
        <v>464729.28</v>
      </c>
      <c r="G128" s="650">
        <v>1</v>
      </c>
      <c r="H128" s="650">
        <v>2648.6337626809532</v>
      </c>
      <c r="I128" s="653"/>
      <c r="J128" s="653"/>
      <c r="K128" s="650"/>
      <c r="L128" s="650"/>
      <c r="M128" s="653"/>
      <c r="N128" s="653"/>
      <c r="O128" s="666"/>
      <c r="P128" s="654"/>
    </row>
    <row r="129" spans="1:16" ht="14.4" customHeight="1" x14ac:dyDescent="0.3">
      <c r="A129" s="649" t="s">
        <v>6422</v>
      </c>
      <c r="B129" s="650" t="s">
        <v>1527</v>
      </c>
      <c r="C129" s="650" t="s">
        <v>6576</v>
      </c>
      <c r="D129" s="650" t="s">
        <v>6418</v>
      </c>
      <c r="E129" s="653">
        <v>293.29000000000002</v>
      </c>
      <c r="F129" s="653">
        <v>159848.9</v>
      </c>
      <c r="G129" s="650">
        <v>1</v>
      </c>
      <c r="H129" s="650">
        <v>545.01994612840531</v>
      </c>
      <c r="I129" s="653"/>
      <c r="J129" s="653"/>
      <c r="K129" s="650"/>
      <c r="L129" s="650"/>
      <c r="M129" s="653"/>
      <c r="N129" s="653"/>
      <c r="O129" s="666"/>
      <c r="P129" s="654"/>
    </row>
    <row r="130" spans="1:16" ht="14.4" customHeight="1" x14ac:dyDescent="0.3">
      <c r="A130" s="649" t="s">
        <v>6422</v>
      </c>
      <c r="B130" s="650" t="s">
        <v>1527</v>
      </c>
      <c r="C130" s="650" t="s">
        <v>6577</v>
      </c>
      <c r="D130" s="650" t="s">
        <v>1935</v>
      </c>
      <c r="E130" s="653">
        <v>1</v>
      </c>
      <c r="F130" s="653">
        <v>545.02</v>
      </c>
      <c r="G130" s="650">
        <v>1</v>
      </c>
      <c r="H130" s="650">
        <v>545.02</v>
      </c>
      <c r="I130" s="653"/>
      <c r="J130" s="653"/>
      <c r="K130" s="650"/>
      <c r="L130" s="650"/>
      <c r="M130" s="653">
        <v>104.88</v>
      </c>
      <c r="N130" s="653">
        <v>57662.929999999993</v>
      </c>
      <c r="O130" s="666">
        <v>105.79965872812006</v>
      </c>
      <c r="P130" s="654">
        <v>549.79910373760481</v>
      </c>
    </row>
    <row r="131" spans="1:16" ht="14.4" customHeight="1" x14ac:dyDescent="0.3">
      <c r="A131" s="649" t="s">
        <v>6422</v>
      </c>
      <c r="B131" s="650" t="s">
        <v>1527</v>
      </c>
      <c r="C131" s="650" t="s">
        <v>6578</v>
      </c>
      <c r="D131" s="650" t="s">
        <v>1935</v>
      </c>
      <c r="E131" s="653">
        <v>8</v>
      </c>
      <c r="F131" s="653">
        <v>21190.799999999999</v>
      </c>
      <c r="G131" s="650">
        <v>1</v>
      </c>
      <c r="H131" s="650">
        <v>2648.85</v>
      </c>
      <c r="I131" s="653"/>
      <c r="J131" s="653"/>
      <c r="K131" s="650"/>
      <c r="L131" s="650"/>
      <c r="M131" s="653">
        <v>42</v>
      </c>
      <c r="N131" s="653">
        <v>112227.77</v>
      </c>
      <c r="O131" s="666">
        <v>5.2960610264831915</v>
      </c>
      <c r="P131" s="654">
        <v>2672.0897619047619</v>
      </c>
    </row>
    <row r="132" spans="1:16" ht="14.4" customHeight="1" x14ac:dyDescent="0.3">
      <c r="A132" s="649" t="s">
        <v>6422</v>
      </c>
      <c r="B132" s="650" t="s">
        <v>1527</v>
      </c>
      <c r="C132" s="650" t="s">
        <v>6579</v>
      </c>
      <c r="D132" s="650" t="s">
        <v>6580</v>
      </c>
      <c r="E132" s="653"/>
      <c r="F132" s="653"/>
      <c r="G132" s="650"/>
      <c r="H132" s="650"/>
      <c r="I132" s="653">
        <v>0</v>
      </c>
      <c r="J132" s="653">
        <v>0</v>
      </c>
      <c r="K132" s="650"/>
      <c r="L132" s="650"/>
      <c r="M132" s="653">
        <v>0</v>
      </c>
      <c r="N132" s="653">
        <v>0</v>
      </c>
      <c r="O132" s="666"/>
      <c r="P132" s="654"/>
    </row>
    <row r="133" spans="1:16" ht="14.4" customHeight="1" x14ac:dyDescent="0.3">
      <c r="A133" s="649" t="s">
        <v>6422</v>
      </c>
      <c r="B133" s="650" t="s">
        <v>1527</v>
      </c>
      <c r="C133" s="650" t="s">
        <v>6579</v>
      </c>
      <c r="D133" s="650" t="s">
        <v>3538</v>
      </c>
      <c r="E133" s="653"/>
      <c r="F133" s="653"/>
      <c r="G133" s="650"/>
      <c r="H133" s="650"/>
      <c r="I133" s="653">
        <v>1</v>
      </c>
      <c r="J133" s="653">
        <v>72129.259999999995</v>
      </c>
      <c r="K133" s="650"/>
      <c r="L133" s="650">
        <v>72129.259999999995</v>
      </c>
      <c r="M133" s="653">
        <v>13</v>
      </c>
      <c r="N133" s="653">
        <v>908381.24</v>
      </c>
      <c r="O133" s="666"/>
      <c r="P133" s="654">
        <v>69875.48</v>
      </c>
    </row>
    <row r="134" spans="1:16" ht="14.4" customHeight="1" x14ac:dyDescent="0.3">
      <c r="A134" s="649" t="s">
        <v>6422</v>
      </c>
      <c r="B134" s="650" t="s">
        <v>1527</v>
      </c>
      <c r="C134" s="650" t="s">
        <v>6581</v>
      </c>
      <c r="D134" s="650" t="s">
        <v>6580</v>
      </c>
      <c r="E134" s="653">
        <v>0</v>
      </c>
      <c r="F134" s="653">
        <v>4.6566128730773926E-10</v>
      </c>
      <c r="G134" s="650">
        <v>1</v>
      </c>
      <c r="H134" s="650"/>
      <c r="I134" s="653">
        <v>0</v>
      </c>
      <c r="J134" s="653">
        <v>0</v>
      </c>
      <c r="K134" s="650">
        <v>0</v>
      </c>
      <c r="L134" s="650"/>
      <c r="M134" s="653">
        <v>0</v>
      </c>
      <c r="N134" s="653">
        <v>0</v>
      </c>
      <c r="O134" s="666">
        <v>0</v>
      </c>
      <c r="P134" s="654"/>
    </row>
    <row r="135" spans="1:16" ht="14.4" customHeight="1" x14ac:dyDescent="0.3">
      <c r="A135" s="649" t="s">
        <v>6422</v>
      </c>
      <c r="B135" s="650" t="s">
        <v>1527</v>
      </c>
      <c r="C135" s="650" t="s">
        <v>6581</v>
      </c>
      <c r="D135" s="650" t="s">
        <v>3530</v>
      </c>
      <c r="E135" s="653">
        <v>46</v>
      </c>
      <c r="F135" s="653">
        <v>4422125.28</v>
      </c>
      <c r="G135" s="650">
        <v>1</v>
      </c>
      <c r="H135" s="650">
        <v>96133.158260869575</v>
      </c>
      <c r="I135" s="653">
        <v>61</v>
      </c>
      <c r="J135" s="653">
        <v>5989073.3300000001</v>
      </c>
      <c r="K135" s="650">
        <v>1.3543427539438684</v>
      </c>
      <c r="L135" s="650">
        <v>98181.53</v>
      </c>
      <c r="M135" s="653">
        <v>45</v>
      </c>
      <c r="N135" s="653">
        <v>4223964.5999999996</v>
      </c>
      <c r="O135" s="666">
        <v>0.95518881364663633</v>
      </c>
      <c r="P135" s="654">
        <v>93865.87999999999</v>
      </c>
    </row>
    <row r="136" spans="1:16" ht="14.4" customHeight="1" x14ac:dyDescent="0.3">
      <c r="A136" s="649" t="s">
        <v>6422</v>
      </c>
      <c r="B136" s="650" t="s">
        <v>1527</v>
      </c>
      <c r="C136" s="650" t="s">
        <v>6582</v>
      </c>
      <c r="D136" s="650" t="s">
        <v>6583</v>
      </c>
      <c r="E136" s="653"/>
      <c r="F136" s="653"/>
      <c r="G136" s="650"/>
      <c r="H136" s="650"/>
      <c r="I136" s="653">
        <v>0</v>
      </c>
      <c r="J136" s="653">
        <v>0</v>
      </c>
      <c r="K136" s="650"/>
      <c r="L136" s="650"/>
      <c r="M136" s="653">
        <v>-2.6645352591003757E-15</v>
      </c>
      <c r="N136" s="653">
        <v>-1.0913936421275139E-11</v>
      </c>
      <c r="O136" s="666"/>
      <c r="P136" s="654">
        <v>4096</v>
      </c>
    </row>
    <row r="137" spans="1:16" ht="14.4" customHeight="1" x14ac:dyDescent="0.3">
      <c r="A137" s="649" t="s">
        <v>6422</v>
      </c>
      <c r="B137" s="650" t="s">
        <v>1527</v>
      </c>
      <c r="C137" s="650" t="s">
        <v>6582</v>
      </c>
      <c r="D137" s="650" t="s">
        <v>3487</v>
      </c>
      <c r="E137" s="653"/>
      <c r="F137" s="653"/>
      <c r="G137" s="650"/>
      <c r="H137" s="650"/>
      <c r="I137" s="653">
        <v>19</v>
      </c>
      <c r="J137" s="653">
        <v>98514.240000000005</v>
      </c>
      <c r="K137" s="650"/>
      <c r="L137" s="650">
        <v>5184.96</v>
      </c>
      <c r="M137" s="653">
        <v>40.369999999999997</v>
      </c>
      <c r="N137" s="653">
        <v>233764.9</v>
      </c>
      <c r="O137" s="666"/>
      <c r="P137" s="654">
        <v>5790.5598216497401</v>
      </c>
    </row>
    <row r="138" spans="1:16" ht="14.4" customHeight="1" x14ac:dyDescent="0.3">
      <c r="A138" s="649" t="s">
        <v>6422</v>
      </c>
      <c r="B138" s="650" t="s">
        <v>1527</v>
      </c>
      <c r="C138" s="650" t="s">
        <v>6584</v>
      </c>
      <c r="D138" s="650" t="s">
        <v>6583</v>
      </c>
      <c r="E138" s="653"/>
      <c r="F138" s="653"/>
      <c r="G138" s="650"/>
      <c r="H138" s="650"/>
      <c r="I138" s="653">
        <v>0</v>
      </c>
      <c r="J138" s="653">
        <v>0</v>
      </c>
      <c r="K138" s="650"/>
      <c r="L138" s="650"/>
      <c r="M138" s="653">
        <v>0</v>
      </c>
      <c r="N138" s="653">
        <v>5.8207660913467407E-11</v>
      </c>
      <c r="O138" s="666"/>
      <c r="P138" s="654"/>
    </row>
    <row r="139" spans="1:16" ht="14.4" customHeight="1" x14ac:dyDescent="0.3">
      <c r="A139" s="649" t="s">
        <v>6422</v>
      </c>
      <c r="B139" s="650" t="s">
        <v>1527</v>
      </c>
      <c r="C139" s="650" t="s">
        <v>6584</v>
      </c>
      <c r="D139" s="650" t="s">
        <v>3487</v>
      </c>
      <c r="E139" s="653"/>
      <c r="F139" s="653"/>
      <c r="G139" s="650"/>
      <c r="H139" s="650"/>
      <c r="I139" s="653">
        <v>20</v>
      </c>
      <c r="J139" s="653">
        <v>502421.8</v>
      </c>
      <c r="K139" s="650"/>
      <c r="L139" s="650">
        <v>25121.09</v>
      </c>
      <c r="M139" s="653">
        <v>29</v>
      </c>
      <c r="N139" s="653">
        <v>767224.29</v>
      </c>
      <c r="O139" s="666"/>
      <c r="P139" s="654">
        <v>26456.010000000002</v>
      </c>
    </row>
    <row r="140" spans="1:16" ht="14.4" customHeight="1" x14ac:dyDescent="0.3">
      <c r="A140" s="649" t="s">
        <v>6422</v>
      </c>
      <c r="B140" s="650" t="s">
        <v>1527</v>
      </c>
      <c r="C140" s="650" t="s">
        <v>6585</v>
      </c>
      <c r="D140" s="650" t="s">
        <v>1521</v>
      </c>
      <c r="E140" s="653"/>
      <c r="F140" s="653"/>
      <c r="G140" s="650"/>
      <c r="H140" s="650"/>
      <c r="I140" s="653">
        <v>0.8</v>
      </c>
      <c r="J140" s="653">
        <v>7143.1900000000005</v>
      </c>
      <c r="K140" s="650"/>
      <c r="L140" s="650">
        <v>8928.9874999999993</v>
      </c>
      <c r="M140" s="653">
        <v>0.6</v>
      </c>
      <c r="N140" s="653">
        <v>3628.29</v>
      </c>
      <c r="O140" s="666"/>
      <c r="P140" s="654">
        <v>6047.1500000000005</v>
      </c>
    </row>
    <row r="141" spans="1:16" ht="14.4" customHeight="1" x14ac:dyDescent="0.3">
      <c r="A141" s="649" t="s">
        <v>6422</v>
      </c>
      <c r="B141" s="650" t="s">
        <v>1527</v>
      </c>
      <c r="C141" s="650" t="s">
        <v>6586</v>
      </c>
      <c r="D141" s="650" t="s">
        <v>1524</v>
      </c>
      <c r="E141" s="653">
        <v>20</v>
      </c>
      <c r="F141" s="653">
        <v>286393.88</v>
      </c>
      <c r="G141" s="650">
        <v>1</v>
      </c>
      <c r="H141" s="650">
        <v>14319.694</v>
      </c>
      <c r="I141" s="653">
        <v>26.6</v>
      </c>
      <c r="J141" s="653">
        <v>295170.09000000003</v>
      </c>
      <c r="K141" s="650">
        <v>1.0306438461603999</v>
      </c>
      <c r="L141" s="650">
        <v>11096.61992481203</v>
      </c>
      <c r="M141" s="653">
        <v>31.4</v>
      </c>
      <c r="N141" s="653">
        <v>295426.90000000002</v>
      </c>
      <c r="O141" s="666">
        <v>1.0315405482826658</v>
      </c>
      <c r="P141" s="654">
        <v>9408.5000000000018</v>
      </c>
    </row>
    <row r="142" spans="1:16" ht="14.4" customHeight="1" x14ac:dyDescent="0.3">
      <c r="A142" s="649" t="s">
        <v>6422</v>
      </c>
      <c r="B142" s="650" t="s">
        <v>1527</v>
      </c>
      <c r="C142" s="650" t="s">
        <v>6587</v>
      </c>
      <c r="D142" s="650" t="s">
        <v>3755</v>
      </c>
      <c r="E142" s="653"/>
      <c r="F142" s="653"/>
      <c r="G142" s="650"/>
      <c r="H142" s="650"/>
      <c r="I142" s="653">
        <v>34.739999999999995</v>
      </c>
      <c r="J142" s="653">
        <v>25784.79</v>
      </c>
      <c r="K142" s="650"/>
      <c r="L142" s="650">
        <v>742.22193436960288</v>
      </c>
      <c r="M142" s="653">
        <v>226.41</v>
      </c>
      <c r="N142" s="653">
        <v>168045.71</v>
      </c>
      <c r="O142" s="666"/>
      <c r="P142" s="654">
        <v>742.21858575151271</v>
      </c>
    </row>
    <row r="143" spans="1:16" ht="14.4" customHeight="1" x14ac:dyDescent="0.3">
      <c r="A143" s="649" t="s">
        <v>6422</v>
      </c>
      <c r="B143" s="650" t="s">
        <v>1527</v>
      </c>
      <c r="C143" s="650" t="s">
        <v>6588</v>
      </c>
      <c r="D143" s="650" t="s">
        <v>3344</v>
      </c>
      <c r="E143" s="653"/>
      <c r="F143" s="653"/>
      <c r="G143" s="650"/>
      <c r="H143" s="650"/>
      <c r="I143" s="653">
        <v>13</v>
      </c>
      <c r="J143" s="653">
        <v>253490.51</v>
      </c>
      <c r="K143" s="650"/>
      <c r="L143" s="650">
        <v>19499.27</v>
      </c>
      <c r="M143" s="653">
        <v>12</v>
      </c>
      <c r="N143" s="653">
        <v>233991.24000000002</v>
      </c>
      <c r="O143" s="666"/>
      <c r="P143" s="654">
        <v>19499.27</v>
      </c>
    </row>
    <row r="144" spans="1:16" ht="14.4" customHeight="1" x14ac:dyDescent="0.3">
      <c r="A144" s="649" t="s">
        <v>6422</v>
      </c>
      <c r="B144" s="650" t="s">
        <v>1527</v>
      </c>
      <c r="C144" s="650" t="s">
        <v>6589</v>
      </c>
      <c r="D144" s="650" t="s">
        <v>2255</v>
      </c>
      <c r="E144" s="653">
        <v>4.3</v>
      </c>
      <c r="F144" s="653">
        <v>7002.49</v>
      </c>
      <c r="G144" s="650">
        <v>1</v>
      </c>
      <c r="H144" s="650">
        <v>1628.4860465116278</v>
      </c>
      <c r="I144" s="653">
        <v>2</v>
      </c>
      <c r="J144" s="653">
        <v>3285.55</v>
      </c>
      <c r="K144" s="650">
        <v>0.46919738550144308</v>
      </c>
      <c r="L144" s="650">
        <v>1642.7750000000001</v>
      </c>
      <c r="M144" s="653">
        <v>14.82</v>
      </c>
      <c r="N144" s="653">
        <v>24345.93</v>
      </c>
      <c r="O144" s="666">
        <v>3.4767532691942438</v>
      </c>
      <c r="P144" s="654">
        <v>1642.7753036437248</v>
      </c>
    </row>
    <row r="145" spans="1:16" ht="14.4" customHeight="1" x14ac:dyDescent="0.3">
      <c r="A145" s="649" t="s">
        <v>6422</v>
      </c>
      <c r="B145" s="650" t="s">
        <v>1527</v>
      </c>
      <c r="C145" s="650" t="s">
        <v>6590</v>
      </c>
      <c r="D145" s="650" t="s">
        <v>1760</v>
      </c>
      <c r="E145" s="653">
        <v>13.280000000000001</v>
      </c>
      <c r="F145" s="653">
        <v>860.22</v>
      </c>
      <c r="G145" s="650">
        <v>1</v>
      </c>
      <c r="H145" s="650">
        <v>64.775602409638552</v>
      </c>
      <c r="I145" s="653">
        <v>4.63</v>
      </c>
      <c r="J145" s="653">
        <v>302.56</v>
      </c>
      <c r="K145" s="650">
        <v>0.35172397758712887</v>
      </c>
      <c r="L145" s="650">
        <v>65.347732181425485</v>
      </c>
      <c r="M145" s="653">
        <v>81</v>
      </c>
      <c r="N145" s="653">
        <v>5293.02</v>
      </c>
      <c r="O145" s="666">
        <v>6.1531003696728748</v>
      </c>
      <c r="P145" s="654">
        <v>65.345925925925926</v>
      </c>
    </row>
    <row r="146" spans="1:16" ht="14.4" customHeight="1" x14ac:dyDescent="0.3">
      <c r="A146" s="649" t="s">
        <v>6422</v>
      </c>
      <c r="B146" s="650" t="s">
        <v>1527</v>
      </c>
      <c r="C146" s="650" t="s">
        <v>6591</v>
      </c>
      <c r="D146" s="650" t="s">
        <v>1760</v>
      </c>
      <c r="E146" s="653">
        <v>9</v>
      </c>
      <c r="F146" s="653">
        <v>1004.74</v>
      </c>
      <c r="G146" s="650">
        <v>1</v>
      </c>
      <c r="H146" s="650">
        <v>111.63777777777779</v>
      </c>
      <c r="I146" s="653">
        <v>3.2199999999999998</v>
      </c>
      <c r="J146" s="653">
        <v>362.62</v>
      </c>
      <c r="K146" s="650">
        <v>0.36090928996556321</v>
      </c>
      <c r="L146" s="650">
        <v>112.61490683229815</v>
      </c>
      <c r="M146" s="653">
        <v>83.32</v>
      </c>
      <c r="N146" s="653">
        <v>9383.08</v>
      </c>
      <c r="O146" s="666">
        <v>9.3388140215379103</v>
      </c>
      <c r="P146" s="654">
        <v>112.61497839654345</v>
      </c>
    </row>
    <row r="147" spans="1:16" ht="14.4" customHeight="1" x14ac:dyDescent="0.3">
      <c r="A147" s="649" t="s">
        <v>6422</v>
      </c>
      <c r="B147" s="650" t="s">
        <v>1527</v>
      </c>
      <c r="C147" s="650" t="s">
        <v>6592</v>
      </c>
      <c r="D147" s="650" t="s">
        <v>1760</v>
      </c>
      <c r="E147" s="653">
        <v>98.960000000000008</v>
      </c>
      <c r="F147" s="653">
        <v>55672.270000000004</v>
      </c>
      <c r="G147" s="650">
        <v>1</v>
      </c>
      <c r="H147" s="650">
        <v>562.57346402586904</v>
      </c>
      <c r="I147" s="653">
        <v>6.6099999999999994</v>
      </c>
      <c r="J147" s="653">
        <v>3751.2</v>
      </c>
      <c r="K147" s="650">
        <v>6.7380043960844418E-2</v>
      </c>
      <c r="L147" s="650">
        <v>567.50378214826026</v>
      </c>
      <c r="M147" s="653">
        <v>236</v>
      </c>
      <c r="N147" s="653">
        <v>133930.91</v>
      </c>
      <c r="O147" s="666">
        <v>2.4057023361899916</v>
      </c>
      <c r="P147" s="654">
        <v>567.50385593220335</v>
      </c>
    </row>
    <row r="148" spans="1:16" ht="14.4" customHeight="1" x14ac:dyDescent="0.3">
      <c r="A148" s="649" t="s">
        <v>6422</v>
      </c>
      <c r="B148" s="650" t="s">
        <v>1527</v>
      </c>
      <c r="C148" s="650" t="s">
        <v>6593</v>
      </c>
      <c r="D148" s="650" t="s">
        <v>1654</v>
      </c>
      <c r="E148" s="653"/>
      <c r="F148" s="653"/>
      <c r="G148" s="650"/>
      <c r="H148" s="650"/>
      <c r="I148" s="653">
        <v>12.58</v>
      </c>
      <c r="J148" s="653">
        <v>2015.18</v>
      </c>
      <c r="K148" s="650"/>
      <c r="L148" s="650">
        <v>160.18918918918919</v>
      </c>
      <c r="M148" s="653">
        <v>28.740000000000002</v>
      </c>
      <c r="N148" s="653">
        <v>4603.82</v>
      </c>
      <c r="O148" s="666"/>
      <c r="P148" s="654">
        <v>160.1885873347251</v>
      </c>
    </row>
    <row r="149" spans="1:16" ht="14.4" customHeight="1" x14ac:dyDescent="0.3">
      <c r="A149" s="649" t="s">
        <v>6422</v>
      </c>
      <c r="B149" s="650" t="s">
        <v>1527</v>
      </c>
      <c r="C149" s="650" t="s">
        <v>6594</v>
      </c>
      <c r="D149" s="650" t="s">
        <v>3350</v>
      </c>
      <c r="E149" s="653"/>
      <c r="F149" s="653"/>
      <c r="G149" s="650"/>
      <c r="H149" s="650"/>
      <c r="I149" s="653"/>
      <c r="J149" s="653"/>
      <c r="K149" s="650"/>
      <c r="L149" s="650"/>
      <c r="M149" s="653">
        <v>7.0000000000000007E-2</v>
      </c>
      <c r="N149" s="653">
        <v>36.159999999999997</v>
      </c>
      <c r="O149" s="666"/>
      <c r="P149" s="654">
        <v>516.57142857142844</v>
      </c>
    </row>
    <row r="150" spans="1:16" ht="14.4" customHeight="1" x14ac:dyDescent="0.3">
      <c r="A150" s="649" t="s">
        <v>6422</v>
      </c>
      <c r="B150" s="650" t="s">
        <v>1527</v>
      </c>
      <c r="C150" s="650" t="s">
        <v>6595</v>
      </c>
      <c r="D150" s="650" t="s">
        <v>2210</v>
      </c>
      <c r="E150" s="653">
        <v>28.14</v>
      </c>
      <c r="F150" s="653">
        <v>18819.310000000001</v>
      </c>
      <c r="G150" s="650">
        <v>1</v>
      </c>
      <c r="H150" s="650">
        <v>668.77434257285006</v>
      </c>
      <c r="I150" s="653">
        <v>4.08</v>
      </c>
      <c r="J150" s="653">
        <v>2752.55</v>
      </c>
      <c r="K150" s="650">
        <v>0.14626200429239966</v>
      </c>
      <c r="L150" s="650">
        <v>674.64460784313724</v>
      </c>
      <c r="M150" s="653">
        <v>25.27</v>
      </c>
      <c r="N150" s="653">
        <v>18158.41</v>
      </c>
      <c r="O150" s="666">
        <v>0.96488181553946439</v>
      </c>
      <c r="P150" s="654">
        <v>718.5757815591611</v>
      </c>
    </row>
    <row r="151" spans="1:16" ht="14.4" customHeight="1" x14ac:dyDescent="0.3">
      <c r="A151" s="649" t="s">
        <v>6422</v>
      </c>
      <c r="B151" s="650" t="s">
        <v>1527</v>
      </c>
      <c r="C151" s="650" t="s">
        <v>6596</v>
      </c>
      <c r="D151" s="650" t="s">
        <v>2240</v>
      </c>
      <c r="E151" s="653">
        <v>9.89</v>
      </c>
      <c r="F151" s="653">
        <v>8267.81</v>
      </c>
      <c r="G151" s="650">
        <v>1</v>
      </c>
      <c r="H151" s="650">
        <v>835.9767441860464</v>
      </c>
      <c r="I151" s="653">
        <v>0.3</v>
      </c>
      <c r="J151" s="653">
        <v>252.99</v>
      </c>
      <c r="K151" s="650">
        <v>3.0599396938246044E-2</v>
      </c>
      <c r="L151" s="650">
        <v>843.30000000000007</v>
      </c>
      <c r="M151" s="653">
        <v>9.52</v>
      </c>
      <c r="N151" s="653">
        <v>8243.380000000001</v>
      </c>
      <c r="O151" s="666">
        <v>0.99704516673702004</v>
      </c>
      <c r="P151" s="654">
        <v>865.90126050420179</v>
      </c>
    </row>
    <row r="152" spans="1:16" ht="14.4" customHeight="1" x14ac:dyDescent="0.3">
      <c r="A152" s="649" t="s">
        <v>6422</v>
      </c>
      <c r="B152" s="650" t="s">
        <v>1527</v>
      </c>
      <c r="C152" s="650" t="s">
        <v>6597</v>
      </c>
      <c r="D152" s="650" t="s">
        <v>2243</v>
      </c>
      <c r="E152" s="653">
        <v>32.92</v>
      </c>
      <c r="F152" s="653">
        <v>11008.08</v>
      </c>
      <c r="G152" s="650">
        <v>1</v>
      </c>
      <c r="H152" s="650">
        <v>334.38882138517619</v>
      </c>
      <c r="I152" s="653">
        <v>24.229999999999997</v>
      </c>
      <c r="J152" s="653">
        <v>8173.17</v>
      </c>
      <c r="K152" s="650">
        <v>0.7424700765256067</v>
      </c>
      <c r="L152" s="650">
        <v>337.31613702022293</v>
      </c>
      <c r="M152" s="653">
        <v>119.13000000000001</v>
      </c>
      <c r="N152" s="653">
        <v>42803.32</v>
      </c>
      <c r="O152" s="666">
        <v>3.8883547357940711</v>
      </c>
      <c r="P152" s="654">
        <v>359.2992529169814</v>
      </c>
    </row>
    <row r="153" spans="1:16" ht="14.4" customHeight="1" x14ac:dyDescent="0.3">
      <c r="A153" s="649" t="s">
        <v>6422</v>
      </c>
      <c r="B153" s="650" t="s">
        <v>1527</v>
      </c>
      <c r="C153" s="650" t="s">
        <v>6598</v>
      </c>
      <c r="D153" s="650" t="s">
        <v>6599</v>
      </c>
      <c r="E153" s="653"/>
      <c r="F153" s="653"/>
      <c r="G153" s="650"/>
      <c r="H153" s="650"/>
      <c r="I153" s="653">
        <v>131.1</v>
      </c>
      <c r="J153" s="653">
        <v>21621.809999999998</v>
      </c>
      <c r="K153" s="650"/>
      <c r="L153" s="650">
        <v>164.92608695652171</v>
      </c>
      <c r="M153" s="653"/>
      <c r="N153" s="653"/>
      <c r="O153" s="666"/>
      <c r="P153" s="654"/>
    </row>
    <row r="154" spans="1:16" ht="14.4" customHeight="1" x14ac:dyDescent="0.3">
      <c r="A154" s="649" t="s">
        <v>6422</v>
      </c>
      <c r="B154" s="650" t="s">
        <v>1527</v>
      </c>
      <c r="C154" s="650" t="s">
        <v>6600</v>
      </c>
      <c r="D154" s="650" t="s">
        <v>6599</v>
      </c>
      <c r="E154" s="653"/>
      <c r="F154" s="653"/>
      <c r="G154" s="650"/>
      <c r="H154" s="650"/>
      <c r="I154" s="653">
        <v>168.07</v>
      </c>
      <c r="J154" s="653">
        <v>83157.069999999992</v>
      </c>
      <c r="K154" s="650"/>
      <c r="L154" s="650">
        <v>494.77640268935562</v>
      </c>
      <c r="M154" s="653"/>
      <c r="N154" s="653"/>
      <c r="O154" s="666"/>
      <c r="P154" s="654"/>
    </row>
    <row r="155" spans="1:16" ht="14.4" customHeight="1" x14ac:dyDescent="0.3">
      <c r="A155" s="649" t="s">
        <v>6422</v>
      </c>
      <c r="B155" s="650" t="s">
        <v>1527</v>
      </c>
      <c r="C155" s="650" t="s">
        <v>6601</v>
      </c>
      <c r="D155" s="650" t="s">
        <v>6599</v>
      </c>
      <c r="E155" s="653"/>
      <c r="F155" s="653"/>
      <c r="G155" s="650"/>
      <c r="H155" s="650"/>
      <c r="I155" s="653">
        <v>66.759999999999991</v>
      </c>
      <c r="J155" s="653">
        <v>99093.87</v>
      </c>
      <c r="K155" s="650"/>
      <c r="L155" s="650">
        <v>1484.3299880167767</v>
      </c>
      <c r="M155" s="653"/>
      <c r="N155" s="653"/>
      <c r="O155" s="666"/>
      <c r="P155" s="654"/>
    </row>
    <row r="156" spans="1:16" ht="14.4" customHeight="1" x14ac:dyDescent="0.3">
      <c r="A156" s="649" t="s">
        <v>6422</v>
      </c>
      <c r="B156" s="650" t="s">
        <v>1527</v>
      </c>
      <c r="C156" s="650" t="s">
        <v>6602</v>
      </c>
      <c r="D156" s="650" t="s">
        <v>6599</v>
      </c>
      <c r="E156" s="653"/>
      <c r="F156" s="653"/>
      <c r="G156" s="650"/>
      <c r="H156" s="650"/>
      <c r="I156" s="653">
        <v>31.83</v>
      </c>
      <c r="J156" s="653">
        <v>62995.200000000012</v>
      </c>
      <c r="K156" s="650"/>
      <c r="L156" s="650">
        <v>1979.1140433553257</v>
      </c>
      <c r="M156" s="653"/>
      <c r="N156" s="653"/>
      <c r="O156" s="666"/>
      <c r="P156" s="654"/>
    </row>
    <row r="157" spans="1:16" ht="14.4" customHeight="1" x14ac:dyDescent="0.3">
      <c r="A157" s="649" t="s">
        <v>6422</v>
      </c>
      <c r="B157" s="650" t="s">
        <v>1527</v>
      </c>
      <c r="C157" s="650" t="s">
        <v>6603</v>
      </c>
      <c r="D157" s="650" t="s">
        <v>1650</v>
      </c>
      <c r="E157" s="653">
        <v>106.88</v>
      </c>
      <c r="F157" s="653">
        <v>23828.050000000003</v>
      </c>
      <c r="G157" s="650">
        <v>1</v>
      </c>
      <c r="H157" s="650">
        <v>222.94208458083835</v>
      </c>
      <c r="I157" s="653">
        <v>132.97999999999999</v>
      </c>
      <c r="J157" s="653">
        <v>32413.420000000002</v>
      </c>
      <c r="K157" s="650">
        <v>1.3603051865343576</v>
      </c>
      <c r="L157" s="650">
        <v>243.74657843284709</v>
      </c>
      <c r="M157" s="653">
        <v>155.65000000000003</v>
      </c>
      <c r="N157" s="653">
        <v>35864</v>
      </c>
      <c r="O157" s="666">
        <v>1.5051168685645697</v>
      </c>
      <c r="P157" s="654">
        <v>230.41439126244774</v>
      </c>
    </row>
    <row r="158" spans="1:16" ht="14.4" customHeight="1" x14ac:dyDescent="0.3">
      <c r="A158" s="649" t="s">
        <v>6422</v>
      </c>
      <c r="B158" s="650" t="s">
        <v>1527</v>
      </c>
      <c r="C158" s="650" t="s">
        <v>6604</v>
      </c>
      <c r="D158" s="650" t="s">
        <v>1650</v>
      </c>
      <c r="E158" s="653"/>
      <c r="F158" s="653"/>
      <c r="G158" s="650"/>
      <c r="H158" s="650"/>
      <c r="I158" s="653">
        <v>5.62</v>
      </c>
      <c r="J158" s="653">
        <v>4542.9299999999994</v>
      </c>
      <c r="K158" s="650"/>
      <c r="L158" s="650">
        <v>808.35053380782904</v>
      </c>
      <c r="M158" s="653">
        <v>42.32</v>
      </c>
      <c r="N158" s="653">
        <v>31382.07</v>
      </c>
      <c r="O158" s="666"/>
      <c r="P158" s="654">
        <v>741.54229678638944</v>
      </c>
    </row>
    <row r="159" spans="1:16" ht="14.4" customHeight="1" x14ac:dyDescent="0.3">
      <c r="A159" s="649" t="s">
        <v>6422</v>
      </c>
      <c r="B159" s="650" t="s">
        <v>1527</v>
      </c>
      <c r="C159" s="650" t="s">
        <v>6605</v>
      </c>
      <c r="D159" s="650" t="s">
        <v>6606</v>
      </c>
      <c r="E159" s="653">
        <v>5.71</v>
      </c>
      <c r="F159" s="653">
        <v>1909.37</v>
      </c>
      <c r="G159" s="650">
        <v>1</v>
      </c>
      <c r="H159" s="650">
        <v>334.39054290718036</v>
      </c>
      <c r="I159" s="653">
        <v>63.49</v>
      </c>
      <c r="J159" s="653">
        <v>21416.32</v>
      </c>
      <c r="K159" s="650">
        <v>11.216432645322802</v>
      </c>
      <c r="L159" s="650">
        <v>337.3180028350921</v>
      </c>
      <c r="M159" s="653"/>
      <c r="N159" s="653"/>
      <c r="O159" s="666"/>
      <c r="P159" s="654"/>
    </row>
    <row r="160" spans="1:16" ht="14.4" customHeight="1" x14ac:dyDescent="0.3">
      <c r="A160" s="649" t="s">
        <v>6422</v>
      </c>
      <c r="B160" s="650" t="s">
        <v>1527</v>
      </c>
      <c r="C160" s="650" t="s">
        <v>6607</v>
      </c>
      <c r="D160" s="650" t="s">
        <v>1682</v>
      </c>
      <c r="E160" s="653"/>
      <c r="F160" s="653"/>
      <c r="G160" s="650"/>
      <c r="H160" s="650"/>
      <c r="I160" s="653">
        <v>157.66</v>
      </c>
      <c r="J160" s="653">
        <v>26002.629999999997</v>
      </c>
      <c r="K160" s="650"/>
      <c r="L160" s="650">
        <v>164.9285170620322</v>
      </c>
      <c r="M160" s="653">
        <v>30.62</v>
      </c>
      <c r="N160" s="653">
        <v>5050.0199999999995</v>
      </c>
      <c r="O160" s="666"/>
      <c r="P160" s="654">
        <v>164.9255388634879</v>
      </c>
    </row>
    <row r="161" spans="1:16" ht="14.4" customHeight="1" x14ac:dyDescent="0.3">
      <c r="A161" s="649" t="s">
        <v>6422</v>
      </c>
      <c r="B161" s="650" t="s">
        <v>1527</v>
      </c>
      <c r="C161" s="650" t="s">
        <v>6608</v>
      </c>
      <c r="D161" s="650" t="s">
        <v>1685</v>
      </c>
      <c r="E161" s="653"/>
      <c r="F161" s="653"/>
      <c r="G161" s="650"/>
      <c r="H161" s="650"/>
      <c r="I161" s="653">
        <v>18.71</v>
      </c>
      <c r="J161" s="653">
        <v>27771.839999999997</v>
      </c>
      <c r="K161" s="650"/>
      <c r="L161" s="650">
        <v>1484.3313735970066</v>
      </c>
      <c r="M161" s="653">
        <v>14.200000000000001</v>
      </c>
      <c r="N161" s="653">
        <v>21077.51</v>
      </c>
      <c r="O161" s="666"/>
      <c r="P161" s="654">
        <v>1484.3316901408448</v>
      </c>
    </row>
    <row r="162" spans="1:16" ht="14.4" customHeight="1" x14ac:dyDescent="0.3">
      <c r="A162" s="649" t="s">
        <v>6422</v>
      </c>
      <c r="B162" s="650" t="s">
        <v>1527</v>
      </c>
      <c r="C162" s="650" t="s">
        <v>6609</v>
      </c>
      <c r="D162" s="650" t="s">
        <v>1701</v>
      </c>
      <c r="E162" s="653">
        <v>306.96000000000004</v>
      </c>
      <c r="F162" s="653">
        <v>150557.04</v>
      </c>
      <c r="G162" s="650">
        <v>1</v>
      </c>
      <c r="H162" s="650">
        <v>490.47771696637994</v>
      </c>
      <c r="I162" s="653">
        <v>63.84</v>
      </c>
      <c r="J162" s="653">
        <v>31586.53</v>
      </c>
      <c r="K162" s="650">
        <v>0.20979776169882192</v>
      </c>
      <c r="L162" s="650">
        <v>494.77647243107765</v>
      </c>
      <c r="M162" s="653">
        <v>50.129999999999995</v>
      </c>
      <c r="N162" s="653">
        <v>24803.17</v>
      </c>
      <c r="O162" s="666">
        <v>0.16474267825669259</v>
      </c>
      <c r="P162" s="654">
        <v>494.77697985238382</v>
      </c>
    </row>
    <row r="163" spans="1:16" ht="14.4" customHeight="1" x14ac:dyDescent="0.3">
      <c r="A163" s="649" t="s">
        <v>6422</v>
      </c>
      <c r="B163" s="650" t="s">
        <v>1527</v>
      </c>
      <c r="C163" s="650" t="s">
        <v>6610</v>
      </c>
      <c r="D163" s="650" t="s">
        <v>6611</v>
      </c>
      <c r="E163" s="653">
        <v>21.34</v>
      </c>
      <c r="F163" s="653">
        <v>47918.3</v>
      </c>
      <c r="G163" s="650">
        <v>1</v>
      </c>
      <c r="H163" s="650">
        <v>2245.4686035613872</v>
      </c>
      <c r="I163" s="653">
        <v>10</v>
      </c>
      <c r="J163" s="653">
        <v>22651.7</v>
      </c>
      <c r="K163" s="650">
        <v>0.47271501701855029</v>
      </c>
      <c r="L163" s="650">
        <v>2265.17</v>
      </c>
      <c r="M163" s="653">
        <v>12.69</v>
      </c>
      <c r="N163" s="653">
        <v>28745</v>
      </c>
      <c r="O163" s="666">
        <v>0.59987520425390717</v>
      </c>
      <c r="P163" s="654">
        <v>2265.1694247438927</v>
      </c>
    </row>
    <row r="164" spans="1:16" ht="14.4" customHeight="1" x14ac:dyDescent="0.3">
      <c r="A164" s="649" t="s">
        <v>6422</v>
      </c>
      <c r="B164" s="650" t="s">
        <v>1527</v>
      </c>
      <c r="C164" s="650" t="s">
        <v>6612</v>
      </c>
      <c r="D164" s="650" t="s">
        <v>6613</v>
      </c>
      <c r="E164" s="653">
        <v>44</v>
      </c>
      <c r="F164" s="653">
        <v>395203.60000000003</v>
      </c>
      <c r="G164" s="650">
        <v>1</v>
      </c>
      <c r="H164" s="650">
        <v>8981.9000000000015</v>
      </c>
      <c r="I164" s="653">
        <v>31.77</v>
      </c>
      <c r="J164" s="653">
        <v>287858.11</v>
      </c>
      <c r="K164" s="650">
        <v>0.72837927083660159</v>
      </c>
      <c r="L164" s="650">
        <v>9060.6896443185396</v>
      </c>
      <c r="M164" s="653">
        <v>15</v>
      </c>
      <c r="N164" s="653">
        <v>135910.35</v>
      </c>
      <c r="O164" s="666">
        <v>0.34389957480144412</v>
      </c>
      <c r="P164" s="654">
        <v>9060.69</v>
      </c>
    </row>
    <row r="165" spans="1:16" ht="14.4" customHeight="1" x14ac:dyDescent="0.3">
      <c r="A165" s="649" t="s">
        <v>6422</v>
      </c>
      <c r="B165" s="650" t="s">
        <v>1527</v>
      </c>
      <c r="C165" s="650" t="s">
        <v>6614</v>
      </c>
      <c r="D165" s="650" t="s">
        <v>6615</v>
      </c>
      <c r="E165" s="653">
        <v>0</v>
      </c>
      <c r="F165" s="653">
        <v>5.8207660913467407E-11</v>
      </c>
      <c r="G165" s="650">
        <v>1</v>
      </c>
      <c r="H165" s="650"/>
      <c r="I165" s="653">
        <v>0</v>
      </c>
      <c r="J165" s="653">
        <v>1.0913936421275139E-11</v>
      </c>
      <c r="K165" s="650">
        <v>0.1875</v>
      </c>
      <c r="L165" s="650"/>
      <c r="M165" s="653">
        <v>0</v>
      </c>
      <c r="N165" s="653">
        <v>0</v>
      </c>
      <c r="O165" s="666">
        <v>0</v>
      </c>
      <c r="P165" s="654"/>
    </row>
    <row r="166" spans="1:16" ht="14.4" customHeight="1" x14ac:dyDescent="0.3">
      <c r="A166" s="649" t="s">
        <v>6422</v>
      </c>
      <c r="B166" s="650" t="s">
        <v>1527</v>
      </c>
      <c r="C166" s="650" t="s">
        <v>6614</v>
      </c>
      <c r="D166" s="650" t="s">
        <v>6616</v>
      </c>
      <c r="E166" s="653">
        <v>160</v>
      </c>
      <c r="F166" s="653">
        <v>2916644.67</v>
      </c>
      <c r="G166" s="650">
        <v>1</v>
      </c>
      <c r="H166" s="650">
        <v>18229.0291875</v>
      </c>
      <c r="I166" s="653">
        <v>35</v>
      </c>
      <c r="J166" s="653">
        <v>632772</v>
      </c>
      <c r="K166" s="650">
        <v>0.21695203619027065</v>
      </c>
      <c r="L166" s="650">
        <v>18079.2</v>
      </c>
      <c r="M166" s="653">
        <v>10</v>
      </c>
      <c r="N166" s="653">
        <v>180792</v>
      </c>
      <c r="O166" s="666">
        <v>6.1986296054363045E-2</v>
      </c>
      <c r="P166" s="654">
        <v>18079.2</v>
      </c>
    </row>
    <row r="167" spans="1:16" ht="14.4" customHeight="1" x14ac:dyDescent="0.3">
      <c r="A167" s="649" t="s">
        <v>6422</v>
      </c>
      <c r="B167" s="650" t="s">
        <v>1527</v>
      </c>
      <c r="C167" s="650" t="s">
        <v>6617</v>
      </c>
      <c r="D167" s="650" t="s">
        <v>6615</v>
      </c>
      <c r="E167" s="653"/>
      <c r="F167" s="653"/>
      <c r="G167" s="650"/>
      <c r="H167" s="650"/>
      <c r="I167" s="653">
        <v>0</v>
      </c>
      <c r="J167" s="653">
        <v>6.9849193096160889E-10</v>
      </c>
      <c r="K167" s="650"/>
      <c r="L167" s="650"/>
      <c r="M167" s="653">
        <v>0</v>
      </c>
      <c r="N167" s="653">
        <v>1.7462298274040222E-10</v>
      </c>
      <c r="O167" s="666"/>
      <c r="P167" s="654"/>
    </row>
    <row r="168" spans="1:16" ht="14.4" customHeight="1" x14ac:dyDescent="0.3">
      <c r="A168" s="649" t="s">
        <v>6422</v>
      </c>
      <c r="B168" s="650" t="s">
        <v>1527</v>
      </c>
      <c r="C168" s="650" t="s">
        <v>6617</v>
      </c>
      <c r="D168" s="650" t="s">
        <v>3491</v>
      </c>
      <c r="E168" s="653"/>
      <c r="F168" s="653"/>
      <c r="G168" s="650"/>
      <c r="H168" s="650"/>
      <c r="I168" s="653">
        <v>86</v>
      </c>
      <c r="J168" s="653">
        <v>6712478.0200000005</v>
      </c>
      <c r="K168" s="650"/>
      <c r="L168" s="650">
        <v>78052.070000000007</v>
      </c>
      <c r="M168" s="653">
        <v>39</v>
      </c>
      <c r="N168" s="653">
        <v>3068204.49</v>
      </c>
      <c r="O168" s="666"/>
      <c r="P168" s="654">
        <v>78671.91</v>
      </c>
    </row>
    <row r="169" spans="1:16" ht="14.4" customHeight="1" x14ac:dyDescent="0.3">
      <c r="A169" s="649" t="s">
        <v>6422</v>
      </c>
      <c r="B169" s="650" t="s">
        <v>1527</v>
      </c>
      <c r="C169" s="650" t="s">
        <v>6618</v>
      </c>
      <c r="D169" s="650" t="s">
        <v>3356</v>
      </c>
      <c r="E169" s="653"/>
      <c r="F169" s="653"/>
      <c r="G169" s="650"/>
      <c r="H169" s="650"/>
      <c r="I169" s="653">
        <v>13</v>
      </c>
      <c r="J169" s="653">
        <v>91216.97</v>
      </c>
      <c r="K169" s="650"/>
      <c r="L169" s="650">
        <v>7016.6900000000005</v>
      </c>
      <c r="M169" s="653">
        <v>43</v>
      </c>
      <c r="N169" s="653">
        <v>301717.67</v>
      </c>
      <c r="O169" s="666"/>
      <c r="P169" s="654">
        <v>7016.69</v>
      </c>
    </row>
    <row r="170" spans="1:16" ht="14.4" customHeight="1" x14ac:dyDescent="0.3">
      <c r="A170" s="649" t="s">
        <v>6422</v>
      </c>
      <c r="B170" s="650" t="s">
        <v>1527</v>
      </c>
      <c r="C170" s="650" t="s">
        <v>6619</v>
      </c>
      <c r="D170" s="650" t="s">
        <v>1688</v>
      </c>
      <c r="E170" s="653">
        <v>406.52000000000004</v>
      </c>
      <c r="F170" s="653">
        <v>587079.25</v>
      </c>
      <c r="G170" s="650">
        <v>1</v>
      </c>
      <c r="H170" s="650">
        <v>1444.1583439929154</v>
      </c>
      <c r="I170" s="653">
        <v>174.54</v>
      </c>
      <c r="J170" s="653">
        <v>254358.21000000002</v>
      </c>
      <c r="K170" s="650">
        <v>0.43326043289726218</v>
      </c>
      <c r="L170" s="650">
        <v>1457.3061189412172</v>
      </c>
      <c r="M170" s="653">
        <v>13.86</v>
      </c>
      <c r="N170" s="653">
        <v>20198.239999999998</v>
      </c>
      <c r="O170" s="666">
        <v>3.440462254457128E-2</v>
      </c>
      <c r="P170" s="654">
        <v>1457.3044733044733</v>
      </c>
    </row>
    <row r="171" spans="1:16" ht="14.4" customHeight="1" x14ac:dyDescent="0.3">
      <c r="A171" s="649" t="s">
        <v>6422</v>
      </c>
      <c r="B171" s="650" t="s">
        <v>1527</v>
      </c>
      <c r="C171" s="650" t="s">
        <v>6620</v>
      </c>
      <c r="D171" s="650" t="s">
        <v>1688</v>
      </c>
      <c r="E171" s="653">
        <v>483.11999999999995</v>
      </c>
      <c r="F171" s="653">
        <v>2325420.73</v>
      </c>
      <c r="G171" s="650">
        <v>1</v>
      </c>
      <c r="H171" s="650">
        <v>4813.3398120549764</v>
      </c>
      <c r="I171" s="653">
        <v>286.94</v>
      </c>
      <c r="J171" s="653">
        <v>1393864.6800000002</v>
      </c>
      <c r="K171" s="650">
        <v>0.5994032228309929</v>
      </c>
      <c r="L171" s="650">
        <v>4857.6869031853357</v>
      </c>
      <c r="M171" s="653">
        <v>18.809999999999999</v>
      </c>
      <c r="N171" s="653">
        <v>91373.079999999987</v>
      </c>
      <c r="O171" s="666">
        <v>3.9293139009730936E-2</v>
      </c>
      <c r="P171" s="654">
        <v>4857.686337054758</v>
      </c>
    </row>
    <row r="172" spans="1:16" ht="14.4" customHeight="1" x14ac:dyDescent="0.3">
      <c r="A172" s="649" t="s">
        <v>6422</v>
      </c>
      <c r="B172" s="650" t="s">
        <v>1527</v>
      </c>
      <c r="C172" s="650" t="s">
        <v>6621</v>
      </c>
      <c r="D172" s="650" t="s">
        <v>1688</v>
      </c>
      <c r="E172" s="653">
        <v>225.39000000000004</v>
      </c>
      <c r="F172" s="653">
        <v>3255290.5700000003</v>
      </c>
      <c r="G172" s="650">
        <v>1</v>
      </c>
      <c r="H172" s="650">
        <v>14442.923687829982</v>
      </c>
      <c r="I172" s="653">
        <v>190.2</v>
      </c>
      <c r="J172" s="653">
        <v>2771583.2199999997</v>
      </c>
      <c r="K172" s="650">
        <v>0.85140885595352533</v>
      </c>
      <c r="L172" s="650">
        <v>14571.941219768663</v>
      </c>
      <c r="M172" s="653">
        <v>29.430000000000003</v>
      </c>
      <c r="N172" s="653">
        <v>428852.25</v>
      </c>
      <c r="O172" s="666">
        <v>0.13174008303658127</v>
      </c>
      <c r="P172" s="654">
        <v>14571.941896024464</v>
      </c>
    </row>
    <row r="173" spans="1:16" ht="14.4" customHeight="1" x14ac:dyDescent="0.3">
      <c r="A173" s="649" t="s">
        <v>6422</v>
      </c>
      <c r="B173" s="650" t="s">
        <v>1527</v>
      </c>
      <c r="C173" s="650" t="s">
        <v>6622</v>
      </c>
      <c r="D173" s="650" t="s">
        <v>6623</v>
      </c>
      <c r="E173" s="653">
        <v>1.85</v>
      </c>
      <c r="F173" s="653">
        <v>29078.76</v>
      </c>
      <c r="G173" s="650">
        <v>1</v>
      </c>
      <c r="H173" s="650">
        <v>15718.248648648647</v>
      </c>
      <c r="I173" s="653"/>
      <c r="J173" s="653"/>
      <c r="K173" s="650"/>
      <c r="L173" s="650"/>
      <c r="M173" s="653"/>
      <c r="N173" s="653"/>
      <c r="O173" s="666"/>
      <c r="P173" s="654"/>
    </row>
    <row r="174" spans="1:16" ht="14.4" customHeight="1" x14ac:dyDescent="0.3">
      <c r="A174" s="649" t="s">
        <v>6422</v>
      </c>
      <c r="B174" s="650" t="s">
        <v>1527</v>
      </c>
      <c r="C174" s="650" t="s">
        <v>6624</v>
      </c>
      <c r="D174" s="650" t="s">
        <v>6625</v>
      </c>
      <c r="E174" s="653">
        <v>641.11</v>
      </c>
      <c r="F174" s="653">
        <v>612125.06000000006</v>
      </c>
      <c r="G174" s="650">
        <v>1</v>
      </c>
      <c r="H174" s="650">
        <v>954.78944330926061</v>
      </c>
      <c r="I174" s="653">
        <v>333.15000000000003</v>
      </c>
      <c r="J174" s="653">
        <v>146086.18</v>
      </c>
      <c r="K174" s="650">
        <v>0.23865414038105218</v>
      </c>
      <c r="L174" s="650">
        <v>438.4997148431637</v>
      </c>
      <c r="M174" s="653"/>
      <c r="N174" s="653"/>
      <c r="O174" s="666"/>
      <c r="P174" s="654"/>
    </row>
    <row r="175" spans="1:16" ht="14.4" customHeight="1" x14ac:dyDescent="0.3">
      <c r="A175" s="649" t="s">
        <v>6422</v>
      </c>
      <c r="B175" s="650" t="s">
        <v>1527</v>
      </c>
      <c r="C175" s="650" t="s">
        <v>6626</v>
      </c>
      <c r="D175" s="650" t="s">
        <v>6627</v>
      </c>
      <c r="E175" s="653">
        <v>354.69</v>
      </c>
      <c r="F175" s="653">
        <v>1693279.14</v>
      </c>
      <c r="G175" s="650">
        <v>1</v>
      </c>
      <c r="H175" s="650">
        <v>4773.9692125518059</v>
      </c>
      <c r="I175" s="653">
        <v>201.83</v>
      </c>
      <c r="J175" s="653">
        <v>442493.74000000005</v>
      </c>
      <c r="K175" s="650">
        <v>0.26132356417028801</v>
      </c>
      <c r="L175" s="650">
        <v>2192.4081652876184</v>
      </c>
      <c r="M175" s="653">
        <v>2</v>
      </c>
      <c r="N175" s="653">
        <v>4384.82</v>
      </c>
      <c r="O175" s="666">
        <v>2.5895435055084894E-3</v>
      </c>
      <c r="P175" s="654">
        <v>2192.41</v>
      </c>
    </row>
    <row r="176" spans="1:16" ht="14.4" customHeight="1" x14ac:dyDescent="0.3">
      <c r="A176" s="649" t="s">
        <v>6422</v>
      </c>
      <c r="B176" s="650" t="s">
        <v>1527</v>
      </c>
      <c r="C176" s="650" t="s">
        <v>6628</v>
      </c>
      <c r="D176" s="650" t="s">
        <v>3755</v>
      </c>
      <c r="E176" s="653"/>
      <c r="F176" s="653"/>
      <c r="G176" s="650"/>
      <c r="H176" s="650"/>
      <c r="I176" s="653">
        <v>7.99</v>
      </c>
      <c r="J176" s="653">
        <v>59304.259999999995</v>
      </c>
      <c r="K176" s="650"/>
      <c r="L176" s="650">
        <v>7422.3103879849805</v>
      </c>
      <c r="M176" s="653">
        <v>95.75</v>
      </c>
      <c r="N176" s="653">
        <v>710685.61999999988</v>
      </c>
      <c r="O176" s="666"/>
      <c r="P176" s="654">
        <v>7422.3041253263691</v>
      </c>
    </row>
    <row r="177" spans="1:16" ht="14.4" customHeight="1" x14ac:dyDescent="0.3">
      <c r="A177" s="649" t="s">
        <v>6422</v>
      </c>
      <c r="B177" s="650" t="s">
        <v>1527</v>
      </c>
      <c r="C177" s="650" t="s">
        <v>6629</v>
      </c>
      <c r="D177" s="650" t="s">
        <v>3755</v>
      </c>
      <c r="E177" s="653"/>
      <c r="F177" s="653"/>
      <c r="G177" s="650"/>
      <c r="H177" s="650"/>
      <c r="I177" s="653">
        <v>29.55</v>
      </c>
      <c r="J177" s="653">
        <v>104357.45000000001</v>
      </c>
      <c r="K177" s="650"/>
      <c r="L177" s="650">
        <v>3531.5549915397633</v>
      </c>
      <c r="M177" s="653">
        <v>111.37</v>
      </c>
      <c r="N177" s="653">
        <v>413311.75</v>
      </c>
      <c r="O177" s="666"/>
      <c r="P177" s="654">
        <v>3711.1587501122385</v>
      </c>
    </row>
    <row r="178" spans="1:16" ht="14.4" customHeight="1" x14ac:dyDescent="0.3">
      <c r="A178" s="649" t="s">
        <v>6422</v>
      </c>
      <c r="B178" s="650" t="s">
        <v>1527</v>
      </c>
      <c r="C178" s="650" t="s">
        <v>6630</v>
      </c>
      <c r="D178" s="650" t="s">
        <v>6631</v>
      </c>
      <c r="E178" s="653"/>
      <c r="F178" s="653"/>
      <c r="G178" s="650"/>
      <c r="H178" s="650"/>
      <c r="I178" s="653">
        <v>135.57000000000002</v>
      </c>
      <c r="J178" s="653">
        <v>88105.4</v>
      </c>
      <c r="K178" s="650"/>
      <c r="L178" s="650">
        <v>649.88861842590529</v>
      </c>
      <c r="M178" s="653"/>
      <c r="N178" s="653"/>
      <c r="O178" s="666"/>
      <c r="P178" s="654"/>
    </row>
    <row r="179" spans="1:16" ht="14.4" customHeight="1" x14ac:dyDescent="0.3">
      <c r="A179" s="649" t="s">
        <v>6422</v>
      </c>
      <c r="B179" s="650" t="s">
        <v>1527</v>
      </c>
      <c r="C179" s="650" t="s">
        <v>6632</v>
      </c>
      <c r="D179" s="650" t="s">
        <v>6631</v>
      </c>
      <c r="E179" s="653"/>
      <c r="F179" s="653"/>
      <c r="G179" s="650"/>
      <c r="H179" s="650"/>
      <c r="I179" s="653">
        <v>83.81</v>
      </c>
      <c r="J179" s="653">
        <v>272337.13</v>
      </c>
      <c r="K179" s="650"/>
      <c r="L179" s="650">
        <v>3249.4586564849064</v>
      </c>
      <c r="M179" s="653"/>
      <c r="N179" s="653"/>
      <c r="O179" s="666"/>
      <c r="P179" s="654"/>
    </row>
    <row r="180" spans="1:16" ht="14.4" customHeight="1" x14ac:dyDescent="0.3">
      <c r="A180" s="649" t="s">
        <v>6422</v>
      </c>
      <c r="B180" s="650" t="s">
        <v>1527</v>
      </c>
      <c r="C180" s="650" t="s">
        <v>6633</v>
      </c>
      <c r="D180" s="650" t="s">
        <v>6631</v>
      </c>
      <c r="E180" s="653"/>
      <c r="F180" s="653"/>
      <c r="G180" s="650"/>
      <c r="H180" s="650"/>
      <c r="I180" s="653">
        <v>30.49</v>
      </c>
      <c r="J180" s="653">
        <v>198152.83000000002</v>
      </c>
      <c r="K180" s="650"/>
      <c r="L180" s="650">
        <v>6498.9448999672031</v>
      </c>
      <c r="M180" s="653"/>
      <c r="N180" s="653"/>
      <c r="O180" s="666"/>
      <c r="P180" s="654"/>
    </row>
    <row r="181" spans="1:16" ht="14.4" customHeight="1" x14ac:dyDescent="0.3">
      <c r="A181" s="649" t="s">
        <v>6422</v>
      </c>
      <c r="B181" s="650" t="s">
        <v>1527</v>
      </c>
      <c r="C181" s="650" t="s">
        <v>6634</v>
      </c>
      <c r="D181" s="650" t="s">
        <v>1802</v>
      </c>
      <c r="E181" s="653"/>
      <c r="F181" s="653"/>
      <c r="G181" s="650"/>
      <c r="H181" s="650"/>
      <c r="I181" s="653"/>
      <c r="J181" s="653"/>
      <c r="K181" s="650"/>
      <c r="L181" s="650"/>
      <c r="M181" s="653">
        <v>168.49</v>
      </c>
      <c r="N181" s="653">
        <v>97409.08</v>
      </c>
      <c r="O181" s="666"/>
      <c r="P181" s="654">
        <v>578.12974063742649</v>
      </c>
    </row>
    <row r="182" spans="1:16" ht="14.4" customHeight="1" x14ac:dyDescent="0.3">
      <c r="A182" s="649" t="s">
        <v>6422</v>
      </c>
      <c r="B182" s="650" t="s">
        <v>1527</v>
      </c>
      <c r="C182" s="650" t="s">
        <v>6635</v>
      </c>
      <c r="D182" s="650" t="s">
        <v>6636</v>
      </c>
      <c r="E182" s="653">
        <v>0</v>
      </c>
      <c r="F182" s="653">
        <v>0</v>
      </c>
      <c r="G182" s="650"/>
      <c r="H182" s="650"/>
      <c r="I182" s="653">
        <v>0</v>
      </c>
      <c r="J182" s="653">
        <v>0</v>
      </c>
      <c r="K182" s="650"/>
      <c r="L182" s="650"/>
      <c r="M182" s="653">
        <v>0</v>
      </c>
      <c r="N182" s="653">
        <v>-1.1641532182693481E-10</v>
      </c>
      <c r="O182" s="666"/>
      <c r="P182" s="654"/>
    </row>
    <row r="183" spans="1:16" ht="14.4" customHeight="1" x14ac:dyDescent="0.3">
      <c r="A183" s="649" t="s">
        <v>6422</v>
      </c>
      <c r="B183" s="650" t="s">
        <v>1527</v>
      </c>
      <c r="C183" s="650" t="s">
        <v>6635</v>
      </c>
      <c r="D183" s="650" t="s">
        <v>3532</v>
      </c>
      <c r="E183" s="653">
        <v>36</v>
      </c>
      <c r="F183" s="653">
        <v>989654.76</v>
      </c>
      <c r="G183" s="650">
        <v>1</v>
      </c>
      <c r="H183" s="650">
        <v>27490.41</v>
      </c>
      <c r="I183" s="653">
        <v>31</v>
      </c>
      <c r="J183" s="653">
        <v>804570.28</v>
      </c>
      <c r="K183" s="650">
        <v>0.81298076108884676</v>
      </c>
      <c r="L183" s="650">
        <v>25953.88</v>
      </c>
      <c r="M183" s="653">
        <v>36</v>
      </c>
      <c r="N183" s="653">
        <v>934339.68</v>
      </c>
      <c r="O183" s="666">
        <v>0.94410669029672534</v>
      </c>
      <c r="P183" s="654">
        <v>25953.88</v>
      </c>
    </row>
    <row r="184" spans="1:16" ht="14.4" customHeight="1" x14ac:dyDescent="0.3">
      <c r="A184" s="649" t="s">
        <v>6422</v>
      </c>
      <c r="B184" s="650" t="s">
        <v>1527</v>
      </c>
      <c r="C184" s="650" t="s">
        <v>6637</v>
      </c>
      <c r="D184" s="650" t="s">
        <v>2986</v>
      </c>
      <c r="E184" s="653">
        <v>0.60000000000000009</v>
      </c>
      <c r="F184" s="653">
        <v>5872.92</v>
      </c>
      <c r="G184" s="650">
        <v>1</v>
      </c>
      <c r="H184" s="650">
        <v>9788.1999999999989</v>
      </c>
      <c r="I184" s="653"/>
      <c r="J184" s="653"/>
      <c r="K184" s="650"/>
      <c r="L184" s="650"/>
      <c r="M184" s="653"/>
      <c r="N184" s="653"/>
      <c r="O184" s="666"/>
      <c r="P184" s="654"/>
    </row>
    <row r="185" spans="1:16" ht="14.4" customHeight="1" x14ac:dyDescent="0.3">
      <c r="A185" s="649" t="s">
        <v>6422</v>
      </c>
      <c r="B185" s="650" t="s">
        <v>1527</v>
      </c>
      <c r="C185" s="650" t="s">
        <v>6638</v>
      </c>
      <c r="D185" s="650" t="s">
        <v>6418</v>
      </c>
      <c r="E185" s="653">
        <v>0.2</v>
      </c>
      <c r="F185" s="653">
        <v>474.16</v>
      </c>
      <c r="G185" s="650">
        <v>1</v>
      </c>
      <c r="H185" s="650">
        <v>2370.8000000000002</v>
      </c>
      <c r="I185" s="653"/>
      <c r="J185" s="653"/>
      <c r="K185" s="650"/>
      <c r="L185" s="650"/>
      <c r="M185" s="653"/>
      <c r="N185" s="653"/>
      <c r="O185" s="666"/>
      <c r="P185" s="654"/>
    </row>
    <row r="186" spans="1:16" ht="14.4" customHeight="1" x14ac:dyDescent="0.3">
      <c r="A186" s="649" t="s">
        <v>6422</v>
      </c>
      <c r="B186" s="650" t="s">
        <v>1527</v>
      </c>
      <c r="C186" s="650" t="s">
        <v>6639</v>
      </c>
      <c r="D186" s="650" t="s">
        <v>6640</v>
      </c>
      <c r="E186" s="653">
        <v>7.8</v>
      </c>
      <c r="F186" s="653">
        <v>121778.65000000001</v>
      </c>
      <c r="G186" s="650">
        <v>1</v>
      </c>
      <c r="H186" s="650">
        <v>15612.647435897437</v>
      </c>
      <c r="I186" s="653"/>
      <c r="J186" s="653"/>
      <c r="K186" s="650"/>
      <c r="L186" s="650"/>
      <c r="M186" s="653"/>
      <c r="N186" s="653"/>
      <c r="O186" s="666"/>
      <c r="P186" s="654"/>
    </row>
    <row r="187" spans="1:16" ht="14.4" customHeight="1" x14ac:dyDescent="0.3">
      <c r="A187" s="649" t="s">
        <v>6422</v>
      </c>
      <c r="B187" s="650" t="s">
        <v>1527</v>
      </c>
      <c r="C187" s="650" t="s">
        <v>6641</v>
      </c>
      <c r="D187" s="650" t="s">
        <v>6642</v>
      </c>
      <c r="E187" s="653"/>
      <c r="F187" s="653"/>
      <c r="G187" s="650"/>
      <c r="H187" s="650"/>
      <c r="I187" s="653"/>
      <c r="J187" s="653"/>
      <c r="K187" s="650"/>
      <c r="L187" s="650"/>
      <c r="M187" s="653">
        <v>1</v>
      </c>
      <c r="N187" s="653">
        <v>95163</v>
      </c>
      <c r="O187" s="666"/>
      <c r="P187" s="654">
        <v>95163</v>
      </c>
    </row>
    <row r="188" spans="1:16" ht="14.4" customHeight="1" x14ac:dyDescent="0.3">
      <c r="A188" s="649" t="s">
        <v>6422</v>
      </c>
      <c r="B188" s="650" t="s">
        <v>1527</v>
      </c>
      <c r="C188" s="650" t="s">
        <v>6643</v>
      </c>
      <c r="D188" s="650" t="s">
        <v>6642</v>
      </c>
      <c r="E188" s="653"/>
      <c r="F188" s="653"/>
      <c r="G188" s="650"/>
      <c r="H188" s="650"/>
      <c r="I188" s="653"/>
      <c r="J188" s="653"/>
      <c r="K188" s="650"/>
      <c r="L188" s="650"/>
      <c r="M188" s="653">
        <v>8</v>
      </c>
      <c r="N188" s="653">
        <v>3887.76</v>
      </c>
      <c r="O188" s="666"/>
      <c r="P188" s="654">
        <v>485.97</v>
      </c>
    </row>
    <row r="189" spans="1:16" ht="14.4" customHeight="1" x14ac:dyDescent="0.3">
      <c r="A189" s="649" t="s">
        <v>6422</v>
      </c>
      <c r="B189" s="650" t="s">
        <v>1527</v>
      </c>
      <c r="C189" s="650" t="s">
        <v>6644</v>
      </c>
      <c r="D189" s="650" t="s">
        <v>6642</v>
      </c>
      <c r="E189" s="653">
        <v>4.38</v>
      </c>
      <c r="F189" s="653">
        <v>497217.6</v>
      </c>
      <c r="G189" s="650">
        <v>1</v>
      </c>
      <c r="H189" s="650">
        <v>113520</v>
      </c>
      <c r="I189" s="653">
        <v>3</v>
      </c>
      <c r="J189" s="653">
        <v>369395</v>
      </c>
      <c r="K189" s="650">
        <v>0.74292422472575392</v>
      </c>
      <c r="L189" s="650">
        <v>123131.66666666667</v>
      </c>
      <c r="M189" s="653">
        <v>49</v>
      </c>
      <c r="N189" s="653">
        <v>4515165.13</v>
      </c>
      <c r="O189" s="666">
        <v>9.0808634489205531</v>
      </c>
      <c r="P189" s="654">
        <v>92146.22714285714</v>
      </c>
    </row>
    <row r="190" spans="1:16" ht="14.4" customHeight="1" x14ac:dyDescent="0.3">
      <c r="A190" s="649" t="s">
        <v>6422</v>
      </c>
      <c r="B190" s="650" t="s">
        <v>1527</v>
      </c>
      <c r="C190" s="650" t="s">
        <v>6645</v>
      </c>
      <c r="D190" s="650" t="s">
        <v>6636</v>
      </c>
      <c r="E190" s="653"/>
      <c r="F190" s="653"/>
      <c r="G190" s="650"/>
      <c r="H190" s="650"/>
      <c r="I190" s="653"/>
      <c r="J190" s="653"/>
      <c r="K190" s="650"/>
      <c r="L190" s="650"/>
      <c r="M190" s="653">
        <v>0</v>
      </c>
      <c r="N190" s="653">
        <v>0</v>
      </c>
      <c r="O190" s="666"/>
      <c r="P190" s="654"/>
    </row>
    <row r="191" spans="1:16" ht="14.4" customHeight="1" x14ac:dyDescent="0.3">
      <c r="A191" s="649" t="s">
        <v>6422</v>
      </c>
      <c r="B191" s="650" t="s">
        <v>1527</v>
      </c>
      <c r="C191" s="650" t="s">
        <v>6645</v>
      </c>
      <c r="D191" s="650" t="s">
        <v>3532</v>
      </c>
      <c r="E191" s="653"/>
      <c r="F191" s="653"/>
      <c r="G191" s="650"/>
      <c r="H191" s="650"/>
      <c r="I191" s="653"/>
      <c r="J191" s="653"/>
      <c r="K191" s="650"/>
      <c r="L191" s="650"/>
      <c r="M191" s="653">
        <v>2</v>
      </c>
      <c r="N191" s="653">
        <v>51907.76</v>
      </c>
      <c r="O191" s="666"/>
      <c r="P191" s="654">
        <v>25953.88</v>
      </c>
    </row>
    <row r="192" spans="1:16" ht="14.4" customHeight="1" x14ac:dyDescent="0.3">
      <c r="A192" s="649" t="s">
        <v>6422</v>
      </c>
      <c r="B192" s="650" t="s">
        <v>1527</v>
      </c>
      <c r="C192" s="650" t="s">
        <v>6646</v>
      </c>
      <c r="D192" s="650" t="s">
        <v>3360</v>
      </c>
      <c r="E192" s="653"/>
      <c r="F192" s="653"/>
      <c r="G192" s="650"/>
      <c r="H192" s="650"/>
      <c r="I192" s="653"/>
      <c r="J192" s="653"/>
      <c r="K192" s="650"/>
      <c r="L192" s="650"/>
      <c r="M192" s="653">
        <v>2</v>
      </c>
      <c r="N192" s="653">
        <v>7945.2</v>
      </c>
      <c r="O192" s="666"/>
      <c r="P192" s="654">
        <v>3972.6</v>
      </c>
    </row>
    <row r="193" spans="1:16" ht="14.4" customHeight="1" x14ac:dyDescent="0.3">
      <c r="A193" s="649" t="s">
        <v>6422</v>
      </c>
      <c r="B193" s="650" t="s">
        <v>1527</v>
      </c>
      <c r="C193" s="650" t="s">
        <v>6647</v>
      </c>
      <c r="D193" s="650" t="s">
        <v>3399</v>
      </c>
      <c r="E193" s="653"/>
      <c r="F193" s="653"/>
      <c r="G193" s="650"/>
      <c r="H193" s="650"/>
      <c r="I193" s="653"/>
      <c r="J193" s="653"/>
      <c r="K193" s="650"/>
      <c r="L193" s="650"/>
      <c r="M193" s="653">
        <v>1</v>
      </c>
      <c r="N193" s="653">
        <v>11917.8</v>
      </c>
      <c r="O193" s="666"/>
      <c r="P193" s="654">
        <v>11917.8</v>
      </c>
    </row>
    <row r="194" spans="1:16" ht="14.4" customHeight="1" x14ac:dyDescent="0.3">
      <c r="A194" s="649" t="s">
        <v>6422</v>
      </c>
      <c r="B194" s="650" t="s">
        <v>1527</v>
      </c>
      <c r="C194" s="650" t="s">
        <v>6648</v>
      </c>
      <c r="D194" s="650" t="s">
        <v>6649</v>
      </c>
      <c r="E194" s="653"/>
      <c r="F194" s="653"/>
      <c r="G194" s="650"/>
      <c r="H194" s="650"/>
      <c r="I194" s="653"/>
      <c r="J194" s="653"/>
      <c r="K194" s="650"/>
      <c r="L194" s="650"/>
      <c r="M194" s="653">
        <v>0</v>
      </c>
      <c r="N194" s="653">
        <v>2.3283064365386963E-10</v>
      </c>
      <c r="O194" s="666"/>
      <c r="P194" s="654"/>
    </row>
    <row r="195" spans="1:16" ht="14.4" customHeight="1" x14ac:dyDescent="0.3">
      <c r="A195" s="649" t="s">
        <v>6422</v>
      </c>
      <c r="B195" s="650" t="s">
        <v>1527</v>
      </c>
      <c r="C195" s="650" t="s">
        <v>6648</v>
      </c>
      <c r="D195" s="650" t="s">
        <v>3543</v>
      </c>
      <c r="E195" s="653"/>
      <c r="F195" s="653"/>
      <c r="G195" s="650"/>
      <c r="H195" s="650"/>
      <c r="I195" s="653"/>
      <c r="J195" s="653"/>
      <c r="K195" s="650"/>
      <c r="L195" s="650"/>
      <c r="M195" s="653">
        <v>50</v>
      </c>
      <c r="N195" s="653">
        <v>4639265</v>
      </c>
      <c r="O195" s="666"/>
      <c r="P195" s="654">
        <v>92785.3</v>
      </c>
    </row>
    <row r="196" spans="1:16" ht="14.4" customHeight="1" x14ac:dyDescent="0.3">
      <c r="A196" s="649" t="s">
        <v>6422</v>
      </c>
      <c r="B196" s="650" t="s">
        <v>1527</v>
      </c>
      <c r="C196" s="650" t="s">
        <v>6650</v>
      </c>
      <c r="D196" s="650" t="s">
        <v>6651</v>
      </c>
      <c r="E196" s="653"/>
      <c r="F196" s="653"/>
      <c r="G196" s="650"/>
      <c r="H196" s="650"/>
      <c r="I196" s="653"/>
      <c r="J196" s="653"/>
      <c r="K196" s="650"/>
      <c r="L196" s="650"/>
      <c r="M196" s="653">
        <v>0</v>
      </c>
      <c r="N196" s="653">
        <v>0</v>
      </c>
      <c r="O196" s="666"/>
      <c r="P196" s="654"/>
    </row>
    <row r="197" spans="1:16" ht="14.4" customHeight="1" x14ac:dyDescent="0.3">
      <c r="A197" s="649" t="s">
        <v>6422</v>
      </c>
      <c r="B197" s="650" t="s">
        <v>1527</v>
      </c>
      <c r="C197" s="650" t="s">
        <v>6650</v>
      </c>
      <c r="D197" s="650" t="s">
        <v>3546</v>
      </c>
      <c r="E197" s="653"/>
      <c r="F197" s="653"/>
      <c r="G197" s="650"/>
      <c r="H197" s="650"/>
      <c r="I197" s="653"/>
      <c r="J197" s="653"/>
      <c r="K197" s="650"/>
      <c r="L197" s="650"/>
      <c r="M197" s="653">
        <v>2</v>
      </c>
      <c r="N197" s="653">
        <v>907177.68</v>
      </c>
      <c r="O197" s="666"/>
      <c r="P197" s="654">
        <v>453588.84</v>
      </c>
    </row>
    <row r="198" spans="1:16" ht="14.4" customHeight="1" x14ac:dyDescent="0.3">
      <c r="A198" s="649" t="s">
        <v>6422</v>
      </c>
      <c r="B198" s="650" t="s">
        <v>1527</v>
      </c>
      <c r="C198" s="650" t="s">
        <v>6652</v>
      </c>
      <c r="D198" s="650" t="s">
        <v>6651</v>
      </c>
      <c r="E198" s="653"/>
      <c r="F198" s="653"/>
      <c r="G198" s="650"/>
      <c r="H198" s="650"/>
      <c r="I198" s="653"/>
      <c r="J198" s="653"/>
      <c r="K198" s="650"/>
      <c r="L198" s="650"/>
      <c r="M198" s="653">
        <v>0</v>
      </c>
      <c r="N198" s="653">
        <v>0</v>
      </c>
      <c r="O198" s="666"/>
      <c r="P198" s="654"/>
    </row>
    <row r="199" spans="1:16" ht="14.4" customHeight="1" x14ac:dyDescent="0.3">
      <c r="A199" s="649" t="s">
        <v>6422</v>
      </c>
      <c r="B199" s="650" t="s">
        <v>1527</v>
      </c>
      <c r="C199" s="650" t="s">
        <v>6652</v>
      </c>
      <c r="D199" s="650" t="s">
        <v>3546</v>
      </c>
      <c r="E199" s="653"/>
      <c r="F199" s="653"/>
      <c r="G199" s="650"/>
      <c r="H199" s="650"/>
      <c r="I199" s="653"/>
      <c r="J199" s="653"/>
      <c r="K199" s="650"/>
      <c r="L199" s="650"/>
      <c r="M199" s="653">
        <v>2</v>
      </c>
      <c r="N199" s="653">
        <v>228708.66</v>
      </c>
      <c r="O199" s="666"/>
      <c r="P199" s="654">
        <v>114354.33</v>
      </c>
    </row>
    <row r="200" spans="1:16" ht="14.4" customHeight="1" x14ac:dyDescent="0.3">
      <c r="A200" s="649" t="s">
        <v>6422</v>
      </c>
      <c r="B200" s="650" t="s">
        <v>1527</v>
      </c>
      <c r="C200" s="650" t="s">
        <v>6653</v>
      </c>
      <c r="D200" s="650" t="s">
        <v>6654</v>
      </c>
      <c r="E200" s="653"/>
      <c r="F200" s="653"/>
      <c r="G200" s="650"/>
      <c r="H200" s="650"/>
      <c r="I200" s="653"/>
      <c r="J200" s="653"/>
      <c r="K200" s="650"/>
      <c r="L200" s="650"/>
      <c r="M200" s="653">
        <v>0</v>
      </c>
      <c r="N200" s="653">
        <v>-5.8207660913467407E-10</v>
      </c>
      <c r="O200" s="666"/>
      <c r="P200" s="654"/>
    </row>
    <row r="201" spans="1:16" ht="14.4" customHeight="1" x14ac:dyDescent="0.3">
      <c r="A201" s="649" t="s">
        <v>6422</v>
      </c>
      <c r="B201" s="650" t="s">
        <v>1527</v>
      </c>
      <c r="C201" s="650" t="s">
        <v>6653</v>
      </c>
      <c r="D201" s="650" t="s">
        <v>3535</v>
      </c>
      <c r="E201" s="653"/>
      <c r="F201" s="653"/>
      <c r="G201" s="650"/>
      <c r="H201" s="650"/>
      <c r="I201" s="653"/>
      <c r="J201" s="653"/>
      <c r="K201" s="650"/>
      <c r="L201" s="650"/>
      <c r="M201" s="653">
        <v>53</v>
      </c>
      <c r="N201" s="653">
        <v>4446463.09</v>
      </c>
      <c r="O201" s="666"/>
      <c r="P201" s="654">
        <v>83895.53</v>
      </c>
    </row>
    <row r="202" spans="1:16" ht="14.4" customHeight="1" x14ac:dyDescent="0.3">
      <c r="A202" s="649" t="s">
        <v>6422</v>
      </c>
      <c r="B202" s="650" t="s">
        <v>1527</v>
      </c>
      <c r="C202" s="650" t="s">
        <v>6655</v>
      </c>
      <c r="D202" s="650" t="s">
        <v>6656</v>
      </c>
      <c r="E202" s="653"/>
      <c r="F202" s="653"/>
      <c r="G202" s="650"/>
      <c r="H202" s="650"/>
      <c r="I202" s="653"/>
      <c r="J202" s="653"/>
      <c r="K202" s="650"/>
      <c r="L202" s="650"/>
      <c r="M202" s="653">
        <v>1</v>
      </c>
      <c r="N202" s="653">
        <v>109010.2</v>
      </c>
      <c r="O202" s="666"/>
      <c r="P202" s="654">
        <v>109010.2</v>
      </c>
    </row>
    <row r="203" spans="1:16" ht="14.4" customHeight="1" x14ac:dyDescent="0.3">
      <c r="A203" s="649" t="s">
        <v>6422</v>
      </c>
      <c r="B203" s="650" t="s">
        <v>1527</v>
      </c>
      <c r="C203" s="650" t="s">
        <v>6655</v>
      </c>
      <c r="D203" s="650" t="s">
        <v>6657</v>
      </c>
      <c r="E203" s="653"/>
      <c r="F203" s="653"/>
      <c r="G203" s="650"/>
      <c r="H203" s="650"/>
      <c r="I203" s="653"/>
      <c r="J203" s="653"/>
      <c r="K203" s="650"/>
      <c r="L203" s="650"/>
      <c r="M203" s="653">
        <v>0</v>
      </c>
      <c r="N203" s="653">
        <v>0</v>
      </c>
      <c r="O203" s="666"/>
      <c r="P203" s="654"/>
    </row>
    <row r="204" spans="1:16" ht="14.4" customHeight="1" x14ac:dyDescent="0.3">
      <c r="A204" s="649" t="s">
        <v>6422</v>
      </c>
      <c r="B204" s="650" t="s">
        <v>1527</v>
      </c>
      <c r="C204" s="650" t="s">
        <v>6658</v>
      </c>
      <c r="D204" s="650" t="s">
        <v>6659</v>
      </c>
      <c r="E204" s="653"/>
      <c r="F204" s="653"/>
      <c r="G204" s="650"/>
      <c r="H204" s="650"/>
      <c r="I204" s="653"/>
      <c r="J204" s="653"/>
      <c r="K204" s="650"/>
      <c r="L204" s="650"/>
      <c r="M204" s="653">
        <v>146.59</v>
      </c>
      <c r="N204" s="653">
        <v>602784.72</v>
      </c>
      <c r="O204" s="666"/>
      <c r="P204" s="654">
        <v>4112.0452964049391</v>
      </c>
    </row>
    <row r="205" spans="1:16" ht="14.4" customHeight="1" x14ac:dyDescent="0.3">
      <c r="A205" s="649" t="s">
        <v>6422</v>
      </c>
      <c r="B205" s="650" t="s">
        <v>1527</v>
      </c>
      <c r="C205" s="650" t="s">
        <v>6660</v>
      </c>
      <c r="D205" s="650" t="s">
        <v>622</v>
      </c>
      <c r="E205" s="653"/>
      <c r="F205" s="653"/>
      <c r="G205" s="650"/>
      <c r="H205" s="650"/>
      <c r="I205" s="653"/>
      <c r="J205" s="653"/>
      <c r="K205" s="650"/>
      <c r="L205" s="650"/>
      <c r="M205" s="653">
        <v>17.93</v>
      </c>
      <c r="N205" s="653">
        <v>42837.450000000004</v>
      </c>
      <c r="O205" s="666"/>
      <c r="P205" s="654">
        <v>2389.1494701617403</v>
      </c>
    </row>
    <row r="206" spans="1:16" ht="14.4" customHeight="1" x14ac:dyDescent="0.3">
      <c r="A206" s="649" t="s">
        <v>6422</v>
      </c>
      <c r="B206" s="650" t="s">
        <v>1527</v>
      </c>
      <c r="C206" s="650" t="s">
        <v>6661</v>
      </c>
      <c r="D206" s="650" t="s">
        <v>622</v>
      </c>
      <c r="E206" s="653"/>
      <c r="F206" s="653"/>
      <c r="G206" s="650"/>
      <c r="H206" s="650"/>
      <c r="I206" s="653"/>
      <c r="J206" s="653"/>
      <c r="K206" s="650"/>
      <c r="L206" s="650"/>
      <c r="M206" s="653">
        <v>41.55</v>
      </c>
      <c r="N206" s="653">
        <v>28580.57</v>
      </c>
      <c r="O206" s="666"/>
      <c r="P206" s="654">
        <v>687.85968712394708</v>
      </c>
    </row>
    <row r="207" spans="1:16" ht="14.4" customHeight="1" x14ac:dyDescent="0.3">
      <c r="A207" s="649" t="s">
        <v>6422</v>
      </c>
      <c r="B207" s="650" t="s">
        <v>1527</v>
      </c>
      <c r="C207" s="650" t="s">
        <v>6662</v>
      </c>
      <c r="D207" s="650" t="s">
        <v>6659</v>
      </c>
      <c r="E207" s="653"/>
      <c r="F207" s="653"/>
      <c r="G207" s="650"/>
      <c r="H207" s="650"/>
      <c r="I207" s="653"/>
      <c r="J207" s="653"/>
      <c r="K207" s="650"/>
      <c r="L207" s="650"/>
      <c r="M207" s="653">
        <v>232</v>
      </c>
      <c r="N207" s="653">
        <v>2927075.47</v>
      </c>
      <c r="O207" s="666"/>
      <c r="P207" s="654">
        <v>12616.704612068967</v>
      </c>
    </row>
    <row r="208" spans="1:16" ht="14.4" customHeight="1" x14ac:dyDescent="0.3">
      <c r="A208" s="649" t="s">
        <v>6422</v>
      </c>
      <c r="B208" s="650" t="s">
        <v>1527</v>
      </c>
      <c r="C208" s="650" t="s">
        <v>6663</v>
      </c>
      <c r="D208" s="650" t="s">
        <v>6659</v>
      </c>
      <c r="E208" s="653"/>
      <c r="F208" s="653"/>
      <c r="G208" s="650"/>
      <c r="H208" s="650"/>
      <c r="I208" s="653"/>
      <c r="J208" s="653"/>
      <c r="K208" s="650"/>
      <c r="L208" s="650"/>
      <c r="M208" s="653">
        <v>198.86999999999998</v>
      </c>
      <c r="N208" s="653">
        <v>233291.44999999998</v>
      </c>
      <c r="O208" s="666"/>
      <c r="P208" s="654">
        <v>1173.0851812741994</v>
      </c>
    </row>
    <row r="209" spans="1:16" ht="14.4" customHeight="1" x14ac:dyDescent="0.3">
      <c r="A209" s="649" t="s">
        <v>6422</v>
      </c>
      <c r="B209" s="650" t="s">
        <v>1527</v>
      </c>
      <c r="C209" s="650" t="s">
        <v>6664</v>
      </c>
      <c r="D209" s="650" t="s">
        <v>1886</v>
      </c>
      <c r="E209" s="653"/>
      <c r="F209" s="653"/>
      <c r="G209" s="650"/>
      <c r="H209" s="650"/>
      <c r="I209" s="653"/>
      <c r="J209" s="653"/>
      <c r="K209" s="650"/>
      <c r="L209" s="650"/>
      <c r="M209" s="653">
        <v>72.440000000000012</v>
      </c>
      <c r="N209" s="653">
        <v>106081.36</v>
      </c>
      <c r="O209" s="666"/>
      <c r="P209" s="654">
        <v>1464.403092214246</v>
      </c>
    </row>
    <row r="210" spans="1:16" ht="14.4" customHeight="1" x14ac:dyDescent="0.3">
      <c r="A210" s="649" t="s">
        <v>6422</v>
      </c>
      <c r="B210" s="650" t="s">
        <v>1527</v>
      </c>
      <c r="C210" s="650" t="s">
        <v>6665</v>
      </c>
      <c r="D210" s="650" t="s">
        <v>1886</v>
      </c>
      <c r="E210" s="653"/>
      <c r="F210" s="653"/>
      <c r="G210" s="650"/>
      <c r="H210" s="650"/>
      <c r="I210" s="653"/>
      <c r="J210" s="653"/>
      <c r="K210" s="650"/>
      <c r="L210" s="650"/>
      <c r="M210" s="653">
        <v>217.05999999999997</v>
      </c>
      <c r="N210" s="653">
        <v>105838.95000000001</v>
      </c>
      <c r="O210" s="666"/>
      <c r="P210" s="654">
        <v>487.60227586842359</v>
      </c>
    </row>
    <row r="211" spans="1:16" ht="14.4" customHeight="1" x14ac:dyDescent="0.3">
      <c r="A211" s="649" t="s">
        <v>6422</v>
      </c>
      <c r="B211" s="650" t="s">
        <v>1527</v>
      </c>
      <c r="C211" s="650" t="s">
        <v>6666</v>
      </c>
      <c r="D211" s="650" t="s">
        <v>1886</v>
      </c>
      <c r="E211" s="653"/>
      <c r="F211" s="653"/>
      <c r="G211" s="650"/>
      <c r="H211" s="650"/>
      <c r="I211" s="653"/>
      <c r="J211" s="653"/>
      <c r="K211" s="650"/>
      <c r="L211" s="650"/>
      <c r="M211" s="653">
        <v>186.88</v>
      </c>
      <c r="N211" s="653">
        <v>30805.819999999996</v>
      </c>
      <c r="O211" s="666"/>
      <c r="P211" s="654">
        <v>164.84278681506848</v>
      </c>
    </row>
    <row r="212" spans="1:16" ht="14.4" customHeight="1" x14ac:dyDescent="0.3">
      <c r="A212" s="649" t="s">
        <v>6422</v>
      </c>
      <c r="B212" s="650" t="s">
        <v>1527</v>
      </c>
      <c r="C212" s="650" t="s">
        <v>6667</v>
      </c>
      <c r="D212" s="650" t="s">
        <v>6418</v>
      </c>
      <c r="E212" s="653">
        <v>117.78</v>
      </c>
      <c r="F212" s="653">
        <v>35064.99</v>
      </c>
      <c r="G212" s="650">
        <v>1</v>
      </c>
      <c r="H212" s="650">
        <v>297.71599592460518</v>
      </c>
      <c r="I212" s="653"/>
      <c r="J212" s="653"/>
      <c r="K212" s="650"/>
      <c r="L212" s="650"/>
      <c r="M212" s="653"/>
      <c r="N212" s="653"/>
      <c r="O212" s="666"/>
      <c r="P212" s="654"/>
    </row>
    <row r="213" spans="1:16" ht="14.4" customHeight="1" x14ac:dyDescent="0.3">
      <c r="A213" s="649" t="s">
        <v>6422</v>
      </c>
      <c r="B213" s="650" t="s">
        <v>1527</v>
      </c>
      <c r="C213" s="650" t="s">
        <v>6668</v>
      </c>
      <c r="D213" s="650" t="s">
        <v>1886</v>
      </c>
      <c r="E213" s="653"/>
      <c r="F213" s="653"/>
      <c r="G213" s="650"/>
      <c r="H213" s="650"/>
      <c r="I213" s="653"/>
      <c r="J213" s="653"/>
      <c r="K213" s="650"/>
      <c r="L213" s="650"/>
      <c r="M213" s="653">
        <v>46.28</v>
      </c>
      <c r="N213" s="653">
        <v>91593.48000000001</v>
      </c>
      <c r="O213" s="666"/>
      <c r="P213" s="654">
        <v>1979.1158167675023</v>
      </c>
    </row>
    <row r="214" spans="1:16" ht="14.4" customHeight="1" x14ac:dyDescent="0.3">
      <c r="A214" s="649" t="s">
        <v>6422</v>
      </c>
      <c r="B214" s="650" t="s">
        <v>1527</v>
      </c>
      <c r="C214" s="650" t="s">
        <v>6669</v>
      </c>
      <c r="D214" s="650" t="s">
        <v>1898</v>
      </c>
      <c r="E214" s="653"/>
      <c r="F214" s="653"/>
      <c r="G214" s="650"/>
      <c r="H214" s="650"/>
      <c r="I214" s="653"/>
      <c r="J214" s="653"/>
      <c r="K214" s="650"/>
      <c r="L214" s="650"/>
      <c r="M214" s="653">
        <v>78.31</v>
      </c>
      <c r="N214" s="653">
        <v>58591.939999999995</v>
      </c>
      <c r="O214" s="666"/>
      <c r="P214" s="654">
        <v>748.20508236495971</v>
      </c>
    </row>
    <row r="215" spans="1:16" ht="14.4" customHeight="1" x14ac:dyDescent="0.3">
      <c r="A215" s="649" t="s">
        <v>6422</v>
      </c>
      <c r="B215" s="650" t="s">
        <v>1527</v>
      </c>
      <c r="C215" s="650" t="s">
        <v>6670</v>
      </c>
      <c r="D215" s="650" t="s">
        <v>3405</v>
      </c>
      <c r="E215" s="653"/>
      <c r="F215" s="653"/>
      <c r="G215" s="650"/>
      <c r="H215" s="650"/>
      <c r="I215" s="653"/>
      <c r="J215" s="653"/>
      <c r="K215" s="650"/>
      <c r="L215" s="650"/>
      <c r="M215" s="653">
        <v>69</v>
      </c>
      <c r="N215" s="653">
        <v>148535.61000000002</v>
      </c>
      <c r="O215" s="666"/>
      <c r="P215" s="654">
        <v>2152.69</v>
      </c>
    </row>
    <row r="216" spans="1:16" ht="14.4" customHeight="1" x14ac:dyDescent="0.3">
      <c r="A216" s="649" t="s">
        <v>6422</v>
      </c>
      <c r="B216" s="650" t="s">
        <v>1527</v>
      </c>
      <c r="C216" s="650" t="s">
        <v>6671</v>
      </c>
      <c r="D216" s="650" t="s">
        <v>1898</v>
      </c>
      <c r="E216" s="653"/>
      <c r="F216" s="653"/>
      <c r="G216" s="650"/>
      <c r="H216" s="650"/>
      <c r="I216" s="653"/>
      <c r="J216" s="653"/>
      <c r="K216" s="650"/>
      <c r="L216" s="650"/>
      <c r="M216" s="653">
        <v>243.06</v>
      </c>
      <c r="N216" s="653">
        <v>363719.78</v>
      </c>
      <c r="O216" s="666"/>
      <c r="P216" s="654">
        <v>1496.4197317534765</v>
      </c>
    </row>
    <row r="217" spans="1:16" ht="14.4" customHeight="1" x14ac:dyDescent="0.3">
      <c r="A217" s="649" t="s">
        <v>6422</v>
      </c>
      <c r="B217" s="650" t="s">
        <v>1527</v>
      </c>
      <c r="C217" s="650" t="s">
        <v>6672</v>
      </c>
      <c r="D217" s="650" t="s">
        <v>1905</v>
      </c>
      <c r="E217" s="653"/>
      <c r="F217" s="653"/>
      <c r="G217" s="650"/>
      <c r="H217" s="650"/>
      <c r="I217" s="653"/>
      <c r="J217" s="653"/>
      <c r="K217" s="650"/>
      <c r="L217" s="650"/>
      <c r="M217" s="653">
        <v>3</v>
      </c>
      <c r="N217" s="653">
        <v>35474.82</v>
      </c>
      <c r="O217" s="666"/>
      <c r="P217" s="654">
        <v>11824.94</v>
      </c>
    </row>
    <row r="218" spans="1:16" ht="14.4" customHeight="1" x14ac:dyDescent="0.3">
      <c r="A218" s="649" t="s">
        <v>6422</v>
      </c>
      <c r="B218" s="650" t="s">
        <v>1527</v>
      </c>
      <c r="C218" s="650" t="s">
        <v>6673</v>
      </c>
      <c r="D218" s="650" t="s">
        <v>6418</v>
      </c>
      <c r="E218" s="653">
        <v>160.35</v>
      </c>
      <c r="F218" s="653">
        <v>227227.18</v>
      </c>
      <c r="G218" s="650">
        <v>1</v>
      </c>
      <c r="H218" s="650">
        <v>1417.0700342999689</v>
      </c>
      <c r="I218" s="653"/>
      <c r="J218" s="653"/>
      <c r="K218" s="650"/>
      <c r="L218" s="650"/>
      <c r="M218" s="653"/>
      <c r="N218" s="653"/>
      <c r="O218" s="666"/>
      <c r="P218" s="654"/>
    </row>
    <row r="219" spans="1:16" ht="14.4" customHeight="1" x14ac:dyDescent="0.3">
      <c r="A219" s="649" t="s">
        <v>6422</v>
      </c>
      <c r="B219" s="650" t="s">
        <v>1527</v>
      </c>
      <c r="C219" s="650" t="s">
        <v>6674</v>
      </c>
      <c r="D219" s="650" t="s">
        <v>3427</v>
      </c>
      <c r="E219" s="653"/>
      <c r="F219" s="653"/>
      <c r="G219" s="650"/>
      <c r="H219" s="650"/>
      <c r="I219" s="653"/>
      <c r="J219" s="653"/>
      <c r="K219" s="650"/>
      <c r="L219" s="650"/>
      <c r="M219" s="653">
        <v>66.8</v>
      </c>
      <c r="N219" s="653">
        <v>695991.78</v>
      </c>
      <c r="O219" s="666"/>
      <c r="P219" s="654">
        <v>10419.038622754491</v>
      </c>
    </row>
    <row r="220" spans="1:16" ht="14.4" customHeight="1" x14ac:dyDescent="0.3">
      <c r="A220" s="649" t="s">
        <v>6422</v>
      </c>
      <c r="B220" s="650" t="s">
        <v>1527</v>
      </c>
      <c r="C220" s="650" t="s">
        <v>6674</v>
      </c>
      <c r="D220" s="650" t="s">
        <v>6675</v>
      </c>
      <c r="E220" s="653"/>
      <c r="F220" s="653"/>
      <c r="G220" s="650"/>
      <c r="H220" s="650"/>
      <c r="I220" s="653"/>
      <c r="J220" s="653"/>
      <c r="K220" s="650"/>
      <c r="L220" s="650"/>
      <c r="M220" s="653">
        <v>-7.1054273576010019E-15</v>
      </c>
      <c r="N220" s="653">
        <v>2.9103830456733704E-11</v>
      </c>
      <c r="O220" s="666"/>
      <c r="P220" s="654">
        <v>-4096</v>
      </c>
    </row>
    <row r="221" spans="1:16" ht="14.4" customHeight="1" x14ac:dyDescent="0.3">
      <c r="A221" s="649" t="s">
        <v>6422</v>
      </c>
      <c r="B221" s="650" t="s">
        <v>1527</v>
      </c>
      <c r="C221" s="650" t="s">
        <v>6676</v>
      </c>
      <c r="D221" s="650" t="s">
        <v>625</v>
      </c>
      <c r="E221" s="653"/>
      <c r="F221" s="653"/>
      <c r="G221" s="650"/>
      <c r="H221" s="650"/>
      <c r="I221" s="653"/>
      <c r="J221" s="653"/>
      <c r="K221" s="650"/>
      <c r="L221" s="650"/>
      <c r="M221" s="653">
        <v>1.2</v>
      </c>
      <c r="N221" s="653">
        <v>7907.09</v>
      </c>
      <c r="O221" s="666"/>
      <c r="P221" s="654">
        <v>6589.2416666666668</v>
      </c>
    </row>
    <row r="222" spans="1:16" ht="14.4" customHeight="1" x14ac:dyDescent="0.3">
      <c r="A222" s="649" t="s">
        <v>6422</v>
      </c>
      <c r="B222" s="650" t="s">
        <v>1527</v>
      </c>
      <c r="C222" s="650" t="s">
        <v>6677</v>
      </c>
      <c r="D222" s="650" t="s">
        <v>1760</v>
      </c>
      <c r="E222" s="653">
        <v>74.94</v>
      </c>
      <c r="F222" s="653">
        <v>2452.6200000000003</v>
      </c>
      <c r="G222" s="650">
        <v>1</v>
      </c>
      <c r="H222" s="650">
        <v>32.727782225780629</v>
      </c>
      <c r="I222" s="653"/>
      <c r="J222" s="653"/>
      <c r="K222" s="650"/>
      <c r="L222" s="650"/>
      <c r="M222" s="653"/>
      <c r="N222" s="653"/>
      <c r="O222" s="666"/>
      <c r="P222" s="654"/>
    </row>
    <row r="223" spans="1:16" ht="14.4" customHeight="1" x14ac:dyDescent="0.3">
      <c r="A223" s="649" t="s">
        <v>6422</v>
      </c>
      <c r="B223" s="650" t="s">
        <v>1527</v>
      </c>
      <c r="C223" s="650" t="s">
        <v>6678</v>
      </c>
      <c r="D223" s="650" t="s">
        <v>6679</v>
      </c>
      <c r="E223" s="653"/>
      <c r="F223" s="653"/>
      <c r="G223" s="650"/>
      <c r="H223" s="650"/>
      <c r="I223" s="653">
        <v>6.13</v>
      </c>
      <c r="J223" s="653">
        <v>29777.63</v>
      </c>
      <c r="K223" s="650"/>
      <c r="L223" s="650">
        <v>4857.6884176182712</v>
      </c>
      <c r="M223" s="653"/>
      <c r="N223" s="653"/>
      <c r="O223" s="666"/>
      <c r="P223" s="654"/>
    </row>
    <row r="224" spans="1:16" ht="14.4" customHeight="1" x14ac:dyDescent="0.3">
      <c r="A224" s="649" t="s">
        <v>6422</v>
      </c>
      <c r="B224" s="650" t="s">
        <v>1527</v>
      </c>
      <c r="C224" s="650" t="s">
        <v>6680</v>
      </c>
      <c r="D224" s="650" t="s">
        <v>625</v>
      </c>
      <c r="E224" s="653"/>
      <c r="F224" s="653"/>
      <c r="G224" s="650"/>
      <c r="H224" s="650"/>
      <c r="I224" s="653"/>
      <c r="J224" s="653"/>
      <c r="K224" s="650"/>
      <c r="L224" s="650"/>
      <c r="M224" s="653">
        <v>4</v>
      </c>
      <c r="N224" s="653">
        <v>1317.84</v>
      </c>
      <c r="O224" s="666"/>
      <c r="P224" s="654">
        <v>329.46</v>
      </c>
    </row>
    <row r="225" spans="1:16" ht="14.4" customHeight="1" x14ac:dyDescent="0.3">
      <c r="A225" s="649" t="s">
        <v>6422</v>
      </c>
      <c r="B225" s="650" t="s">
        <v>1527</v>
      </c>
      <c r="C225" s="650" t="s">
        <v>6681</v>
      </c>
      <c r="D225" s="650" t="s">
        <v>625</v>
      </c>
      <c r="E225" s="653"/>
      <c r="F225" s="653"/>
      <c r="G225" s="650"/>
      <c r="H225" s="650"/>
      <c r="I225" s="653"/>
      <c r="J225" s="653"/>
      <c r="K225" s="650"/>
      <c r="L225" s="650"/>
      <c r="M225" s="653">
        <v>3</v>
      </c>
      <c r="N225" s="653">
        <v>4941.96</v>
      </c>
      <c r="O225" s="666"/>
      <c r="P225" s="654">
        <v>1647.32</v>
      </c>
    </row>
    <row r="226" spans="1:16" ht="14.4" customHeight="1" x14ac:dyDescent="0.3">
      <c r="A226" s="649" t="s">
        <v>6422</v>
      </c>
      <c r="B226" s="650" t="s">
        <v>1527</v>
      </c>
      <c r="C226" s="650" t="s">
        <v>6682</v>
      </c>
      <c r="D226" s="650" t="s">
        <v>1935</v>
      </c>
      <c r="E226" s="653"/>
      <c r="F226" s="653"/>
      <c r="G226" s="650"/>
      <c r="H226" s="650"/>
      <c r="I226" s="653"/>
      <c r="J226" s="653"/>
      <c r="K226" s="650"/>
      <c r="L226" s="650"/>
      <c r="M226" s="653">
        <v>29.989999999999995</v>
      </c>
      <c r="N226" s="653">
        <v>202305.44999999998</v>
      </c>
      <c r="O226" s="666"/>
      <c r="P226" s="654">
        <v>6745.7635878626215</v>
      </c>
    </row>
    <row r="227" spans="1:16" ht="14.4" customHeight="1" x14ac:dyDescent="0.3">
      <c r="A227" s="649" t="s">
        <v>6422</v>
      </c>
      <c r="B227" s="650" t="s">
        <v>1527</v>
      </c>
      <c r="C227" s="650" t="s">
        <v>6683</v>
      </c>
      <c r="D227" s="650" t="s">
        <v>3766</v>
      </c>
      <c r="E227" s="653"/>
      <c r="F227" s="653"/>
      <c r="G227" s="650"/>
      <c r="H227" s="650"/>
      <c r="I227" s="653"/>
      <c r="J227" s="653"/>
      <c r="K227" s="650"/>
      <c r="L227" s="650"/>
      <c r="M227" s="653">
        <v>15.24</v>
      </c>
      <c r="N227" s="653">
        <v>14564.22</v>
      </c>
      <c r="O227" s="666"/>
      <c r="P227" s="654">
        <v>955.65748031496059</v>
      </c>
    </row>
    <row r="228" spans="1:16" ht="14.4" customHeight="1" x14ac:dyDescent="0.3">
      <c r="A228" s="649" t="s">
        <v>6422</v>
      </c>
      <c r="B228" s="650" t="s">
        <v>1527</v>
      </c>
      <c r="C228" s="650" t="s">
        <v>6684</v>
      </c>
      <c r="D228" s="650" t="s">
        <v>3766</v>
      </c>
      <c r="E228" s="653"/>
      <c r="F228" s="653"/>
      <c r="G228" s="650"/>
      <c r="H228" s="650"/>
      <c r="I228" s="653"/>
      <c r="J228" s="653"/>
      <c r="K228" s="650"/>
      <c r="L228" s="650"/>
      <c r="M228" s="653">
        <v>12.43</v>
      </c>
      <c r="N228" s="653">
        <v>29697.11</v>
      </c>
      <c r="O228" s="666"/>
      <c r="P228" s="654">
        <v>2389.1480289621882</v>
      </c>
    </row>
    <row r="229" spans="1:16" ht="14.4" customHeight="1" x14ac:dyDescent="0.3">
      <c r="A229" s="649" t="s">
        <v>6422</v>
      </c>
      <c r="B229" s="650" t="s">
        <v>1527</v>
      </c>
      <c r="C229" s="650" t="s">
        <v>6685</v>
      </c>
      <c r="D229" s="650" t="s">
        <v>3430</v>
      </c>
      <c r="E229" s="653"/>
      <c r="F229" s="653"/>
      <c r="G229" s="650"/>
      <c r="H229" s="650"/>
      <c r="I229" s="653"/>
      <c r="J229" s="653"/>
      <c r="K229" s="650"/>
      <c r="L229" s="650"/>
      <c r="M229" s="653">
        <v>2</v>
      </c>
      <c r="N229" s="653">
        <v>164513.18</v>
      </c>
      <c r="O229" s="666"/>
      <c r="P229" s="654">
        <v>82256.59</v>
      </c>
    </row>
    <row r="230" spans="1:16" ht="14.4" customHeight="1" x14ac:dyDescent="0.3">
      <c r="A230" s="649" t="s">
        <v>6422</v>
      </c>
      <c r="B230" s="650" t="s">
        <v>1527</v>
      </c>
      <c r="C230" s="650" t="s">
        <v>6685</v>
      </c>
      <c r="D230" s="650" t="s">
        <v>6686</v>
      </c>
      <c r="E230" s="653"/>
      <c r="F230" s="653"/>
      <c r="G230" s="650"/>
      <c r="H230" s="650"/>
      <c r="I230" s="653"/>
      <c r="J230" s="653"/>
      <c r="K230" s="650"/>
      <c r="L230" s="650"/>
      <c r="M230" s="653">
        <v>0</v>
      </c>
      <c r="N230" s="653">
        <v>0</v>
      </c>
      <c r="O230" s="666"/>
      <c r="P230" s="654"/>
    </row>
    <row r="231" spans="1:16" ht="14.4" customHeight="1" x14ac:dyDescent="0.3">
      <c r="A231" s="649" t="s">
        <v>6422</v>
      </c>
      <c r="B231" s="650" t="s">
        <v>1527</v>
      </c>
      <c r="C231" s="650" t="s">
        <v>6687</v>
      </c>
      <c r="D231" s="650" t="s">
        <v>1942</v>
      </c>
      <c r="E231" s="653"/>
      <c r="F231" s="653"/>
      <c r="G231" s="650"/>
      <c r="H231" s="650"/>
      <c r="I231" s="653"/>
      <c r="J231" s="653"/>
      <c r="K231" s="650"/>
      <c r="L231" s="650"/>
      <c r="M231" s="653">
        <v>23.840000000000003</v>
      </c>
      <c r="N231" s="653">
        <v>18843.04</v>
      </c>
      <c r="O231" s="666"/>
      <c r="P231" s="654">
        <v>790.39597315436231</v>
      </c>
    </row>
    <row r="232" spans="1:16" ht="14.4" customHeight="1" x14ac:dyDescent="0.3">
      <c r="A232" s="649" t="s">
        <v>6422</v>
      </c>
      <c r="B232" s="650" t="s">
        <v>1527</v>
      </c>
      <c r="C232" s="650" t="s">
        <v>6688</v>
      </c>
      <c r="D232" s="650" t="s">
        <v>1942</v>
      </c>
      <c r="E232" s="653"/>
      <c r="F232" s="653"/>
      <c r="G232" s="650"/>
      <c r="H232" s="650"/>
      <c r="I232" s="653"/>
      <c r="J232" s="653"/>
      <c r="K232" s="650"/>
      <c r="L232" s="650"/>
      <c r="M232" s="653">
        <v>1</v>
      </c>
      <c r="N232" s="653">
        <v>158.07</v>
      </c>
      <c r="O232" s="666"/>
      <c r="P232" s="654">
        <v>158.07</v>
      </c>
    </row>
    <row r="233" spans="1:16" ht="14.4" customHeight="1" x14ac:dyDescent="0.3">
      <c r="A233" s="649" t="s">
        <v>6422</v>
      </c>
      <c r="B233" s="650" t="s">
        <v>1527</v>
      </c>
      <c r="C233" s="650" t="s">
        <v>6689</v>
      </c>
      <c r="D233" s="650" t="s">
        <v>6461</v>
      </c>
      <c r="E233" s="653"/>
      <c r="F233" s="653"/>
      <c r="G233" s="650"/>
      <c r="H233" s="650"/>
      <c r="I233" s="653"/>
      <c r="J233" s="653"/>
      <c r="K233" s="650"/>
      <c r="L233" s="650"/>
      <c r="M233" s="653">
        <v>0</v>
      </c>
      <c r="N233" s="653">
        <v>0</v>
      </c>
      <c r="O233" s="666"/>
      <c r="P233" s="654"/>
    </row>
    <row r="234" spans="1:16" ht="14.4" customHeight="1" x14ac:dyDescent="0.3">
      <c r="A234" s="649" t="s">
        <v>6422</v>
      </c>
      <c r="B234" s="650" t="s">
        <v>1527</v>
      </c>
      <c r="C234" s="650" t="s">
        <v>6689</v>
      </c>
      <c r="D234" s="650" t="s">
        <v>3433</v>
      </c>
      <c r="E234" s="653"/>
      <c r="F234" s="653"/>
      <c r="G234" s="650"/>
      <c r="H234" s="650"/>
      <c r="I234" s="653"/>
      <c r="J234" s="653"/>
      <c r="K234" s="650"/>
      <c r="L234" s="650"/>
      <c r="M234" s="653">
        <v>15</v>
      </c>
      <c r="N234" s="653">
        <v>669397.65</v>
      </c>
      <c r="O234" s="666"/>
      <c r="P234" s="654">
        <v>44626.51</v>
      </c>
    </row>
    <row r="235" spans="1:16" ht="14.4" customHeight="1" x14ac:dyDescent="0.3">
      <c r="A235" s="649" t="s">
        <v>6422</v>
      </c>
      <c r="B235" s="650" t="s">
        <v>1527</v>
      </c>
      <c r="C235" s="650" t="s">
        <v>6690</v>
      </c>
      <c r="D235" s="650" t="s">
        <v>6691</v>
      </c>
      <c r="E235" s="653"/>
      <c r="F235" s="653"/>
      <c r="G235" s="650"/>
      <c r="H235" s="650"/>
      <c r="I235" s="653"/>
      <c r="J235" s="653"/>
      <c r="K235" s="650"/>
      <c r="L235" s="650"/>
      <c r="M235" s="653">
        <v>0.35</v>
      </c>
      <c r="N235" s="653">
        <v>8389.1200000000008</v>
      </c>
      <c r="O235" s="666"/>
      <c r="P235" s="654">
        <v>23968.914285714291</v>
      </c>
    </row>
    <row r="236" spans="1:16" ht="14.4" customHeight="1" x14ac:dyDescent="0.3">
      <c r="A236" s="649" t="s">
        <v>6422</v>
      </c>
      <c r="B236" s="650" t="s">
        <v>1527</v>
      </c>
      <c r="C236" s="650" t="s">
        <v>6692</v>
      </c>
      <c r="D236" s="650" t="s">
        <v>1942</v>
      </c>
      <c r="E236" s="653"/>
      <c r="F236" s="653"/>
      <c r="G236" s="650"/>
      <c r="H236" s="650"/>
      <c r="I236" s="653"/>
      <c r="J236" s="653"/>
      <c r="K236" s="650"/>
      <c r="L236" s="650"/>
      <c r="M236" s="653">
        <v>0.77</v>
      </c>
      <c r="N236" s="653">
        <v>30.43</v>
      </c>
      <c r="O236" s="666"/>
      <c r="P236" s="654">
        <v>39.519480519480517</v>
      </c>
    </row>
    <row r="237" spans="1:16" ht="14.4" customHeight="1" x14ac:dyDescent="0.3">
      <c r="A237" s="649" t="s">
        <v>6422</v>
      </c>
      <c r="B237" s="650" t="s">
        <v>1527</v>
      </c>
      <c r="C237" s="650" t="s">
        <v>6693</v>
      </c>
      <c r="D237" s="650" t="s">
        <v>1942</v>
      </c>
      <c r="E237" s="653"/>
      <c r="F237" s="653"/>
      <c r="G237" s="650"/>
      <c r="H237" s="650"/>
      <c r="I237" s="653"/>
      <c r="J237" s="653"/>
      <c r="K237" s="650"/>
      <c r="L237" s="650"/>
      <c r="M237" s="653">
        <v>6.63</v>
      </c>
      <c r="N237" s="653">
        <v>524.01</v>
      </c>
      <c r="O237" s="666"/>
      <c r="P237" s="654">
        <v>79.036199095022624</v>
      </c>
    </row>
    <row r="238" spans="1:16" ht="14.4" customHeight="1" x14ac:dyDescent="0.3">
      <c r="A238" s="649" t="s">
        <v>6422</v>
      </c>
      <c r="B238" s="650" t="s">
        <v>1527</v>
      </c>
      <c r="C238" s="650" t="s">
        <v>6694</v>
      </c>
      <c r="D238" s="650" t="s">
        <v>636</v>
      </c>
      <c r="E238" s="653">
        <v>1</v>
      </c>
      <c r="F238" s="653">
        <v>7.5</v>
      </c>
      <c r="G238" s="650">
        <v>1</v>
      </c>
      <c r="H238" s="650">
        <v>7.5</v>
      </c>
      <c r="I238" s="653"/>
      <c r="J238" s="653"/>
      <c r="K238" s="650"/>
      <c r="L238" s="650"/>
      <c r="M238" s="653"/>
      <c r="N238" s="653"/>
      <c r="O238" s="666"/>
      <c r="P238" s="654"/>
    </row>
    <row r="239" spans="1:16" ht="14.4" customHeight="1" x14ac:dyDescent="0.3">
      <c r="A239" s="649" t="s">
        <v>6422</v>
      </c>
      <c r="B239" s="650" t="s">
        <v>6695</v>
      </c>
      <c r="C239" s="650" t="s">
        <v>6696</v>
      </c>
      <c r="D239" s="650" t="s">
        <v>6697</v>
      </c>
      <c r="E239" s="653">
        <v>16</v>
      </c>
      <c r="F239" s="653">
        <v>13872</v>
      </c>
      <c r="G239" s="650">
        <v>1</v>
      </c>
      <c r="H239" s="650">
        <v>867</v>
      </c>
      <c r="I239" s="653">
        <v>5</v>
      </c>
      <c r="J239" s="653">
        <v>4335</v>
      </c>
      <c r="K239" s="650">
        <v>0.3125</v>
      </c>
      <c r="L239" s="650">
        <v>867</v>
      </c>
      <c r="M239" s="653">
        <v>18</v>
      </c>
      <c r="N239" s="653">
        <v>15606</v>
      </c>
      <c r="O239" s="666">
        <v>1.125</v>
      </c>
      <c r="P239" s="654">
        <v>867</v>
      </c>
    </row>
    <row r="240" spans="1:16" ht="14.4" customHeight="1" x14ac:dyDescent="0.3">
      <c r="A240" s="649" t="s">
        <v>6422</v>
      </c>
      <c r="B240" s="650" t="s">
        <v>6695</v>
      </c>
      <c r="C240" s="650" t="s">
        <v>6698</v>
      </c>
      <c r="D240" s="650" t="s">
        <v>6699</v>
      </c>
      <c r="E240" s="653">
        <v>453</v>
      </c>
      <c r="F240" s="653">
        <v>392751</v>
      </c>
      <c r="G240" s="650">
        <v>1</v>
      </c>
      <c r="H240" s="650">
        <v>867</v>
      </c>
      <c r="I240" s="653">
        <v>153</v>
      </c>
      <c r="J240" s="653">
        <v>132651</v>
      </c>
      <c r="K240" s="650">
        <v>0.33774834437086093</v>
      </c>
      <c r="L240" s="650">
        <v>867</v>
      </c>
      <c r="M240" s="653">
        <v>295</v>
      </c>
      <c r="N240" s="653">
        <v>255765</v>
      </c>
      <c r="O240" s="666">
        <v>0.65121412803532008</v>
      </c>
      <c r="P240" s="654">
        <v>867</v>
      </c>
    </row>
    <row r="241" spans="1:16" ht="14.4" customHeight="1" x14ac:dyDescent="0.3">
      <c r="A241" s="649" t="s">
        <v>6422</v>
      </c>
      <c r="B241" s="650" t="s">
        <v>6695</v>
      </c>
      <c r="C241" s="650" t="s">
        <v>6700</v>
      </c>
      <c r="D241" s="650" t="s">
        <v>6701</v>
      </c>
      <c r="E241" s="653">
        <v>2</v>
      </c>
      <c r="F241" s="653">
        <v>9062</v>
      </c>
      <c r="G241" s="650">
        <v>1</v>
      </c>
      <c r="H241" s="650">
        <v>4531</v>
      </c>
      <c r="I241" s="653">
        <v>2</v>
      </c>
      <c r="J241" s="653">
        <v>9062</v>
      </c>
      <c r="K241" s="650">
        <v>1</v>
      </c>
      <c r="L241" s="650">
        <v>4531</v>
      </c>
      <c r="M241" s="653"/>
      <c r="N241" s="653"/>
      <c r="O241" s="666"/>
      <c r="P241" s="654"/>
    </row>
    <row r="242" spans="1:16" ht="14.4" customHeight="1" x14ac:dyDescent="0.3">
      <c r="A242" s="649" t="s">
        <v>6422</v>
      </c>
      <c r="B242" s="650" t="s">
        <v>6695</v>
      </c>
      <c r="C242" s="650" t="s">
        <v>6702</v>
      </c>
      <c r="D242" s="650" t="s">
        <v>6703</v>
      </c>
      <c r="E242" s="653">
        <v>28</v>
      </c>
      <c r="F242" s="653">
        <v>26992</v>
      </c>
      <c r="G242" s="650">
        <v>1</v>
      </c>
      <c r="H242" s="650">
        <v>964</v>
      </c>
      <c r="I242" s="653"/>
      <c r="J242" s="653"/>
      <c r="K242" s="650"/>
      <c r="L242" s="650"/>
      <c r="M242" s="653">
        <v>21</v>
      </c>
      <c r="N242" s="653">
        <v>20244</v>
      </c>
      <c r="O242" s="666">
        <v>0.75</v>
      </c>
      <c r="P242" s="654">
        <v>964</v>
      </c>
    </row>
    <row r="243" spans="1:16" ht="14.4" customHeight="1" x14ac:dyDescent="0.3">
      <c r="A243" s="649" t="s">
        <v>6422</v>
      </c>
      <c r="B243" s="650" t="s">
        <v>6695</v>
      </c>
      <c r="C243" s="650" t="s">
        <v>6704</v>
      </c>
      <c r="D243" s="650" t="s">
        <v>6705</v>
      </c>
      <c r="E243" s="653"/>
      <c r="F243" s="653"/>
      <c r="G243" s="650"/>
      <c r="H243" s="650"/>
      <c r="I243" s="653">
        <v>108</v>
      </c>
      <c r="J243" s="653">
        <v>100722.95999999999</v>
      </c>
      <c r="K243" s="650"/>
      <c r="L243" s="650">
        <v>932.61999999999989</v>
      </c>
      <c r="M243" s="653"/>
      <c r="N243" s="653"/>
      <c r="O243" s="666"/>
      <c r="P243" s="654"/>
    </row>
    <row r="244" spans="1:16" ht="14.4" customHeight="1" x14ac:dyDescent="0.3">
      <c r="A244" s="649" t="s">
        <v>6422</v>
      </c>
      <c r="B244" s="650" t="s">
        <v>6695</v>
      </c>
      <c r="C244" s="650" t="s">
        <v>6706</v>
      </c>
      <c r="D244" s="650" t="s">
        <v>6705</v>
      </c>
      <c r="E244" s="653"/>
      <c r="F244" s="653"/>
      <c r="G244" s="650"/>
      <c r="H244" s="650"/>
      <c r="I244" s="653">
        <v>25</v>
      </c>
      <c r="J244" s="653">
        <v>22997</v>
      </c>
      <c r="K244" s="650"/>
      <c r="L244" s="650">
        <v>919.88</v>
      </c>
      <c r="M244" s="653"/>
      <c r="N244" s="653"/>
      <c r="O244" s="666"/>
      <c r="P244" s="654"/>
    </row>
    <row r="245" spans="1:16" ht="14.4" customHeight="1" x14ac:dyDescent="0.3">
      <c r="A245" s="649" t="s">
        <v>6422</v>
      </c>
      <c r="B245" s="650" t="s">
        <v>6707</v>
      </c>
      <c r="C245" s="650" t="s">
        <v>6708</v>
      </c>
      <c r="D245" s="650" t="s">
        <v>6709</v>
      </c>
      <c r="E245" s="653">
        <v>30</v>
      </c>
      <c r="F245" s="653">
        <v>8280</v>
      </c>
      <c r="G245" s="650">
        <v>1</v>
      </c>
      <c r="H245" s="650">
        <v>276</v>
      </c>
      <c r="I245" s="653">
        <v>30</v>
      </c>
      <c r="J245" s="653">
        <v>8310</v>
      </c>
      <c r="K245" s="650">
        <v>1.0036231884057971</v>
      </c>
      <c r="L245" s="650">
        <v>277</v>
      </c>
      <c r="M245" s="653">
        <v>28</v>
      </c>
      <c r="N245" s="653">
        <v>7786</v>
      </c>
      <c r="O245" s="666">
        <v>0.94033816425120775</v>
      </c>
      <c r="P245" s="654">
        <v>278.07142857142856</v>
      </c>
    </row>
    <row r="246" spans="1:16" ht="14.4" customHeight="1" x14ac:dyDescent="0.3">
      <c r="A246" s="649" t="s">
        <v>6422</v>
      </c>
      <c r="B246" s="650" t="s">
        <v>6707</v>
      </c>
      <c r="C246" s="650" t="s">
        <v>6710</v>
      </c>
      <c r="D246" s="650" t="s">
        <v>6711</v>
      </c>
      <c r="E246" s="653">
        <v>478</v>
      </c>
      <c r="F246" s="653">
        <v>29636</v>
      </c>
      <c r="G246" s="650">
        <v>1</v>
      </c>
      <c r="H246" s="650">
        <v>62</v>
      </c>
      <c r="I246" s="653">
        <v>468</v>
      </c>
      <c r="J246" s="653">
        <v>52416</v>
      </c>
      <c r="K246" s="650">
        <v>1.7686597381562963</v>
      </c>
      <c r="L246" s="650">
        <v>112</v>
      </c>
      <c r="M246" s="653">
        <v>423</v>
      </c>
      <c r="N246" s="653">
        <v>47609</v>
      </c>
      <c r="O246" s="666">
        <v>1.6064583614522878</v>
      </c>
      <c r="P246" s="654">
        <v>112.55082742316785</v>
      </c>
    </row>
    <row r="247" spans="1:16" ht="14.4" customHeight="1" x14ac:dyDescent="0.3">
      <c r="A247" s="649" t="s">
        <v>6422</v>
      </c>
      <c r="B247" s="650" t="s">
        <v>6707</v>
      </c>
      <c r="C247" s="650" t="s">
        <v>6712</v>
      </c>
      <c r="D247" s="650" t="s">
        <v>6713</v>
      </c>
      <c r="E247" s="653">
        <v>1286</v>
      </c>
      <c r="F247" s="653">
        <v>203188</v>
      </c>
      <c r="G247" s="650">
        <v>1</v>
      </c>
      <c r="H247" s="650">
        <v>158</v>
      </c>
      <c r="I247" s="653">
        <v>1052</v>
      </c>
      <c r="J247" s="653">
        <v>164112</v>
      </c>
      <c r="K247" s="650">
        <v>0.8076854932377896</v>
      </c>
      <c r="L247" s="650">
        <v>156</v>
      </c>
      <c r="M247" s="653">
        <v>1084</v>
      </c>
      <c r="N247" s="653">
        <v>161291</v>
      </c>
      <c r="O247" s="666">
        <v>0.79380179931885742</v>
      </c>
      <c r="P247" s="654">
        <v>148.79243542435424</v>
      </c>
    </row>
    <row r="248" spans="1:16" ht="14.4" customHeight="1" x14ac:dyDescent="0.3">
      <c r="A248" s="649" t="s">
        <v>6422</v>
      </c>
      <c r="B248" s="650" t="s">
        <v>6707</v>
      </c>
      <c r="C248" s="650" t="s">
        <v>6714</v>
      </c>
      <c r="D248" s="650" t="s">
        <v>6715</v>
      </c>
      <c r="E248" s="653">
        <v>5681</v>
      </c>
      <c r="F248" s="653">
        <v>193154</v>
      </c>
      <c r="G248" s="650">
        <v>1</v>
      </c>
      <c r="H248" s="650">
        <v>34</v>
      </c>
      <c r="I248" s="653">
        <v>4248</v>
      </c>
      <c r="J248" s="653">
        <v>144432</v>
      </c>
      <c r="K248" s="650">
        <v>0.74775567681746169</v>
      </c>
      <c r="L248" s="650">
        <v>34</v>
      </c>
      <c r="M248" s="653">
        <v>4937</v>
      </c>
      <c r="N248" s="653">
        <v>170756</v>
      </c>
      <c r="O248" s="666">
        <v>0.88404071362746828</v>
      </c>
      <c r="P248" s="654">
        <v>34.586996151509013</v>
      </c>
    </row>
    <row r="249" spans="1:16" ht="14.4" customHeight="1" x14ac:dyDescent="0.3">
      <c r="A249" s="649" t="s">
        <v>6422</v>
      </c>
      <c r="B249" s="650" t="s">
        <v>6707</v>
      </c>
      <c r="C249" s="650" t="s">
        <v>6716</v>
      </c>
      <c r="D249" s="650" t="s">
        <v>6717</v>
      </c>
      <c r="E249" s="653"/>
      <c r="F249" s="653"/>
      <c r="G249" s="650"/>
      <c r="H249" s="650"/>
      <c r="I249" s="653"/>
      <c r="J249" s="653"/>
      <c r="K249" s="650"/>
      <c r="L249" s="650"/>
      <c r="M249" s="653">
        <v>1</v>
      </c>
      <c r="N249" s="653">
        <v>5</v>
      </c>
      <c r="O249" s="666"/>
      <c r="P249" s="654">
        <v>5</v>
      </c>
    </row>
    <row r="250" spans="1:16" ht="14.4" customHeight="1" x14ac:dyDescent="0.3">
      <c r="A250" s="649" t="s">
        <v>6422</v>
      </c>
      <c r="B250" s="650" t="s">
        <v>6707</v>
      </c>
      <c r="C250" s="650" t="s">
        <v>6718</v>
      </c>
      <c r="D250" s="650" t="s">
        <v>6719</v>
      </c>
      <c r="E250" s="653"/>
      <c r="F250" s="653"/>
      <c r="G250" s="650"/>
      <c r="H250" s="650"/>
      <c r="I250" s="653">
        <v>1</v>
      </c>
      <c r="J250" s="653">
        <v>5</v>
      </c>
      <c r="K250" s="650"/>
      <c r="L250" s="650">
        <v>5</v>
      </c>
      <c r="M250" s="653">
        <v>3</v>
      </c>
      <c r="N250" s="653">
        <v>15</v>
      </c>
      <c r="O250" s="666"/>
      <c r="P250" s="654">
        <v>5</v>
      </c>
    </row>
    <row r="251" spans="1:16" ht="14.4" customHeight="1" x14ac:dyDescent="0.3">
      <c r="A251" s="649" t="s">
        <v>6422</v>
      </c>
      <c r="B251" s="650" t="s">
        <v>6707</v>
      </c>
      <c r="C251" s="650" t="s">
        <v>6720</v>
      </c>
      <c r="D251" s="650" t="s">
        <v>6721</v>
      </c>
      <c r="E251" s="653">
        <v>3090</v>
      </c>
      <c r="F251" s="653">
        <v>503670</v>
      </c>
      <c r="G251" s="650">
        <v>1</v>
      </c>
      <c r="H251" s="650">
        <v>163</v>
      </c>
      <c r="I251" s="653">
        <v>2767</v>
      </c>
      <c r="J251" s="653">
        <v>451021</v>
      </c>
      <c r="K251" s="650">
        <v>0.89546925566343039</v>
      </c>
      <c r="L251" s="650">
        <v>163</v>
      </c>
      <c r="M251" s="653">
        <v>3056</v>
      </c>
      <c r="N251" s="653">
        <v>499840</v>
      </c>
      <c r="O251" s="666">
        <v>0.99239581471995553</v>
      </c>
      <c r="P251" s="654">
        <v>163.56020942408378</v>
      </c>
    </row>
    <row r="252" spans="1:16" ht="14.4" customHeight="1" x14ac:dyDescent="0.3">
      <c r="A252" s="649" t="s">
        <v>6422</v>
      </c>
      <c r="B252" s="650" t="s">
        <v>6707</v>
      </c>
      <c r="C252" s="650" t="s">
        <v>6722</v>
      </c>
      <c r="D252" s="650" t="s">
        <v>6723</v>
      </c>
      <c r="E252" s="653"/>
      <c r="F252" s="653"/>
      <c r="G252" s="650"/>
      <c r="H252" s="650"/>
      <c r="I252" s="653"/>
      <c r="J252" s="653"/>
      <c r="K252" s="650"/>
      <c r="L252" s="650"/>
      <c r="M252" s="653">
        <v>0</v>
      </c>
      <c r="N252" s="653">
        <v>0</v>
      </c>
      <c r="O252" s="666"/>
      <c r="P252" s="654"/>
    </row>
    <row r="253" spans="1:16" ht="14.4" customHeight="1" x14ac:dyDescent="0.3">
      <c r="A253" s="649" t="s">
        <v>6422</v>
      </c>
      <c r="B253" s="650" t="s">
        <v>6707</v>
      </c>
      <c r="C253" s="650" t="s">
        <v>6724</v>
      </c>
      <c r="D253" s="650" t="s">
        <v>6725</v>
      </c>
      <c r="E253" s="653">
        <v>6</v>
      </c>
      <c r="F253" s="653">
        <v>0</v>
      </c>
      <c r="G253" s="650"/>
      <c r="H253" s="650">
        <v>0</v>
      </c>
      <c r="I253" s="653">
        <v>4</v>
      </c>
      <c r="J253" s="653">
        <v>0</v>
      </c>
      <c r="K253" s="650"/>
      <c r="L253" s="650">
        <v>0</v>
      </c>
      <c r="M253" s="653">
        <v>14</v>
      </c>
      <c r="N253" s="653">
        <v>0</v>
      </c>
      <c r="O253" s="666"/>
      <c r="P253" s="654">
        <v>0</v>
      </c>
    </row>
    <row r="254" spans="1:16" ht="14.4" customHeight="1" x14ac:dyDescent="0.3">
      <c r="A254" s="649" t="s">
        <v>6422</v>
      </c>
      <c r="B254" s="650" t="s">
        <v>6707</v>
      </c>
      <c r="C254" s="650" t="s">
        <v>6726</v>
      </c>
      <c r="D254" s="650" t="s">
        <v>6727</v>
      </c>
      <c r="E254" s="653">
        <v>883</v>
      </c>
      <c r="F254" s="653">
        <v>0</v>
      </c>
      <c r="G254" s="650"/>
      <c r="H254" s="650">
        <v>0</v>
      </c>
      <c r="I254" s="653">
        <v>1545</v>
      </c>
      <c r="J254" s="653">
        <v>0</v>
      </c>
      <c r="K254" s="650"/>
      <c r="L254" s="650">
        <v>0</v>
      </c>
      <c r="M254" s="653">
        <v>1711</v>
      </c>
      <c r="N254" s="653">
        <v>0</v>
      </c>
      <c r="O254" s="666"/>
      <c r="P254" s="654">
        <v>0</v>
      </c>
    </row>
    <row r="255" spans="1:16" ht="14.4" customHeight="1" x14ac:dyDescent="0.3">
      <c r="A255" s="649" t="s">
        <v>6422</v>
      </c>
      <c r="B255" s="650" t="s">
        <v>6707</v>
      </c>
      <c r="C255" s="650" t="s">
        <v>6728</v>
      </c>
      <c r="D255" s="650" t="s">
        <v>6729</v>
      </c>
      <c r="E255" s="653">
        <v>5148</v>
      </c>
      <c r="F255" s="653">
        <v>530244</v>
      </c>
      <c r="G255" s="650">
        <v>1</v>
      </c>
      <c r="H255" s="650">
        <v>103</v>
      </c>
      <c r="I255" s="653">
        <v>3471</v>
      </c>
      <c r="J255" s="653">
        <v>360984</v>
      </c>
      <c r="K255" s="650">
        <v>0.6807884671962342</v>
      </c>
      <c r="L255" s="650">
        <v>104</v>
      </c>
      <c r="M255" s="653">
        <v>3564</v>
      </c>
      <c r="N255" s="653">
        <v>372720</v>
      </c>
      <c r="O255" s="666">
        <v>0.70292167379546022</v>
      </c>
      <c r="P255" s="654">
        <v>104.57912457912458</v>
      </c>
    </row>
    <row r="256" spans="1:16" ht="14.4" customHeight="1" x14ac:dyDescent="0.3">
      <c r="A256" s="649" t="s">
        <v>6422</v>
      </c>
      <c r="B256" s="650" t="s">
        <v>6707</v>
      </c>
      <c r="C256" s="650" t="s">
        <v>6730</v>
      </c>
      <c r="D256" s="650" t="s">
        <v>6731</v>
      </c>
      <c r="E256" s="653">
        <v>5596</v>
      </c>
      <c r="F256" s="653">
        <v>0</v>
      </c>
      <c r="G256" s="650"/>
      <c r="H256" s="650">
        <v>0</v>
      </c>
      <c r="I256" s="653">
        <v>5681</v>
      </c>
      <c r="J256" s="653">
        <v>0</v>
      </c>
      <c r="K256" s="650"/>
      <c r="L256" s="650">
        <v>0</v>
      </c>
      <c r="M256" s="653">
        <v>6519</v>
      </c>
      <c r="N256" s="653">
        <v>0</v>
      </c>
      <c r="O256" s="666"/>
      <c r="P256" s="654">
        <v>0</v>
      </c>
    </row>
    <row r="257" spans="1:16" ht="14.4" customHeight="1" x14ac:dyDescent="0.3">
      <c r="A257" s="649" t="s">
        <v>6422</v>
      </c>
      <c r="B257" s="650" t="s">
        <v>6707</v>
      </c>
      <c r="C257" s="650" t="s">
        <v>6732</v>
      </c>
      <c r="D257" s="650" t="s">
        <v>6733</v>
      </c>
      <c r="E257" s="653">
        <v>1964</v>
      </c>
      <c r="F257" s="653">
        <v>49100</v>
      </c>
      <c r="G257" s="650">
        <v>1</v>
      </c>
      <c r="H257" s="650">
        <v>25</v>
      </c>
      <c r="I257" s="653">
        <v>1615</v>
      </c>
      <c r="J257" s="653">
        <v>56525</v>
      </c>
      <c r="K257" s="650">
        <v>1.1512219959266803</v>
      </c>
      <c r="L257" s="650">
        <v>35</v>
      </c>
      <c r="M257" s="653">
        <v>1976</v>
      </c>
      <c r="N257" s="653">
        <v>70284</v>
      </c>
      <c r="O257" s="666">
        <v>1.4314460285132382</v>
      </c>
      <c r="P257" s="654">
        <v>35.568825910931174</v>
      </c>
    </row>
    <row r="258" spans="1:16" ht="14.4" customHeight="1" x14ac:dyDescent="0.3">
      <c r="A258" s="649" t="s">
        <v>6422</v>
      </c>
      <c r="B258" s="650" t="s">
        <v>6707</v>
      </c>
      <c r="C258" s="650" t="s">
        <v>6734</v>
      </c>
      <c r="D258" s="650" t="s">
        <v>6735</v>
      </c>
      <c r="E258" s="653">
        <v>3</v>
      </c>
      <c r="F258" s="653">
        <v>225</v>
      </c>
      <c r="G258" s="650">
        <v>1</v>
      </c>
      <c r="H258" s="650">
        <v>75</v>
      </c>
      <c r="I258" s="653">
        <v>5</v>
      </c>
      <c r="J258" s="653">
        <v>405</v>
      </c>
      <c r="K258" s="650">
        <v>1.8</v>
      </c>
      <c r="L258" s="650">
        <v>81</v>
      </c>
      <c r="M258" s="653">
        <v>11</v>
      </c>
      <c r="N258" s="653">
        <v>898</v>
      </c>
      <c r="O258" s="666">
        <v>3.9911111111111111</v>
      </c>
      <c r="P258" s="654">
        <v>81.63636363636364</v>
      </c>
    </row>
    <row r="259" spans="1:16" ht="14.4" customHeight="1" x14ac:dyDescent="0.3">
      <c r="A259" s="649" t="s">
        <v>6422</v>
      </c>
      <c r="B259" s="650" t="s">
        <v>6707</v>
      </c>
      <c r="C259" s="650" t="s">
        <v>6736</v>
      </c>
      <c r="D259" s="650" t="s">
        <v>6737</v>
      </c>
      <c r="E259" s="653">
        <v>341</v>
      </c>
      <c r="F259" s="653">
        <v>6479</v>
      </c>
      <c r="G259" s="650">
        <v>1</v>
      </c>
      <c r="H259" s="650">
        <v>19</v>
      </c>
      <c r="I259" s="653">
        <v>566</v>
      </c>
      <c r="J259" s="653">
        <v>16980</v>
      </c>
      <c r="K259" s="650">
        <v>2.6207748109276121</v>
      </c>
      <c r="L259" s="650">
        <v>30</v>
      </c>
      <c r="M259" s="653">
        <v>665</v>
      </c>
      <c r="N259" s="653">
        <v>20272</v>
      </c>
      <c r="O259" s="666">
        <v>3.128877913258219</v>
      </c>
      <c r="P259" s="654">
        <v>30.484210526315788</v>
      </c>
    </row>
    <row r="260" spans="1:16" ht="14.4" customHeight="1" x14ac:dyDescent="0.3">
      <c r="A260" s="649" t="s">
        <v>6422</v>
      </c>
      <c r="B260" s="650" t="s">
        <v>6707</v>
      </c>
      <c r="C260" s="650" t="s">
        <v>6738</v>
      </c>
      <c r="D260" s="650" t="s">
        <v>6739</v>
      </c>
      <c r="E260" s="653">
        <v>3</v>
      </c>
      <c r="F260" s="653">
        <v>0</v>
      </c>
      <c r="G260" s="650"/>
      <c r="H260" s="650">
        <v>0</v>
      </c>
      <c r="I260" s="653">
        <v>1</v>
      </c>
      <c r="J260" s="653">
        <v>0</v>
      </c>
      <c r="K260" s="650"/>
      <c r="L260" s="650">
        <v>0</v>
      </c>
      <c r="M260" s="653"/>
      <c r="N260" s="653"/>
      <c r="O260" s="666"/>
      <c r="P260" s="654"/>
    </row>
    <row r="261" spans="1:16" ht="14.4" customHeight="1" x14ac:dyDescent="0.3">
      <c r="A261" s="649" t="s">
        <v>6422</v>
      </c>
      <c r="B261" s="650" t="s">
        <v>6707</v>
      </c>
      <c r="C261" s="650" t="s">
        <v>6740</v>
      </c>
      <c r="D261" s="650" t="s">
        <v>6741</v>
      </c>
      <c r="E261" s="653">
        <v>2173</v>
      </c>
      <c r="F261" s="653">
        <v>306393</v>
      </c>
      <c r="G261" s="650">
        <v>1</v>
      </c>
      <c r="H261" s="650">
        <v>141</v>
      </c>
      <c r="I261" s="653">
        <v>1238</v>
      </c>
      <c r="J261" s="653">
        <v>174558</v>
      </c>
      <c r="K261" s="650">
        <v>0.56971928209848133</v>
      </c>
      <c r="L261" s="650">
        <v>141</v>
      </c>
      <c r="M261" s="653">
        <v>1342</v>
      </c>
      <c r="N261" s="653">
        <v>178926</v>
      </c>
      <c r="O261" s="666">
        <v>0.58397548246859421</v>
      </c>
      <c r="P261" s="654">
        <v>133.32786885245901</v>
      </c>
    </row>
    <row r="262" spans="1:16" ht="14.4" customHeight="1" x14ac:dyDescent="0.3">
      <c r="A262" s="649" t="s">
        <v>6422</v>
      </c>
      <c r="B262" s="650" t="s">
        <v>6707</v>
      </c>
      <c r="C262" s="650" t="s">
        <v>6742</v>
      </c>
      <c r="D262" s="650" t="s">
        <v>6743</v>
      </c>
      <c r="E262" s="653">
        <v>2</v>
      </c>
      <c r="F262" s="653">
        <v>0</v>
      </c>
      <c r="G262" s="650"/>
      <c r="H262" s="650">
        <v>0</v>
      </c>
      <c r="I262" s="653">
        <v>0</v>
      </c>
      <c r="J262" s="653">
        <v>0</v>
      </c>
      <c r="K262" s="650"/>
      <c r="L262" s="650"/>
      <c r="M262" s="653">
        <v>2</v>
      </c>
      <c r="N262" s="653">
        <v>0</v>
      </c>
      <c r="O262" s="666"/>
      <c r="P262" s="654">
        <v>0</v>
      </c>
    </row>
    <row r="263" spans="1:16" ht="14.4" customHeight="1" x14ac:dyDescent="0.3">
      <c r="A263" s="649" t="s">
        <v>6422</v>
      </c>
      <c r="B263" s="650" t="s">
        <v>6707</v>
      </c>
      <c r="C263" s="650" t="s">
        <v>6744</v>
      </c>
      <c r="D263" s="650" t="s">
        <v>6745</v>
      </c>
      <c r="E263" s="653">
        <v>1025</v>
      </c>
      <c r="F263" s="653">
        <v>336200</v>
      </c>
      <c r="G263" s="650">
        <v>1</v>
      </c>
      <c r="H263" s="650">
        <v>328</v>
      </c>
      <c r="I263" s="653">
        <v>1241</v>
      </c>
      <c r="J263" s="653">
        <v>405807</v>
      </c>
      <c r="K263" s="650">
        <v>1.2070404521118383</v>
      </c>
      <c r="L263" s="650">
        <v>327</v>
      </c>
      <c r="M263" s="653">
        <v>1448</v>
      </c>
      <c r="N263" s="653">
        <v>476265</v>
      </c>
      <c r="O263" s="666">
        <v>1.4166121356335515</v>
      </c>
      <c r="P263" s="654">
        <v>328.91229281767954</v>
      </c>
    </row>
    <row r="264" spans="1:16" ht="14.4" customHeight="1" x14ac:dyDescent="0.3">
      <c r="A264" s="649" t="s">
        <v>6422</v>
      </c>
      <c r="B264" s="650" t="s">
        <v>6707</v>
      </c>
      <c r="C264" s="650" t="s">
        <v>6746</v>
      </c>
      <c r="D264" s="650" t="s">
        <v>6747</v>
      </c>
      <c r="E264" s="653">
        <v>3009</v>
      </c>
      <c r="F264" s="653">
        <v>168504</v>
      </c>
      <c r="G264" s="650">
        <v>1</v>
      </c>
      <c r="H264" s="650">
        <v>56</v>
      </c>
      <c r="I264" s="653">
        <v>1754</v>
      </c>
      <c r="J264" s="653">
        <v>98224</v>
      </c>
      <c r="K264" s="650">
        <v>0.58291791292788298</v>
      </c>
      <c r="L264" s="650">
        <v>56</v>
      </c>
      <c r="M264" s="653">
        <v>1556</v>
      </c>
      <c r="N264" s="653">
        <v>88028</v>
      </c>
      <c r="O264" s="666">
        <v>0.52240896358543421</v>
      </c>
      <c r="P264" s="654">
        <v>56.573264781491005</v>
      </c>
    </row>
    <row r="265" spans="1:16" ht="14.4" customHeight="1" x14ac:dyDescent="0.3">
      <c r="A265" s="649" t="s">
        <v>6422</v>
      </c>
      <c r="B265" s="650" t="s">
        <v>6707</v>
      </c>
      <c r="C265" s="650" t="s">
        <v>6748</v>
      </c>
      <c r="D265" s="650" t="s">
        <v>6749</v>
      </c>
      <c r="E265" s="653">
        <v>97</v>
      </c>
      <c r="F265" s="653">
        <v>62468</v>
      </c>
      <c r="G265" s="650">
        <v>1</v>
      </c>
      <c r="H265" s="650">
        <v>644</v>
      </c>
      <c r="I265" s="653">
        <v>327</v>
      </c>
      <c r="J265" s="653">
        <v>210915</v>
      </c>
      <c r="K265" s="650">
        <v>3.3763687007747967</v>
      </c>
      <c r="L265" s="650">
        <v>645</v>
      </c>
      <c r="M265" s="653">
        <v>495</v>
      </c>
      <c r="N265" s="653">
        <v>320817</v>
      </c>
      <c r="O265" s="666">
        <v>5.1357014791573281</v>
      </c>
      <c r="P265" s="654">
        <v>648.11515151515152</v>
      </c>
    </row>
    <row r="266" spans="1:16" ht="14.4" customHeight="1" x14ac:dyDescent="0.3">
      <c r="A266" s="649" t="s">
        <v>6422</v>
      </c>
      <c r="B266" s="650" t="s">
        <v>6707</v>
      </c>
      <c r="C266" s="650" t="s">
        <v>6750</v>
      </c>
      <c r="D266" s="650" t="s">
        <v>6751</v>
      </c>
      <c r="E266" s="653"/>
      <c r="F266" s="653"/>
      <c r="G266" s="650"/>
      <c r="H266" s="650"/>
      <c r="I266" s="653">
        <v>1</v>
      </c>
      <c r="J266" s="653">
        <v>56</v>
      </c>
      <c r="K266" s="650"/>
      <c r="L266" s="650">
        <v>56</v>
      </c>
      <c r="M266" s="653"/>
      <c r="N266" s="653"/>
      <c r="O266" s="666"/>
      <c r="P266" s="654"/>
    </row>
    <row r="267" spans="1:16" ht="14.4" customHeight="1" x14ac:dyDescent="0.3">
      <c r="A267" s="649" t="s">
        <v>6422</v>
      </c>
      <c r="B267" s="650" t="s">
        <v>6707</v>
      </c>
      <c r="C267" s="650" t="s">
        <v>6752</v>
      </c>
      <c r="D267" s="650" t="s">
        <v>6753</v>
      </c>
      <c r="E267" s="653">
        <v>36</v>
      </c>
      <c r="F267" s="653">
        <v>4032</v>
      </c>
      <c r="G267" s="650">
        <v>1</v>
      </c>
      <c r="H267" s="650">
        <v>112</v>
      </c>
      <c r="I267" s="653">
        <v>47</v>
      </c>
      <c r="J267" s="653">
        <v>5264</v>
      </c>
      <c r="K267" s="650">
        <v>1.3055555555555556</v>
      </c>
      <c r="L267" s="650">
        <v>112</v>
      </c>
      <c r="M267" s="653">
        <v>106</v>
      </c>
      <c r="N267" s="653">
        <v>12002</v>
      </c>
      <c r="O267" s="666">
        <v>2.9766865079365079</v>
      </c>
      <c r="P267" s="654">
        <v>113.22641509433963</v>
      </c>
    </row>
    <row r="268" spans="1:16" ht="14.4" customHeight="1" x14ac:dyDescent="0.3">
      <c r="A268" s="649" t="s">
        <v>6422</v>
      </c>
      <c r="B268" s="650" t="s">
        <v>6707</v>
      </c>
      <c r="C268" s="650" t="s">
        <v>6754</v>
      </c>
      <c r="D268" s="650" t="s">
        <v>6755</v>
      </c>
      <c r="E268" s="653">
        <v>35</v>
      </c>
      <c r="F268" s="653">
        <v>12705</v>
      </c>
      <c r="G268" s="650">
        <v>1</v>
      </c>
      <c r="H268" s="650">
        <v>363</v>
      </c>
      <c r="I268" s="653">
        <v>21</v>
      </c>
      <c r="J268" s="653">
        <v>7707</v>
      </c>
      <c r="K268" s="650">
        <v>0.60661157024793388</v>
      </c>
      <c r="L268" s="650">
        <v>367</v>
      </c>
      <c r="M268" s="653"/>
      <c r="N268" s="653"/>
      <c r="O268" s="666"/>
      <c r="P268" s="654"/>
    </row>
    <row r="269" spans="1:16" ht="14.4" customHeight="1" x14ac:dyDescent="0.3">
      <c r="A269" s="649" t="s">
        <v>6756</v>
      </c>
      <c r="B269" s="650" t="s">
        <v>1527</v>
      </c>
      <c r="C269" s="650" t="s">
        <v>6423</v>
      </c>
      <c r="D269" s="650" t="s">
        <v>6424</v>
      </c>
      <c r="E269" s="653">
        <v>45.300000000000004</v>
      </c>
      <c r="F269" s="653">
        <v>4152.09</v>
      </c>
      <c r="G269" s="650">
        <v>1</v>
      </c>
      <c r="H269" s="650">
        <v>91.657615894039736</v>
      </c>
      <c r="I269" s="653">
        <v>79.72</v>
      </c>
      <c r="J269" s="653">
        <v>7266.5099999999993</v>
      </c>
      <c r="K269" s="650">
        <v>1.7500848970036775</v>
      </c>
      <c r="L269" s="650">
        <v>91.150401404917204</v>
      </c>
      <c r="M269" s="653">
        <v>69</v>
      </c>
      <c r="N269" s="653">
        <v>3901.92</v>
      </c>
      <c r="O269" s="666">
        <v>0.9397484158580377</v>
      </c>
      <c r="P269" s="654">
        <v>56.549565217391304</v>
      </c>
    </row>
    <row r="270" spans="1:16" ht="14.4" customHeight="1" x14ac:dyDescent="0.3">
      <c r="A270" s="649" t="s">
        <v>6756</v>
      </c>
      <c r="B270" s="650" t="s">
        <v>1527</v>
      </c>
      <c r="C270" s="650" t="s">
        <v>6425</v>
      </c>
      <c r="D270" s="650" t="s">
        <v>6426</v>
      </c>
      <c r="E270" s="653">
        <v>37.599999999999994</v>
      </c>
      <c r="F270" s="653">
        <v>4328.46</v>
      </c>
      <c r="G270" s="650">
        <v>1</v>
      </c>
      <c r="H270" s="650">
        <v>115.11861702127662</v>
      </c>
      <c r="I270" s="653">
        <v>19.12</v>
      </c>
      <c r="J270" s="653">
        <v>2324.04</v>
      </c>
      <c r="K270" s="650">
        <v>0.53692075241540871</v>
      </c>
      <c r="L270" s="650">
        <v>121.55020920502091</v>
      </c>
      <c r="M270" s="653">
        <v>23.7</v>
      </c>
      <c r="N270" s="653">
        <v>2682.84</v>
      </c>
      <c r="O270" s="666">
        <v>0.61981397540926797</v>
      </c>
      <c r="P270" s="654">
        <v>113.2</v>
      </c>
    </row>
    <row r="271" spans="1:16" ht="14.4" customHeight="1" x14ac:dyDescent="0.3">
      <c r="A271" s="649" t="s">
        <v>6756</v>
      </c>
      <c r="B271" s="650" t="s">
        <v>1527</v>
      </c>
      <c r="C271" s="650" t="s">
        <v>6427</v>
      </c>
      <c r="D271" s="650" t="s">
        <v>5858</v>
      </c>
      <c r="E271" s="653"/>
      <c r="F271" s="653"/>
      <c r="G271" s="650"/>
      <c r="H271" s="650"/>
      <c r="I271" s="653"/>
      <c r="J271" s="653"/>
      <c r="K271" s="650"/>
      <c r="L271" s="650"/>
      <c r="M271" s="653">
        <v>0.30000000000000004</v>
      </c>
      <c r="N271" s="653">
        <v>47.37</v>
      </c>
      <c r="O271" s="666"/>
      <c r="P271" s="654">
        <v>157.89999999999998</v>
      </c>
    </row>
    <row r="272" spans="1:16" ht="14.4" customHeight="1" x14ac:dyDescent="0.3">
      <c r="A272" s="649" t="s">
        <v>6756</v>
      </c>
      <c r="B272" s="650" t="s">
        <v>1527</v>
      </c>
      <c r="C272" s="650" t="s">
        <v>6428</v>
      </c>
      <c r="D272" s="650" t="s">
        <v>6429</v>
      </c>
      <c r="E272" s="653">
        <v>55.7</v>
      </c>
      <c r="F272" s="653">
        <v>1221.06</v>
      </c>
      <c r="G272" s="650">
        <v>1</v>
      </c>
      <c r="H272" s="650">
        <v>21.922082585278275</v>
      </c>
      <c r="I272" s="653">
        <v>8.5</v>
      </c>
      <c r="J272" s="653">
        <v>32.130000000000003</v>
      </c>
      <c r="K272" s="650">
        <v>2.631320328239399E-2</v>
      </c>
      <c r="L272" s="650">
        <v>3.7800000000000002</v>
      </c>
      <c r="M272" s="653"/>
      <c r="N272" s="653"/>
      <c r="O272" s="666"/>
      <c r="P272" s="654"/>
    </row>
    <row r="273" spans="1:16" ht="14.4" customHeight="1" x14ac:dyDescent="0.3">
      <c r="A273" s="649" t="s">
        <v>6756</v>
      </c>
      <c r="B273" s="650" t="s">
        <v>1527</v>
      </c>
      <c r="C273" s="650" t="s">
        <v>6432</v>
      </c>
      <c r="D273" s="650" t="s">
        <v>6433</v>
      </c>
      <c r="E273" s="653">
        <v>6</v>
      </c>
      <c r="F273" s="653">
        <v>437.84</v>
      </c>
      <c r="G273" s="650">
        <v>1</v>
      </c>
      <c r="H273" s="650">
        <v>72.973333333333329</v>
      </c>
      <c r="I273" s="653">
        <v>2.8</v>
      </c>
      <c r="J273" s="653">
        <v>32.76</v>
      </c>
      <c r="K273" s="650">
        <v>7.4821852731591448E-2</v>
      </c>
      <c r="L273" s="650">
        <v>11.7</v>
      </c>
      <c r="M273" s="653">
        <v>2.4000000000000004</v>
      </c>
      <c r="N273" s="653">
        <v>28.08</v>
      </c>
      <c r="O273" s="666">
        <v>6.413301662707839E-2</v>
      </c>
      <c r="P273" s="654">
        <v>11.699999999999998</v>
      </c>
    </row>
    <row r="274" spans="1:16" ht="14.4" customHeight="1" x14ac:dyDescent="0.3">
      <c r="A274" s="649" t="s">
        <v>6756</v>
      </c>
      <c r="B274" s="650" t="s">
        <v>1527</v>
      </c>
      <c r="C274" s="650" t="s">
        <v>6434</v>
      </c>
      <c r="D274" s="650" t="s">
        <v>6435</v>
      </c>
      <c r="E274" s="653">
        <v>61.4</v>
      </c>
      <c r="F274" s="653">
        <v>12008.2</v>
      </c>
      <c r="G274" s="650">
        <v>1</v>
      </c>
      <c r="H274" s="650">
        <v>195.57328990228015</v>
      </c>
      <c r="I274" s="653">
        <v>62.4</v>
      </c>
      <c r="J274" s="653">
        <v>12311.55</v>
      </c>
      <c r="K274" s="650">
        <v>1.0252619043653501</v>
      </c>
      <c r="L274" s="650">
        <v>197.30048076923077</v>
      </c>
      <c r="M274" s="653">
        <v>75.300000000000011</v>
      </c>
      <c r="N274" s="653">
        <v>14856.689999999999</v>
      </c>
      <c r="O274" s="666">
        <v>1.23721207175097</v>
      </c>
      <c r="P274" s="654">
        <v>197.29999999999995</v>
      </c>
    </row>
    <row r="275" spans="1:16" ht="14.4" customHeight="1" x14ac:dyDescent="0.3">
      <c r="A275" s="649" t="s">
        <v>6756</v>
      </c>
      <c r="B275" s="650" t="s">
        <v>1527</v>
      </c>
      <c r="C275" s="650" t="s">
        <v>6757</v>
      </c>
      <c r="D275" s="650" t="s">
        <v>6758</v>
      </c>
      <c r="E275" s="653">
        <v>26</v>
      </c>
      <c r="F275" s="653">
        <v>268653.05</v>
      </c>
      <c r="G275" s="650">
        <v>1</v>
      </c>
      <c r="H275" s="650">
        <v>10332.809615384615</v>
      </c>
      <c r="I275" s="653">
        <v>24.4</v>
      </c>
      <c r="J275" s="653">
        <v>211931.52999999997</v>
      </c>
      <c r="K275" s="650">
        <v>0.78886701639903201</v>
      </c>
      <c r="L275" s="650">
        <v>8685.7184426229505</v>
      </c>
      <c r="M275" s="653">
        <v>24</v>
      </c>
      <c r="N275" s="653">
        <v>200213.75999999998</v>
      </c>
      <c r="O275" s="666">
        <v>0.74525027726281157</v>
      </c>
      <c r="P275" s="654">
        <v>8342.24</v>
      </c>
    </row>
    <row r="276" spans="1:16" ht="14.4" customHeight="1" x14ac:dyDescent="0.3">
      <c r="A276" s="649" t="s">
        <v>6756</v>
      </c>
      <c r="B276" s="650" t="s">
        <v>1527</v>
      </c>
      <c r="C276" s="650" t="s">
        <v>6439</v>
      </c>
      <c r="D276" s="650" t="s">
        <v>6440</v>
      </c>
      <c r="E276" s="653">
        <v>6</v>
      </c>
      <c r="F276" s="653">
        <v>451.02</v>
      </c>
      <c r="G276" s="650">
        <v>1</v>
      </c>
      <c r="H276" s="650">
        <v>75.17</v>
      </c>
      <c r="I276" s="653">
        <v>3</v>
      </c>
      <c r="J276" s="653">
        <v>128.1</v>
      </c>
      <c r="K276" s="650">
        <v>0.284022881468671</v>
      </c>
      <c r="L276" s="650">
        <v>42.699999999999996</v>
      </c>
      <c r="M276" s="653"/>
      <c r="N276" s="653"/>
      <c r="O276" s="666"/>
      <c r="P276" s="654"/>
    </row>
    <row r="277" spans="1:16" ht="14.4" customHeight="1" x14ac:dyDescent="0.3">
      <c r="A277" s="649" t="s">
        <v>6756</v>
      </c>
      <c r="B277" s="650" t="s">
        <v>1527</v>
      </c>
      <c r="C277" s="650" t="s">
        <v>6759</v>
      </c>
      <c r="D277" s="650" t="s">
        <v>2204</v>
      </c>
      <c r="E277" s="653">
        <v>2.91</v>
      </c>
      <c r="F277" s="653">
        <v>737.17</v>
      </c>
      <c r="G277" s="650">
        <v>1</v>
      </c>
      <c r="H277" s="650">
        <v>253.3230240549828</v>
      </c>
      <c r="I277" s="653"/>
      <c r="J277" s="653"/>
      <c r="K277" s="650"/>
      <c r="L277" s="650"/>
      <c r="M277" s="653"/>
      <c r="N277" s="653"/>
      <c r="O277" s="666"/>
      <c r="P277" s="654"/>
    </row>
    <row r="278" spans="1:16" ht="14.4" customHeight="1" x14ac:dyDescent="0.3">
      <c r="A278" s="649" t="s">
        <v>6756</v>
      </c>
      <c r="B278" s="650" t="s">
        <v>1527</v>
      </c>
      <c r="C278" s="650" t="s">
        <v>6760</v>
      </c>
      <c r="D278" s="650" t="s">
        <v>2204</v>
      </c>
      <c r="E278" s="653">
        <v>2.83</v>
      </c>
      <c r="F278" s="653">
        <v>1433.8</v>
      </c>
      <c r="G278" s="650">
        <v>1</v>
      </c>
      <c r="H278" s="650">
        <v>506.64310954063603</v>
      </c>
      <c r="I278" s="653"/>
      <c r="J278" s="653"/>
      <c r="K278" s="650"/>
      <c r="L278" s="650"/>
      <c r="M278" s="653"/>
      <c r="N278" s="653"/>
      <c r="O278" s="666"/>
      <c r="P278" s="654"/>
    </row>
    <row r="279" spans="1:16" ht="14.4" customHeight="1" x14ac:dyDescent="0.3">
      <c r="A279" s="649" t="s">
        <v>6756</v>
      </c>
      <c r="B279" s="650" t="s">
        <v>1527</v>
      </c>
      <c r="C279" s="650" t="s">
        <v>6441</v>
      </c>
      <c r="D279" s="650" t="s">
        <v>6442</v>
      </c>
      <c r="E279" s="653"/>
      <c r="F279" s="653"/>
      <c r="G279" s="650"/>
      <c r="H279" s="650"/>
      <c r="I279" s="653">
        <v>3</v>
      </c>
      <c r="J279" s="653">
        <v>420.27</v>
      </c>
      <c r="K279" s="650"/>
      <c r="L279" s="650">
        <v>140.09</v>
      </c>
      <c r="M279" s="653"/>
      <c r="N279" s="653"/>
      <c r="O279" s="666"/>
      <c r="P279" s="654"/>
    </row>
    <row r="280" spans="1:16" ht="14.4" customHeight="1" x14ac:dyDescent="0.3">
      <c r="A280" s="649" t="s">
        <v>6756</v>
      </c>
      <c r="B280" s="650" t="s">
        <v>1527</v>
      </c>
      <c r="C280" s="650" t="s">
        <v>6443</v>
      </c>
      <c r="D280" s="650" t="s">
        <v>6442</v>
      </c>
      <c r="E280" s="653">
        <v>1</v>
      </c>
      <c r="F280" s="653">
        <v>277.74</v>
      </c>
      <c r="G280" s="650">
        <v>1</v>
      </c>
      <c r="H280" s="650">
        <v>277.74</v>
      </c>
      <c r="I280" s="653">
        <v>8.84</v>
      </c>
      <c r="J280" s="653">
        <v>2476.75</v>
      </c>
      <c r="K280" s="650">
        <v>8.9175127817383153</v>
      </c>
      <c r="L280" s="650">
        <v>280.17533936651586</v>
      </c>
      <c r="M280" s="653"/>
      <c r="N280" s="653"/>
      <c r="O280" s="666"/>
      <c r="P280" s="654"/>
    </row>
    <row r="281" spans="1:16" ht="14.4" customHeight="1" x14ac:dyDescent="0.3">
      <c r="A281" s="649" t="s">
        <v>6756</v>
      </c>
      <c r="B281" s="650" t="s">
        <v>1527</v>
      </c>
      <c r="C281" s="650" t="s">
        <v>6444</v>
      </c>
      <c r="D281" s="650" t="s">
        <v>6445</v>
      </c>
      <c r="E281" s="653">
        <v>54</v>
      </c>
      <c r="F281" s="653">
        <v>578320.17000000004</v>
      </c>
      <c r="G281" s="650">
        <v>1</v>
      </c>
      <c r="H281" s="650">
        <v>10709.632777777779</v>
      </c>
      <c r="I281" s="653">
        <v>48</v>
      </c>
      <c r="J281" s="653">
        <v>451127.87</v>
      </c>
      <c r="K281" s="650">
        <v>0.78006594513208827</v>
      </c>
      <c r="L281" s="650">
        <v>9398.4972916666666</v>
      </c>
      <c r="M281" s="653">
        <v>37</v>
      </c>
      <c r="N281" s="653">
        <v>293128.06</v>
      </c>
      <c r="O281" s="666">
        <v>0.50686120803983026</v>
      </c>
      <c r="P281" s="654">
        <v>7922.38</v>
      </c>
    </row>
    <row r="282" spans="1:16" ht="14.4" customHeight="1" x14ac:dyDescent="0.3">
      <c r="A282" s="649" t="s">
        <v>6756</v>
      </c>
      <c r="B282" s="650" t="s">
        <v>1527</v>
      </c>
      <c r="C282" s="650" t="s">
        <v>6446</v>
      </c>
      <c r="D282" s="650" t="s">
        <v>6447</v>
      </c>
      <c r="E282" s="653">
        <v>101.30000000000001</v>
      </c>
      <c r="F282" s="653">
        <v>6857.7</v>
      </c>
      <c r="G282" s="650">
        <v>1</v>
      </c>
      <c r="H282" s="650">
        <v>67.696939782823293</v>
      </c>
      <c r="I282" s="653">
        <v>183.64</v>
      </c>
      <c r="J282" s="653">
        <v>12545.66</v>
      </c>
      <c r="K282" s="650">
        <v>1.8294267757411378</v>
      </c>
      <c r="L282" s="650">
        <v>68.316597691134831</v>
      </c>
      <c r="M282" s="653"/>
      <c r="N282" s="653"/>
      <c r="O282" s="666"/>
      <c r="P282" s="654"/>
    </row>
    <row r="283" spans="1:16" ht="14.4" customHeight="1" x14ac:dyDescent="0.3">
      <c r="A283" s="649" t="s">
        <v>6756</v>
      </c>
      <c r="B283" s="650" t="s">
        <v>1527</v>
      </c>
      <c r="C283" s="650" t="s">
        <v>6448</v>
      </c>
      <c r="D283" s="650" t="s">
        <v>6447</v>
      </c>
      <c r="E283" s="653">
        <v>336.87</v>
      </c>
      <c r="F283" s="653">
        <v>44139.939999999988</v>
      </c>
      <c r="G283" s="650">
        <v>1</v>
      </c>
      <c r="H283" s="650">
        <v>131.02959598658234</v>
      </c>
      <c r="I283" s="653">
        <v>52.18</v>
      </c>
      <c r="J283" s="653">
        <v>6898.4699999999993</v>
      </c>
      <c r="K283" s="650">
        <v>0.1562863474667161</v>
      </c>
      <c r="L283" s="650">
        <v>132.20525105404369</v>
      </c>
      <c r="M283" s="653"/>
      <c r="N283" s="653"/>
      <c r="O283" s="666"/>
      <c r="P283" s="654"/>
    </row>
    <row r="284" spans="1:16" ht="14.4" customHeight="1" x14ac:dyDescent="0.3">
      <c r="A284" s="649" t="s">
        <v>6756</v>
      </c>
      <c r="B284" s="650" t="s">
        <v>1527</v>
      </c>
      <c r="C284" s="650" t="s">
        <v>6449</v>
      </c>
      <c r="D284" s="650" t="s">
        <v>6447</v>
      </c>
      <c r="E284" s="653">
        <v>118.91</v>
      </c>
      <c r="F284" s="653">
        <v>93165.79</v>
      </c>
      <c r="G284" s="650">
        <v>1</v>
      </c>
      <c r="H284" s="650">
        <v>783.49836010428055</v>
      </c>
      <c r="I284" s="653">
        <v>336.99</v>
      </c>
      <c r="J284" s="653">
        <v>247039.29</v>
      </c>
      <c r="K284" s="650">
        <v>2.6516094587938341</v>
      </c>
      <c r="L284" s="650">
        <v>733.07602599483664</v>
      </c>
      <c r="M284" s="653"/>
      <c r="N284" s="653"/>
      <c r="O284" s="666"/>
      <c r="P284" s="654"/>
    </row>
    <row r="285" spans="1:16" ht="14.4" customHeight="1" x14ac:dyDescent="0.3">
      <c r="A285" s="649" t="s">
        <v>6756</v>
      </c>
      <c r="B285" s="650" t="s">
        <v>1527</v>
      </c>
      <c r="C285" s="650" t="s">
        <v>6761</v>
      </c>
      <c r="D285" s="650" t="s">
        <v>6762</v>
      </c>
      <c r="E285" s="653">
        <v>0.48</v>
      </c>
      <c r="F285" s="653">
        <v>58.02</v>
      </c>
      <c r="G285" s="650">
        <v>1</v>
      </c>
      <c r="H285" s="650">
        <v>120.87500000000001</v>
      </c>
      <c r="I285" s="653"/>
      <c r="J285" s="653"/>
      <c r="K285" s="650"/>
      <c r="L285" s="650"/>
      <c r="M285" s="653"/>
      <c r="N285" s="653"/>
      <c r="O285" s="666"/>
      <c r="P285" s="654"/>
    </row>
    <row r="286" spans="1:16" ht="14.4" customHeight="1" x14ac:dyDescent="0.3">
      <c r="A286" s="649" t="s">
        <v>6756</v>
      </c>
      <c r="B286" s="650" t="s">
        <v>1527</v>
      </c>
      <c r="C286" s="650" t="s">
        <v>6450</v>
      </c>
      <c r="D286" s="650" t="s">
        <v>3340</v>
      </c>
      <c r="E286" s="653">
        <v>1</v>
      </c>
      <c r="F286" s="653">
        <v>36575.14</v>
      </c>
      <c r="G286" s="650">
        <v>1</v>
      </c>
      <c r="H286" s="650">
        <v>36575.14</v>
      </c>
      <c r="I286" s="653">
        <v>14</v>
      </c>
      <c r="J286" s="653">
        <v>425282.89999999997</v>
      </c>
      <c r="K286" s="650">
        <v>11.627649272155896</v>
      </c>
      <c r="L286" s="650">
        <v>30377.35</v>
      </c>
      <c r="M286" s="653">
        <v>20</v>
      </c>
      <c r="N286" s="653">
        <v>607547</v>
      </c>
      <c r="O286" s="666">
        <v>16.610927531651281</v>
      </c>
      <c r="P286" s="654">
        <v>30377.35</v>
      </c>
    </row>
    <row r="287" spans="1:16" ht="14.4" customHeight="1" x14ac:dyDescent="0.3">
      <c r="A287" s="649" t="s">
        <v>6756</v>
      </c>
      <c r="B287" s="650" t="s">
        <v>1527</v>
      </c>
      <c r="C287" s="650" t="s">
        <v>6763</v>
      </c>
      <c r="D287" s="650" t="s">
        <v>6418</v>
      </c>
      <c r="E287" s="653">
        <v>2</v>
      </c>
      <c r="F287" s="653">
        <v>61346.9</v>
      </c>
      <c r="G287" s="650">
        <v>1</v>
      </c>
      <c r="H287" s="650">
        <v>30673.45</v>
      </c>
      <c r="I287" s="653"/>
      <c r="J287" s="653"/>
      <c r="K287" s="650"/>
      <c r="L287" s="650"/>
      <c r="M287" s="653"/>
      <c r="N287" s="653"/>
      <c r="O287" s="666"/>
      <c r="P287" s="654"/>
    </row>
    <row r="288" spans="1:16" ht="14.4" customHeight="1" x14ac:dyDescent="0.3">
      <c r="A288" s="649" t="s">
        <v>6756</v>
      </c>
      <c r="B288" s="650" t="s">
        <v>1527</v>
      </c>
      <c r="C288" s="650" t="s">
        <v>6451</v>
      </c>
      <c r="D288" s="650" t="s">
        <v>632</v>
      </c>
      <c r="E288" s="653">
        <v>18</v>
      </c>
      <c r="F288" s="653">
        <v>595770.46000000008</v>
      </c>
      <c r="G288" s="650">
        <v>1</v>
      </c>
      <c r="H288" s="650">
        <v>33098.358888888892</v>
      </c>
      <c r="I288" s="653">
        <v>15</v>
      </c>
      <c r="J288" s="653">
        <v>502752.18</v>
      </c>
      <c r="K288" s="650">
        <v>0.84386892898315224</v>
      </c>
      <c r="L288" s="650">
        <v>33516.811999999998</v>
      </c>
      <c r="M288" s="653">
        <v>26</v>
      </c>
      <c r="N288" s="653">
        <v>862512.04</v>
      </c>
      <c r="O288" s="666">
        <v>1.4477254209616233</v>
      </c>
      <c r="P288" s="654">
        <v>33173.54</v>
      </c>
    </row>
    <row r="289" spans="1:16" ht="14.4" customHeight="1" x14ac:dyDescent="0.3">
      <c r="A289" s="649" t="s">
        <v>6756</v>
      </c>
      <c r="B289" s="650" t="s">
        <v>1527</v>
      </c>
      <c r="C289" s="650" t="s">
        <v>6453</v>
      </c>
      <c r="D289" s="650" t="s">
        <v>6454</v>
      </c>
      <c r="E289" s="653"/>
      <c r="F289" s="653"/>
      <c r="G289" s="650"/>
      <c r="H289" s="650"/>
      <c r="I289" s="653">
        <v>32.14</v>
      </c>
      <c r="J289" s="653">
        <v>46834.39</v>
      </c>
      <c r="K289" s="650"/>
      <c r="L289" s="650">
        <v>1457.1994399502178</v>
      </c>
      <c r="M289" s="653"/>
      <c r="N289" s="653"/>
      <c r="O289" s="666"/>
      <c r="P289" s="654"/>
    </row>
    <row r="290" spans="1:16" ht="14.4" customHeight="1" x14ac:dyDescent="0.3">
      <c r="A290" s="649" t="s">
        <v>6756</v>
      </c>
      <c r="B290" s="650" t="s">
        <v>1527</v>
      </c>
      <c r="C290" s="650" t="s">
        <v>6455</v>
      </c>
      <c r="D290" s="650" t="s">
        <v>6454</v>
      </c>
      <c r="E290" s="653">
        <v>102.17</v>
      </c>
      <c r="F290" s="653">
        <v>491964.68</v>
      </c>
      <c r="G290" s="650">
        <v>1</v>
      </c>
      <c r="H290" s="650">
        <v>4815.1578741313497</v>
      </c>
      <c r="I290" s="653"/>
      <c r="J290" s="653"/>
      <c r="K290" s="650"/>
      <c r="L290" s="650"/>
      <c r="M290" s="653"/>
      <c r="N290" s="653"/>
      <c r="O290" s="666"/>
      <c r="P290" s="654"/>
    </row>
    <row r="291" spans="1:16" ht="14.4" customHeight="1" x14ac:dyDescent="0.3">
      <c r="A291" s="649" t="s">
        <v>6756</v>
      </c>
      <c r="B291" s="650" t="s">
        <v>1527</v>
      </c>
      <c r="C291" s="650" t="s">
        <v>6456</v>
      </c>
      <c r="D291" s="650" t="s">
        <v>6454</v>
      </c>
      <c r="E291" s="653"/>
      <c r="F291" s="653"/>
      <c r="G291" s="650"/>
      <c r="H291" s="650"/>
      <c r="I291" s="653">
        <v>27.3</v>
      </c>
      <c r="J291" s="653">
        <v>397813.68</v>
      </c>
      <c r="K291" s="650"/>
      <c r="L291" s="650">
        <v>14571.92967032967</v>
      </c>
      <c r="M291" s="653"/>
      <c r="N291" s="653"/>
      <c r="O291" s="666"/>
      <c r="P291" s="654"/>
    </row>
    <row r="292" spans="1:16" ht="14.4" customHeight="1" x14ac:dyDescent="0.3">
      <c r="A292" s="649" t="s">
        <v>6756</v>
      </c>
      <c r="B292" s="650" t="s">
        <v>1527</v>
      </c>
      <c r="C292" s="650" t="s">
        <v>6457</v>
      </c>
      <c r="D292" s="650" t="s">
        <v>3457</v>
      </c>
      <c r="E292" s="653">
        <v>1</v>
      </c>
      <c r="F292" s="653">
        <v>9780.99</v>
      </c>
      <c r="G292" s="650">
        <v>1</v>
      </c>
      <c r="H292" s="650">
        <v>9780.99</v>
      </c>
      <c r="I292" s="653">
        <v>14</v>
      </c>
      <c r="J292" s="653">
        <v>112355.55</v>
      </c>
      <c r="K292" s="650">
        <v>11.48713473789463</v>
      </c>
      <c r="L292" s="650">
        <v>8025.3964285714292</v>
      </c>
      <c r="M292" s="653">
        <v>11</v>
      </c>
      <c r="N292" s="653">
        <v>86654.7</v>
      </c>
      <c r="O292" s="666">
        <v>8.8595019522563661</v>
      </c>
      <c r="P292" s="654">
        <v>7877.7</v>
      </c>
    </row>
    <row r="293" spans="1:16" ht="14.4" customHeight="1" x14ac:dyDescent="0.3">
      <c r="A293" s="649" t="s">
        <v>6756</v>
      </c>
      <c r="B293" s="650" t="s">
        <v>1527</v>
      </c>
      <c r="C293" s="650" t="s">
        <v>6764</v>
      </c>
      <c r="D293" s="650" t="s">
        <v>6765</v>
      </c>
      <c r="E293" s="653"/>
      <c r="F293" s="653"/>
      <c r="G293" s="650"/>
      <c r="H293" s="650"/>
      <c r="I293" s="653">
        <v>1</v>
      </c>
      <c r="J293" s="653">
        <v>650.44000000000005</v>
      </c>
      <c r="K293" s="650"/>
      <c r="L293" s="650">
        <v>650.44000000000005</v>
      </c>
      <c r="M293" s="653"/>
      <c r="N293" s="653"/>
      <c r="O293" s="666"/>
      <c r="P293" s="654"/>
    </row>
    <row r="294" spans="1:16" ht="14.4" customHeight="1" x14ac:dyDescent="0.3">
      <c r="A294" s="649" t="s">
        <v>6756</v>
      </c>
      <c r="B294" s="650" t="s">
        <v>1527</v>
      </c>
      <c r="C294" s="650" t="s">
        <v>6766</v>
      </c>
      <c r="D294" s="650" t="s">
        <v>6767</v>
      </c>
      <c r="E294" s="653"/>
      <c r="F294" s="653"/>
      <c r="G294" s="650"/>
      <c r="H294" s="650"/>
      <c r="I294" s="653">
        <v>1</v>
      </c>
      <c r="J294" s="653">
        <v>6504.08</v>
      </c>
      <c r="K294" s="650"/>
      <c r="L294" s="650">
        <v>6504.08</v>
      </c>
      <c r="M294" s="653"/>
      <c r="N294" s="653"/>
      <c r="O294" s="666"/>
      <c r="P294" s="654"/>
    </row>
    <row r="295" spans="1:16" ht="14.4" customHeight="1" x14ac:dyDescent="0.3">
      <c r="A295" s="649" t="s">
        <v>6756</v>
      </c>
      <c r="B295" s="650" t="s">
        <v>1527</v>
      </c>
      <c r="C295" s="650" t="s">
        <v>6468</v>
      </c>
      <c r="D295" s="650" t="s">
        <v>3776</v>
      </c>
      <c r="E295" s="653">
        <v>135.1</v>
      </c>
      <c r="F295" s="653">
        <v>912606.02999999991</v>
      </c>
      <c r="G295" s="650">
        <v>1</v>
      </c>
      <c r="H295" s="650">
        <v>6755.040932642487</v>
      </c>
      <c r="I295" s="653">
        <v>185</v>
      </c>
      <c r="J295" s="653">
        <v>1291671.9099999999</v>
      </c>
      <c r="K295" s="650">
        <v>1.4153663985761742</v>
      </c>
      <c r="L295" s="650">
        <v>6982.0103243243238</v>
      </c>
      <c r="M295" s="653">
        <v>141</v>
      </c>
      <c r="N295" s="653">
        <v>680754.09000000008</v>
      </c>
      <c r="O295" s="666">
        <v>0.74594520266319098</v>
      </c>
      <c r="P295" s="654">
        <v>4828.0431914893625</v>
      </c>
    </row>
    <row r="296" spans="1:16" ht="14.4" customHeight="1" x14ac:dyDescent="0.3">
      <c r="A296" s="649" t="s">
        <v>6756</v>
      </c>
      <c r="B296" s="650" t="s">
        <v>1527</v>
      </c>
      <c r="C296" s="650" t="s">
        <v>6471</v>
      </c>
      <c r="D296" s="650" t="s">
        <v>3891</v>
      </c>
      <c r="E296" s="653">
        <v>46</v>
      </c>
      <c r="F296" s="653">
        <v>572690.82000000007</v>
      </c>
      <c r="G296" s="650">
        <v>1</v>
      </c>
      <c r="H296" s="650">
        <v>12449.80043478261</v>
      </c>
      <c r="I296" s="653">
        <v>73</v>
      </c>
      <c r="J296" s="653">
        <v>887640.97</v>
      </c>
      <c r="K296" s="650">
        <v>1.5499479631959177</v>
      </c>
      <c r="L296" s="650">
        <v>12159.465342465754</v>
      </c>
      <c r="M296" s="653">
        <v>138</v>
      </c>
      <c r="N296" s="653">
        <v>1534479.96</v>
      </c>
      <c r="O296" s="666">
        <v>2.6794212625933129</v>
      </c>
      <c r="P296" s="654">
        <v>11119.42</v>
      </c>
    </row>
    <row r="297" spans="1:16" ht="14.4" customHeight="1" x14ac:dyDescent="0.3">
      <c r="A297" s="649" t="s">
        <v>6756</v>
      </c>
      <c r="B297" s="650" t="s">
        <v>1527</v>
      </c>
      <c r="C297" s="650" t="s">
        <v>6474</v>
      </c>
      <c r="D297" s="650" t="s">
        <v>6475</v>
      </c>
      <c r="E297" s="653">
        <v>5</v>
      </c>
      <c r="F297" s="653">
        <v>122507.25</v>
      </c>
      <c r="G297" s="650">
        <v>1</v>
      </c>
      <c r="H297" s="650">
        <v>24501.45</v>
      </c>
      <c r="I297" s="653">
        <v>12</v>
      </c>
      <c r="J297" s="653">
        <v>296596.56</v>
      </c>
      <c r="K297" s="650">
        <v>2.4210531213458797</v>
      </c>
      <c r="L297" s="650">
        <v>24716.38</v>
      </c>
      <c r="M297" s="653">
        <v>12</v>
      </c>
      <c r="N297" s="653">
        <v>296596.56</v>
      </c>
      <c r="O297" s="666">
        <v>2.4210531213458797</v>
      </c>
      <c r="P297" s="654">
        <v>24716.38</v>
      </c>
    </row>
    <row r="298" spans="1:16" ht="14.4" customHeight="1" x14ac:dyDescent="0.3">
      <c r="A298" s="649" t="s">
        <v>6756</v>
      </c>
      <c r="B298" s="650" t="s">
        <v>1527</v>
      </c>
      <c r="C298" s="650" t="s">
        <v>6478</v>
      </c>
      <c r="D298" s="650" t="s">
        <v>3420</v>
      </c>
      <c r="E298" s="653">
        <v>5</v>
      </c>
      <c r="F298" s="653">
        <v>40436.5</v>
      </c>
      <c r="G298" s="650">
        <v>1</v>
      </c>
      <c r="H298" s="650">
        <v>8087.3</v>
      </c>
      <c r="I298" s="653"/>
      <c r="J298" s="653"/>
      <c r="K298" s="650"/>
      <c r="L298" s="650"/>
      <c r="M298" s="653"/>
      <c r="N298" s="653"/>
      <c r="O298" s="666"/>
      <c r="P298" s="654"/>
    </row>
    <row r="299" spans="1:16" ht="14.4" customHeight="1" x14ac:dyDescent="0.3">
      <c r="A299" s="649" t="s">
        <v>6756</v>
      </c>
      <c r="B299" s="650" t="s">
        <v>1527</v>
      </c>
      <c r="C299" s="650" t="s">
        <v>6481</v>
      </c>
      <c r="D299" s="650" t="s">
        <v>3519</v>
      </c>
      <c r="E299" s="653">
        <v>10</v>
      </c>
      <c r="F299" s="653">
        <v>60663.3</v>
      </c>
      <c r="G299" s="650">
        <v>1</v>
      </c>
      <c r="H299" s="650">
        <v>6066.33</v>
      </c>
      <c r="I299" s="653"/>
      <c r="J299" s="653"/>
      <c r="K299" s="650"/>
      <c r="L299" s="650"/>
      <c r="M299" s="653"/>
      <c r="N299" s="653"/>
      <c r="O299" s="666"/>
      <c r="P299" s="654"/>
    </row>
    <row r="300" spans="1:16" ht="14.4" customHeight="1" x14ac:dyDescent="0.3">
      <c r="A300" s="649" t="s">
        <v>6756</v>
      </c>
      <c r="B300" s="650" t="s">
        <v>1527</v>
      </c>
      <c r="C300" s="650" t="s">
        <v>6490</v>
      </c>
      <c r="D300" s="650" t="s">
        <v>6491</v>
      </c>
      <c r="E300" s="653">
        <v>41</v>
      </c>
      <c r="F300" s="653">
        <v>2066.65</v>
      </c>
      <c r="G300" s="650">
        <v>1</v>
      </c>
      <c r="H300" s="650">
        <v>50.40609756097561</v>
      </c>
      <c r="I300" s="653">
        <v>75.2</v>
      </c>
      <c r="J300" s="653">
        <v>3831.4399999999996</v>
      </c>
      <c r="K300" s="650">
        <v>1.8539375317542881</v>
      </c>
      <c r="L300" s="650">
        <v>50.949999999999996</v>
      </c>
      <c r="M300" s="653">
        <v>102.2</v>
      </c>
      <c r="N300" s="653">
        <v>5207.0900000000011</v>
      </c>
      <c r="O300" s="666">
        <v>2.5195799966128765</v>
      </c>
      <c r="P300" s="654">
        <v>50.95000000000001</v>
      </c>
    </row>
    <row r="301" spans="1:16" ht="14.4" customHeight="1" x14ac:dyDescent="0.3">
      <c r="A301" s="649" t="s">
        <v>6756</v>
      </c>
      <c r="B301" s="650" t="s">
        <v>1527</v>
      </c>
      <c r="C301" s="650" t="s">
        <v>6492</v>
      </c>
      <c r="D301" s="650" t="s">
        <v>1634</v>
      </c>
      <c r="E301" s="653">
        <v>62.610000000000007</v>
      </c>
      <c r="F301" s="653">
        <v>17462.489999999998</v>
      </c>
      <c r="G301" s="650">
        <v>1</v>
      </c>
      <c r="H301" s="650">
        <v>278.90896022999516</v>
      </c>
      <c r="I301" s="653">
        <v>11.239999999999998</v>
      </c>
      <c r="J301" s="653">
        <v>3402.21</v>
      </c>
      <c r="K301" s="650">
        <v>0.19482960333835556</v>
      </c>
      <c r="L301" s="650">
        <v>302.68772241992889</v>
      </c>
      <c r="M301" s="653">
        <v>128.91</v>
      </c>
      <c r="N301" s="653">
        <v>16900.36</v>
      </c>
      <c r="O301" s="666">
        <v>0.96780928722078019</v>
      </c>
      <c r="P301" s="654">
        <v>131.10200915367312</v>
      </c>
    </row>
    <row r="302" spans="1:16" ht="14.4" customHeight="1" x14ac:dyDescent="0.3">
      <c r="A302" s="649" t="s">
        <v>6756</v>
      </c>
      <c r="B302" s="650" t="s">
        <v>1527</v>
      </c>
      <c r="C302" s="650" t="s">
        <v>6493</v>
      </c>
      <c r="D302" s="650" t="s">
        <v>1634</v>
      </c>
      <c r="E302" s="653">
        <v>6</v>
      </c>
      <c r="F302" s="653">
        <v>8254.0600000000013</v>
      </c>
      <c r="G302" s="650">
        <v>1</v>
      </c>
      <c r="H302" s="650">
        <v>1375.676666666667</v>
      </c>
      <c r="I302" s="653">
        <v>22.98</v>
      </c>
      <c r="J302" s="653">
        <v>34779.030000000006</v>
      </c>
      <c r="K302" s="650">
        <v>4.2135664145886995</v>
      </c>
      <c r="L302" s="650">
        <v>1513.4477806788514</v>
      </c>
      <c r="M302" s="653">
        <v>99.97</v>
      </c>
      <c r="N302" s="653">
        <v>68395.099999999991</v>
      </c>
      <c r="O302" s="666">
        <v>8.2862373183621134</v>
      </c>
      <c r="P302" s="654">
        <v>684.15624687406216</v>
      </c>
    </row>
    <row r="303" spans="1:16" ht="14.4" customHeight="1" x14ac:dyDescent="0.3">
      <c r="A303" s="649" t="s">
        <v>6756</v>
      </c>
      <c r="B303" s="650" t="s">
        <v>1527</v>
      </c>
      <c r="C303" s="650" t="s">
        <v>6494</v>
      </c>
      <c r="D303" s="650" t="s">
        <v>6418</v>
      </c>
      <c r="E303" s="653">
        <v>1777.3100000000002</v>
      </c>
      <c r="F303" s="653">
        <v>18638.419999999998</v>
      </c>
      <c r="G303" s="650">
        <v>1</v>
      </c>
      <c r="H303" s="650">
        <v>10.486870607828683</v>
      </c>
      <c r="I303" s="653"/>
      <c r="J303" s="653"/>
      <c r="K303" s="650"/>
      <c r="L303" s="650"/>
      <c r="M303" s="653"/>
      <c r="N303" s="653"/>
      <c r="O303" s="666"/>
      <c r="P303" s="654"/>
    </row>
    <row r="304" spans="1:16" ht="14.4" customHeight="1" x14ac:dyDescent="0.3">
      <c r="A304" s="649" t="s">
        <v>6756</v>
      </c>
      <c r="B304" s="650" t="s">
        <v>1527</v>
      </c>
      <c r="C304" s="650" t="s">
        <v>6495</v>
      </c>
      <c r="D304" s="650" t="s">
        <v>6496</v>
      </c>
      <c r="E304" s="653"/>
      <c r="F304" s="653"/>
      <c r="G304" s="650"/>
      <c r="H304" s="650"/>
      <c r="I304" s="653">
        <v>2</v>
      </c>
      <c r="J304" s="653">
        <v>9294.7800000000007</v>
      </c>
      <c r="K304" s="650"/>
      <c r="L304" s="650">
        <v>4647.3900000000003</v>
      </c>
      <c r="M304" s="653"/>
      <c r="N304" s="653"/>
      <c r="O304" s="666"/>
      <c r="P304" s="654"/>
    </row>
    <row r="305" spans="1:16" ht="14.4" customHeight="1" x14ac:dyDescent="0.3">
      <c r="A305" s="649" t="s">
        <v>6756</v>
      </c>
      <c r="B305" s="650" t="s">
        <v>1527</v>
      </c>
      <c r="C305" s="650" t="s">
        <v>6498</v>
      </c>
      <c r="D305" s="650" t="s">
        <v>6499</v>
      </c>
      <c r="E305" s="653">
        <v>16.79</v>
      </c>
      <c r="F305" s="653">
        <v>6787.13</v>
      </c>
      <c r="G305" s="650">
        <v>1</v>
      </c>
      <c r="H305" s="650">
        <v>404.23645026801671</v>
      </c>
      <c r="I305" s="653"/>
      <c r="J305" s="653"/>
      <c r="K305" s="650"/>
      <c r="L305" s="650"/>
      <c r="M305" s="653"/>
      <c r="N305" s="653"/>
      <c r="O305" s="666"/>
      <c r="P305" s="654"/>
    </row>
    <row r="306" spans="1:16" ht="14.4" customHeight="1" x14ac:dyDescent="0.3">
      <c r="A306" s="649" t="s">
        <v>6756</v>
      </c>
      <c r="B306" s="650" t="s">
        <v>1527</v>
      </c>
      <c r="C306" s="650" t="s">
        <v>6500</v>
      </c>
      <c r="D306" s="650" t="s">
        <v>6499</v>
      </c>
      <c r="E306" s="653">
        <v>28.430000000000003</v>
      </c>
      <c r="F306" s="653">
        <v>32873.31</v>
      </c>
      <c r="G306" s="650">
        <v>1</v>
      </c>
      <c r="H306" s="650">
        <v>1156.2894829405554</v>
      </c>
      <c r="I306" s="653"/>
      <c r="J306" s="653"/>
      <c r="K306" s="650"/>
      <c r="L306" s="650"/>
      <c r="M306" s="653"/>
      <c r="N306" s="653"/>
      <c r="O306" s="666"/>
      <c r="P306" s="654"/>
    </row>
    <row r="307" spans="1:16" ht="14.4" customHeight="1" x14ac:dyDescent="0.3">
      <c r="A307" s="649" t="s">
        <v>6756</v>
      </c>
      <c r="B307" s="650" t="s">
        <v>1527</v>
      </c>
      <c r="C307" s="650" t="s">
        <v>6501</v>
      </c>
      <c r="D307" s="650" t="s">
        <v>3766</v>
      </c>
      <c r="E307" s="653">
        <v>14.440000000000001</v>
      </c>
      <c r="F307" s="653">
        <v>13679.69</v>
      </c>
      <c r="G307" s="650">
        <v>1</v>
      </c>
      <c r="H307" s="650">
        <v>947.34695290858724</v>
      </c>
      <c r="I307" s="653">
        <v>91.509999999999991</v>
      </c>
      <c r="J307" s="653">
        <v>87452.239999999991</v>
      </c>
      <c r="K307" s="650">
        <v>6.3928524696100562</v>
      </c>
      <c r="L307" s="650">
        <v>955.65774232324338</v>
      </c>
      <c r="M307" s="653">
        <v>43.38</v>
      </c>
      <c r="N307" s="653">
        <v>41456.400000000009</v>
      </c>
      <c r="O307" s="666">
        <v>3.0305072702670901</v>
      </c>
      <c r="P307" s="654">
        <v>955.65698478561569</v>
      </c>
    </row>
    <row r="308" spans="1:16" ht="14.4" customHeight="1" x14ac:dyDescent="0.3">
      <c r="A308" s="649" t="s">
        <v>6756</v>
      </c>
      <c r="B308" s="650" t="s">
        <v>1527</v>
      </c>
      <c r="C308" s="650" t="s">
        <v>6502</v>
      </c>
      <c r="D308" s="650" t="s">
        <v>3766</v>
      </c>
      <c r="E308" s="653">
        <v>16.39</v>
      </c>
      <c r="F308" s="653">
        <v>38817.74</v>
      </c>
      <c r="G308" s="650">
        <v>1</v>
      </c>
      <c r="H308" s="650">
        <v>2368.3794996949359</v>
      </c>
      <c r="I308" s="653">
        <v>99.08</v>
      </c>
      <c r="J308" s="653">
        <v>236717.95</v>
      </c>
      <c r="K308" s="650">
        <v>6.0981898997726303</v>
      </c>
      <c r="L308" s="650">
        <v>2389.1597698829232</v>
      </c>
      <c r="M308" s="653">
        <v>41.92</v>
      </c>
      <c r="N308" s="653">
        <v>100153.53</v>
      </c>
      <c r="O308" s="666">
        <v>2.5800968835383</v>
      </c>
      <c r="P308" s="654">
        <v>2389.1586354961833</v>
      </c>
    </row>
    <row r="309" spans="1:16" ht="14.4" customHeight="1" x14ac:dyDescent="0.3">
      <c r="A309" s="649" t="s">
        <v>6756</v>
      </c>
      <c r="B309" s="650" t="s">
        <v>1527</v>
      </c>
      <c r="C309" s="650" t="s">
        <v>6503</v>
      </c>
      <c r="D309" s="650" t="s">
        <v>6447</v>
      </c>
      <c r="E309" s="653">
        <v>26.64</v>
      </c>
      <c r="F309" s="653">
        <v>997.88</v>
      </c>
      <c r="G309" s="650">
        <v>1</v>
      </c>
      <c r="H309" s="650">
        <v>37.457957957957959</v>
      </c>
      <c r="I309" s="653">
        <v>53.55</v>
      </c>
      <c r="J309" s="653">
        <v>2023.31</v>
      </c>
      <c r="K309" s="650">
        <v>2.0276085300837776</v>
      </c>
      <c r="L309" s="650">
        <v>37.783566760037353</v>
      </c>
      <c r="M309" s="653"/>
      <c r="N309" s="653"/>
      <c r="O309" s="666"/>
      <c r="P309" s="654"/>
    </row>
    <row r="310" spans="1:16" ht="14.4" customHeight="1" x14ac:dyDescent="0.3">
      <c r="A310" s="649" t="s">
        <v>6756</v>
      </c>
      <c r="B310" s="650" t="s">
        <v>1527</v>
      </c>
      <c r="C310" s="650" t="s">
        <v>6768</v>
      </c>
      <c r="D310" s="650" t="s">
        <v>6769</v>
      </c>
      <c r="E310" s="653"/>
      <c r="F310" s="653"/>
      <c r="G310" s="650"/>
      <c r="H310" s="650"/>
      <c r="I310" s="653">
        <v>0.14000000000000001</v>
      </c>
      <c r="J310" s="653">
        <v>128.72</v>
      </c>
      <c r="K310" s="650"/>
      <c r="L310" s="650">
        <v>919.42857142857133</v>
      </c>
      <c r="M310" s="653"/>
      <c r="N310" s="653"/>
      <c r="O310" s="666"/>
      <c r="P310" s="654"/>
    </row>
    <row r="311" spans="1:16" ht="14.4" customHeight="1" x14ac:dyDescent="0.3">
      <c r="A311" s="649" t="s">
        <v>6756</v>
      </c>
      <c r="B311" s="650" t="s">
        <v>1527</v>
      </c>
      <c r="C311" s="650" t="s">
        <v>6506</v>
      </c>
      <c r="D311" s="650" t="s">
        <v>6505</v>
      </c>
      <c r="E311" s="653">
        <v>1.45</v>
      </c>
      <c r="F311" s="653">
        <v>1695.74</v>
      </c>
      <c r="G311" s="650">
        <v>1</v>
      </c>
      <c r="H311" s="650">
        <v>1169.4758620689656</v>
      </c>
      <c r="I311" s="653"/>
      <c r="J311" s="653"/>
      <c r="K311" s="650"/>
      <c r="L311" s="650"/>
      <c r="M311" s="653"/>
      <c r="N311" s="653"/>
      <c r="O311" s="666"/>
      <c r="P311" s="654"/>
    </row>
    <row r="312" spans="1:16" ht="14.4" customHeight="1" x14ac:dyDescent="0.3">
      <c r="A312" s="649" t="s">
        <v>6756</v>
      </c>
      <c r="B312" s="650" t="s">
        <v>1527</v>
      </c>
      <c r="C312" s="650" t="s">
        <v>6507</v>
      </c>
      <c r="D312" s="650" t="s">
        <v>6508</v>
      </c>
      <c r="E312" s="653">
        <v>291</v>
      </c>
      <c r="F312" s="653">
        <v>1115701.0900000001</v>
      </c>
      <c r="G312" s="650">
        <v>1</v>
      </c>
      <c r="H312" s="650">
        <v>3834.0243642611686</v>
      </c>
      <c r="I312" s="653">
        <v>274</v>
      </c>
      <c r="J312" s="653">
        <v>751827.87000000011</v>
      </c>
      <c r="K312" s="650">
        <v>0.67386137446544936</v>
      </c>
      <c r="L312" s="650">
        <v>2743.8973357664236</v>
      </c>
      <c r="M312" s="653">
        <v>283</v>
      </c>
      <c r="N312" s="653">
        <v>675085.18</v>
      </c>
      <c r="O312" s="666">
        <v>0.60507709999637982</v>
      </c>
      <c r="P312" s="654">
        <v>2385.46</v>
      </c>
    </row>
    <row r="313" spans="1:16" ht="14.4" customHeight="1" x14ac:dyDescent="0.3">
      <c r="A313" s="649" t="s">
        <v>6756</v>
      </c>
      <c r="B313" s="650" t="s">
        <v>1527</v>
      </c>
      <c r="C313" s="650" t="s">
        <v>6510</v>
      </c>
      <c r="D313" s="650" t="s">
        <v>6511</v>
      </c>
      <c r="E313" s="653">
        <v>1</v>
      </c>
      <c r="F313" s="653">
        <v>281.63</v>
      </c>
      <c r="G313" s="650">
        <v>1</v>
      </c>
      <c r="H313" s="650">
        <v>281.63</v>
      </c>
      <c r="I313" s="653">
        <v>1</v>
      </c>
      <c r="J313" s="653">
        <v>148.57</v>
      </c>
      <c r="K313" s="650">
        <v>0.52753612896353375</v>
      </c>
      <c r="L313" s="650">
        <v>148.57</v>
      </c>
      <c r="M313" s="653">
        <v>8</v>
      </c>
      <c r="N313" s="653">
        <v>1188.56</v>
      </c>
      <c r="O313" s="666">
        <v>4.22028903170827</v>
      </c>
      <c r="P313" s="654">
        <v>148.57</v>
      </c>
    </row>
    <row r="314" spans="1:16" ht="14.4" customHeight="1" x14ac:dyDescent="0.3">
      <c r="A314" s="649" t="s">
        <v>6756</v>
      </c>
      <c r="B314" s="650" t="s">
        <v>1527</v>
      </c>
      <c r="C314" s="650" t="s">
        <v>6512</v>
      </c>
      <c r="D314" s="650" t="s">
        <v>6418</v>
      </c>
      <c r="E314" s="653">
        <v>162.47999999999999</v>
      </c>
      <c r="F314" s="653">
        <v>26563.250000000004</v>
      </c>
      <c r="G314" s="650">
        <v>1</v>
      </c>
      <c r="H314" s="650">
        <v>163.48627523387498</v>
      </c>
      <c r="I314" s="653"/>
      <c r="J314" s="653"/>
      <c r="K314" s="650"/>
      <c r="L314" s="650"/>
      <c r="M314" s="653"/>
      <c r="N314" s="653"/>
      <c r="O314" s="666"/>
      <c r="P314" s="654"/>
    </row>
    <row r="315" spans="1:16" ht="14.4" customHeight="1" x14ac:dyDescent="0.3">
      <c r="A315" s="649" t="s">
        <v>6756</v>
      </c>
      <c r="B315" s="650" t="s">
        <v>1527</v>
      </c>
      <c r="C315" s="650" t="s">
        <v>6513</v>
      </c>
      <c r="D315" s="650" t="s">
        <v>6418</v>
      </c>
      <c r="E315" s="653">
        <v>48.710000000000008</v>
      </c>
      <c r="F315" s="653">
        <v>71673.37</v>
      </c>
      <c r="G315" s="650">
        <v>1</v>
      </c>
      <c r="H315" s="650">
        <v>1471.4303017860805</v>
      </c>
      <c r="I315" s="653"/>
      <c r="J315" s="653"/>
      <c r="K315" s="650"/>
      <c r="L315" s="650"/>
      <c r="M315" s="653"/>
      <c r="N315" s="653"/>
      <c r="O315" s="666"/>
      <c r="P315" s="654"/>
    </row>
    <row r="316" spans="1:16" ht="14.4" customHeight="1" x14ac:dyDescent="0.3">
      <c r="A316" s="649" t="s">
        <v>6756</v>
      </c>
      <c r="B316" s="650" t="s">
        <v>1527</v>
      </c>
      <c r="C316" s="650" t="s">
        <v>6514</v>
      </c>
      <c r="D316" s="650" t="s">
        <v>6515</v>
      </c>
      <c r="E316" s="653"/>
      <c r="F316" s="653"/>
      <c r="G316" s="650"/>
      <c r="H316" s="650"/>
      <c r="I316" s="653">
        <v>10</v>
      </c>
      <c r="J316" s="653">
        <v>14573.1</v>
      </c>
      <c r="K316" s="650"/>
      <c r="L316" s="650">
        <v>1457.31</v>
      </c>
      <c r="M316" s="653"/>
      <c r="N316" s="653"/>
      <c r="O316" s="666"/>
      <c r="P316" s="654"/>
    </row>
    <row r="317" spans="1:16" ht="14.4" customHeight="1" x14ac:dyDescent="0.3">
      <c r="A317" s="649" t="s">
        <v>6756</v>
      </c>
      <c r="B317" s="650" t="s">
        <v>1527</v>
      </c>
      <c r="C317" s="650" t="s">
        <v>6518</v>
      </c>
      <c r="D317" s="650" t="s">
        <v>937</v>
      </c>
      <c r="E317" s="653"/>
      <c r="F317" s="653"/>
      <c r="G317" s="650"/>
      <c r="H317" s="650"/>
      <c r="I317" s="653">
        <v>1</v>
      </c>
      <c r="J317" s="653">
        <v>130.30000000000001</v>
      </c>
      <c r="K317" s="650"/>
      <c r="L317" s="650">
        <v>130.30000000000001</v>
      </c>
      <c r="M317" s="653"/>
      <c r="N317" s="653"/>
      <c r="O317" s="666"/>
      <c r="P317" s="654"/>
    </row>
    <row r="318" spans="1:16" ht="14.4" customHeight="1" x14ac:dyDescent="0.3">
      <c r="A318" s="649" t="s">
        <v>6756</v>
      </c>
      <c r="B318" s="650" t="s">
        <v>1527</v>
      </c>
      <c r="C318" s="650" t="s">
        <v>6519</v>
      </c>
      <c r="D318" s="650" t="s">
        <v>941</v>
      </c>
      <c r="E318" s="653">
        <v>209.21</v>
      </c>
      <c r="F318" s="653">
        <v>16074.890000000001</v>
      </c>
      <c r="G318" s="650">
        <v>1</v>
      </c>
      <c r="H318" s="650">
        <v>76.836145499737114</v>
      </c>
      <c r="I318" s="653">
        <v>226.7</v>
      </c>
      <c r="J318" s="653">
        <v>17580.11</v>
      </c>
      <c r="K318" s="650">
        <v>1.0936379657963444</v>
      </c>
      <c r="L318" s="650">
        <v>77.547904719894134</v>
      </c>
      <c r="M318" s="653">
        <v>213.5</v>
      </c>
      <c r="N318" s="653">
        <v>16029.140000000001</v>
      </c>
      <c r="O318" s="666">
        <v>0.9971539463100525</v>
      </c>
      <c r="P318" s="654">
        <v>75.077939110070261</v>
      </c>
    </row>
    <row r="319" spans="1:16" ht="14.4" customHeight="1" x14ac:dyDescent="0.3">
      <c r="A319" s="649" t="s">
        <v>6756</v>
      </c>
      <c r="B319" s="650" t="s">
        <v>1527</v>
      </c>
      <c r="C319" s="650" t="s">
        <v>6520</v>
      </c>
      <c r="D319" s="650" t="s">
        <v>1471</v>
      </c>
      <c r="E319" s="653">
        <v>19.310000000000002</v>
      </c>
      <c r="F319" s="653">
        <v>6510</v>
      </c>
      <c r="G319" s="650">
        <v>1</v>
      </c>
      <c r="H319" s="650">
        <v>337.13102019678917</v>
      </c>
      <c r="I319" s="653">
        <v>12.59</v>
      </c>
      <c r="J319" s="653">
        <v>4281.5999999999995</v>
      </c>
      <c r="K319" s="650">
        <v>0.65769585253456209</v>
      </c>
      <c r="L319" s="650">
        <v>340.07942811755356</v>
      </c>
      <c r="M319" s="653">
        <v>11.7</v>
      </c>
      <c r="N319" s="653">
        <v>4531.5600000000004</v>
      </c>
      <c r="O319" s="666">
        <v>0.69609216589861755</v>
      </c>
      <c r="P319" s="654">
        <v>387.31282051282056</v>
      </c>
    </row>
    <row r="320" spans="1:16" ht="14.4" customHeight="1" x14ac:dyDescent="0.3">
      <c r="A320" s="649" t="s">
        <v>6756</v>
      </c>
      <c r="B320" s="650" t="s">
        <v>1527</v>
      </c>
      <c r="C320" s="650" t="s">
        <v>6521</v>
      </c>
      <c r="D320" s="650" t="s">
        <v>1475</v>
      </c>
      <c r="E320" s="653">
        <v>54.26</v>
      </c>
      <c r="F320" s="653">
        <v>4572.58</v>
      </c>
      <c r="G320" s="650">
        <v>1</v>
      </c>
      <c r="H320" s="650">
        <v>84.271654994471064</v>
      </c>
      <c r="I320" s="653">
        <v>39.47</v>
      </c>
      <c r="J320" s="653">
        <v>3355.7</v>
      </c>
      <c r="K320" s="650">
        <v>0.73387453035266736</v>
      </c>
      <c r="L320" s="650">
        <v>85.019001773498857</v>
      </c>
      <c r="M320" s="653">
        <v>34.14</v>
      </c>
      <c r="N320" s="653">
        <v>3269.3999999999996</v>
      </c>
      <c r="O320" s="666">
        <v>0.71500115908305584</v>
      </c>
      <c r="P320" s="654">
        <v>95.764499121265359</v>
      </c>
    </row>
    <row r="321" spans="1:16" ht="14.4" customHeight="1" x14ac:dyDescent="0.3">
      <c r="A321" s="649" t="s">
        <v>6756</v>
      </c>
      <c r="B321" s="650" t="s">
        <v>1527</v>
      </c>
      <c r="C321" s="650" t="s">
        <v>6522</v>
      </c>
      <c r="D321" s="650" t="s">
        <v>1479</v>
      </c>
      <c r="E321" s="653">
        <v>100.96000000000001</v>
      </c>
      <c r="F321" s="653">
        <v>17011.510000000002</v>
      </c>
      <c r="G321" s="650">
        <v>1</v>
      </c>
      <c r="H321" s="650">
        <v>168.49752377179081</v>
      </c>
      <c r="I321" s="653">
        <v>99.04</v>
      </c>
      <c r="J321" s="653">
        <v>16841.5</v>
      </c>
      <c r="K321" s="650">
        <v>0.99000617816995662</v>
      </c>
      <c r="L321" s="650">
        <v>170.04745557350563</v>
      </c>
      <c r="M321" s="653">
        <v>69.819999999999993</v>
      </c>
      <c r="N321" s="653">
        <v>13492.849999999999</v>
      </c>
      <c r="O321" s="666">
        <v>0.79316004281806829</v>
      </c>
      <c r="P321" s="654">
        <v>193.25193354339731</v>
      </c>
    </row>
    <row r="322" spans="1:16" ht="14.4" customHeight="1" x14ac:dyDescent="0.3">
      <c r="A322" s="649" t="s">
        <v>6756</v>
      </c>
      <c r="B322" s="650" t="s">
        <v>1527</v>
      </c>
      <c r="C322" s="650" t="s">
        <v>6523</v>
      </c>
      <c r="D322" s="650" t="s">
        <v>6418</v>
      </c>
      <c r="E322" s="653">
        <v>69</v>
      </c>
      <c r="F322" s="653">
        <v>1387.98</v>
      </c>
      <c r="G322" s="650">
        <v>1</v>
      </c>
      <c r="H322" s="650">
        <v>20.115652173913045</v>
      </c>
      <c r="I322" s="653"/>
      <c r="J322" s="653"/>
      <c r="K322" s="650"/>
      <c r="L322" s="650"/>
      <c r="M322" s="653"/>
      <c r="N322" s="653"/>
      <c r="O322" s="666"/>
      <c r="P322" s="654"/>
    </row>
    <row r="323" spans="1:16" ht="14.4" customHeight="1" x14ac:dyDescent="0.3">
      <c r="A323" s="649" t="s">
        <v>6756</v>
      </c>
      <c r="B323" s="650" t="s">
        <v>1527</v>
      </c>
      <c r="C323" s="650" t="s">
        <v>6524</v>
      </c>
      <c r="D323" s="650" t="s">
        <v>6418</v>
      </c>
      <c r="E323" s="653">
        <v>0.9</v>
      </c>
      <c r="F323" s="653">
        <v>1465.64</v>
      </c>
      <c r="G323" s="650">
        <v>1</v>
      </c>
      <c r="H323" s="650">
        <v>1628.4888888888891</v>
      </c>
      <c r="I323" s="653"/>
      <c r="J323" s="653"/>
      <c r="K323" s="650"/>
      <c r="L323" s="650"/>
      <c r="M323" s="653"/>
      <c r="N323" s="653"/>
      <c r="O323" s="666"/>
      <c r="P323" s="654"/>
    </row>
    <row r="324" spans="1:16" ht="14.4" customHeight="1" x14ac:dyDescent="0.3">
      <c r="A324" s="649" t="s">
        <v>6756</v>
      </c>
      <c r="B324" s="650" t="s">
        <v>1527</v>
      </c>
      <c r="C324" s="650" t="s">
        <v>6525</v>
      </c>
      <c r="D324" s="650" t="s">
        <v>975</v>
      </c>
      <c r="E324" s="653">
        <v>25.5</v>
      </c>
      <c r="F324" s="653">
        <v>1482.38</v>
      </c>
      <c r="G324" s="650">
        <v>1</v>
      </c>
      <c r="H324" s="650">
        <v>58.13254901960785</v>
      </c>
      <c r="I324" s="653">
        <v>19.2</v>
      </c>
      <c r="J324" s="653">
        <v>1203.8400000000001</v>
      </c>
      <c r="K324" s="650">
        <v>0.81209946167649327</v>
      </c>
      <c r="L324" s="650">
        <v>62.70000000000001</v>
      </c>
      <c r="M324" s="653">
        <v>19</v>
      </c>
      <c r="N324" s="653">
        <v>1191.3</v>
      </c>
      <c r="O324" s="666">
        <v>0.80364009228402966</v>
      </c>
      <c r="P324" s="654">
        <v>62.699999999999996</v>
      </c>
    </row>
    <row r="325" spans="1:16" ht="14.4" customHeight="1" x14ac:dyDescent="0.3">
      <c r="A325" s="649" t="s">
        <v>6756</v>
      </c>
      <c r="B325" s="650" t="s">
        <v>1527</v>
      </c>
      <c r="C325" s="650" t="s">
        <v>6526</v>
      </c>
      <c r="D325" s="650" t="s">
        <v>6527</v>
      </c>
      <c r="E325" s="653">
        <v>2.83</v>
      </c>
      <c r="F325" s="653">
        <v>189.26999999999998</v>
      </c>
      <c r="G325" s="650">
        <v>1</v>
      </c>
      <c r="H325" s="650">
        <v>66.879858657243801</v>
      </c>
      <c r="I325" s="653"/>
      <c r="J325" s="653"/>
      <c r="K325" s="650"/>
      <c r="L325" s="650"/>
      <c r="M325" s="653"/>
      <c r="N325" s="653"/>
      <c r="O325" s="666"/>
      <c r="P325" s="654"/>
    </row>
    <row r="326" spans="1:16" ht="14.4" customHeight="1" x14ac:dyDescent="0.3">
      <c r="A326" s="649" t="s">
        <v>6756</v>
      </c>
      <c r="B326" s="650" t="s">
        <v>1527</v>
      </c>
      <c r="C326" s="650" t="s">
        <v>6528</v>
      </c>
      <c r="D326" s="650" t="s">
        <v>6527</v>
      </c>
      <c r="E326" s="653">
        <v>4.95</v>
      </c>
      <c r="F326" s="653">
        <v>827.62999999999988</v>
      </c>
      <c r="G326" s="650">
        <v>1</v>
      </c>
      <c r="H326" s="650">
        <v>167.19797979797977</v>
      </c>
      <c r="I326" s="653"/>
      <c r="J326" s="653"/>
      <c r="K326" s="650"/>
      <c r="L326" s="650"/>
      <c r="M326" s="653"/>
      <c r="N326" s="653"/>
      <c r="O326" s="666"/>
      <c r="P326" s="654"/>
    </row>
    <row r="327" spans="1:16" ht="14.4" customHeight="1" x14ac:dyDescent="0.3">
      <c r="A327" s="649" t="s">
        <v>6756</v>
      </c>
      <c r="B327" s="650" t="s">
        <v>1527</v>
      </c>
      <c r="C327" s="650" t="s">
        <v>6529</v>
      </c>
      <c r="D327" s="650" t="s">
        <v>6527</v>
      </c>
      <c r="E327" s="653">
        <v>4.41</v>
      </c>
      <c r="F327" s="653">
        <v>1474.65</v>
      </c>
      <c r="G327" s="650">
        <v>1</v>
      </c>
      <c r="H327" s="650">
        <v>334.38775510204084</v>
      </c>
      <c r="I327" s="653"/>
      <c r="J327" s="653"/>
      <c r="K327" s="650"/>
      <c r="L327" s="650"/>
      <c r="M327" s="653"/>
      <c r="N327" s="653"/>
      <c r="O327" s="666"/>
      <c r="P327" s="654"/>
    </row>
    <row r="328" spans="1:16" ht="14.4" customHeight="1" x14ac:dyDescent="0.3">
      <c r="A328" s="649" t="s">
        <v>6756</v>
      </c>
      <c r="B328" s="650" t="s">
        <v>1527</v>
      </c>
      <c r="C328" s="650" t="s">
        <v>6530</v>
      </c>
      <c r="D328" s="650" t="s">
        <v>6531</v>
      </c>
      <c r="E328" s="653">
        <v>0.14000000000000001</v>
      </c>
      <c r="F328" s="653">
        <v>53.5</v>
      </c>
      <c r="G328" s="650">
        <v>1</v>
      </c>
      <c r="H328" s="650">
        <v>382.14285714285711</v>
      </c>
      <c r="I328" s="653">
        <v>0.04</v>
      </c>
      <c r="J328" s="653">
        <v>15.42</v>
      </c>
      <c r="K328" s="650">
        <v>0.28822429906542057</v>
      </c>
      <c r="L328" s="650">
        <v>385.5</v>
      </c>
      <c r="M328" s="653">
        <v>0.02</v>
      </c>
      <c r="N328" s="653">
        <v>7.71</v>
      </c>
      <c r="O328" s="666">
        <v>0.14411214953271029</v>
      </c>
      <c r="P328" s="654">
        <v>385.5</v>
      </c>
    </row>
    <row r="329" spans="1:16" ht="14.4" customHeight="1" x14ac:dyDescent="0.3">
      <c r="A329" s="649" t="s">
        <v>6756</v>
      </c>
      <c r="B329" s="650" t="s">
        <v>1527</v>
      </c>
      <c r="C329" s="650" t="s">
        <v>6532</v>
      </c>
      <c r="D329" s="650" t="s">
        <v>6533</v>
      </c>
      <c r="E329" s="653">
        <v>68.499999999999986</v>
      </c>
      <c r="F329" s="653">
        <v>8322.3499999999985</v>
      </c>
      <c r="G329" s="650">
        <v>1</v>
      </c>
      <c r="H329" s="650">
        <v>121.49416058394161</v>
      </c>
      <c r="I329" s="653">
        <v>66.800000000000011</v>
      </c>
      <c r="J329" s="653">
        <v>8189.7199999999993</v>
      </c>
      <c r="K329" s="650">
        <v>0.98406339555534206</v>
      </c>
      <c r="L329" s="650">
        <v>122.60059880239518</v>
      </c>
      <c r="M329" s="653">
        <v>67.400000000000006</v>
      </c>
      <c r="N329" s="653">
        <v>14745.64</v>
      </c>
      <c r="O329" s="666">
        <v>1.7718120482796329</v>
      </c>
      <c r="P329" s="654">
        <v>218.77804154302669</v>
      </c>
    </row>
    <row r="330" spans="1:16" ht="14.4" customHeight="1" x14ac:dyDescent="0.3">
      <c r="A330" s="649" t="s">
        <v>6756</v>
      </c>
      <c r="B330" s="650" t="s">
        <v>1527</v>
      </c>
      <c r="C330" s="650" t="s">
        <v>6534</v>
      </c>
      <c r="D330" s="650" t="s">
        <v>3675</v>
      </c>
      <c r="E330" s="653">
        <v>72.8</v>
      </c>
      <c r="F330" s="653">
        <v>4695.54</v>
      </c>
      <c r="G330" s="650">
        <v>1</v>
      </c>
      <c r="H330" s="650">
        <v>64.499175824175822</v>
      </c>
      <c r="I330" s="653">
        <v>55.7</v>
      </c>
      <c r="J330" s="653">
        <v>3628.8500000000004</v>
      </c>
      <c r="K330" s="650">
        <v>0.77282911017689138</v>
      </c>
      <c r="L330" s="650">
        <v>65.149910233393186</v>
      </c>
      <c r="M330" s="653">
        <v>40.099999999999994</v>
      </c>
      <c r="N330" s="653">
        <v>3556.8700000000003</v>
      </c>
      <c r="O330" s="666">
        <v>0.75749966989952178</v>
      </c>
      <c r="P330" s="654">
        <v>88.700000000000017</v>
      </c>
    </row>
    <row r="331" spans="1:16" ht="14.4" customHeight="1" x14ac:dyDescent="0.3">
      <c r="A331" s="649" t="s">
        <v>6756</v>
      </c>
      <c r="B331" s="650" t="s">
        <v>1527</v>
      </c>
      <c r="C331" s="650" t="s">
        <v>6535</v>
      </c>
      <c r="D331" s="650" t="s">
        <v>6440</v>
      </c>
      <c r="E331" s="653">
        <v>2</v>
      </c>
      <c r="F331" s="653">
        <v>240.18</v>
      </c>
      <c r="G331" s="650">
        <v>1</v>
      </c>
      <c r="H331" s="650">
        <v>120.09</v>
      </c>
      <c r="I331" s="653"/>
      <c r="J331" s="653"/>
      <c r="K331" s="650"/>
      <c r="L331" s="650"/>
      <c r="M331" s="653"/>
      <c r="N331" s="653"/>
      <c r="O331" s="666"/>
      <c r="P331" s="654"/>
    </row>
    <row r="332" spans="1:16" ht="14.4" customHeight="1" x14ac:dyDescent="0.3">
      <c r="A332" s="649" t="s">
        <v>6756</v>
      </c>
      <c r="B332" s="650" t="s">
        <v>1527</v>
      </c>
      <c r="C332" s="650" t="s">
        <v>6536</v>
      </c>
      <c r="D332" s="650" t="s">
        <v>6418</v>
      </c>
      <c r="E332" s="653">
        <v>199</v>
      </c>
      <c r="F332" s="653">
        <v>3388.8999999999996</v>
      </c>
      <c r="G332" s="650">
        <v>1</v>
      </c>
      <c r="H332" s="650">
        <v>17.029648241206029</v>
      </c>
      <c r="I332" s="653"/>
      <c r="J332" s="653"/>
      <c r="K332" s="650"/>
      <c r="L332" s="650"/>
      <c r="M332" s="653"/>
      <c r="N332" s="653"/>
      <c r="O332" s="666"/>
      <c r="P332" s="654"/>
    </row>
    <row r="333" spans="1:16" ht="14.4" customHeight="1" x14ac:dyDescent="0.3">
      <c r="A333" s="649" t="s">
        <v>6756</v>
      </c>
      <c r="B333" s="650" t="s">
        <v>1527</v>
      </c>
      <c r="C333" s="650" t="s">
        <v>6537</v>
      </c>
      <c r="D333" s="650" t="s">
        <v>6418</v>
      </c>
      <c r="E333" s="653">
        <v>7</v>
      </c>
      <c r="F333" s="653">
        <v>221.34</v>
      </c>
      <c r="G333" s="650">
        <v>1</v>
      </c>
      <c r="H333" s="650">
        <v>31.62</v>
      </c>
      <c r="I333" s="653">
        <v>22</v>
      </c>
      <c r="J333" s="653">
        <v>831.81999999999994</v>
      </c>
      <c r="K333" s="650">
        <v>3.7581096954910995</v>
      </c>
      <c r="L333" s="650">
        <v>37.809999999999995</v>
      </c>
      <c r="M333" s="653">
        <v>23</v>
      </c>
      <c r="N333" s="653">
        <v>869.63000000000011</v>
      </c>
      <c r="O333" s="666">
        <v>3.9289328634679683</v>
      </c>
      <c r="P333" s="654">
        <v>37.81</v>
      </c>
    </row>
    <row r="334" spans="1:16" ht="14.4" customHeight="1" x14ac:dyDescent="0.3">
      <c r="A334" s="649" t="s">
        <v>6756</v>
      </c>
      <c r="B334" s="650" t="s">
        <v>1527</v>
      </c>
      <c r="C334" s="650" t="s">
        <v>6770</v>
      </c>
      <c r="D334" s="650" t="s">
        <v>636</v>
      </c>
      <c r="E334" s="653">
        <v>1</v>
      </c>
      <c r="F334" s="653">
        <v>55.87</v>
      </c>
      <c r="G334" s="650">
        <v>1</v>
      </c>
      <c r="H334" s="650">
        <v>55.87</v>
      </c>
      <c r="I334" s="653"/>
      <c r="J334" s="653"/>
      <c r="K334" s="650"/>
      <c r="L334" s="650"/>
      <c r="M334" s="653">
        <v>1</v>
      </c>
      <c r="N334" s="653">
        <v>15.12</v>
      </c>
      <c r="O334" s="666">
        <v>0.27062824413817793</v>
      </c>
      <c r="P334" s="654">
        <v>15.12</v>
      </c>
    </row>
    <row r="335" spans="1:16" ht="14.4" customHeight="1" x14ac:dyDescent="0.3">
      <c r="A335" s="649" t="s">
        <v>6756</v>
      </c>
      <c r="B335" s="650" t="s">
        <v>1527</v>
      </c>
      <c r="C335" s="650" t="s">
        <v>6538</v>
      </c>
      <c r="D335" s="650" t="s">
        <v>6418</v>
      </c>
      <c r="E335" s="653">
        <v>83.2</v>
      </c>
      <c r="F335" s="653">
        <v>1150.55</v>
      </c>
      <c r="G335" s="650">
        <v>1</v>
      </c>
      <c r="H335" s="650">
        <v>13.82872596153846</v>
      </c>
      <c r="I335" s="653">
        <v>69.2</v>
      </c>
      <c r="J335" s="653">
        <v>653.94000000000005</v>
      </c>
      <c r="K335" s="650">
        <v>0.5683716483420973</v>
      </c>
      <c r="L335" s="650">
        <v>9.4500000000000011</v>
      </c>
      <c r="M335" s="653">
        <v>40</v>
      </c>
      <c r="N335" s="653">
        <v>378</v>
      </c>
      <c r="O335" s="666">
        <v>0.32853852505323544</v>
      </c>
      <c r="P335" s="654">
        <v>9.4499999999999993</v>
      </c>
    </row>
    <row r="336" spans="1:16" ht="14.4" customHeight="1" x14ac:dyDescent="0.3">
      <c r="A336" s="649" t="s">
        <v>6756</v>
      </c>
      <c r="B336" s="650" t="s">
        <v>1527</v>
      </c>
      <c r="C336" s="650" t="s">
        <v>6539</v>
      </c>
      <c r="D336" s="650" t="s">
        <v>3354</v>
      </c>
      <c r="E336" s="653">
        <v>3.6300000000000003</v>
      </c>
      <c r="F336" s="653">
        <v>29737.97</v>
      </c>
      <c r="G336" s="650">
        <v>1</v>
      </c>
      <c r="H336" s="650">
        <v>8192.2782369146007</v>
      </c>
      <c r="I336" s="653">
        <v>5.3</v>
      </c>
      <c r="J336" s="653">
        <v>32876.81</v>
      </c>
      <c r="K336" s="650">
        <v>1.1055499080804774</v>
      </c>
      <c r="L336" s="650">
        <v>6203.1716981132076</v>
      </c>
      <c r="M336" s="653">
        <v>1.1299999999999999</v>
      </c>
      <c r="N336" s="653">
        <v>7009.57</v>
      </c>
      <c r="O336" s="666">
        <v>0.23571111276257253</v>
      </c>
      <c r="P336" s="654">
        <v>6203.1592920353987</v>
      </c>
    </row>
    <row r="337" spans="1:16" ht="14.4" customHeight="1" x14ac:dyDescent="0.3">
      <c r="A337" s="649" t="s">
        <v>6756</v>
      </c>
      <c r="B337" s="650" t="s">
        <v>1527</v>
      </c>
      <c r="C337" s="650" t="s">
        <v>6540</v>
      </c>
      <c r="D337" s="650" t="s">
        <v>3354</v>
      </c>
      <c r="E337" s="653">
        <v>9.9999999999999992E-2</v>
      </c>
      <c r="F337" s="653">
        <v>4160.32</v>
      </c>
      <c r="G337" s="650">
        <v>1</v>
      </c>
      <c r="H337" s="650">
        <v>41603.199999999997</v>
      </c>
      <c r="I337" s="653">
        <v>0.01</v>
      </c>
      <c r="J337" s="653">
        <v>310.14999999999998</v>
      </c>
      <c r="K337" s="650">
        <v>7.4549553880470729E-2</v>
      </c>
      <c r="L337" s="650">
        <v>31014.999999999996</v>
      </c>
      <c r="M337" s="653"/>
      <c r="N337" s="653"/>
      <c r="O337" s="666"/>
      <c r="P337" s="654"/>
    </row>
    <row r="338" spans="1:16" ht="14.4" customHeight="1" x14ac:dyDescent="0.3">
      <c r="A338" s="649" t="s">
        <v>6756</v>
      </c>
      <c r="B338" s="650" t="s">
        <v>1527</v>
      </c>
      <c r="C338" s="650" t="s">
        <v>6541</v>
      </c>
      <c r="D338" s="650" t="s">
        <v>6542</v>
      </c>
      <c r="E338" s="653">
        <v>46.29</v>
      </c>
      <c r="F338" s="653">
        <v>36810.370000000003</v>
      </c>
      <c r="G338" s="650">
        <v>1</v>
      </c>
      <c r="H338" s="650">
        <v>795.21214085115582</v>
      </c>
      <c r="I338" s="653"/>
      <c r="J338" s="653"/>
      <c r="K338" s="650"/>
      <c r="L338" s="650"/>
      <c r="M338" s="653"/>
      <c r="N338" s="653"/>
      <c r="O338" s="666"/>
      <c r="P338" s="654"/>
    </row>
    <row r="339" spans="1:16" ht="14.4" customHeight="1" x14ac:dyDescent="0.3">
      <c r="A339" s="649" t="s">
        <v>6756</v>
      </c>
      <c r="B339" s="650" t="s">
        <v>1527</v>
      </c>
      <c r="C339" s="650" t="s">
        <v>6543</v>
      </c>
      <c r="D339" s="650" t="s">
        <v>6542</v>
      </c>
      <c r="E339" s="653">
        <v>6.83</v>
      </c>
      <c r="F339" s="653">
        <v>25566.9</v>
      </c>
      <c r="G339" s="650">
        <v>1</v>
      </c>
      <c r="H339" s="650">
        <v>3743.3235724743781</v>
      </c>
      <c r="I339" s="653"/>
      <c r="J339" s="653"/>
      <c r="K339" s="650"/>
      <c r="L339" s="650"/>
      <c r="M339" s="653"/>
      <c r="N339" s="653"/>
      <c r="O339" s="666"/>
      <c r="P339" s="654"/>
    </row>
    <row r="340" spans="1:16" ht="14.4" customHeight="1" x14ac:dyDescent="0.3">
      <c r="A340" s="649" t="s">
        <v>6756</v>
      </c>
      <c r="B340" s="650" t="s">
        <v>1527</v>
      </c>
      <c r="C340" s="650" t="s">
        <v>6771</v>
      </c>
      <c r="D340" s="650" t="s">
        <v>6772</v>
      </c>
      <c r="E340" s="653">
        <v>3</v>
      </c>
      <c r="F340" s="653">
        <v>10005.06</v>
      </c>
      <c r="G340" s="650">
        <v>1</v>
      </c>
      <c r="H340" s="650">
        <v>3335.02</v>
      </c>
      <c r="I340" s="653"/>
      <c r="J340" s="653"/>
      <c r="K340" s="650"/>
      <c r="L340" s="650"/>
      <c r="M340" s="653"/>
      <c r="N340" s="653"/>
      <c r="O340" s="666"/>
      <c r="P340" s="654"/>
    </row>
    <row r="341" spans="1:16" ht="14.4" customHeight="1" x14ac:dyDescent="0.3">
      <c r="A341" s="649" t="s">
        <v>6756</v>
      </c>
      <c r="B341" s="650" t="s">
        <v>1527</v>
      </c>
      <c r="C341" s="650" t="s">
        <v>6773</v>
      </c>
      <c r="D341" s="650" t="s">
        <v>6679</v>
      </c>
      <c r="E341" s="653">
        <v>1</v>
      </c>
      <c r="F341" s="653">
        <v>14448.84</v>
      </c>
      <c r="G341" s="650">
        <v>1</v>
      </c>
      <c r="H341" s="650">
        <v>14448.84</v>
      </c>
      <c r="I341" s="653"/>
      <c r="J341" s="653"/>
      <c r="K341" s="650"/>
      <c r="L341" s="650"/>
      <c r="M341" s="653"/>
      <c r="N341" s="653"/>
      <c r="O341" s="666"/>
      <c r="P341" s="654"/>
    </row>
    <row r="342" spans="1:16" ht="14.4" customHeight="1" x14ac:dyDescent="0.3">
      <c r="A342" s="649" t="s">
        <v>6756</v>
      </c>
      <c r="B342" s="650" t="s">
        <v>1527</v>
      </c>
      <c r="C342" s="650" t="s">
        <v>6544</v>
      </c>
      <c r="D342" s="650" t="s">
        <v>6545</v>
      </c>
      <c r="E342" s="653">
        <v>57.44</v>
      </c>
      <c r="F342" s="653">
        <v>76377.3</v>
      </c>
      <c r="G342" s="650">
        <v>1</v>
      </c>
      <c r="H342" s="650">
        <v>1329.6883704735378</v>
      </c>
      <c r="I342" s="653">
        <v>36.760000000000005</v>
      </c>
      <c r="J342" s="653">
        <v>53019.619999999995</v>
      </c>
      <c r="K342" s="650">
        <v>0.69418033892269027</v>
      </c>
      <c r="L342" s="650">
        <v>1442.3182807399344</v>
      </c>
      <c r="M342" s="653"/>
      <c r="N342" s="653"/>
      <c r="O342" s="666"/>
      <c r="P342" s="654"/>
    </row>
    <row r="343" spans="1:16" ht="14.4" customHeight="1" x14ac:dyDescent="0.3">
      <c r="A343" s="649" t="s">
        <v>6756</v>
      </c>
      <c r="B343" s="650" t="s">
        <v>1527</v>
      </c>
      <c r="C343" s="650" t="s">
        <v>6546</v>
      </c>
      <c r="D343" s="650" t="s">
        <v>6545</v>
      </c>
      <c r="E343" s="653">
        <v>26.27</v>
      </c>
      <c r="F343" s="653">
        <v>7330.64</v>
      </c>
      <c r="G343" s="650">
        <v>1</v>
      </c>
      <c r="H343" s="650">
        <v>279.04986676817663</v>
      </c>
      <c r="I343" s="653">
        <v>15.129999999999999</v>
      </c>
      <c r="J343" s="653">
        <v>4579.68</v>
      </c>
      <c r="K343" s="650">
        <v>0.62473126493730424</v>
      </c>
      <c r="L343" s="650">
        <v>302.6886979510906</v>
      </c>
      <c r="M343" s="653"/>
      <c r="N343" s="653"/>
      <c r="O343" s="666"/>
      <c r="P343" s="654"/>
    </row>
    <row r="344" spans="1:16" ht="14.4" customHeight="1" x14ac:dyDescent="0.3">
      <c r="A344" s="649" t="s">
        <v>6756</v>
      </c>
      <c r="B344" s="650" t="s">
        <v>1527</v>
      </c>
      <c r="C344" s="650" t="s">
        <v>6547</v>
      </c>
      <c r="D344" s="650" t="s">
        <v>6418</v>
      </c>
      <c r="E344" s="653">
        <v>46.36</v>
      </c>
      <c r="F344" s="653">
        <v>154297.02000000002</v>
      </c>
      <c r="G344" s="650">
        <v>1</v>
      </c>
      <c r="H344" s="650">
        <v>3328.235979292494</v>
      </c>
      <c r="I344" s="653"/>
      <c r="J344" s="653"/>
      <c r="K344" s="650"/>
      <c r="L344" s="650"/>
      <c r="M344" s="653"/>
      <c r="N344" s="653"/>
      <c r="O344" s="666"/>
      <c r="P344" s="654"/>
    </row>
    <row r="345" spans="1:16" ht="14.4" customHeight="1" x14ac:dyDescent="0.3">
      <c r="A345" s="649" t="s">
        <v>6756</v>
      </c>
      <c r="B345" s="650" t="s">
        <v>1527</v>
      </c>
      <c r="C345" s="650" t="s">
        <v>6548</v>
      </c>
      <c r="D345" s="650" t="s">
        <v>6418</v>
      </c>
      <c r="E345" s="653">
        <v>8.3699999999999992</v>
      </c>
      <c r="F345" s="653">
        <v>55828.149999999994</v>
      </c>
      <c r="G345" s="650">
        <v>1</v>
      </c>
      <c r="H345" s="650">
        <v>6670.0298685782554</v>
      </c>
      <c r="I345" s="653"/>
      <c r="J345" s="653"/>
      <c r="K345" s="650"/>
      <c r="L345" s="650"/>
      <c r="M345" s="653"/>
      <c r="N345" s="653"/>
      <c r="O345" s="666"/>
      <c r="P345" s="654"/>
    </row>
    <row r="346" spans="1:16" ht="14.4" customHeight="1" x14ac:dyDescent="0.3">
      <c r="A346" s="649" t="s">
        <v>6756</v>
      </c>
      <c r="B346" s="650" t="s">
        <v>1527</v>
      </c>
      <c r="C346" s="650" t="s">
        <v>6549</v>
      </c>
      <c r="D346" s="650" t="s">
        <v>6550</v>
      </c>
      <c r="E346" s="653">
        <v>44.23</v>
      </c>
      <c r="F346" s="653">
        <v>41901.22</v>
      </c>
      <c r="G346" s="650">
        <v>1</v>
      </c>
      <c r="H346" s="650">
        <v>947.34840605923591</v>
      </c>
      <c r="I346" s="653">
        <v>4</v>
      </c>
      <c r="J346" s="653">
        <v>3822.64</v>
      </c>
      <c r="K346" s="650">
        <v>9.1229801900756108E-2</v>
      </c>
      <c r="L346" s="650">
        <v>955.66</v>
      </c>
      <c r="M346" s="653"/>
      <c r="N346" s="653"/>
      <c r="O346" s="666"/>
      <c r="P346" s="654"/>
    </row>
    <row r="347" spans="1:16" ht="14.4" customHeight="1" x14ac:dyDescent="0.3">
      <c r="A347" s="649" t="s">
        <v>6756</v>
      </c>
      <c r="B347" s="650" t="s">
        <v>1527</v>
      </c>
      <c r="C347" s="650" t="s">
        <v>6551</v>
      </c>
      <c r="D347" s="650" t="s">
        <v>6550</v>
      </c>
      <c r="E347" s="653">
        <v>150.63</v>
      </c>
      <c r="F347" s="653">
        <v>356749.01999999996</v>
      </c>
      <c r="G347" s="650">
        <v>1</v>
      </c>
      <c r="H347" s="650">
        <v>2368.3796056562437</v>
      </c>
      <c r="I347" s="653"/>
      <c r="J347" s="653"/>
      <c r="K347" s="650"/>
      <c r="L347" s="650"/>
      <c r="M347" s="653"/>
      <c r="N347" s="653"/>
      <c r="O347" s="666"/>
      <c r="P347" s="654"/>
    </row>
    <row r="348" spans="1:16" ht="14.4" customHeight="1" x14ac:dyDescent="0.3">
      <c r="A348" s="649" t="s">
        <v>6756</v>
      </c>
      <c r="B348" s="650" t="s">
        <v>1527</v>
      </c>
      <c r="C348" s="650" t="s">
        <v>6552</v>
      </c>
      <c r="D348" s="650" t="s">
        <v>3766</v>
      </c>
      <c r="E348" s="653">
        <v>22.02</v>
      </c>
      <c r="F348" s="653">
        <v>216478.48</v>
      </c>
      <c r="G348" s="650">
        <v>1</v>
      </c>
      <c r="H348" s="650">
        <v>9830.9936421435068</v>
      </c>
      <c r="I348" s="653">
        <v>81.709999999999994</v>
      </c>
      <c r="J348" s="653">
        <v>585652.12</v>
      </c>
      <c r="K348" s="650">
        <v>2.7053595350447766</v>
      </c>
      <c r="L348" s="650">
        <v>7167.4473136702982</v>
      </c>
      <c r="M348" s="653">
        <v>121.03999999999999</v>
      </c>
      <c r="N348" s="653">
        <v>867547.83</v>
      </c>
      <c r="O348" s="666">
        <v>4.0075476786422373</v>
      </c>
      <c r="P348" s="654">
        <v>7167.447372769333</v>
      </c>
    </row>
    <row r="349" spans="1:16" ht="14.4" customHeight="1" x14ac:dyDescent="0.3">
      <c r="A349" s="649" t="s">
        <v>6756</v>
      </c>
      <c r="B349" s="650" t="s">
        <v>1527</v>
      </c>
      <c r="C349" s="650" t="s">
        <v>6553</v>
      </c>
      <c r="D349" s="650" t="s">
        <v>6545</v>
      </c>
      <c r="E349" s="653">
        <v>12.18</v>
      </c>
      <c r="F349" s="653">
        <v>29735.869999999995</v>
      </c>
      <c r="G349" s="650">
        <v>1</v>
      </c>
      <c r="H349" s="650">
        <v>2441.3686371100162</v>
      </c>
      <c r="I349" s="653"/>
      <c r="J349" s="653"/>
      <c r="K349" s="650"/>
      <c r="L349" s="650"/>
      <c r="M349" s="653"/>
      <c r="N349" s="653"/>
      <c r="O349" s="666"/>
      <c r="P349" s="654"/>
    </row>
    <row r="350" spans="1:16" ht="14.4" customHeight="1" x14ac:dyDescent="0.3">
      <c r="A350" s="649" t="s">
        <v>6756</v>
      </c>
      <c r="B350" s="650" t="s">
        <v>1527</v>
      </c>
      <c r="C350" s="650" t="s">
        <v>6554</v>
      </c>
      <c r="D350" s="650" t="s">
        <v>6555</v>
      </c>
      <c r="E350" s="653">
        <v>9.98</v>
      </c>
      <c r="F350" s="653">
        <v>3217.34</v>
      </c>
      <c r="G350" s="650">
        <v>1</v>
      </c>
      <c r="H350" s="650">
        <v>322.37875751503009</v>
      </c>
      <c r="I350" s="653"/>
      <c r="J350" s="653"/>
      <c r="K350" s="650"/>
      <c r="L350" s="650"/>
      <c r="M350" s="653"/>
      <c r="N350" s="653"/>
      <c r="O350" s="666"/>
      <c r="P350" s="654"/>
    </row>
    <row r="351" spans="1:16" ht="14.4" customHeight="1" x14ac:dyDescent="0.3">
      <c r="A351" s="649" t="s">
        <v>6756</v>
      </c>
      <c r="B351" s="650" t="s">
        <v>1527</v>
      </c>
      <c r="C351" s="650" t="s">
        <v>6556</v>
      </c>
      <c r="D351" s="650" t="s">
        <v>6555</v>
      </c>
      <c r="E351" s="653">
        <v>2.34</v>
      </c>
      <c r="F351" s="653">
        <v>1508.7399999999998</v>
      </c>
      <c r="G351" s="650">
        <v>1</v>
      </c>
      <c r="H351" s="650">
        <v>644.76068376068372</v>
      </c>
      <c r="I351" s="653"/>
      <c r="J351" s="653"/>
      <c r="K351" s="650"/>
      <c r="L351" s="650"/>
      <c r="M351" s="653"/>
      <c r="N351" s="653"/>
      <c r="O351" s="666"/>
      <c r="P351" s="654"/>
    </row>
    <row r="352" spans="1:16" ht="14.4" customHeight="1" x14ac:dyDescent="0.3">
      <c r="A352" s="649" t="s">
        <v>6756</v>
      </c>
      <c r="B352" s="650" t="s">
        <v>1527</v>
      </c>
      <c r="C352" s="650" t="s">
        <v>6557</v>
      </c>
      <c r="D352" s="650" t="s">
        <v>6555</v>
      </c>
      <c r="E352" s="653">
        <v>94.22</v>
      </c>
      <c r="F352" s="653">
        <v>27591.37</v>
      </c>
      <c r="G352" s="650">
        <v>1</v>
      </c>
      <c r="H352" s="650">
        <v>292.83984292082357</v>
      </c>
      <c r="I352" s="653">
        <v>33.42</v>
      </c>
      <c r="J352" s="653">
        <v>8301.49</v>
      </c>
      <c r="K352" s="650">
        <v>0.3008727004132089</v>
      </c>
      <c r="L352" s="650">
        <v>248.39886295631356</v>
      </c>
      <c r="M352" s="653"/>
      <c r="N352" s="653"/>
      <c r="O352" s="666"/>
      <c r="P352" s="654"/>
    </row>
    <row r="353" spans="1:16" ht="14.4" customHeight="1" x14ac:dyDescent="0.3">
      <c r="A353" s="649" t="s">
        <v>6756</v>
      </c>
      <c r="B353" s="650" t="s">
        <v>1527</v>
      </c>
      <c r="C353" s="650" t="s">
        <v>6558</v>
      </c>
      <c r="D353" s="650" t="s">
        <v>3457</v>
      </c>
      <c r="E353" s="653">
        <v>6</v>
      </c>
      <c r="F353" s="653">
        <v>59078.35</v>
      </c>
      <c r="G353" s="650">
        <v>1</v>
      </c>
      <c r="H353" s="650">
        <v>9846.3916666666664</v>
      </c>
      <c r="I353" s="653">
        <v>5</v>
      </c>
      <c r="J353" s="653">
        <v>58647.25</v>
      </c>
      <c r="K353" s="650">
        <v>0.99270291062631233</v>
      </c>
      <c r="L353" s="650">
        <v>11729.45</v>
      </c>
      <c r="M353" s="653">
        <v>7</v>
      </c>
      <c r="N353" s="653">
        <v>55143.899999999994</v>
      </c>
      <c r="O353" s="666">
        <v>0.93340284554324882</v>
      </c>
      <c r="P353" s="654">
        <v>7877.6999999999989</v>
      </c>
    </row>
    <row r="354" spans="1:16" ht="14.4" customHeight="1" x14ac:dyDescent="0.3">
      <c r="A354" s="649" t="s">
        <v>6756</v>
      </c>
      <c r="B354" s="650" t="s">
        <v>1527</v>
      </c>
      <c r="C354" s="650" t="s">
        <v>6559</v>
      </c>
      <c r="D354" s="650" t="s">
        <v>2988</v>
      </c>
      <c r="E354" s="653"/>
      <c r="F354" s="653"/>
      <c r="G354" s="650"/>
      <c r="H354" s="650"/>
      <c r="I354" s="653">
        <v>13.06</v>
      </c>
      <c r="J354" s="653">
        <v>29537.52</v>
      </c>
      <c r="K354" s="650"/>
      <c r="L354" s="650">
        <v>2261.6784073506892</v>
      </c>
      <c r="M354" s="653">
        <v>1.3599999999999999</v>
      </c>
      <c r="N354" s="653">
        <v>1558.56</v>
      </c>
      <c r="O354" s="666"/>
      <c r="P354" s="654">
        <v>1146</v>
      </c>
    </row>
    <row r="355" spans="1:16" ht="14.4" customHeight="1" x14ac:dyDescent="0.3">
      <c r="A355" s="649" t="s">
        <v>6756</v>
      </c>
      <c r="B355" s="650" t="s">
        <v>1527</v>
      </c>
      <c r="C355" s="650" t="s">
        <v>6560</v>
      </c>
      <c r="D355" s="650" t="s">
        <v>2988</v>
      </c>
      <c r="E355" s="653"/>
      <c r="F355" s="653"/>
      <c r="G355" s="650"/>
      <c r="H355" s="650"/>
      <c r="I355" s="653">
        <v>7</v>
      </c>
      <c r="J355" s="653">
        <v>63327.040000000001</v>
      </c>
      <c r="K355" s="650"/>
      <c r="L355" s="650">
        <v>9046.7199999999993</v>
      </c>
      <c r="M355" s="653">
        <v>4.8100000000000005</v>
      </c>
      <c r="N355" s="653">
        <v>22049.23</v>
      </c>
      <c r="O355" s="666"/>
      <c r="P355" s="654">
        <v>4584.0395010395005</v>
      </c>
    </row>
    <row r="356" spans="1:16" ht="14.4" customHeight="1" x14ac:dyDescent="0.3">
      <c r="A356" s="649" t="s">
        <v>6756</v>
      </c>
      <c r="B356" s="650" t="s">
        <v>1527</v>
      </c>
      <c r="C356" s="650" t="s">
        <v>6561</v>
      </c>
      <c r="D356" s="650" t="s">
        <v>6562</v>
      </c>
      <c r="E356" s="653">
        <v>77.849999999999994</v>
      </c>
      <c r="F356" s="653">
        <v>259630.98999999996</v>
      </c>
      <c r="G356" s="650">
        <v>1</v>
      </c>
      <c r="H356" s="650">
        <v>3335.0159280667949</v>
      </c>
      <c r="I356" s="653">
        <v>135.16</v>
      </c>
      <c r="J356" s="653">
        <v>454714.20999999996</v>
      </c>
      <c r="K356" s="650">
        <v>1.7513864966581996</v>
      </c>
      <c r="L356" s="650">
        <v>3364.266129032258</v>
      </c>
      <c r="M356" s="653">
        <v>11.14</v>
      </c>
      <c r="N356" s="653">
        <v>8335.0199999999986</v>
      </c>
      <c r="O356" s="666">
        <v>3.2103332502795602E-2</v>
      </c>
      <c r="P356" s="654">
        <v>748.20646319569107</v>
      </c>
    </row>
    <row r="357" spans="1:16" ht="14.4" customHeight="1" x14ac:dyDescent="0.3">
      <c r="A357" s="649" t="s">
        <v>6756</v>
      </c>
      <c r="B357" s="650" t="s">
        <v>1527</v>
      </c>
      <c r="C357" s="650" t="s">
        <v>6563</v>
      </c>
      <c r="D357" s="650" t="s">
        <v>6562</v>
      </c>
      <c r="E357" s="653">
        <v>262.88</v>
      </c>
      <c r="F357" s="653">
        <v>1753417.11</v>
      </c>
      <c r="G357" s="650">
        <v>1</v>
      </c>
      <c r="H357" s="650">
        <v>6670.0285681679861</v>
      </c>
      <c r="I357" s="653">
        <v>422.13</v>
      </c>
      <c r="J357" s="653">
        <v>2840317.99</v>
      </c>
      <c r="K357" s="650">
        <v>1.6198758263514379</v>
      </c>
      <c r="L357" s="650">
        <v>6728.5385781631257</v>
      </c>
      <c r="M357" s="653">
        <v>48.78</v>
      </c>
      <c r="N357" s="653">
        <v>72994.819999999992</v>
      </c>
      <c r="O357" s="666">
        <v>4.1630037475794898E-2</v>
      </c>
      <c r="P357" s="654">
        <v>1496.4087740877408</v>
      </c>
    </row>
    <row r="358" spans="1:16" ht="14.4" customHeight="1" x14ac:dyDescent="0.3">
      <c r="A358" s="649" t="s">
        <v>6756</v>
      </c>
      <c r="B358" s="650" t="s">
        <v>1527</v>
      </c>
      <c r="C358" s="650" t="s">
        <v>6564</v>
      </c>
      <c r="D358" s="650" t="s">
        <v>1810</v>
      </c>
      <c r="E358" s="653"/>
      <c r="F358" s="653"/>
      <c r="G358" s="650"/>
      <c r="H358" s="650"/>
      <c r="I358" s="653">
        <v>2.0299999999999998</v>
      </c>
      <c r="J358" s="653">
        <v>532</v>
      </c>
      <c r="K358" s="650"/>
      <c r="L358" s="650">
        <v>262.06896551724139</v>
      </c>
      <c r="M358" s="653"/>
      <c r="N358" s="653"/>
      <c r="O358" s="666"/>
      <c r="P358" s="654"/>
    </row>
    <row r="359" spans="1:16" ht="14.4" customHeight="1" x14ac:dyDescent="0.3">
      <c r="A359" s="649" t="s">
        <v>6756</v>
      </c>
      <c r="B359" s="650" t="s">
        <v>1527</v>
      </c>
      <c r="C359" s="650" t="s">
        <v>6567</v>
      </c>
      <c r="D359" s="650" t="s">
        <v>6568</v>
      </c>
      <c r="E359" s="653"/>
      <c r="F359" s="653"/>
      <c r="G359" s="650"/>
      <c r="H359" s="650"/>
      <c r="I359" s="653">
        <v>115.80000000000001</v>
      </c>
      <c r="J359" s="653">
        <v>33250.549999999996</v>
      </c>
      <c r="K359" s="650"/>
      <c r="L359" s="650">
        <v>287.137737478411</v>
      </c>
      <c r="M359" s="653">
        <v>99.75</v>
      </c>
      <c r="N359" s="653">
        <v>28642.039999999997</v>
      </c>
      <c r="O359" s="666"/>
      <c r="P359" s="654">
        <v>287.13824561403504</v>
      </c>
    </row>
    <row r="360" spans="1:16" ht="14.4" customHeight="1" x14ac:dyDescent="0.3">
      <c r="A360" s="649" t="s">
        <v>6756</v>
      </c>
      <c r="B360" s="650" t="s">
        <v>1527</v>
      </c>
      <c r="C360" s="650" t="s">
        <v>6569</v>
      </c>
      <c r="D360" s="650" t="s">
        <v>6568</v>
      </c>
      <c r="E360" s="653"/>
      <c r="F360" s="653"/>
      <c r="G360" s="650"/>
      <c r="H360" s="650"/>
      <c r="I360" s="653">
        <v>167.11</v>
      </c>
      <c r="J360" s="653">
        <v>239926.14</v>
      </c>
      <c r="K360" s="650"/>
      <c r="L360" s="650">
        <v>1435.7377775118184</v>
      </c>
      <c r="M360" s="653">
        <v>107.30000000000001</v>
      </c>
      <c r="N360" s="653">
        <v>154054.63</v>
      </c>
      <c r="O360" s="666"/>
      <c r="P360" s="654">
        <v>1435.7374650512581</v>
      </c>
    </row>
    <row r="361" spans="1:16" ht="14.4" customHeight="1" x14ac:dyDescent="0.3">
      <c r="A361" s="649" t="s">
        <v>6756</v>
      </c>
      <c r="B361" s="650" t="s">
        <v>1527</v>
      </c>
      <c r="C361" s="650" t="s">
        <v>6570</v>
      </c>
      <c r="D361" s="650" t="s">
        <v>6568</v>
      </c>
      <c r="E361" s="653"/>
      <c r="F361" s="653"/>
      <c r="G361" s="650"/>
      <c r="H361" s="650"/>
      <c r="I361" s="653">
        <v>13.559999999999999</v>
      </c>
      <c r="J361" s="653">
        <v>77874.260000000009</v>
      </c>
      <c r="K361" s="650"/>
      <c r="L361" s="650">
        <v>5742.9395280236004</v>
      </c>
      <c r="M361" s="653"/>
      <c r="N361" s="653"/>
      <c r="O361" s="666"/>
      <c r="P361" s="654"/>
    </row>
    <row r="362" spans="1:16" ht="14.4" customHeight="1" x14ac:dyDescent="0.3">
      <c r="A362" s="649" t="s">
        <v>6756</v>
      </c>
      <c r="B362" s="650" t="s">
        <v>1527</v>
      </c>
      <c r="C362" s="650" t="s">
        <v>6571</v>
      </c>
      <c r="D362" s="650" t="s">
        <v>6499</v>
      </c>
      <c r="E362" s="653">
        <v>9.07</v>
      </c>
      <c r="F362" s="653">
        <v>17794.39</v>
      </c>
      <c r="G362" s="650">
        <v>1</v>
      </c>
      <c r="H362" s="650">
        <v>1961.8952590959204</v>
      </c>
      <c r="I362" s="653"/>
      <c r="J362" s="653"/>
      <c r="K362" s="650"/>
      <c r="L362" s="650"/>
      <c r="M362" s="653"/>
      <c r="N362" s="653"/>
      <c r="O362" s="666"/>
      <c r="P362" s="654"/>
    </row>
    <row r="363" spans="1:16" ht="14.4" customHeight="1" x14ac:dyDescent="0.3">
      <c r="A363" s="649" t="s">
        <v>6756</v>
      </c>
      <c r="B363" s="650" t="s">
        <v>1527</v>
      </c>
      <c r="C363" s="650" t="s">
        <v>6572</v>
      </c>
      <c r="D363" s="650" t="s">
        <v>6573</v>
      </c>
      <c r="E363" s="653">
        <v>5.25</v>
      </c>
      <c r="F363" s="653">
        <v>11788.72</v>
      </c>
      <c r="G363" s="650">
        <v>1</v>
      </c>
      <c r="H363" s="650">
        <v>2245.4704761904759</v>
      </c>
      <c r="I363" s="653"/>
      <c r="J363" s="653"/>
      <c r="K363" s="650"/>
      <c r="L363" s="650"/>
      <c r="M363" s="653"/>
      <c r="N363" s="653"/>
      <c r="O363" s="666"/>
      <c r="P363" s="654"/>
    </row>
    <row r="364" spans="1:16" ht="14.4" customHeight="1" x14ac:dyDescent="0.3">
      <c r="A364" s="649" t="s">
        <v>6756</v>
      </c>
      <c r="B364" s="650" t="s">
        <v>1527</v>
      </c>
      <c r="C364" s="650" t="s">
        <v>6574</v>
      </c>
      <c r="D364" s="650" t="s">
        <v>6573</v>
      </c>
      <c r="E364" s="653">
        <v>7.87</v>
      </c>
      <c r="F364" s="653">
        <v>70687.55</v>
      </c>
      <c r="G364" s="650">
        <v>1</v>
      </c>
      <c r="H364" s="650">
        <v>8981.8996188055917</v>
      </c>
      <c r="I364" s="653"/>
      <c r="J364" s="653"/>
      <c r="K364" s="650"/>
      <c r="L364" s="650"/>
      <c r="M364" s="653"/>
      <c r="N364" s="653"/>
      <c r="O364" s="666"/>
      <c r="P364" s="654"/>
    </row>
    <row r="365" spans="1:16" ht="14.4" customHeight="1" x14ac:dyDescent="0.3">
      <c r="A365" s="649" t="s">
        <v>6756</v>
      </c>
      <c r="B365" s="650" t="s">
        <v>1527</v>
      </c>
      <c r="C365" s="650" t="s">
        <v>6575</v>
      </c>
      <c r="D365" s="650" t="s">
        <v>6418</v>
      </c>
      <c r="E365" s="653">
        <v>14.870000000000001</v>
      </c>
      <c r="F365" s="653">
        <v>39388.370000000003</v>
      </c>
      <c r="G365" s="650">
        <v>1</v>
      </c>
      <c r="H365" s="650">
        <v>2648.8480161398788</v>
      </c>
      <c r="I365" s="653"/>
      <c r="J365" s="653"/>
      <c r="K365" s="650"/>
      <c r="L365" s="650"/>
      <c r="M365" s="653"/>
      <c r="N365" s="653"/>
      <c r="O365" s="666"/>
      <c r="P365" s="654"/>
    </row>
    <row r="366" spans="1:16" ht="14.4" customHeight="1" x14ac:dyDescent="0.3">
      <c r="A366" s="649" t="s">
        <v>6756</v>
      </c>
      <c r="B366" s="650" t="s">
        <v>1527</v>
      </c>
      <c r="C366" s="650" t="s">
        <v>6576</v>
      </c>
      <c r="D366" s="650" t="s">
        <v>6418</v>
      </c>
      <c r="E366" s="653">
        <v>29.230000000000004</v>
      </c>
      <c r="F366" s="653">
        <v>15930.93</v>
      </c>
      <c r="G366" s="650">
        <v>1</v>
      </c>
      <c r="H366" s="650">
        <v>545.01984262743747</v>
      </c>
      <c r="I366" s="653"/>
      <c r="J366" s="653"/>
      <c r="K366" s="650"/>
      <c r="L366" s="650"/>
      <c r="M366" s="653"/>
      <c r="N366" s="653"/>
      <c r="O366" s="666"/>
      <c r="P366" s="654"/>
    </row>
    <row r="367" spans="1:16" ht="14.4" customHeight="1" x14ac:dyDescent="0.3">
      <c r="A367" s="649" t="s">
        <v>6756</v>
      </c>
      <c r="B367" s="650" t="s">
        <v>1527</v>
      </c>
      <c r="C367" s="650" t="s">
        <v>6577</v>
      </c>
      <c r="D367" s="650" t="s">
        <v>1935</v>
      </c>
      <c r="E367" s="653"/>
      <c r="F367" s="653"/>
      <c r="G367" s="650"/>
      <c r="H367" s="650"/>
      <c r="I367" s="653">
        <v>4</v>
      </c>
      <c r="J367" s="653">
        <v>2199.1999999999998</v>
      </c>
      <c r="K367" s="650"/>
      <c r="L367" s="650">
        <v>549.79999999999995</v>
      </c>
      <c r="M367" s="653"/>
      <c r="N367" s="653"/>
      <c r="O367" s="666"/>
      <c r="P367" s="654"/>
    </row>
    <row r="368" spans="1:16" ht="14.4" customHeight="1" x14ac:dyDescent="0.3">
      <c r="A368" s="649" t="s">
        <v>6756</v>
      </c>
      <c r="B368" s="650" t="s">
        <v>1527</v>
      </c>
      <c r="C368" s="650" t="s">
        <v>6578</v>
      </c>
      <c r="D368" s="650" t="s">
        <v>1935</v>
      </c>
      <c r="E368" s="653"/>
      <c r="F368" s="653"/>
      <c r="G368" s="650"/>
      <c r="H368" s="650"/>
      <c r="I368" s="653">
        <v>1</v>
      </c>
      <c r="J368" s="653">
        <v>2672.09</v>
      </c>
      <c r="K368" s="650"/>
      <c r="L368" s="650">
        <v>2672.09</v>
      </c>
      <c r="M368" s="653"/>
      <c r="N368" s="653"/>
      <c r="O368" s="666"/>
      <c r="P368" s="654"/>
    </row>
    <row r="369" spans="1:16" ht="14.4" customHeight="1" x14ac:dyDescent="0.3">
      <c r="A369" s="649" t="s">
        <v>6756</v>
      </c>
      <c r="B369" s="650" t="s">
        <v>1527</v>
      </c>
      <c r="C369" s="650" t="s">
        <v>6581</v>
      </c>
      <c r="D369" s="650" t="s">
        <v>3530</v>
      </c>
      <c r="E369" s="653">
        <v>0</v>
      </c>
      <c r="F369" s="653">
        <v>0</v>
      </c>
      <c r="G369" s="650"/>
      <c r="H369" s="650"/>
      <c r="I369" s="653"/>
      <c r="J369" s="653"/>
      <c r="K369" s="650"/>
      <c r="L369" s="650"/>
      <c r="M369" s="653"/>
      <c r="N369" s="653"/>
      <c r="O369" s="666"/>
      <c r="P369" s="654"/>
    </row>
    <row r="370" spans="1:16" ht="14.4" customHeight="1" x14ac:dyDescent="0.3">
      <c r="A370" s="649" t="s">
        <v>6756</v>
      </c>
      <c r="B370" s="650" t="s">
        <v>1527</v>
      </c>
      <c r="C370" s="650" t="s">
        <v>6585</v>
      </c>
      <c r="D370" s="650" t="s">
        <v>1521</v>
      </c>
      <c r="E370" s="653"/>
      <c r="F370" s="653"/>
      <c r="G370" s="650"/>
      <c r="H370" s="650"/>
      <c r="I370" s="653"/>
      <c r="J370" s="653"/>
      <c r="K370" s="650"/>
      <c r="L370" s="650"/>
      <c r="M370" s="653">
        <v>0.2</v>
      </c>
      <c r="N370" s="653">
        <v>1209.43</v>
      </c>
      <c r="O370" s="666"/>
      <c r="P370" s="654">
        <v>6047.15</v>
      </c>
    </row>
    <row r="371" spans="1:16" ht="14.4" customHeight="1" x14ac:dyDescent="0.3">
      <c r="A371" s="649" t="s">
        <v>6756</v>
      </c>
      <c r="B371" s="650" t="s">
        <v>1527</v>
      </c>
      <c r="C371" s="650" t="s">
        <v>6586</v>
      </c>
      <c r="D371" s="650" t="s">
        <v>1524</v>
      </c>
      <c r="E371" s="653">
        <v>13.8</v>
      </c>
      <c r="F371" s="653">
        <v>201074.74</v>
      </c>
      <c r="G371" s="650">
        <v>1</v>
      </c>
      <c r="H371" s="650">
        <v>14570.633333333331</v>
      </c>
      <c r="I371" s="653">
        <v>7.4</v>
      </c>
      <c r="J371" s="653">
        <v>77320.72</v>
      </c>
      <c r="K371" s="650">
        <v>0.38453721238182381</v>
      </c>
      <c r="L371" s="650">
        <v>10448.745945945946</v>
      </c>
      <c r="M371" s="653">
        <v>6.8</v>
      </c>
      <c r="N371" s="653">
        <v>63977.8</v>
      </c>
      <c r="O371" s="666">
        <v>0.31817920043064585</v>
      </c>
      <c r="P371" s="654">
        <v>9408.5</v>
      </c>
    </row>
    <row r="372" spans="1:16" ht="14.4" customHeight="1" x14ac:dyDescent="0.3">
      <c r="A372" s="649" t="s">
        <v>6756</v>
      </c>
      <c r="B372" s="650" t="s">
        <v>1527</v>
      </c>
      <c r="C372" s="650" t="s">
        <v>6774</v>
      </c>
      <c r="D372" s="650" t="s">
        <v>6418</v>
      </c>
      <c r="E372" s="653">
        <v>0.5</v>
      </c>
      <c r="F372" s="653">
        <v>10813.53</v>
      </c>
      <c r="G372" s="650">
        <v>1</v>
      </c>
      <c r="H372" s="650">
        <v>21627.06</v>
      </c>
      <c r="I372" s="653"/>
      <c r="J372" s="653"/>
      <c r="K372" s="650"/>
      <c r="L372" s="650"/>
      <c r="M372" s="653"/>
      <c r="N372" s="653"/>
      <c r="O372" s="666"/>
      <c r="P372" s="654"/>
    </row>
    <row r="373" spans="1:16" ht="14.4" customHeight="1" x14ac:dyDescent="0.3">
      <c r="A373" s="649" t="s">
        <v>6756</v>
      </c>
      <c r="B373" s="650" t="s">
        <v>1527</v>
      </c>
      <c r="C373" s="650" t="s">
        <v>6587</v>
      </c>
      <c r="D373" s="650" t="s">
        <v>3755</v>
      </c>
      <c r="E373" s="653"/>
      <c r="F373" s="653"/>
      <c r="G373" s="650"/>
      <c r="H373" s="650"/>
      <c r="I373" s="653">
        <v>5.8</v>
      </c>
      <c r="J373" s="653">
        <v>4304.8899999999994</v>
      </c>
      <c r="K373" s="650"/>
      <c r="L373" s="650">
        <v>742.22241379310333</v>
      </c>
      <c r="M373" s="653">
        <v>46.230000000000004</v>
      </c>
      <c r="N373" s="653">
        <v>34312.75</v>
      </c>
      <c r="O373" s="666"/>
      <c r="P373" s="654">
        <v>742.21825654336999</v>
      </c>
    </row>
    <row r="374" spans="1:16" ht="14.4" customHeight="1" x14ac:dyDescent="0.3">
      <c r="A374" s="649" t="s">
        <v>6756</v>
      </c>
      <c r="B374" s="650" t="s">
        <v>1527</v>
      </c>
      <c r="C374" s="650" t="s">
        <v>6588</v>
      </c>
      <c r="D374" s="650" t="s">
        <v>3344</v>
      </c>
      <c r="E374" s="653"/>
      <c r="F374" s="653"/>
      <c r="G374" s="650"/>
      <c r="H374" s="650"/>
      <c r="I374" s="653"/>
      <c r="J374" s="653"/>
      <c r="K374" s="650"/>
      <c r="L374" s="650"/>
      <c r="M374" s="653">
        <v>1</v>
      </c>
      <c r="N374" s="653">
        <v>19499.27</v>
      </c>
      <c r="O374" s="666"/>
      <c r="P374" s="654">
        <v>19499.27</v>
      </c>
    </row>
    <row r="375" spans="1:16" ht="14.4" customHeight="1" x14ac:dyDescent="0.3">
      <c r="A375" s="649" t="s">
        <v>6756</v>
      </c>
      <c r="B375" s="650" t="s">
        <v>1527</v>
      </c>
      <c r="C375" s="650" t="s">
        <v>6775</v>
      </c>
      <c r="D375" s="650" t="s">
        <v>6418</v>
      </c>
      <c r="E375" s="653">
        <v>11</v>
      </c>
      <c r="F375" s="653">
        <v>344662.31</v>
      </c>
      <c r="G375" s="650">
        <v>1</v>
      </c>
      <c r="H375" s="650">
        <v>31332.937272727271</v>
      </c>
      <c r="I375" s="653"/>
      <c r="J375" s="653"/>
      <c r="K375" s="650"/>
      <c r="L375" s="650"/>
      <c r="M375" s="653"/>
      <c r="N375" s="653"/>
      <c r="O375" s="666"/>
      <c r="P375" s="654"/>
    </row>
    <row r="376" spans="1:16" ht="14.4" customHeight="1" x14ac:dyDescent="0.3">
      <c r="A376" s="649" t="s">
        <v>6756</v>
      </c>
      <c r="B376" s="650" t="s">
        <v>1527</v>
      </c>
      <c r="C376" s="650" t="s">
        <v>6589</v>
      </c>
      <c r="D376" s="650" t="s">
        <v>2255</v>
      </c>
      <c r="E376" s="653">
        <v>8.5</v>
      </c>
      <c r="F376" s="653">
        <v>13842.150000000001</v>
      </c>
      <c r="G376" s="650">
        <v>1</v>
      </c>
      <c r="H376" s="650">
        <v>1628.4882352941179</v>
      </c>
      <c r="I376" s="653">
        <v>21.58</v>
      </c>
      <c r="J376" s="653">
        <v>35451.130000000005</v>
      </c>
      <c r="K376" s="650">
        <v>2.5610999736312641</v>
      </c>
      <c r="L376" s="650">
        <v>1642.7771084337353</v>
      </c>
      <c r="M376" s="653">
        <v>19.600000000000001</v>
      </c>
      <c r="N376" s="653">
        <v>32198.44</v>
      </c>
      <c r="O376" s="666">
        <v>2.3261155239612341</v>
      </c>
      <c r="P376" s="654">
        <v>1642.7775510204081</v>
      </c>
    </row>
    <row r="377" spans="1:16" ht="14.4" customHeight="1" x14ac:dyDescent="0.3">
      <c r="A377" s="649" t="s">
        <v>6756</v>
      </c>
      <c r="B377" s="650" t="s">
        <v>1527</v>
      </c>
      <c r="C377" s="650" t="s">
        <v>6590</v>
      </c>
      <c r="D377" s="650" t="s">
        <v>1760</v>
      </c>
      <c r="E377" s="653">
        <v>24.05</v>
      </c>
      <c r="F377" s="653">
        <v>1557.8899999999999</v>
      </c>
      <c r="G377" s="650">
        <v>1</v>
      </c>
      <c r="H377" s="650">
        <v>64.777130977130966</v>
      </c>
      <c r="I377" s="653">
        <v>7.54</v>
      </c>
      <c r="J377" s="653">
        <v>492.71</v>
      </c>
      <c r="K377" s="650">
        <v>0.31626751567825712</v>
      </c>
      <c r="L377" s="650">
        <v>65.34615384615384</v>
      </c>
      <c r="M377" s="653">
        <v>84.57</v>
      </c>
      <c r="N377" s="653">
        <v>5526.2</v>
      </c>
      <c r="O377" s="666">
        <v>3.5472337584810227</v>
      </c>
      <c r="P377" s="654">
        <v>65.344684876433732</v>
      </c>
    </row>
    <row r="378" spans="1:16" ht="14.4" customHeight="1" x14ac:dyDescent="0.3">
      <c r="A378" s="649" t="s">
        <v>6756</v>
      </c>
      <c r="B378" s="650" t="s">
        <v>1527</v>
      </c>
      <c r="C378" s="650" t="s">
        <v>6591</v>
      </c>
      <c r="D378" s="650" t="s">
        <v>1760</v>
      </c>
      <c r="E378" s="653">
        <v>7.53</v>
      </c>
      <c r="F378" s="653">
        <v>840.63</v>
      </c>
      <c r="G378" s="650">
        <v>1</v>
      </c>
      <c r="H378" s="650">
        <v>111.63745019920319</v>
      </c>
      <c r="I378" s="653">
        <v>5.07</v>
      </c>
      <c r="J378" s="653">
        <v>570.95000000000005</v>
      </c>
      <c r="K378" s="650">
        <v>0.67919298621272151</v>
      </c>
      <c r="L378" s="650">
        <v>112.61341222879685</v>
      </c>
      <c r="M378" s="653">
        <v>106.47000000000001</v>
      </c>
      <c r="N378" s="653">
        <v>11989.92</v>
      </c>
      <c r="O378" s="666">
        <v>14.263017022947075</v>
      </c>
      <c r="P378" s="654">
        <v>112.61313045928429</v>
      </c>
    </row>
    <row r="379" spans="1:16" ht="14.4" customHeight="1" x14ac:dyDescent="0.3">
      <c r="A379" s="649" t="s">
        <v>6756</v>
      </c>
      <c r="B379" s="650" t="s">
        <v>1527</v>
      </c>
      <c r="C379" s="650" t="s">
        <v>6592</v>
      </c>
      <c r="D379" s="650" t="s">
        <v>1760</v>
      </c>
      <c r="E379" s="653">
        <v>46</v>
      </c>
      <c r="F379" s="653">
        <v>25878.28</v>
      </c>
      <c r="G379" s="650">
        <v>1</v>
      </c>
      <c r="H379" s="650">
        <v>562.57130434782607</v>
      </c>
      <c r="I379" s="653">
        <v>6.1199999999999992</v>
      </c>
      <c r="J379" s="653">
        <v>3473.1099999999997</v>
      </c>
      <c r="K379" s="650">
        <v>0.13420946059784497</v>
      </c>
      <c r="L379" s="650">
        <v>567.50163398692814</v>
      </c>
      <c r="M379" s="653">
        <v>297.59000000000003</v>
      </c>
      <c r="N379" s="653">
        <v>168883.32</v>
      </c>
      <c r="O379" s="666">
        <v>6.5260643288502953</v>
      </c>
      <c r="P379" s="654">
        <v>567.50334352632808</v>
      </c>
    </row>
    <row r="380" spans="1:16" ht="14.4" customHeight="1" x14ac:dyDescent="0.3">
      <c r="A380" s="649" t="s">
        <v>6756</v>
      </c>
      <c r="B380" s="650" t="s">
        <v>1527</v>
      </c>
      <c r="C380" s="650" t="s">
        <v>6595</v>
      </c>
      <c r="D380" s="650" t="s">
        <v>2210</v>
      </c>
      <c r="E380" s="653">
        <v>10.69</v>
      </c>
      <c r="F380" s="653">
        <v>7149.1</v>
      </c>
      <c r="G380" s="650">
        <v>1</v>
      </c>
      <c r="H380" s="650">
        <v>668.76520112254445</v>
      </c>
      <c r="I380" s="653">
        <v>1.98</v>
      </c>
      <c r="J380" s="653">
        <v>1335.78</v>
      </c>
      <c r="K380" s="650">
        <v>0.18684589668629617</v>
      </c>
      <c r="L380" s="650">
        <v>674.63636363636363</v>
      </c>
      <c r="M380" s="653">
        <v>13.510000000000002</v>
      </c>
      <c r="N380" s="653">
        <v>9707.9600000000009</v>
      </c>
      <c r="O380" s="666">
        <v>1.3579275713026815</v>
      </c>
      <c r="P380" s="654">
        <v>718.57586972612876</v>
      </c>
    </row>
    <row r="381" spans="1:16" ht="14.4" customHeight="1" x14ac:dyDescent="0.3">
      <c r="A381" s="649" t="s">
        <v>6756</v>
      </c>
      <c r="B381" s="650" t="s">
        <v>1527</v>
      </c>
      <c r="C381" s="650" t="s">
        <v>6596</v>
      </c>
      <c r="D381" s="650" t="s">
        <v>2240</v>
      </c>
      <c r="E381" s="653">
        <v>7.4600000000000009</v>
      </c>
      <c r="F381" s="653">
        <v>6236.3700000000008</v>
      </c>
      <c r="G381" s="650">
        <v>1</v>
      </c>
      <c r="H381" s="650">
        <v>835.97453083109917</v>
      </c>
      <c r="I381" s="653">
        <v>0.2</v>
      </c>
      <c r="J381" s="653">
        <v>168.66</v>
      </c>
      <c r="K381" s="650">
        <v>2.7044578817485166E-2</v>
      </c>
      <c r="L381" s="650">
        <v>843.3</v>
      </c>
      <c r="M381" s="653">
        <v>32.58</v>
      </c>
      <c r="N381" s="653">
        <v>28211.110000000004</v>
      </c>
      <c r="O381" s="666">
        <v>4.5236427601312945</v>
      </c>
      <c r="P381" s="654">
        <v>865.90270104358524</v>
      </c>
    </row>
    <row r="382" spans="1:16" ht="14.4" customHeight="1" x14ac:dyDescent="0.3">
      <c r="A382" s="649" t="s">
        <v>6756</v>
      </c>
      <c r="B382" s="650" t="s">
        <v>1527</v>
      </c>
      <c r="C382" s="650" t="s">
        <v>6597</v>
      </c>
      <c r="D382" s="650" t="s">
        <v>2243</v>
      </c>
      <c r="E382" s="653">
        <v>10.89</v>
      </c>
      <c r="F382" s="653">
        <v>3641.4999999999995</v>
      </c>
      <c r="G382" s="650">
        <v>1</v>
      </c>
      <c r="H382" s="650">
        <v>334.38934802571163</v>
      </c>
      <c r="I382" s="653">
        <v>30.919999999999998</v>
      </c>
      <c r="J382" s="653">
        <v>10429.859999999999</v>
      </c>
      <c r="K382" s="650">
        <v>2.864165865714678</v>
      </c>
      <c r="L382" s="650">
        <v>337.31759379042688</v>
      </c>
      <c r="M382" s="653">
        <v>25.68</v>
      </c>
      <c r="N382" s="653">
        <v>9205.01</v>
      </c>
      <c r="O382" s="666">
        <v>2.5278072222985037</v>
      </c>
      <c r="P382" s="654">
        <v>358.45054517133957</v>
      </c>
    </row>
    <row r="383" spans="1:16" ht="14.4" customHeight="1" x14ac:dyDescent="0.3">
      <c r="A383" s="649" t="s">
        <v>6756</v>
      </c>
      <c r="B383" s="650" t="s">
        <v>1527</v>
      </c>
      <c r="C383" s="650" t="s">
        <v>6598</v>
      </c>
      <c r="D383" s="650" t="s">
        <v>6599</v>
      </c>
      <c r="E383" s="653"/>
      <c r="F383" s="653"/>
      <c r="G383" s="650"/>
      <c r="H383" s="650"/>
      <c r="I383" s="653">
        <v>103.22</v>
      </c>
      <c r="J383" s="653">
        <v>17023.650000000001</v>
      </c>
      <c r="K383" s="650"/>
      <c r="L383" s="650">
        <v>164.92588645611318</v>
      </c>
      <c r="M383" s="653"/>
      <c r="N383" s="653"/>
      <c r="O383" s="666"/>
      <c r="P383" s="654"/>
    </row>
    <row r="384" spans="1:16" ht="14.4" customHeight="1" x14ac:dyDescent="0.3">
      <c r="A384" s="649" t="s">
        <v>6756</v>
      </c>
      <c r="B384" s="650" t="s">
        <v>1527</v>
      </c>
      <c r="C384" s="650" t="s">
        <v>6600</v>
      </c>
      <c r="D384" s="650" t="s">
        <v>6599</v>
      </c>
      <c r="E384" s="653"/>
      <c r="F384" s="653"/>
      <c r="G384" s="650"/>
      <c r="H384" s="650"/>
      <c r="I384" s="653">
        <v>135.6</v>
      </c>
      <c r="J384" s="653">
        <v>67091.72</v>
      </c>
      <c r="K384" s="650"/>
      <c r="L384" s="650">
        <v>494.77669616519177</v>
      </c>
      <c r="M384" s="653"/>
      <c r="N384" s="653"/>
      <c r="O384" s="666"/>
      <c r="P384" s="654"/>
    </row>
    <row r="385" spans="1:16" ht="14.4" customHeight="1" x14ac:dyDescent="0.3">
      <c r="A385" s="649" t="s">
        <v>6756</v>
      </c>
      <c r="B385" s="650" t="s">
        <v>1527</v>
      </c>
      <c r="C385" s="650" t="s">
        <v>6601</v>
      </c>
      <c r="D385" s="650" t="s">
        <v>6599</v>
      </c>
      <c r="E385" s="653"/>
      <c r="F385" s="653"/>
      <c r="G385" s="650"/>
      <c r="H385" s="650"/>
      <c r="I385" s="653">
        <v>19.78</v>
      </c>
      <c r="J385" s="653">
        <v>29360.080000000002</v>
      </c>
      <c r="K385" s="650"/>
      <c r="L385" s="650">
        <v>1484.3316481294237</v>
      </c>
      <c r="M385" s="653"/>
      <c r="N385" s="653"/>
      <c r="O385" s="666"/>
      <c r="P385" s="654"/>
    </row>
    <row r="386" spans="1:16" ht="14.4" customHeight="1" x14ac:dyDescent="0.3">
      <c r="A386" s="649" t="s">
        <v>6756</v>
      </c>
      <c r="B386" s="650" t="s">
        <v>1527</v>
      </c>
      <c r="C386" s="650" t="s">
        <v>6602</v>
      </c>
      <c r="D386" s="650" t="s">
        <v>6599</v>
      </c>
      <c r="E386" s="653"/>
      <c r="F386" s="653"/>
      <c r="G386" s="650"/>
      <c r="H386" s="650"/>
      <c r="I386" s="653">
        <v>2.52</v>
      </c>
      <c r="J386" s="653">
        <v>4987.3</v>
      </c>
      <c r="K386" s="650"/>
      <c r="L386" s="650">
        <v>1979.0873015873017</v>
      </c>
      <c r="M386" s="653"/>
      <c r="N386" s="653"/>
      <c r="O386" s="666"/>
      <c r="P386" s="654"/>
    </row>
    <row r="387" spans="1:16" ht="14.4" customHeight="1" x14ac:dyDescent="0.3">
      <c r="A387" s="649" t="s">
        <v>6756</v>
      </c>
      <c r="B387" s="650" t="s">
        <v>1527</v>
      </c>
      <c r="C387" s="650" t="s">
        <v>6603</v>
      </c>
      <c r="D387" s="650" t="s">
        <v>1650</v>
      </c>
      <c r="E387" s="653">
        <v>96.78</v>
      </c>
      <c r="F387" s="653">
        <v>21708.59</v>
      </c>
      <c r="G387" s="650">
        <v>1</v>
      </c>
      <c r="H387" s="650">
        <v>224.30863814837775</v>
      </c>
      <c r="I387" s="653">
        <v>200.05</v>
      </c>
      <c r="J387" s="653">
        <v>48690.770000000004</v>
      </c>
      <c r="K387" s="650">
        <v>2.2429264176070398</v>
      </c>
      <c r="L387" s="650">
        <v>243.39300174956261</v>
      </c>
      <c r="M387" s="653">
        <v>207.03000000000003</v>
      </c>
      <c r="N387" s="653">
        <v>47702.44</v>
      </c>
      <c r="O387" s="666">
        <v>2.1973992783501832</v>
      </c>
      <c r="P387" s="654">
        <v>230.41317683427519</v>
      </c>
    </row>
    <row r="388" spans="1:16" ht="14.4" customHeight="1" x14ac:dyDescent="0.3">
      <c r="A388" s="649" t="s">
        <v>6756</v>
      </c>
      <c r="B388" s="650" t="s">
        <v>1527</v>
      </c>
      <c r="C388" s="650" t="s">
        <v>6604</v>
      </c>
      <c r="D388" s="650" t="s">
        <v>1650</v>
      </c>
      <c r="E388" s="653"/>
      <c r="F388" s="653"/>
      <c r="G388" s="650"/>
      <c r="H388" s="650"/>
      <c r="I388" s="653">
        <v>10.61</v>
      </c>
      <c r="J388" s="653">
        <v>8484.27</v>
      </c>
      <c r="K388" s="650"/>
      <c r="L388" s="650">
        <v>799.64844486333652</v>
      </c>
      <c r="M388" s="653">
        <v>5.05</v>
      </c>
      <c r="N388" s="653">
        <v>3910.27</v>
      </c>
      <c r="O388" s="666"/>
      <c r="P388" s="654">
        <v>774.31089108910896</v>
      </c>
    </row>
    <row r="389" spans="1:16" ht="14.4" customHeight="1" x14ac:dyDescent="0.3">
      <c r="A389" s="649" t="s">
        <v>6756</v>
      </c>
      <c r="B389" s="650" t="s">
        <v>1527</v>
      </c>
      <c r="C389" s="650" t="s">
        <v>6605</v>
      </c>
      <c r="D389" s="650" t="s">
        <v>6606</v>
      </c>
      <c r="E389" s="653">
        <v>13.67</v>
      </c>
      <c r="F389" s="653">
        <v>4571.09</v>
      </c>
      <c r="G389" s="650">
        <v>1</v>
      </c>
      <c r="H389" s="650">
        <v>334.38844184345282</v>
      </c>
      <c r="I389" s="653">
        <v>78.709999999999994</v>
      </c>
      <c r="J389" s="653">
        <v>26550.269999999997</v>
      </c>
      <c r="K389" s="650">
        <v>5.8083017398476064</v>
      </c>
      <c r="L389" s="650">
        <v>337.31762164909156</v>
      </c>
      <c r="M389" s="653"/>
      <c r="N389" s="653"/>
      <c r="O389" s="666"/>
      <c r="P389" s="654"/>
    </row>
    <row r="390" spans="1:16" ht="14.4" customHeight="1" x14ac:dyDescent="0.3">
      <c r="A390" s="649" t="s">
        <v>6756</v>
      </c>
      <c r="B390" s="650" t="s">
        <v>1527</v>
      </c>
      <c r="C390" s="650" t="s">
        <v>6776</v>
      </c>
      <c r="D390" s="650" t="s">
        <v>6418</v>
      </c>
      <c r="E390" s="653">
        <v>6</v>
      </c>
      <c r="F390" s="653">
        <v>401.28</v>
      </c>
      <c r="G390" s="650">
        <v>1</v>
      </c>
      <c r="H390" s="650">
        <v>66.88</v>
      </c>
      <c r="I390" s="653"/>
      <c r="J390" s="653"/>
      <c r="K390" s="650"/>
      <c r="L390" s="650"/>
      <c r="M390" s="653"/>
      <c r="N390" s="653"/>
      <c r="O390" s="666"/>
      <c r="P390" s="654"/>
    </row>
    <row r="391" spans="1:16" ht="14.4" customHeight="1" x14ac:dyDescent="0.3">
      <c r="A391" s="649" t="s">
        <v>6756</v>
      </c>
      <c r="B391" s="650" t="s">
        <v>1527</v>
      </c>
      <c r="C391" s="650" t="s">
        <v>6607</v>
      </c>
      <c r="D391" s="650" t="s">
        <v>1682</v>
      </c>
      <c r="E391" s="653"/>
      <c r="F391" s="653"/>
      <c r="G391" s="650"/>
      <c r="H391" s="650"/>
      <c r="I391" s="653">
        <v>93.16</v>
      </c>
      <c r="J391" s="653">
        <v>15364.75</v>
      </c>
      <c r="K391" s="650"/>
      <c r="L391" s="650">
        <v>164.92861743237441</v>
      </c>
      <c r="M391" s="653">
        <v>27.14</v>
      </c>
      <c r="N391" s="653">
        <v>4476.1100000000006</v>
      </c>
      <c r="O391" s="666"/>
      <c r="P391" s="654">
        <v>164.92667649226237</v>
      </c>
    </row>
    <row r="392" spans="1:16" ht="14.4" customHeight="1" x14ac:dyDescent="0.3">
      <c r="A392" s="649" t="s">
        <v>6756</v>
      </c>
      <c r="B392" s="650" t="s">
        <v>1527</v>
      </c>
      <c r="C392" s="650" t="s">
        <v>6608</v>
      </c>
      <c r="D392" s="650" t="s">
        <v>1685</v>
      </c>
      <c r="E392" s="653"/>
      <c r="F392" s="653"/>
      <c r="G392" s="650"/>
      <c r="H392" s="650"/>
      <c r="I392" s="653">
        <v>8.17</v>
      </c>
      <c r="J392" s="653">
        <v>12126.970000000001</v>
      </c>
      <c r="K392" s="650"/>
      <c r="L392" s="650">
        <v>1484.3292533659733</v>
      </c>
      <c r="M392" s="653">
        <v>8.41</v>
      </c>
      <c r="N392" s="653">
        <v>12483.220000000001</v>
      </c>
      <c r="O392" s="666"/>
      <c r="P392" s="654">
        <v>1484.3305588585019</v>
      </c>
    </row>
    <row r="393" spans="1:16" ht="14.4" customHeight="1" x14ac:dyDescent="0.3">
      <c r="A393" s="649" t="s">
        <v>6756</v>
      </c>
      <c r="B393" s="650" t="s">
        <v>1527</v>
      </c>
      <c r="C393" s="650" t="s">
        <v>6609</v>
      </c>
      <c r="D393" s="650" t="s">
        <v>1701</v>
      </c>
      <c r="E393" s="653">
        <v>195.62</v>
      </c>
      <c r="F393" s="653">
        <v>95947.16</v>
      </c>
      <c r="G393" s="650">
        <v>1</v>
      </c>
      <c r="H393" s="650">
        <v>490.47725181474289</v>
      </c>
      <c r="I393" s="653">
        <v>30.48</v>
      </c>
      <c r="J393" s="653">
        <v>15080.769999999999</v>
      </c>
      <c r="K393" s="650">
        <v>0.15717786748456128</v>
      </c>
      <c r="L393" s="650">
        <v>494.77591863517057</v>
      </c>
      <c r="M393" s="653">
        <v>33.15</v>
      </c>
      <c r="N393" s="653">
        <v>16401.830000000002</v>
      </c>
      <c r="O393" s="666">
        <v>0.17094648762923259</v>
      </c>
      <c r="P393" s="654">
        <v>494.77616892911016</v>
      </c>
    </row>
    <row r="394" spans="1:16" ht="14.4" customHeight="1" x14ac:dyDescent="0.3">
      <c r="A394" s="649" t="s">
        <v>6756</v>
      </c>
      <c r="B394" s="650" t="s">
        <v>1527</v>
      </c>
      <c r="C394" s="650" t="s">
        <v>6610</v>
      </c>
      <c r="D394" s="650" t="s">
        <v>6611</v>
      </c>
      <c r="E394" s="653">
        <v>9.41</v>
      </c>
      <c r="F394" s="653">
        <v>21129.87</v>
      </c>
      <c r="G394" s="650">
        <v>1</v>
      </c>
      <c r="H394" s="650">
        <v>2245.4697130712007</v>
      </c>
      <c r="I394" s="653"/>
      <c r="J394" s="653"/>
      <c r="K394" s="650"/>
      <c r="L394" s="650"/>
      <c r="M394" s="653"/>
      <c r="N394" s="653"/>
      <c r="O394" s="666"/>
      <c r="P394" s="654"/>
    </row>
    <row r="395" spans="1:16" ht="14.4" customHeight="1" x14ac:dyDescent="0.3">
      <c r="A395" s="649" t="s">
        <v>6756</v>
      </c>
      <c r="B395" s="650" t="s">
        <v>1527</v>
      </c>
      <c r="C395" s="650" t="s">
        <v>6612</v>
      </c>
      <c r="D395" s="650" t="s">
        <v>6613</v>
      </c>
      <c r="E395" s="653">
        <v>15.83</v>
      </c>
      <c r="F395" s="653">
        <v>142183.47</v>
      </c>
      <c r="G395" s="650">
        <v>1</v>
      </c>
      <c r="H395" s="650">
        <v>8981.899557801642</v>
      </c>
      <c r="I395" s="653"/>
      <c r="J395" s="653"/>
      <c r="K395" s="650"/>
      <c r="L395" s="650"/>
      <c r="M395" s="653"/>
      <c r="N395" s="653"/>
      <c r="O395" s="666"/>
      <c r="P395" s="654"/>
    </row>
    <row r="396" spans="1:16" ht="14.4" customHeight="1" x14ac:dyDescent="0.3">
      <c r="A396" s="649" t="s">
        <v>6756</v>
      </c>
      <c r="B396" s="650" t="s">
        <v>1527</v>
      </c>
      <c r="C396" s="650" t="s">
        <v>6618</v>
      </c>
      <c r="D396" s="650" t="s">
        <v>3356</v>
      </c>
      <c r="E396" s="653"/>
      <c r="F396" s="653"/>
      <c r="G396" s="650"/>
      <c r="H396" s="650"/>
      <c r="I396" s="653">
        <v>11</v>
      </c>
      <c r="J396" s="653">
        <v>77183.59</v>
      </c>
      <c r="K396" s="650"/>
      <c r="L396" s="650">
        <v>7016.69</v>
      </c>
      <c r="M396" s="653">
        <v>14</v>
      </c>
      <c r="N396" s="653">
        <v>98233.66</v>
      </c>
      <c r="O396" s="666"/>
      <c r="P396" s="654">
        <v>7016.6900000000005</v>
      </c>
    </row>
    <row r="397" spans="1:16" ht="14.4" customHeight="1" x14ac:dyDescent="0.3">
      <c r="A397" s="649" t="s">
        <v>6756</v>
      </c>
      <c r="B397" s="650" t="s">
        <v>1527</v>
      </c>
      <c r="C397" s="650" t="s">
        <v>6619</v>
      </c>
      <c r="D397" s="650" t="s">
        <v>1688</v>
      </c>
      <c r="E397" s="653">
        <v>212.35000000000002</v>
      </c>
      <c r="F397" s="653">
        <v>306747.68</v>
      </c>
      <c r="G397" s="650">
        <v>1</v>
      </c>
      <c r="H397" s="650">
        <v>1444.5381681186718</v>
      </c>
      <c r="I397" s="653">
        <v>107.25999999999999</v>
      </c>
      <c r="J397" s="653">
        <v>156310.62</v>
      </c>
      <c r="K397" s="650">
        <v>0.5095739273398906</v>
      </c>
      <c r="L397" s="650">
        <v>1457.305798993101</v>
      </c>
      <c r="M397" s="653">
        <v>18.27</v>
      </c>
      <c r="N397" s="653">
        <v>26624.98</v>
      </c>
      <c r="O397" s="666">
        <v>8.6797657279755136E-2</v>
      </c>
      <c r="P397" s="654">
        <v>1457.3059660645868</v>
      </c>
    </row>
    <row r="398" spans="1:16" ht="14.4" customHeight="1" x14ac:dyDescent="0.3">
      <c r="A398" s="649" t="s">
        <v>6756</v>
      </c>
      <c r="B398" s="650" t="s">
        <v>1527</v>
      </c>
      <c r="C398" s="650" t="s">
        <v>6620</v>
      </c>
      <c r="D398" s="650" t="s">
        <v>1688</v>
      </c>
      <c r="E398" s="653">
        <v>299.61</v>
      </c>
      <c r="F398" s="653">
        <v>1442609.17</v>
      </c>
      <c r="G398" s="650">
        <v>1</v>
      </c>
      <c r="H398" s="650">
        <v>4814.9566770134506</v>
      </c>
      <c r="I398" s="653">
        <v>172.61</v>
      </c>
      <c r="J398" s="653">
        <v>838485.32</v>
      </c>
      <c r="K398" s="650">
        <v>0.58122833088604309</v>
      </c>
      <c r="L398" s="650">
        <v>4857.686808412026</v>
      </c>
      <c r="M398" s="653">
        <v>22.46</v>
      </c>
      <c r="N398" s="653">
        <v>109103.62999999999</v>
      </c>
      <c r="O398" s="666">
        <v>7.562937507183598E-2</v>
      </c>
      <c r="P398" s="654">
        <v>4857.6861086375775</v>
      </c>
    </row>
    <row r="399" spans="1:16" ht="14.4" customHeight="1" x14ac:dyDescent="0.3">
      <c r="A399" s="649" t="s">
        <v>6756</v>
      </c>
      <c r="B399" s="650" t="s">
        <v>1527</v>
      </c>
      <c r="C399" s="650" t="s">
        <v>6621</v>
      </c>
      <c r="D399" s="650" t="s">
        <v>1688</v>
      </c>
      <c r="E399" s="653">
        <v>139.60999999999999</v>
      </c>
      <c r="F399" s="653">
        <v>2016471.25</v>
      </c>
      <c r="G399" s="650">
        <v>1</v>
      </c>
      <c r="H399" s="650">
        <v>14443.601819353917</v>
      </c>
      <c r="I399" s="653">
        <v>149.19000000000003</v>
      </c>
      <c r="J399" s="653">
        <v>2173987.6800000002</v>
      </c>
      <c r="K399" s="650">
        <v>1.0781148900585615</v>
      </c>
      <c r="L399" s="650">
        <v>14571.939674240899</v>
      </c>
      <c r="M399" s="653">
        <v>33.15</v>
      </c>
      <c r="N399" s="653">
        <v>483059.85</v>
      </c>
      <c r="O399" s="666">
        <v>0.23955702319088357</v>
      </c>
      <c r="P399" s="654">
        <v>14571.941176470587</v>
      </c>
    </row>
    <row r="400" spans="1:16" ht="14.4" customHeight="1" x14ac:dyDescent="0.3">
      <c r="A400" s="649" t="s">
        <v>6756</v>
      </c>
      <c r="B400" s="650" t="s">
        <v>1527</v>
      </c>
      <c r="C400" s="650" t="s">
        <v>6624</v>
      </c>
      <c r="D400" s="650" t="s">
        <v>6625</v>
      </c>
      <c r="E400" s="653">
        <v>55.730000000000004</v>
      </c>
      <c r="F400" s="653">
        <v>53210.38</v>
      </c>
      <c r="G400" s="650">
        <v>1</v>
      </c>
      <c r="H400" s="650">
        <v>954.78880315808351</v>
      </c>
      <c r="I400" s="653">
        <v>186.10999999999999</v>
      </c>
      <c r="J400" s="653">
        <v>81609.2</v>
      </c>
      <c r="K400" s="650">
        <v>1.5337082727091971</v>
      </c>
      <c r="L400" s="650">
        <v>438.4998119391758</v>
      </c>
      <c r="M400" s="653"/>
      <c r="N400" s="653"/>
      <c r="O400" s="666"/>
      <c r="P400" s="654"/>
    </row>
    <row r="401" spans="1:16" ht="14.4" customHeight="1" x14ac:dyDescent="0.3">
      <c r="A401" s="649" t="s">
        <v>6756</v>
      </c>
      <c r="B401" s="650" t="s">
        <v>1527</v>
      </c>
      <c r="C401" s="650" t="s">
        <v>6626</v>
      </c>
      <c r="D401" s="650" t="s">
        <v>6627</v>
      </c>
      <c r="E401" s="653">
        <v>54.05</v>
      </c>
      <c r="F401" s="653">
        <v>258033.04</v>
      </c>
      <c r="G401" s="650">
        <v>1</v>
      </c>
      <c r="H401" s="650">
        <v>4773.9692876965773</v>
      </c>
      <c r="I401" s="653">
        <v>90.539999999999992</v>
      </c>
      <c r="J401" s="653">
        <v>198500.68</v>
      </c>
      <c r="K401" s="650">
        <v>0.76928396456515791</v>
      </c>
      <c r="L401" s="650">
        <v>2192.4086591561741</v>
      </c>
      <c r="M401" s="653"/>
      <c r="N401" s="653"/>
      <c r="O401" s="666"/>
      <c r="P401" s="654"/>
    </row>
    <row r="402" spans="1:16" ht="14.4" customHeight="1" x14ac:dyDescent="0.3">
      <c r="A402" s="649" t="s">
        <v>6756</v>
      </c>
      <c r="B402" s="650" t="s">
        <v>1527</v>
      </c>
      <c r="C402" s="650" t="s">
        <v>6628</v>
      </c>
      <c r="D402" s="650" t="s">
        <v>3755</v>
      </c>
      <c r="E402" s="653"/>
      <c r="F402" s="653"/>
      <c r="G402" s="650"/>
      <c r="H402" s="650"/>
      <c r="I402" s="653">
        <v>7.0000000000000007E-2</v>
      </c>
      <c r="J402" s="653">
        <v>519.55999999999995</v>
      </c>
      <c r="K402" s="650"/>
      <c r="L402" s="650">
        <v>7422.2857142857129</v>
      </c>
      <c r="M402" s="653">
        <v>26.37</v>
      </c>
      <c r="N402" s="653">
        <v>195726.19</v>
      </c>
      <c r="O402" s="666"/>
      <c r="P402" s="654">
        <v>7422.3052711414484</v>
      </c>
    </row>
    <row r="403" spans="1:16" ht="14.4" customHeight="1" x14ac:dyDescent="0.3">
      <c r="A403" s="649" t="s">
        <v>6756</v>
      </c>
      <c r="B403" s="650" t="s">
        <v>1527</v>
      </c>
      <c r="C403" s="650" t="s">
        <v>6629</v>
      </c>
      <c r="D403" s="650" t="s">
        <v>3755</v>
      </c>
      <c r="E403" s="653"/>
      <c r="F403" s="653"/>
      <c r="G403" s="650"/>
      <c r="H403" s="650"/>
      <c r="I403" s="653">
        <v>3.93</v>
      </c>
      <c r="J403" s="653">
        <v>13638.81</v>
      </c>
      <c r="K403" s="650"/>
      <c r="L403" s="650">
        <v>3470.4351145038167</v>
      </c>
      <c r="M403" s="653">
        <v>28.23</v>
      </c>
      <c r="N403" s="653">
        <v>104765.98999999999</v>
      </c>
      <c r="O403" s="666"/>
      <c r="P403" s="654">
        <v>3711.1579879560745</v>
      </c>
    </row>
    <row r="404" spans="1:16" ht="14.4" customHeight="1" x14ac:dyDescent="0.3">
      <c r="A404" s="649" t="s">
        <v>6756</v>
      </c>
      <c r="B404" s="650" t="s">
        <v>1527</v>
      </c>
      <c r="C404" s="650" t="s">
        <v>6777</v>
      </c>
      <c r="D404" s="650" t="s">
        <v>1664</v>
      </c>
      <c r="E404" s="653">
        <v>0.75</v>
      </c>
      <c r="F404" s="653">
        <v>3660.51</v>
      </c>
      <c r="G404" s="650">
        <v>1</v>
      </c>
      <c r="H404" s="650">
        <v>4880.68</v>
      </c>
      <c r="I404" s="653"/>
      <c r="J404" s="653"/>
      <c r="K404" s="650"/>
      <c r="L404" s="650"/>
      <c r="M404" s="653"/>
      <c r="N404" s="653"/>
      <c r="O404" s="666"/>
      <c r="P404" s="654"/>
    </row>
    <row r="405" spans="1:16" ht="14.4" customHeight="1" x14ac:dyDescent="0.3">
      <c r="A405" s="649" t="s">
        <v>6756</v>
      </c>
      <c r="B405" s="650" t="s">
        <v>1527</v>
      </c>
      <c r="C405" s="650" t="s">
        <v>6630</v>
      </c>
      <c r="D405" s="650" t="s">
        <v>6631</v>
      </c>
      <c r="E405" s="653"/>
      <c r="F405" s="653"/>
      <c r="G405" s="650"/>
      <c r="H405" s="650"/>
      <c r="I405" s="653">
        <v>40.61</v>
      </c>
      <c r="J405" s="653">
        <v>26391.989999999998</v>
      </c>
      <c r="K405" s="650"/>
      <c r="L405" s="650">
        <v>649.88894360994823</v>
      </c>
      <c r="M405" s="653"/>
      <c r="N405" s="653"/>
      <c r="O405" s="666"/>
      <c r="P405" s="654"/>
    </row>
    <row r="406" spans="1:16" ht="14.4" customHeight="1" x14ac:dyDescent="0.3">
      <c r="A406" s="649" t="s">
        <v>6756</v>
      </c>
      <c r="B406" s="650" t="s">
        <v>1527</v>
      </c>
      <c r="C406" s="650" t="s">
        <v>6632</v>
      </c>
      <c r="D406" s="650" t="s">
        <v>6631</v>
      </c>
      <c r="E406" s="653"/>
      <c r="F406" s="653"/>
      <c r="G406" s="650"/>
      <c r="H406" s="650"/>
      <c r="I406" s="653">
        <v>18.810000000000002</v>
      </c>
      <c r="J406" s="653">
        <v>61122.32</v>
      </c>
      <c r="K406" s="650"/>
      <c r="L406" s="650">
        <v>3249.4587985114299</v>
      </c>
      <c r="M406" s="653"/>
      <c r="N406" s="653"/>
      <c r="O406" s="666"/>
      <c r="P406" s="654"/>
    </row>
    <row r="407" spans="1:16" ht="14.4" customHeight="1" x14ac:dyDescent="0.3">
      <c r="A407" s="649" t="s">
        <v>6756</v>
      </c>
      <c r="B407" s="650" t="s">
        <v>1527</v>
      </c>
      <c r="C407" s="650" t="s">
        <v>6633</v>
      </c>
      <c r="D407" s="650" t="s">
        <v>6631</v>
      </c>
      <c r="E407" s="653"/>
      <c r="F407" s="653"/>
      <c r="G407" s="650"/>
      <c r="H407" s="650"/>
      <c r="I407" s="653">
        <v>5.46</v>
      </c>
      <c r="J407" s="653">
        <v>35484.230000000003</v>
      </c>
      <c r="K407" s="650"/>
      <c r="L407" s="650">
        <v>6498.9432234432243</v>
      </c>
      <c r="M407" s="653"/>
      <c r="N407" s="653"/>
      <c r="O407" s="666"/>
      <c r="P407" s="654"/>
    </row>
    <row r="408" spans="1:16" ht="14.4" customHeight="1" x14ac:dyDescent="0.3">
      <c r="A408" s="649" t="s">
        <v>6756</v>
      </c>
      <c r="B408" s="650" t="s">
        <v>1527</v>
      </c>
      <c r="C408" s="650" t="s">
        <v>6634</v>
      </c>
      <c r="D408" s="650" t="s">
        <v>1802</v>
      </c>
      <c r="E408" s="653"/>
      <c r="F408" s="653"/>
      <c r="G408" s="650"/>
      <c r="H408" s="650"/>
      <c r="I408" s="653"/>
      <c r="J408" s="653"/>
      <c r="K408" s="650"/>
      <c r="L408" s="650"/>
      <c r="M408" s="653">
        <v>6</v>
      </c>
      <c r="N408" s="653">
        <v>3468.7799999999997</v>
      </c>
      <c r="O408" s="666"/>
      <c r="P408" s="654">
        <v>578.13</v>
      </c>
    </row>
    <row r="409" spans="1:16" ht="14.4" customHeight="1" x14ac:dyDescent="0.3">
      <c r="A409" s="649" t="s">
        <v>6756</v>
      </c>
      <c r="B409" s="650" t="s">
        <v>1527</v>
      </c>
      <c r="C409" s="650" t="s">
        <v>6637</v>
      </c>
      <c r="D409" s="650" t="s">
        <v>2986</v>
      </c>
      <c r="E409" s="653">
        <v>1.4</v>
      </c>
      <c r="F409" s="653">
        <v>13703.48</v>
      </c>
      <c r="G409" s="650">
        <v>1</v>
      </c>
      <c r="H409" s="650">
        <v>9788.2000000000007</v>
      </c>
      <c r="I409" s="653"/>
      <c r="J409" s="653"/>
      <c r="K409" s="650"/>
      <c r="L409" s="650"/>
      <c r="M409" s="653"/>
      <c r="N409" s="653"/>
      <c r="O409" s="666"/>
      <c r="P409" s="654"/>
    </row>
    <row r="410" spans="1:16" ht="14.4" customHeight="1" x14ac:dyDescent="0.3">
      <c r="A410" s="649" t="s">
        <v>6756</v>
      </c>
      <c r="B410" s="650" t="s">
        <v>1527</v>
      </c>
      <c r="C410" s="650" t="s">
        <v>6639</v>
      </c>
      <c r="D410" s="650" t="s">
        <v>6640</v>
      </c>
      <c r="E410" s="653">
        <v>6.4</v>
      </c>
      <c r="F410" s="653">
        <v>99954.41</v>
      </c>
      <c r="G410" s="650">
        <v>1</v>
      </c>
      <c r="H410" s="650">
        <v>15617.8765625</v>
      </c>
      <c r="I410" s="653"/>
      <c r="J410" s="653"/>
      <c r="K410" s="650"/>
      <c r="L410" s="650"/>
      <c r="M410" s="653"/>
      <c r="N410" s="653"/>
      <c r="O410" s="666"/>
      <c r="P410" s="654"/>
    </row>
    <row r="411" spans="1:16" ht="14.4" customHeight="1" x14ac:dyDescent="0.3">
      <c r="A411" s="649" t="s">
        <v>6756</v>
      </c>
      <c r="B411" s="650" t="s">
        <v>1527</v>
      </c>
      <c r="C411" s="650" t="s">
        <v>6644</v>
      </c>
      <c r="D411" s="650" t="s">
        <v>6642</v>
      </c>
      <c r="E411" s="653"/>
      <c r="F411" s="653"/>
      <c r="G411" s="650"/>
      <c r="H411" s="650"/>
      <c r="I411" s="653">
        <v>4</v>
      </c>
      <c r="J411" s="653">
        <v>511750</v>
      </c>
      <c r="K411" s="650"/>
      <c r="L411" s="650">
        <v>127937.5</v>
      </c>
      <c r="M411" s="653">
        <v>1</v>
      </c>
      <c r="N411" s="653">
        <v>124493</v>
      </c>
      <c r="O411" s="666"/>
      <c r="P411" s="654">
        <v>124493</v>
      </c>
    </row>
    <row r="412" spans="1:16" ht="14.4" customHeight="1" x14ac:dyDescent="0.3">
      <c r="A412" s="649" t="s">
        <v>6756</v>
      </c>
      <c r="B412" s="650" t="s">
        <v>1527</v>
      </c>
      <c r="C412" s="650" t="s">
        <v>6645</v>
      </c>
      <c r="D412" s="650" t="s">
        <v>3532</v>
      </c>
      <c r="E412" s="653"/>
      <c r="F412" s="653"/>
      <c r="G412" s="650"/>
      <c r="H412" s="650"/>
      <c r="I412" s="653">
        <v>2</v>
      </c>
      <c r="J412" s="653">
        <v>51907.76</v>
      </c>
      <c r="K412" s="650"/>
      <c r="L412" s="650">
        <v>25953.88</v>
      </c>
      <c r="M412" s="653"/>
      <c r="N412" s="653"/>
      <c r="O412" s="666"/>
      <c r="P412" s="654"/>
    </row>
    <row r="413" spans="1:16" ht="14.4" customHeight="1" x14ac:dyDescent="0.3">
      <c r="A413" s="649" t="s">
        <v>6756</v>
      </c>
      <c r="B413" s="650" t="s">
        <v>1527</v>
      </c>
      <c r="C413" s="650" t="s">
        <v>6658</v>
      </c>
      <c r="D413" s="650" t="s">
        <v>6659</v>
      </c>
      <c r="E413" s="653"/>
      <c r="F413" s="653"/>
      <c r="G413" s="650"/>
      <c r="H413" s="650"/>
      <c r="I413" s="653"/>
      <c r="J413" s="653"/>
      <c r="K413" s="650"/>
      <c r="L413" s="650"/>
      <c r="M413" s="653">
        <v>162.44999999999999</v>
      </c>
      <c r="N413" s="653">
        <v>705771.04</v>
      </c>
      <c r="O413" s="666"/>
      <c r="P413" s="654">
        <v>4344.5431825176984</v>
      </c>
    </row>
    <row r="414" spans="1:16" ht="14.4" customHeight="1" x14ac:dyDescent="0.3">
      <c r="A414" s="649" t="s">
        <v>6756</v>
      </c>
      <c r="B414" s="650" t="s">
        <v>1527</v>
      </c>
      <c r="C414" s="650" t="s">
        <v>6660</v>
      </c>
      <c r="D414" s="650" t="s">
        <v>622</v>
      </c>
      <c r="E414" s="653"/>
      <c r="F414" s="653"/>
      <c r="G414" s="650"/>
      <c r="H414" s="650"/>
      <c r="I414" s="653"/>
      <c r="J414" s="653"/>
      <c r="K414" s="650"/>
      <c r="L414" s="650"/>
      <c r="M414" s="653">
        <v>24.07</v>
      </c>
      <c r="N414" s="653">
        <v>57506.829999999994</v>
      </c>
      <c r="O414" s="666"/>
      <c r="P414" s="654">
        <v>2389.1495637723306</v>
      </c>
    </row>
    <row r="415" spans="1:16" ht="14.4" customHeight="1" x14ac:dyDescent="0.3">
      <c r="A415" s="649" t="s">
        <v>6756</v>
      </c>
      <c r="B415" s="650" t="s">
        <v>1527</v>
      </c>
      <c r="C415" s="650" t="s">
        <v>6661</v>
      </c>
      <c r="D415" s="650" t="s">
        <v>622</v>
      </c>
      <c r="E415" s="653"/>
      <c r="F415" s="653"/>
      <c r="G415" s="650"/>
      <c r="H415" s="650"/>
      <c r="I415" s="653"/>
      <c r="J415" s="653"/>
      <c r="K415" s="650"/>
      <c r="L415" s="650"/>
      <c r="M415" s="653">
        <v>56.94</v>
      </c>
      <c r="N415" s="653">
        <v>39166.720000000001</v>
      </c>
      <c r="O415" s="666"/>
      <c r="P415" s="654">
        <v>687.85950122936424</v>
      </c>
    </row>
    <row r="416" spans="1:16" ht="14.4" customHeight="1" x14ac:dyDescent="0.3">
      <c r="A416" s="649" t="s">
        <v>6756</v>
      </c>
      <c r="B416" s="650" t="s">
        <v>1527</v>
      </c>
      <c r="C416" s="650" t="s">
        <v>6662</v>
      </c>
      <c r="D416" s="650" t="s">
        <v>6659</v>
      </c>
      <c r="E416" s="653"/>
      <c r="F416" s="653"/>
      <c r="G416" s="650"/>
      <c r="H416" s="650"/>
      <c r="I416" s="653"/>
      <c r="J416" s="653"/>
      <c r="K416" s="650"/>
      <c r="L416" s="650"/>
      <c r="M416" s="653">
        <v>217.63</v>
      </c>
      <c r="N416" s="653">
        <v>2964731.71</v>
      </c>
      <c r="O416" s="666"/>
      <c r="P416" s="654">
        <v>13622.808022790976</v>
      </c>
    </row>
    <row r="417" spans="1:16" ht="14.4" customHeight="1" x14ac:dyDescent="0.3">
      <c r="A417" s="649" t="s">
        <v>6756</v>
      </c>
      <c r="B417" s="650" t="s">
        <v>1527</v>
      </c>
      <c r="C417" s="650" t="s">
        <v>6663</v>
      </c>
      <c r="D417" s="650" t="s">
        <v>6659</v>
      </c>
      <c r="E417" s="653"/>
      <c r="F417" s="653"/>
      <c r="G417" s="650"/>
      <c r="H417" s="650"/>
      <c r="I417" s="653"/>
      <c r="J417" s="653"/>
      <c r="K417" s="650"/>
      <c r="L417" s="650"/>
      <c r="M417" s="653">
        <v>180.16000000000003</v>
      </c>
      <c r="N417" s="653">
        <v>228435.50000000003</v>
      </c>
      <c r="O417" s="666"/>
      <c r="P417" s="654">
        <v>1267.9590364120781</v>
      </c>
    </row>
    <row r="418" spans="1:16" ht="14.4" customHeight="1" x14ac:dyDescent="0.3">
      <c r="A418" s="649" t="s">
        <v>6756</v>
      </c>
      <c r="B418" s="650" t="s">
        <v>1527</v>
      </c>
      <c r="C418" s="650" t="s">
        <v>6664</v>
      </c>
      <c r="D418" s="650" t="s">
        <v>1886</v>
      </c>
      <c r="E418" s="653"/>
      <c r="F418" s="653"/>
      <c r="G418" s="650"/>
      <c r="H418" s="650"/>
      <c r="I418" s="653"/>
      <c r="J418" s="653"/>
      <c r="K418" s="650"/>
      <c r="L418" s="650"/>
      <c r="M418" s="653">
        <v>33.730000000000004</v>
      </c>
      <c r="N418" s="653">
        <v>49394.11</v>
      </c>
      <c r="O418" s="666"/>
      <c r="P418" s="654">
        <v>1464.3969759857691</v>
      </c>
    </row>
    <row r="419" spans="1:16" ht="14.4" customHeight="1" x14ac:dyDescent="0.3">
      <c r="A419" s="649" t="s">
        <v>6756</v>
      </c>
      <c r="B419" s="650" t="s">
        <v>1527</v>
      </c>
      <c r="C419" s="650" t="s">
        <v>6665</v>
      </c>
      <c r="D419" s="650" t="s">
        <v>1886</v>
      </c>
      <c r="E419" s="653"/>
      <c r="F419" s="653"/>
      <c r="G419" s="650"/>
      <c r="H419" s="650"/>
      <c r="I419" s="653"/>
      <c r="J419" s="653"/>
      <c r="K419" s="650"/>
      <c r="L419" s="650"/>
      <c r="M419" s="653">
        <v>150.94999999999999</v>
      </c>
      <c r="N419" s="653">
        <v>73684.22</v>
      </c>
      <c r="O419" s="666"/>
      <c r="P419" s="654">
        <v>488.1366015236834</v>
      </c>
    </row>
    <row r="420" spans="1:16" ht="14.4" customHeight="1" x14ac:dyDescent="0.3">
      <c r="A420" s="649" t="s">
        <v>6756</v>
      </c>
      <c r="B420" s="650" t="s">
        <v>1527</v>
      </c>
      <c r="C420" s="650" t="s">
        <v>6666</v>
      </c>
      <c r="D420" s="650" t="s">
        <v>1886</v>
      </c>
      <c r="E420" s="653"/>
      <c r="F420" s="653"/>
      <c r="G420" s="650"/>
      <c r="H420" s="650"/>
      <c r="I420" s="653"/>
      <c r="J420" s="653"/>
      <c r="K420" s="650"/>
      <c r="L420" s="650"/>
      <c r="M420" s="653">
        <v>102.81</v>
      </c>
      <c r="N420" s="653">
        <v>16956.05</v>
      </c>
      <c r="O420" s="666"/>
      <c r="P420" s="654">
        <v>164.92607722984144</v>
      </c>
    </row>
    <row r="421" spans="1:16" ht="14.4" customHeight="1" x14ac:dyDescent="0.3">
      <c r="A421" s="649" t="s">
        <v>6756</v>
      </c>
      <c r="B421" s="650" t="s">
        <v>1527</v>
      </c>
      <c r="C421" s="650" t="s">
        <v>6667</v>
      </c>
      <c r="D421" s="650" t="s">
        <v>6418</v>
      </c>
      <c r="E421" s="653">
        <v>133.03000000000003</v>
      </c>
      <c r="F421" s="653">
        <v>39100.53</v>
      </c>
      <c r="G421" s="650">
        <v>1</v>
      </c>
      <c r="H421" s="650">
        <v>293.92264902653528</v>
      </c>
      <c r="I421" s="653"/>
      <c r="J421" s="653"/>
      <c r="K421" s="650"/>
      <c r="L421" s="650"/>
      <c r="M421" s="653"/>
      <c r="N421" s="653"/>
      <c r="O421" s="666"/>
      <c r="P421" s="654"/>
    </row>
    <row r="422" spans="1:16" ht="14.4" customHeight="1" x14ac:dyDescent="0.3">
      <c r="A422" s="649" t="s">
        <v>6756</v>
      </c>
      <c r="B422" s="650" t="s">
        <v>1527</v>
      </c>
      <c r="C422" s="650" t="s">
        <v>6668</v>
      </c>
      <c r="D422" s="650" t="s">
        <v>1886</v>
      </c>
      <c r="E422" s="653"/>
      <c r="F422" s="653"/>
      <c r="G422" s="650"/>
      <c r="H422" s="650"/>
      <c r="I422" s="653"/>
      <c r="J422" s="653"/>
      <c r="K422" s="650"/>
      <c r="L422" s="650"/>
      <c r="M422" s="653">
        <v>8.8000000000000007</v>
      </c>
      <c r="N422" s="653">
        <v>17416.140000000003</v>
      </c>
      <c r="O422" s="666"/>
      <c r="P422" s="654">
        <v>1979.1068181818184</v>
      </c>
    </row>
    <row r="423" spans="1:16" ht="14.4" customHeight="1" x14ac:dyDescent="0.3">
      <c r="A423" s="649" t="s">
        <v>6756</v>
      </c>
      <c r="B423" s="650" t="s">
        <v>1527</v>
      </c>
      <c r="C423" s="650" t="s">
        <v>6669</v>
      </c>
      <c r="D423" s="650" t="s">
        <v>1898</v>
      </c>
      <c r="E423" s="653"/>
      <c r="F423" s="653"/>
      <c r="G423" s="650"/>
      <c r="H423" s="650"/>
      <c r="I423" s="653"/>
      <c r="J423" s="653"/>
      <c r="K423" s="650"/>
      <c r="L423" s="650"/>
      <c r="M423" s="653">
        <v>79.950000000000017</v>
      </c>
      <c r="N423" s="653">
        <v>59819.1</v>
      </c>
      <c r="O423" s="666"/>
      <c r="P423" s="654">
        <v>748.20637898686664</v>
      </c>
    </row>
    <row r="424" spans="1:16" ht="14.4" customHeight="1" x14ac:dyDescent="0.3">
      <c r="A424" s="649" t="s">
        <v>6756</v>
      </c>
      <c r="B424" s="650" t="s">
        <v>1527</v>
      </c>
      <c r="C424" s="650" t="s">
        <v>6670</v>
      </c>
      <c r="D424" s="650" t="s">
        <v>3405</v>
      </c>
      <c r="E424" s="653"/>
      <c r="F424" s="653"/>
      <c r="G424" s="650"/>
      <c r="H424" s="650"/>
      <c r="I424" s="653"/>
      <c r="J424" s="653"/>
      <c r="K424" s="650"/>
      <c r="L424" s="650"/>
      <c r="M424" s="653">
        <v>59.3</v>
      </c>
      <c r="N424" s="653">
        <v>127654.48999999999</v>
      </c>
      <c r="O424" s="666"/>
      <c r="P424" s="654">
        <v>2152.6895446880271</v>
      </c>
    </row>
    <row r="425" spans="1:16" ht="14.4" customHeight="1" x14ac:dyDescent="0.3">
      <c r="A425" s="649" t="s">
        <v>6756</v>
      </c>
      <c r="B425" s="650" t="s">
        <v>1527</v>
      </c>
      <c r="C425" s="650" t="s">
        <v>6671</v>
      </c>
      <c r="D425" s="650" t="s">
        <v>1898</v>
      </c>
      <c r="E425" s="653"/>
      <c r="F425" s="653"/>
      <c r="G425" s="650"/>
      <c r="H425" s="650"/>
      <c r="I425" s="653"/>
      <c r="J425" s="653"/>
      <c r="K425" s="650"/>
      <c r="L425" s="650"/>
      <c r="M425" s="653">
        <v>270.69</v>
      </c>
      <c r="N425" s="653">
        <v>405062.75999999995</v>
      </c>
      <c r="O425" s="666"/>
      <c r="P425" s="654">
        <v>1496.4082899257451</v>
      </c>
    </row>
    <row r="426" spans="1:16" ht="14.4" customHeight="1" x14ac:dyDescent="0.3">
      <c r="A426" s="649" t="s">
        <v>6756</v>
      </c>
      <c r="B426" s="650" t="s">
        <v>1527</v>
      </c>
      <c r="C426" s="650" t="s">
        <v>6673</v>
      </c>
      <c r="D426" s="650" t="s">
        <v>6418</v>
      </c>
      <c r="E426" s="653">
        <v>210.95000000000002</v>
      </c>
      <c r="F426" s="653">
        <v>298725.34999999998</v>
      </c>
      <c r="G426" s="650">
        <v>1</v>
      </c>
      <c r="H426" s="650">
        <v>1416.0955202654654</v>
      </c>
      <c r="I426" s="653"/>
      <c r="J426" s="653"/>
      <c r="K426" s="650"/>
      <c r="L426" s="650"/>
      <c r="M426" s="653"/>
      <c r="N426" s="653"/>
      <c r="O426" s="666"/>
      <c r="P426" s="654"/>
    </row>
    <row r="427" spans="1:16" ht="14.4" customHeight="1" x14ac:dyDescent="0.3">
      <c r="A427" s="649" t="s">
        <v>6756</v>
      </c>
      <c r="B427" s="650" t="s">
        <v>1527</v>
      </c>
      <c r="C427" s="650" t="s">
        <v>6674</v>
      </c>
      <c r="D427" s="650" t="s">
        <v>3427</v>
      </c>
      <c r="E427" s="653"/>
      <c r="F427" s="653"/>
      <c r="G427" s="650"/>
      <c r="H427" s="650"/>
      <c r="I427" s="653"/>
      <c r="J427" s="653"/>
      <c r="K427" s="650"/>
      <c r="L427" s="650"/>
      <c r="M427" s="653">
        <v>0</v>
      </c>
      <c r="N427" s="653">
        <v>0</v>
      </c>
      <c r="O427" s="666"/>
      <c r="P427" s="654"/>
    </row>
    <row r="428" spans="1:16" ht="14.4" customHeight="1" x14ac:dyDescent="0.3">
      <c r="A428" s="649" t="s">
        <v>6756</v>
      </c>
      <c r="B428" s="650" t="s">
        <v>1527</v>
      </c>
      <c r="C428" s="650" t="s">
        <v>6674</v>
      </c>
      <c r="D428" s="650" t="s">
        <v>6675</v>
      </c>
      <c r="E428" s="653"/>
      <c r="F428" s="653"/>
      <c r="G428" s="650"/>
      <c r="H428" s="650"/>
      <c r="I428" s="653"/>
      <c r="J428" s="653"/>
      <c r="K428" s="650"/>
      <c r="L428" s="650"/>
      <c r="M428" s="653">
        <v>0</v>
      </c>
      <c r="N428" s="653">
        <v>0</v>
      </c>
      <c r="O428" s="666"/>
      <c r="P428" s="654"/>
    </row>
    <row r="429" spans="1:16" ht="14.4" customHeight="1" x14ac:dyDescent="0.3">
      <c r="A429" s="649" t="s">
        <v>6756</v>
      </c>
      <c r="B429" s="650" t="s">
        <v>1527</v>
      </c>
      <c r="C429" s="650" t="s">
        <v>6778</v>
      </c>
      <c r="D429" s="650" t="s">
        <v>6779</v>
      </c>
      <c r="E429" s="653"/>
      <c r="F429" s="653"/>
      <c r="G429" s="650"/>
      <c r="H429" s="650"/>
      <c r="I429" s="653"/>
      <c r="J429" s="653"/>
      <c r="K429" s="650"/>
      <c r="L429" s="650"/>
      <c r="M429" s="653">
        <v>2</v>
      </c>
      <c r="N429" s="653">
        <v>692.32</v>
      </c>
      <c r="O429" s="666"/>
      <c r="P429" s="654">
        <v>346.16</v>
      </c>
    </row>
    <row r="430" spans="1:16" ht="14.4" customHeight="1" x14ac:dyDescent="0.3">
      <c r="A430" s="649" t="s">
        <v>6756</v>
      </c>
      <c r="B430" s="650" t="s">
        <v>1527</v>
      </c>
      <c r="C430" s="650" t="s">
        <v>6676</v>
      </c>
      <c r="D430" s="650" t="s">
        <v>625</v>
      </c>
      <c r="E430" s="653"/>
      <c r="F430" s="653"/>
      <c r="G430" s="650"/>
      <c r="H430" s="650"/>
      <c r="I430" s="653"/>
      <c r="J430" s="653"/>
      <c r="K430" s="650"/>
      <c r="L430" s="650"/>
      <c r="M430" s="653">
        <v>0.38</v>
      </c>
      <c r="N430" s="653">
        <v>2503.91</v>
      </c>
      <c r="O430" s="666"/>
      <c r="P430" s="654">
        <v>6589.2368421052624</v>
      </c>
    </row>
    <row r="431" spans="1:16" ht="14.4" customHeight="1" x14ac:dyDescent="0.3">
      <c r="A431" s="649" t="s">
        <v>6756</v>
      </c>
      <c r="B431" s="650" t="s">
        <v>1527</v>
      </c>
      <c r="C431" s="650" t="s">
        <v>6677</v>
      </c>
      <c r="D431" s="650" t="s">
        <v>1760</v>
      </c>
      <c r="E431" s="653">
        <v>62.79</v>
      </c>
      <c r="F431" s="653">
        <v>2055.0299999999997</v>
      </c>
      <c r="G431" s="650">
        <v>1</v>
      </c>
      <c r="H431" s="650">
        <v>32.728619206880076</v>
      </c>
      <c r="I431" s="653"/>
      <c r="J431" s="653"/>
      <c r="K431" s="650"/>
      <c r="L431" s="650"/>
      <c r="M431" s="653"/>
      <c r="N431" s="653"/>
      <c r="O431" s="666"/>
      <c r="P431" s="654"/>
    </row>
    <row r="432" spans="1:16" ht="14.4" customHeight="1" x14ac:dyDescent="0.3">
      <c r="A432" s="649" t="s">
        <v>6756</v>
      </c>
      <c r="B432" s="650" t="s">
        <v>1527</v>
      </c>
      <c r="C432" s="650" t="s">
        <v>6678</v>
      </c>
      <c r="D432" s="650" t="s">
        <v>6679</v>
      </c>
      <c r="E432" s="653"/>
      <c r="F432" s="653"/>
      <c r="G432" s="650"/>
      <c r="H432" s="650"/>
      <c r="I432" s="653">
        <v>3.19</v>
      </c>
      <c r="J432" s="653">
        <v>15496.02</v>
      </c>
      <c r="K432" s="650"/>
      <c r="L432" s="650">
        <v>4857.6865203761754</v>
      </c>
      <c r="M432" s="653"/>
      <c r="N432" s="653"/>
      <c r="O432" s="666"/>
      <c r="P432" s="654"/>
    </row>
    <row r="433" spans="1:16" ht="14.4" customHeight="1" x14ac:dyDescent="0.3">
      <c r="A433" s="649" t="s">
        <v>6756</v>
      </c>
      <c r="B433" s="650" t="s">
        <v>1527</v>
      </c>
      <c r="C433" s="650" t="s">
        <v>6680</v>
      </c>
      <c r="D433" s="650" t="s">
        <v>625</v>
      </c>
      <c r="E433" s="653"/>
      <c r="F433" s="653"/>
      <c r="G433" s="650"/>
      <c r="H433" s="650"/>
      <c r="I433" s="653"/>
      <c r="J433" s="653"/>
      <c r="K433" s="650"/>
      <c r="L433" s="650"/>
      <c r="M433" s="653">
        <v>2.5099999999999998</v>
      </c>
      <c r="N433" s="653">
        <v>826.94</v>
      </c>
      <c r="O433" s="666"/>
      <c r="P433" s="654">
        <v>329.45816733067733</v>
      </c>
    </row>
    <row r="434" spans="1:16" ht="14.4" customHeight="1" x14ac:dyDescent="0.3">
      <c r="A434" s="649" t="s">
        <v>6756</v>
      </c>
      <c r="B434" s="650" t="s">
        <v>1527</v>
      </c>
      <c r="C434" s="650" t="s">
        <v>6681</v>
      </c>
      <c r="D434" s="650" t="s">
        <v>625</v>
      </c>
      <c r="E434" s="653"/>
      <c r="F434" s="653"/>
      <c r="G434" s="650"/>
      <c r="H434" s="650"/>
      <c r="I434" s="653"/>
      <c r="J434" s="653"/>
      <c r="K434" s="650"/>
      <c r="L434" s="650"/>
      <c r="M434" s="653">
        <v>3</v>
      </c>
      <c r="N434" s="653">
        <v>4941.96</v>
      </c>
      <c r="O434" s="666"/>
      <c r="P434" s="654">
        <v>1647.32</v>
      </c>
    </row>
    <row r="435" spans="1:16" ht="14.4" customHeight="1" x14ac:dyDescent="0.3">
      <c r="A435" s="649" t="s">
        <v>6756</v>
      </c>
      <c r="B435" s="650" t="s">
        <v>1527</v>
      </c>
      <c r="C435" s="650" t="s">
        <v>6682</v>
      </c>
      <c r="D435" s="650" t="s">
        <v>1935</v>
      </c>
      <c r="E435" s="653"/>
      <c r="F435" s="653"/>
      <c r="G435" s="650"/>
      <c r="H435" s="650"/>
      <c r="I435" s="653"/>
      <c r="J435" s="653"/>
      <c r="K435" s="650"/>
      <c r="L435" s="650"/>
      <c r="M435" s="653">
        <v>1.79</v>
      </c>
      <c r="N435" s="653">
        <v>12074.92</v>
      </c>
      <c r="O435" s="666"/>
      <c r="P435" s="654">
        <v>6745.7653631284911</v>
      </c>
    </row>
    <row r="436" spans="1:16" ht="14.4" customHeight="1" x14ac:dyDescent="0.3">
      <c r="A436" s="649" t="s">
        <v>6756</v>
      </c>
      <c r="B436" s="650" t="s">
        <v>1527</v>
      </c>
      <c r="C436" s="650" t="s">
        <v>6683</v>
      </c>
      <c r="D436" s="650" t="s">
        <v>3766</v>
      </c>
      <c r="E436" s="653"/>
      <c r="F436" s="653"/>
      <c r="G436" s="650"/>
      <c r="H436" s="650"/>
      <c r="I436" s="653"/>
      <c r="J436" s="653"/>
      <c r="K436" s="650"/>
      <c r="L436" s="650"/>
      <c r="M436" s="653">
        <v>18.25</v>
      </c>
      <c r="N436" s="653">
        <v>17440.75</v>
      </c>
      <c r="O436" s="666"/>
      <c r="P436" s="654">
        <v>955.65753424657532</v>
      </c>
    </row>
    <row r="437" spans="1:16" ht="14.4" customHeight="1" x14ac:dyDescent="0.3">
      <c r="A437" s="649" t="s">
        <v>6756</v>
      </c>
      <c r="B437" s="650" t="s">
        <v>1527</v>
      </c>
      <c r="C437" s="650" t="s">
        <v>6684</v>
      </c>
      <c r="D437" s="650" t="s">
        <v>3766</v>
      </c>
      <c r="E437" s="653"/>
      <c r="F437" s="653"/>
      <c r="G437" s="650"/>
      <c r="H437" s="650"/>
      <c r="I437" s="653"/>
      <c r="J437" s="653"/>
      <c r="K437" s="650"/>
      <c r="L437" s="650"/>
      <c r="M437" s="653">
        <v>7.9</v>
      </c>
      <c r="N437" s="653">
        <v>18874.23</v>
      </c>
      <c r="O437" s="666"/>
      <c r="P437" s="654">
        <v>2389.1430379746835</v>
      </c>
    </row>
    <row r="438" spans="1:16" ht="14.4" customHeight="1" x14ac:dyDescent="0.3">
      <c r="A438" s="649" t="s">
        <v>6756</v>
      </c>
      <c r="B438" s="650" t="s">
        <v>1527</v>
      </c>
      <c r="C438" s="650" t="s">
        <v>6685</v>
      </c>
      <c r="D438" s="650" t="s">
        <v>3430</v>
      </c>
      <c r="E438" s="653"/>
      <c r="F438" s="653"/>
      <c r="G438" s="650"/>
      <c r="H438" s="650"/>
      <c r="I438" s="653"/>
      <c r="J438" s="653"/>
      <c r="K438" s="650"/>
      <c r="L438" s="650"/>
      <c r="M438" s="653">
        <v>4</v>
      </c>
      <c r="N438" s="653">
        <v>329026.36</v>
      </c>
      <c r="O438" s="666"/>
      <c r="P438" s="654">
        <v>82256.59</v>
      </c>
    </row>
    <row r="439" spans="1:16" ht="14.4" customHeight="1" x14ac:dyDescent="0.3">
      <c r="A439" s="649" t="s">
        <v>6756</v>
      </c>
      <c r="B439" s="650" t="s">
        <v>1527</v>
      </c>
      <c r="C439" s="650" t="s">
        <v>6685</v>
      </c>
      <c r="D439" s="650" t="s">
        <v>6686</v>
      </c>
      <c r="E439" s="653"/>
      <c r="F439" s="653"/>
      <c r="G439" s="650"/>
      <c r="H439" s="650"/>
      <c r="I439" s="653"/>
      <c r="J439" s="653"/>
      <c r="K439" s="650"/>
      <c r="L439" s="650"/>
      <c r="M439" s="653">
        <v>0</v>
      </c>
      <c r="N439" s="653">
        <v>0</v>
      </c>
      <c r="O439" s="666"/>
      <c r="P439" s="654"/>
    </row>
    <row r="440" spans="1:16" ht="14.4" customHeight="1" x14ac:dyDescent="0.3">
      <c r="A440" s="649" t="s">
        <v>6756</v>
      </c>
      <c r="B440" s="650" t="s">
        <v>1527</v>
      </c>
      <c r="C440" s="650" t="s">
        <v>6687</v>
      </c>
      <c r="D440" s="650" t="s">
        <v>1942</v>
      </c>
      <c r="E440" s="653"/>
      <c r="F440" s="653"/>
      <c r="G440" s="650"/>
      <c r="H440" s="650"/>
      <c r="I440" s="653"/>
      <c r="J440" s="653"/>
      <c r="K440" s="650"/>
      <c r="L440" s="650"/>
      <c r="M440" s="653">
        <v>17.339999999999996</v>
      </c>
      <c r="N440" s="653">
        <v>13705.460000000003</v>
      </c>
      <c r="O440" s="666"/>
      <c r="P440" s="654">
        <v>790.39561707035784</v>
      </c>
    </row>
    <row r="441" spans="1:16" ht="14.4" customHeight="1" x14ac:dyDescent="0.3">
      <c r="A441" s="649" t="s">
        <v>6756</v>
      </c>
      <c r="B441" s="650" t="s">
        <v>1527</v>
      </c>
      <c r="C441" s="650" t="s">
        <v>6688</v>
      </c>
      <c r="D441" s="650" t="s">
        <v>1942</v>
      </c>
      <c r="E441" s="653"/>
      <c r="F441" s="653"/>
      <c r="G441" s="650"/>
      <c r="H441" s="650"/>
      <c r="I441" s="653"/>
      <c r="J441" s="653"/>
      <c r="K441" s="650"/>
      <c r="L441" s="650"/>
      <c r="M441" s="653">
        <v>4.8899999999999997</v>
      </c>
      <c r="N441" s="653">
        <v>772.99</v>
      </c>
      <c r="O441" s="666"/>
      <c r="P441" s="654">
        <v>158.07566462167691</v>
      </c>
    </row>
    <row r="442" spans="1:16" ht="14.4" customHeight="1" x14ac:dyDescent="0.3">
      <c r="A442" s="649" t="s">
        <v>6756</v>
      </c>
      <c r="B442" s="650" t="s">
        <v>1527</v>
      </c>
      <c r="C442" s="650" t="s">
        <v>6692</v>
      </c>
      <c r="D442" s="650" t="s">
        <v>1942</v>
      </c>
      <c r="E442" s="653"/>
      <c r="F442" s="653"/>
      <c r="G442" s="650"/>
      <c r="H442" s="650"/>
      <c r="I442" s="653"/>
      <c r="J442" s="653"/>
      <c r="K442" s="650"/>
      <c r="L442" s="650"/>
      <c r="M442" s="653">
        <v>1.8399999999999999</v>
      </c>
      <c r="N442" s="653">
        <v>72.73</v>
      </c>
      <c r="O442" s="666"/>
      <c r="P442" s="654">
        <v>39.527173913043484</v>
      </c>
    </row>
    <row r="443" spans="1:16" ht="14.4" customHeight="1" x14ac:dyDescent="0.3">
      <c r="A443" s="649" t="s">
        <v>6756</v>
      </c>
      <c r="B443" s="650" t="s">
        <v>1527</v>
      </c>
      <c r="C443" s="650" t="s">
        <v>6693</v>
      </c>
      <c r="D443" s="650" t="s">
        <v>1942</v>
      </c>
      <c r="E443" s="653"/>
      <c r="F443" s="653"/>
      <c r="G443" s="650"/>
      <c r="H443" s="650"/>
      <c r="I443" s="653"/>
      <c r="J443" s="653"/>
      <c r="K443" s="650"/>
      <c r="L443" s="650"/>
      <c r="M443" s="653">
        <v>6.9399999999999995</v>
      </c>
      <c r="N443" s="653">
        <v>548.51</v>
      </c>
      <c r="O443" s="666"/>
      <c r="P443" s="654">
        <v>79.036023054755049</v>
      </c>
    </row>
    <row r="444" spans="1:16" ht="14.4" customHeight="1" x14ac:dyDescent="0.3">
      <c r="A444" s="649" t="s">
        <v>6756</v>
      </c>
      <c r="B444" s="650" t="s">
        <v>6695</v>
      </c>
      <c r="C444" s="650" t="s">
        <v>6780</v>
      </c>
      <c r="D444" s="650" t="s">
        <v>6781</v>
      </c>
      <c r="E444" s="653">
        <v>75</v>
      </c>
      <c r="F444" s="653">
        <v>53294.999999999993</v>
      </c>
      <c r="G444" s="650">
        <v>1</v>
      </c>
      <c r="H444" s="650">
        <v>710.59999999999991</v>
      </c>
      <c r="I444" s="653">
        <v>56</v>
      </c>
      <c r="J444" s="653">
        <v>39793.599999999999</v>
      </c>
      <c r="K444" s="650">
        <v>0.7466666666666667</v>
      </c>
      <c r="L444" s="650">
        <v>710.6</v>
      </c>
      <c r="M444" s="653">
        <v>45</v>
      </c>
      <c r="N444" s="653">
        <v>31977</v>
      </c>
      <c r="O444" s="666">
        <v>0.60000000000000009</v>
      </c>
      <c r="P444" s="654">
        <v>710.6</v>
      </c>
    </row>
    <row r="445" spans="1:16" ht="14.4" customHeight="1" x14ac:dyDescent="0.3">
      <c r="A445" s="649" t="s">
        <v>6756</v>
      </c>
      <c r="B445" s="650" t="s">
        <v>6695</v>
      </c>
      <c r="C445" s="650" t="s">
        <v>6782</v>
      </c>
      <c r="D445" s="650" t="s">
        <v>6783</v>
      </c>
      <c r="E445" s="653">
        <v>4</v>
      </c>
      <c r="F445" s="653">
        <v>2985.6</v>
      </c>
      <c r="G445" s="650">
        <v>1</v>
      </c>
      <c r="H445" s="650">
        <v>746.4</v>
      </c>
      <c r="I445" s="653">
        <v>6</v>
      </c>
      <c r="J445" s="653">
        <v>4478.3999999999996</v>
      </c>
      <c r="K445" s="650">
        <v>1.5</v>
      </c>
      <c r="L445" s="650">
        <v>746.4</v>
      </c>
      <c r="M445" s="653"/>
      <c r="N445" s="653"/>
      <c r="O445" s="666"/>
      <c r="P445" s="654"/>
    </row>
    <row r="446" spans="1:16" ht="14.4" customHeight="1" x14ac:dyDescent="0.3">
      <c r="A446" s="649" t="s">
        <v>6756</v>
      </c>
      <c r="B446" s="650" t="s">
        <v>6695</v>
      </c>
      <c r="C446" s="650" t="s">
        <v>6784</v>
      </c>
      <c r="D446" s="650" t="s">
        <v>6785</v>
      </c>
      <c r="E446" s="653">
        <v>3</v>
      </c>
      <c r="F446" s="653">
        <v>6034.2000000000007</v>
      </c>
      <c r="G446" s="650">
        <v>1</v>
      </c>
      <c r="H446" s="650">
        <v>2011.4000000000003</v>
      </c>
      <c r="I446" s="653">
        <v>41</v>
      </c>
      <c r="J446" s="653">
        <v>82467.399999999994</v>
      </c>
      <c r="K446" s="650">
        <v>13.666666666666664</v>
      </c>
      <c r="L446" s="650">
        <v>2011.3999999999999</v>
      </c>
      <c r="M446" s="653">
        <v>42</v>
      </c>
      <c r="N446" s="653">
        <v>84478.8</v>
      </c>
      <c r="O446" s="666">
        <v>13.999999999999998</v>
      </c>
      <c r="P446" s="654">
        <v>2011.4</v>
      </c>
    </row>
    <row r="447" spans="1:16" ht="14.4" customHeight="1" x14ac:dyDescent="0.3">
      <c r="A447" s="649" t="s">
        <v>6756</v>
      </c>
      <c r="B447" s="650" t="s">
        <v>6695</v>
      </c>
      <c r="C447" s="650" t="s">
        <v>6696</v>
      </c>
      <c r="D447" s="650" t="s">
        <v>6697</v>
      </c>
      <c r="E447" s="653">
        <v>6</v>
      </c>
      <c r="F447" s="653">
        <v>5202</v>
      </c>
      <c r="G447" s="650">
        <v>1</v>
      </c>
      <c r="H447" s="650">
        <v>867</v>
      </c>
      <c r="I447" s="653">
        <v>11</v>
      </c>
      <c r="J447" s="653">
        <v>9537</v>
      </c>
      <c r="K447" s="650">
        <v>1.8333333333333333</v>
      </c>
      <c r="L447" s="650">
        <v>867</v>
      </c>
      <c r="M447" s="653">
        <v>12</v>
      </c>
      <c r="N447" s="653">
        <v>10404</v>
      </c>
      <c r="O447" s="666">
        <v>2</v>
      </c>
      <c r="P447" s="654">
        <v>867</v>
      </c>
    </row>
    <row r="448" spans="1:16" ht="14.4" customHeight="1" x14ac:dyDescent="0.3">
      <c r="A448" s="649" t="s">
        <v>6756</v>
      </c>
      <c r="B448" s="650" t="s">
        <v>6695</v>
      </c>
      <c r="C448" s="650" t="s">
        <v>6698</v>
      </c>
      <c r="D448" s="650" t="s">
        <v>6699</v>
      </c>
      <c r="E448" s="653">
        <v>292</v>
      </c>
      <c r="F448" s="653">
        <v>253164</v>
      </c>
      <c r="G448" s="650">
        <v>1</v>
      </c>
      <c r="H448" s="650">
        <v>867</v>
      </c>
      <c r="I448" s="653">
        <v>234</v>
      </c>
      <c r="J448" s="653">
        <v>202878</v>
      </c>
      <c r="K448" s="650">
        <v>0.80136986301369861</v>
      </c>
      <c r="L448" s="650">
        <v>867</v>
      </c>
      <c r="M448" s="653">
        <v>361</v>
      </c>
      <c r="N448" s="653">
        <v>312987</v>
      </c>
      <c r="O448" s="666">
        <v>1.2363013698630136</v>
      </c>
      <c r="P448" s="654">
        <v>867</v>
      </c>
    </row>
    <row r="449" spans="1:16" ht="14.4" customHeight="1" x14ac:dyDescent="0.3">
      <c r="A449" s="649" t="s">
        <v>6756</v>
      </c>
      <c r="B449" s="650" t="s">
        <v>6695</v>
      </c>
      <c r="C449" s="650" t="s">
        <v>6700</v>
      </c>
      <c r="D449" s="650" t="s">
        <v>6701</v>
      </c>
      <c r="E449" s="653"/>
      <c r="F449" s="653"/>
      <c r="G449" s="650"/>
      <c r="H449" s="650"/>
      <c r="I449" s="653"/>
      <c r="J449" s="653"/>
      <c r="K449" s="650"/>
      <c r="L449" s="650"/>
      <c r="M449" s="653">
        <v>1</v>
      </c>
      <c r="N449" s="653">
        <v>4279</v>
      </c>
      <c r="O449" s="666"/>
      <c r="P449" s="654">
        <v>4279</v>
      </c>
    </row>
    <row r="450" spans="1:16" ht="14.4" customHeight="1" x14ac:dyDescent="0.3">
      <c r="A450" s="649" t="s">
        <v>6756</v>
      </c>
      <c r="B450" s="650" t="s">
        <v>6695</v>
      </c>
      <c r="C450" s="650" t="s">
        <v>6702</v>
      </c>
      <c r="D450" s="650" t="s">
        <v>6703</v>
      </c>
      <c r="E450" s="653">
        <v>1</v>
      </c>
      <c r="F450" s="653">
        <v>964</v>
      </c>
      <c r="G450" s="650">
        <v>1</v>
      </c>
      <c r="H450" s="650">
        <v>964</v>
      </c>
      <c r="I450" s="653"/>
      <c r="J450" s="653"/>
      <c r="K450" s="650"/>
      <c r="L450" s="650"/>
      <c r="M450" s="653">
        <v>3</v>
      </c>
      <c r="N450" s="653">
        <v>2892</v>
      </c>
      <c r="O450" s="666">
        <v>3</v>
      </c>
      <c r="P450" s="654">
        <v>964</v>
      </c>
    </row>
    <row r="451" spans="1:16" ht="14.4" customHeight="1" x14ac:dyDescent="0.3">
      <c r="A451" s="649" t="s">
        <v>6756</v>
      </c>
      <c r="B451" s="650" t="s">
        <v>6695</v>
      </c>
      <c r="C451" s="650" t="s">
        <v>6704</v>
      </c>
      <c r="D451" s="650" t="s">
        <v>6705</v>
      </c>
      <c r="E451" s="653"/>
      <c r="F451" s="653"/>
      <c r="G451" s="650"/>
      <c r="H451" s="650"/>
      <c r="I451" s="653">
        <v>132</v>
      </c>
      <c r="J451" s="653">
        <v>123105.84</v>
      </c>
      <c r="K451" s="650"/>
      <c r="L451" s="650">
        <v>932.62</v>
      </c>
      <c r="M451" s="653"/>
      <c r="N451" s="653"/>
      <c r="O451" s="666"/>
      <c r="P451" s="654"/>
    </row>
    <row r="452" spans="1:16" ht="14.4" customHeight="1" x14ac:dyDescent="0.3">
      <c r="A452" s="649" t="s">
        <v>6756</v>
      </c>
      <c r="B452" s="650" t="s">
        <v>6695</v>
      </c>
      <c r="C452" s="650" t="s">
        <v>6603</v>
      </c>
      <c r="D452" s="650" t="s">
        <v>6786</v>
      </c>
      <c r="E452" s="653"/>
      <c r="F452" s="653"/>
      <c r="G452" s="650"/>
      <c r="H452" s="650"/>
      <c r="I452" s="653"/>
      <c r="J452" s="653"/>
      <c r="K452" s="650"/>
      <c r="L452" s="650"/>
      <c r="M452" s="653">
        <v>0.5</v>
      </c>
      <c r="N452" s="653">
        <v>1031.7</v>
      </c>
      <c r="O452" s="666"/>
      <c r="P452" s="654">
        <v>2063.4</v>
      </c>
    </row>
    <row r="453" spans="1:16" ht="14.4" customHeight="1" x14ac:dyDescent="0.3">
      <c r="A453" s="649" t="s">
        <v>6756</v>
      </c>
      <c r="B453" s="650" t="s">
        <v>6695</v>
      </c>
      <c r="C453" s="650" t="s">
        <v>6706</v>
      </c>
      <c r="D453" s="650" t="s">
        <v>6705</v>
      </c>
      <c r="E453" s="653"/>
      <c r="F453" s="653"/>
      <c r="G453" s="650"/>
      <c r="H453" s="650"/>
      <c r="I453" s="653">
        <v>50</v>
      </c>
      <c r="J453" s="653">
        <v>45993.999999999993</v>
      </c>
      <c r="K453" s="650"/>
      <c r="L453" s="650">
        <v>919.87999999999988</v>
      </c>
      <c r="M453" s="653"/>
      <c r="N453" s="653"/>
      <c r="O453" s="666"/>
      <c r="P453" s="654"/>
    </row>
    <row r="454" spans="1:16" ht="14.4" customHeight="1" x14ac:dyDescent="0.3">
      <c r="A454" s="649" t="s">
        <v>6756</v>
      </c>
      <c r="B454" s="650" t="s">
        <v>6707</v>
      </c>
      <c r="C454" s="650" t="s">
        <v>6708</v>
      </c>
      <c r="D454" s="650" t="s">
        <v>6709</v>
      </c>
      <c r="E454" s="653">
        <v>5</v>
      </c>
      <c r="F454" s="653">
        <v>1380</v>
      </c>
      <c r="G454" s="650">
        <v>1</v>
      </c>
      <c r="H454" s="650">
        <v>276</v>
      </c>
      <c r="I454" s="653">
        <v>14</v>
      </c>
      <c r="J454" s="653">
        <v>3878</v>
      </c>
      <c r="K454" s="650">
        <v>2.810144927536232</v>
      </c>
      <c r="L454" s="650">
        <v>277</v>
      </c>
      <c r="M454" s="653">
        <v>16</v>
      </c>
      <c r="N454" s="653">
        <v>4444</v>
      </c>
      <c r="O454" s="666">
        <v>3.2202898550724637</v>
      </c>
      <c r="P454" s="654">
        <v>277.75</v>
      </c>
    </row>
    <row r="455" spans="1:16" ht="14.4" customHeight="1" x14ac:dyDescent="0.3">
      <c r="A455" s="649" t="s">
        <v>6756</v>
      </c>
      <c r="B455" s="650" t="s">
        <v>6707</v>
      </c>
      <c r="C455" s="650" t="s">
        <v>6710</v>
      </c>
      <c r="D455" s="650" t="s">
        <v>6711</v>
      </c>
      <c r="E455" s="653"/>
      <c r="F455" s="653"/>
      <c r="G455" s="650"/>
      <c r="H455" s="650"/>
      <c r="I455" s="653">
        <v>30</v>
      </c>
      <c r="J455" s="653">
        <v>3360</v>
      </c>
      <c r="K455" s="650"/>
      <c r="L455" s="650">
        <v>112</v>
      </c>
      <c r="M455" s="653"/>
      <c r="N455" s="653"/>
      <c r="O455" s="666"/>
      <c r="P455" s="654"/>
    </row>
    <row r="456" spans="1:16" ht="14.4" customHeight="1" x14ac:dyDescent="0.3">
      <c r="A456" s="649" t="s">
        <v>6756</v>
      </c>
      <c r="B456" s="650" t="s">
        <v>6707</v>
      </c>
      <c r="C456" s="650" t="s">
        <v>6712</v>
      </c>
      <c r="D456" s="650" t="s">
        <v>6713</v>
      </c>
      <c r="E456" s="653"/>
      <c r="F456" s="653"/>
      <c r="G456" s="650"/>
      <c r="H456" s="650"/>
      <c r="I456" s="653"/>
      <c r="J456" s="653"/>
      <c r="K456" s="650"/>
      <c r="L456" s="650"/>
      <c r="M456" s="653">
        <v>4</v>
      </c>
      <c r="N456" s="653">
        <v>572</v>
      </c>
      <c r="O456" s="666"/>
      <c r="P456" s="654">
        <v>143</v>
      </c>
    </row>
    <row r="457" spans="1:16" ht="14.4" customHeight="1" x14ac:dyDescent="0.3">
      <c r="A457" s="649" t="s">
        <v>6756</v>
      </c>
      <c r="B457" s="650" t="s">
        <v>6707</v>
      </c>
      <c r="C457" s="650" t="s">
        <v>6714</v>
      </c>
      <c r="D457" s="650" t="s">
        <v>6715</v>
      </c>
      <c r="E457" s="653">
        <v>6958</v>
      </c>
      <c r="F457" s="653">
        <v>236572</v>
      </c>
      <c r="G457" s="650">
        <v>1</v>
      </c>
      <c r="H457" s="650">
        <v>34</v>
      </c>
      <c r="I457" s="653">
        <v>7356</v>
      </c>
      <c r="J457" s="653">
        <v>250104</v>
      </c>
      <c r="K457" s="650">
        <v>1.0572003449267031</v>
      </c>
      <c r="L457" s="650">
        <v>34</v>
      </c>
      <c r="M457" s="653">
        <v>7647</v>
      </c>
      <c r="N457" s="653">
        <v>264493</v>
      </c>
      <c r="O457" s="666">
        <v>1.1180232656442859</v>
      </c>
      <c r="P457" s="654">
        <v>34.587812213940104</v>
      </c>
    </row>
    <row r="458" spans="1:16" ht="14.4" customHeight="1" x14ac:dyDescent="0.3">
      <c r="A458" s="649" t="s">
        <v>6756</v>
      </c>
      <c r="B458" s="650" t="s">
        <v>6707</v>
      </c>
      <c r="C458" s="650" t="s">
        <v>6716</v>
      </c>
      <c r="D458" s="650" t="s">
        <v>6717</v>
      </c>
      <c r="E458" s="653"/>
      <c r="F458" s="653"/>
      <c r="G458" s="650"/>
      <c r="H458" s="650"/>
      <c r="I458" s="653"/>
      <c r="J458" s="653"/>
      <c r="K458" s="650"/>
      <c r="L458" s="650"/>
      <c r="M458" s="653">
        <v>2</v>
      </c>
      <c r="N458" s="653">
        <v>10</v>
      </c>
      <c r="O458" s="666"/>
      <c r="P458" s="654">
        <v>5</v>
      </c>
    </row>
    <row r="459" spans="1:16" ht="14.4" customHeight="1" x14ac:dyDescent="0.3">
      <c r="A459" s="649" t="s">
        <v>6756</v>
      </c>
      <c r="B459" s="650" t="s">
        <v>6707</v>
      </c>
      <c r="C459" s="650" t="s">
        <v>6718</v>
      </c>
      <c r="D459" s="650" t="s">
        <v>6719</v>
      </c>
      <c r="E459" s="653">
        <v>1</v>
      </c>
      <c r="F459" s="653">
        <v>5</v>
      </c>
      <c r="G459" s="650">
        <v>1</v>
      </c>
      <c r="H459" s="650">
        <v>5</v>
      </c>
      <c r="I459" s="653"/>
      <c r="J459" s="653"/>
      <c r="K459" s="650"/>
      <c r="L459" s="650"/>
      <c r="M459" s="653">
        <v>2</v>
      </c>
      <c r="N459" s="653">
        <v>10</v>
      </c>
      <c r="O459" s="666">
        <v>2</v>
      </c>
      <c r="P459" s="654">
        <v>5</v>
      </c>
    </row>
    <row r="460" spans="1:16" ht="14.4" customHeight="1" x14ac:dyDescent="0.3">
      <c r="A460" s="649" t="s">
        <v>6756</v>
      </c>
      <c r="B460" s="650" t="s">
        <v>6707</v>
      </c>
      <c r="C460" s="650" t="s">
        <v>6722</v>
      </c>
      <c r="D460" s="650" t="s">
        <v>6723</v>
      </c>
      <c r="E460" s="653">
        <v>3041</v>
      </c>
      <c r="F460" s="653">
        <v>492642</v>
      </c>
      <c r="G460" s="650">
        <v>1</v>
      </c>
      <c r="H460" s="650">
        <v>162</v>
      </c>
      <c r="I460" s="653">
        <v>3056</v>
      </c>
      <c r="J460" s="653">
        <v>498128</v>
      </c>
      <c r="K460" s="650">
        <v>1.011135875544513</v>
      </c>
      <c r="L460" s="650">
        <v>163</v>
      </c>
      <c r="M460" s="653">
        <v>3276</v>
      </c>
      <c r="N460" s="653">
        <v>535819</v>
      </c>
      <c r="O460" s="666">
        <v>1.0876437656553846</v>
      </c>
      <c r="P460" s="654">
        <v>163.5589133089133</v>
      </c>
    </row>
    <row r="461" spans="1:16" ht="14.4" customHeight="1" x14ac:dyDescent="0.3">
      <c r="A461" s="649" t="s">
        <v>6756</v>
      </c>
      <c r="B461" s="650" t="s">
        <v>6707</v>
      </c>
      <c r="C461" s="650" t="s">
        <v>6787</v>
      </c>
      <c r="D461" s="650" t="s">
        <v>6788</v>
      </c>
      <c r="E461" s="653">
        <v>306</v>
      </c>
      <c r="F461" s="653">
        <v>361998</v>
      </c>
      <c r="G461" s="650">
        <v>1</v>
      </c>
      <c r="H461" s="650">
        <v>1183</v>
      </c>
      <c r="I461" s="653">
        <v>341</v>
      </c>
      <c r="J461" s="653">
        <v>404426</v>
      </c>
      <c r="K461" s="650">
        <v>1.1172050674313119</v>
      </c>
      <c r="L461" s="650">
        <v>1186</v>
      </c>
      <c r="M461" s="653">
        <v>392</v>
      </c>
      <c r="N461" s="653">
        <v>466286</v>
      </c>
      <c r="O461" s="666">
        <v>1.2880899894474556</v>
      </c>
      <c r="P461" s="654">
        <v>1189.5051020408164</v>
      </c>
    </row>
    <row r="462" spans="1:16" ht="14.4" customHeight="1" x14ac:dyDescent="0.3">
      <c r="A462" s="649" t="s">
        <v>6756</v>
      </c>
      <c r="B462" s="650" t="s">
        <v>6707</v>
      </c>
      <c r="C462" s="650" t="s">
        <v>6789</v>
      </c>
      <c r="D462" s="650" t="s">
        <v>6790</v>
      </c>
      <c r="E462" s="653">
        <v>26631</v>
      </c>
      <c r="F462" s="653">
        <v>18774855</v>
      </c>
      <c r="G462" s="650">
        <v>1</v>
      </c>
      <c r="H462" s="650">
        <v>705</v>
      </c>
      <c r="I462" s="653">
        <v>25855</v>
      </c>
      <c r="J462" s="653">
        <v>18253630</v>
      </c>
      <c r="K462" s="650">
        <v>0.97223813446229013</v>
      </c>
      <c r="L462" s="650">
        <v>706</v>
      </c>
      <c r="M462" s="653">
        <v>29874</v>
      </c>
      <c r="N462" s="653">
        <v>21109289</v>
      </c>
      <c r="O462" s="666">
        <v>1.1243383237846578</v>
      </c>
      <c r="P462" s="654">
        <v>706.61073173997454</v>
      </c>
    </row>
    <row r="463" spans="1:16" ht="14.4" customHeight="1" x14ac:dyDescent="0.3">
      <c r="A463" s="649" t="s">
        <v>6756</v>
      </c>
      <c r="B463" s="650" t="s">
        <v>6707</v>
      </c>
      <c r="C463" s="650" t="s">
        <v>6791</v>
      </c>
      <c r="D463" s="650" t="s">
        <v>6792</v>
      </c>
      <c r="E463" s="653">
        <v>1141</v>
      </c>
      <c r="F463" s="653">
        <v>702856</v>
      </c>
      <c r="G463" s="650">
        <v>1</v>
      </c>
      <c r="H463" s="650">
        <v>616</v>
      </c>
      <c r="I463" s="653">
        <v>954</v>
      </c>
      <c r="J463" s="653">
        <v>588618</v>
      </c>
      <c r="K463" s="650">
        <v>0.83746599587966808</v>
      </c>
      <c r="L463" s="650">
        <v>617</v>
      </c>
      <c r="M463" s="653">
        <v>552</v>
      </c>
      <c r="N463" s="653">
        <v>340756</v>
      </c>
      <c r="O463" s="666">
        <v>0.48481623547355363</v>
      </c>
      <c r="P463" s="654">
        <v>617.3115942028985</v>
      </c>
    </row>
    <row r="464" spans="1:16" ht="14.4" customHeight="1" x14ac:dyDescent="0.3">
      <c r="A464" s="649" t="s">
        <v>6756</v>
      </c>
      <c r="B464" s="650" t="s">
        <v>6707</v>
      </c>
      <c r="C464" s="650" t="s">
        <v>6793</v>
      </c>
      <c r="D464" s="650" t="s">
        <v>6794</v>
      </c>
      <c r="E464" s="653">
        <v>29</v>
      </c>
      <c r="F464" s="653">
        <v>174928</v>
      </c>
      <c r="G464" s="650">
        <v>1</v>
      </c>
      <c r="H464" s="650">
        <v>6032</v>
      </c>
      <c r="I464" s="653">
        <v>38</v>
      </c>
      <c r="J464" s="653">
        <v>229444</v>
      </c>
      <c r="K464" s="650">
        <v>1.311648220982347</v>
      </c>
      <c r="L464" s="650">
        <v>6038</v>
      </c>
      <c r="M464" s="653">
        <v>26</v>
      </c>
      <c r="N464" s="653">
        <v>157120</v>
      </c>
      <c r="O464" s="666">
        <v>0.89819811579621334</v>
      </c>
      <c r="P464" s="654">
        <v>6043.0769230769229</v>
      </c>
    </row>
    <row r="465" spans="1:16" ht="14.4" customHeight="1" x14ac:dyDescent="0.3">
      <c r="A465" s="649" t="s">
        <v>6756</v>
      </c>
      <c r="B465" s="650" t="s">
        <v>6707</v>
      </c>
      <c r="C465" s="650" t="s">
        <v>6795</v>
      </c>
      <c r="D465" s="650" t="s">
        <v>6796</v>
      </c>
      <c r="E465" s="653">
        <v>138</v>
      </c>
      <c r="F465" s="653">
        <v>903624</v>
      </c>
      <c r="G465" s="650">
        <v>1</v>
      </c>
      <c r="H465" s="650">
        <v>6548</v>
      </c>
      <c r="I465" s="653">
        <v>81</v>
      </c>
      <c r="J465" s="653">
        <v>531117</v>
      </c>
      <c r="K465" s="650">
        <v>0.58776327321983479</v>
      </c>
      <c r="L465" s="650">
        <v>6557</v>
      </c>
      <c r="M465" s="653">
        <v>60</v>
      </c>
      <c r="N465" s="653">
        <v>394100</v>
      </c>
      <c r="O465" s="666">
        <v>0.43613272777172807</v>
      </c>
      <c r="P465" s="654">
        <v>6568.333333333333</v>
      </c>
    </row>
    <row r="466" spans="1:16" ht="14.4" customHeight="1" x14ac:dyDescent="0.3">
      <c r="A466" s="649" t="s">
        <v>6756</v>
      </c>
      <c r="B466" s="650" t="s">
        <v>6707</v>
      </c>
      <c r="C466" s="650" t="s">
        <v>6797</v>
      </c>
      <c r="D466" s="650" t="s">
        <v>6798</v>
      </c>
      <c r="E466" s="653">
        <v>884</v>
      </c>
      <c r="F466" s="653">
        <v>108732</v>
      </c>
      <c r="G466" s="650">
        <v>1</v>
      </c>
      <c r="H466" s="650">
        <v>123</v>
      </c>
      <c r="I466" s="653">
        <v>943</v>
      </c>
      <c r="J466" s="653">
        <v>116932</v>
      </c>
      <c r="K466" s="650">
        <v>1.0754147812971342</v>
      </c>
      <c r="L466" s="650">
        <v>124</v>
      </c>
      <c r="M466" s="653">
        <v>934</v>
      </c>
      <c r="N466" s="653">
        <v>116368</v>
      </c>
      <c r="O466" s="666">
        <v>1.0702277158518192</v>
      </c>
      <c r="P466" s="654">
        <v>124.59100642398288</v>
      </c>
    </row>
    <row r="467" spans="1:16" ht="14.4" customHeight="1" x14ac:dyDescent="0.3">
      <c r="A467" s="649" t="s">
        <v>6756</v>
      </c>
      <c r="B467" s="650" t="s">
        <v>6707</v>
      </c>
      <c r="C467" s="650" t="s">
        <v>6799</v>
      </c>
      <c r="D467" s="650" t="s">
        <v>6800</v>
      </c>
      <c r="E467" s="653"/>
      <c r="F467" s="653"/>
      <c r="G467" s="650"/>
      <c r="H467" s="650"/>
      <c r="I467" s="653">
        <v>5</v>
      </c>
      <c r="J467" s="653">
        <v>13780</v>
      </c>
      <c r="K467" s="650"/>
      <c r="L467" s="650">
        <v>2756</v>
      </c>
      <c r="M467" s="653">
        <v>11</v>
      </c>
      <c r="N467" s="653">
        <v>30332</v>
      </c>
      <c r="O467" s="666"/>
      <c r="P467" s="654">
        <v>2757.4545454545455</v>
      </c>
    </row>
    <row r="468" spans="1:16" ht="14.4" customHeight="1" x14ac:dyDescent="0.3">
      <c r="A468" s="649" t="s">
        <v>6756</v>
      </c>
      <c r="B468" s="650" t="s">
        <v>6707</v>
      </c>
      <c r="C468" s="650" t="s">
        <v>6801</v>
      </c>
      <c r="D468" s="650" t="s">
        <v>6802</v>
      </c>
      <c r="E468" s="653">
        <v>90</v>
      </c>
      <c r="F468" s="653">
        <v>60120</v>
      </c>
      <c r="G468" s="650">
        <v>1</v>
      </c>
      <c r="H468" s="650">
        <v>668</v>
      </c>
      <c r="I468" s="653">
        <v>108</v>
      </c>
      <c r="J468" s="653">
        <v>72792</v>
      </c>
      <c r="K468" s="650">
        <v>1.2107784431137725</v>
      </c>
      <c r="L468" s="650">
        <v>674</v>
      </c>
      <c r="M468" s="653">
        <v>103</v>
      </c>
      <c r="N468" s="653">
        <v>70038</v>
      </c>
      <c r="O468" s="666">
        <v>1.1649700598802395</v>
      </c>
      <c r="P468" s="654">
        <v>679.98058252427188</v>
      </c>
    </row>
    <row r="469" spans="1:16" ht="14.4" customHeight="1" x14ac:dyDescent="0.3">
      <c r="A469" s="649" t="s">
        <v>6756</v>
      </c>
      <c r="B469" s="650" t="s">
        <v>6707</v>
      </c>
      <c r="C469" s="650" t="s">
        <v>6803</v>
      </c>
      <c r="D469" s="650" t="s">
        <v>6804</v>
      </c>
      <c r="E469" s="653">
        <v>25869</v>
      </c>
      <c r="F469" s="653">
        <v>22454292</v>
      </c>
      <c r="G469" s="650">
        <v>1</v>
      </c>
      <c r="H469" s="650">
        <v>868</v>
      </c>
      <c r="I469" s="653">
        <v>27878</v>
      </c>
      <c r="J469" s="653">
        <v>24198104</v>
      </c>
      <c r="K469" s="650">
        <v>1.0776605203138891</v>
      </c>
      <c r="L469" s="650">
        <v>868</v>
      </c>
      <c r="M469" s="653">
        <v>33705</v>
      </c>
      <c r="N469" s="653">
        <v>29294504</v>
      </c>
      <c r="O469" s="666">
        <v>1.304628264387049</v>
      </c>
      <c r="P469" s="654">
        <v>869.14416258715323</v>
      </c>
    </row>
    <row r="470" spans="1:16" ht="14.4" customHeight="1" x14ac:dyDescent="0.3">
      <c r="A470" s="649" t="s">
        <v>6756</v>
      </c>
      <c r="B470" s="650" t="s">
        <v>6707</v>
      </c>
      <c r="C470" s="650" t="s">
        <v>6724</v>
      </c>
      <c r="D470" s="650" t="s">
        <v>6725</v>
      </c>
      <c r="E470" s="653">
        <v>7</v>
      </c>
      <c r="F470" s="653">
        <v>0</v>
      </c>
      <c r="G470" s="650"/>
      <c r="H470" s="650">
        <v>0</v>
      </c>
      <c r="I470" s="653">
        <v>7</v>
      </c>
      <c r="J470" s="653">
        <v>0</v>
      </c>
      <c r="K470" s="650"/>
      <c r="L470" s="650">
        <v>0</v>
      </c>
      <c r="M470" s="653">
        <v>12</v>
      </c>
      <c r="N470" s="653">
        <v>0</v>
      </c>
      <c r="O470" s="666"/>
      <c r="P470" s="654">
        <v>0</v>
      </c>
    </row>
    <row r="471" spans="1:16" ht="14.4" customHeight="1" x14ac:dyDescent="0.3">
      <c r="A471" s="649" t="s">
        <v>6756</v>
      </c>
      <c r="B471" s="650" t="s">
        <v>6707</v>
      </c>
      <c r="C471" s="650" t="s">
        <v>6726</v>
      </c>
      <c r="D471" s="650" t="s">
        <v>6727</v>
      </c>
      <c r="E471" s="653">
        <v>2</v>
      </c>
      <c r="F471" s="653">
        <v>0</v>
      </c>
      <c r="G471" s="650"/>
      <c r="H471" s="650">
        <v>0</v>
      </c>
      <c r="I471" s="653">
        <v>1</v>
      </c>
      <c r="J471" s="653">
        <v>0</v>
      </c>
      <c r="K471" s="650"/>
      <c r="L471" s="650">
        <v>0</v>
      </c>
      <c r="M471" s="653"/>
      <c r="N471" s="653"/>
      <c r="O471" s="666"/>
      <c r="P471" s="654"/>
    </row>
    <row r="472" spans="1:16" ht="14.4" customHeight="1" x14ac:dyDescent="0.3">
      <c r="A472" s="649" t="s">
        <v>6756</v>
      </c>
      <c r="B472" s="650" t="s">
        <v>6707</v>
      </c>
      <c r="C472" s="650" t="s">
        <v>6728</v>
      </c>
      <c r="D472" s="650" t="s">
        <v>6729</v>
      </c>
      <c r="E472" s="653">
        <v>2419</v>
      </c>
      <c r="F472" s="653">
        <v>249157</v>
      </c>
      <c r="G472" s="650">
        <v>1</v>
      </c>
      <c r="H472" s="650">
        <v>103</v>
      </c>
      <c r="I472" s="653">
        <v>3095</v>
      </c>
      <c r="J472" s="653">
        <v>321880</v>
      </c>
      <c r="K472" s="650">
        <v>1.2918762065685492</v>
      </c>
      <c r="L472" s="650">
        <v>104</v>
      </c>
      <c r="M472" s="653">
        <v>2831</v>
      </c>
      <c r="N472" s="653">
        <v>295922</v>
      </c>
      <c r="O472" s="666">
        <v>1.1876929004603523</v>
      </c>
      <c r="P472" s="654">
        <v>104.52914164606146</v>
      </c>
    </row>
    <row r="473" spans="1:16" ht="14.4" customHeight="1" x14ac:dyDescent="0.3">
      <c r="A473" s="649" t="s">
        <v>6756</v>
      </c>
      <c r="B473" s="650" t="s">
        <v>6707</v>
      </c>
      <c r="C473" s="650" t="s">
        <v>6730</v>
      </c>
      <c r="D473" s="650" t="s">
        <v>6731</v>
      </c>
      <c r="E473" s="653">
        <v>4681</v>
      </c>
      <c r="F473" s="653">
        <v>0</v>
      </c>
      <c r="G473" s="650"/>
      <c r="H473" s="650">
        <v>0</v>
      </c>
      <c r="I473" s="653">
        <v>4696</v>
      </c>
      <c r="J473" s="653">
        <v>0</v>
      </c>
      <c r="K473" s="650"/>
      <c r="L473" s="650">
        <v>0</v>
      </c>
      <c r="M473" s="653">
        <v>4510</v>
      </c>
      <c r="N473" s="653">
        <v>0</v>
      </c>
      <c r="O473" s="666"/>
      <c r="P473" s="654">
        <v>0</v>
      </c>
    </row>
    <row r="474" spans="1:16" ht="14.4" customHeight="1" x14ac:dyDescent="0.3">
      <c r="A474" s="649" t="s">
        <v>6756</v>
      </c>
      <c r="B474" s="650" t="s">
        <v>6707</v>
      </c>
      <c r="C474" s="650" t="s">
        <v>6805</v>
      </c>
      <c r="D474" s="650" t="s">
        <v>6806</v>
      </c>
      <c r="E474" s="653">
        <v>787</v>
      </c>
      <c r="F474" s="653">
        <v>716170</v>
      </c>
      <c r="G474" s="650">
        <v>1</v>
      </c>
      <c r="H474" s="650">
        <v>910</v>
      </c>
      <c r="I474" s="653">
        <v>189</v>
      </c>
      <c r="J474" s="653">
        <v>172179</v>
      </c>
      <c r="K474" s="650">
        <v>0.24041638158537779</v>
      </c>
      <c r="L474" s="650">
        <v>911</v>
      </c>
      <c r="M474" s="653">
        <v>142</v>
      </c>
      <c r="N474" s="653">
        <v>129566</v>
      </c>
      <c r="O474" s="666">
        <v>0.18091514584526019</v>
      </c>
      <c r="P474" s="654">
        <v>912.43661971830988</v>
      </c>
    </row>
    <row r="475" spans="1:16" ht="14.4" customHeight="1" x14ac:dyDescent="0.3">
      <c r="A475" s="649" t="s">
        <v>6756</v>
      </c>
      <c r="B475" s="650" t="s">
        <v>6707</v>
      </c>
      <c r="C475" s="650" t="s">
        <v>6732</v>
      </c>
      <c r="D475" s="650" t="s">
        <v>6733</v>
      </c>
      <c r="E475" s="653">
        <v>2075</v>
      </c>
      <c r="F475" s="653">
        <v>51875</v>
      </c>
      <c r="G475" s="650">
        <v>1</v>
      </c>
      <c r="H475" s="650">
        <v>25</v>
      </c>
      <c r="I475" s="653">
        <v>3142</v>
      </c>
      <c r="J475" s="653">
        <v>109970</v>
      </c>
      <c r="K475" s="650">
        <v>2.1199036144578312</v>
      </c>
      <c r="L475" s="650">
        <v>35</v>
      </c>
      <c r="M475" s="653">
        <v>3435</v>
      </c>
      <c r="N475" s="653">
        <v>122155</v>
      </c>
      <c r="O475" s="666">
        <v>2.3547951807228915</v>
      </c>
      <c r="P475" s="654">
        <v>35.561863173216885</v>
      </c>
    </row>
    <row r="476" spans="1:16" ht="14.4" customHeight="1" x14ac:dyDescent="0.3">
      <c r="A476" s="649" t="s">
        <v>6756</v>
      </c>
      <c r="B476" s="650" t="s">
        <v>6707</v>
      </c>
      <c r="C476" s="650" t="s">
        <v>6734</v>
      </c>
      <c r="D476" s="650" t="s">
        <v>6735</v>
      </c>
      <c r="E476" s="653">
        <v>5</v>
      </c>
      <c r="F476" s="653">
        <v>375</v>
      </c>
      <c r="G476" s="650">
        <v>1</v>
      </c>
      <c r="H476" s="650">
        <v>75</v>
      </c>
      <c r="I476" s="653">
        <v>11</v>
      </c>
      <c r="J476" s="653">
        <v>891</v>
      </c>
      <c r="K476" s="650">
        <v>2.3759999999999999</v>
      </c>
      <c r="L476" s="650">
        <v>81</v>
      </c>
      <c r="M476" s="653">
        <v>7</v>
      </c>
      <c r="N476" s="653">
        <v>571</v>
      </c>
      <c r="O476" s="666">
        <v>1.5226666666666666</v>
      </c>
      <c r="P476" s="654">
        <v>81.571428571428569</v>
      </c>
    </row>
    <row r="477" spans="1:16" ht="14.4" customHeight="1" x14ac:dyDescent="0.3">
      <c r="A477" s="649" t="s">
        <v>6756</v>
      </c>
      <c r="B477" s="650" t="s">
        <v>6707</v>
      </c>
      <c r="C477" s="650" t="s">
        <v>6736</v>
      </c>
      <c r="D477" s="650" t="s">
        <v>6737</v>
      </c>
      <c r="E477" s="653">
        <v>539</v>
      </c>
      <c r="F477" s="653">
        <v>10241</v>
      </c>
      <c r="G477" s="650">
        <v>1</v>
      </c>
      <c r="H477" s="650">
        <v>19</v>
      </c>
      <c r="I477" s="653">
        <v>592</v>
      </c>
      <c r="J477" s="653">
        <v>17760</v>
      </c>
      <c r="K477" s="650">
        <v>1.7342056439800801</v>
      </c>
      <c r="L477" s="650">
        <v>30</v>
      </c>
      <c r="M477" s="653">
        <v>656</v>
      </c>
      <c r="N477" s="653">
        <v>20066</v>
      </c>
      <c r="O477" s="666">
        <v>1.9593789668977639</v>
      </c>
      <c r="P477" s="654">
        <v>30.588414634146343</v>
      </c>
    </row>
    <row r="478" spans="1:16" ht="14.4" customHeight="1" x14ac:dyDescent="0.3">
      <c r="A478" s="649" t="s">
        <v>6756</v>
      </c>
      <c r="B478" s="650" t="s">
        <v>6707</v>
      </c>
      <c r="C478" s="650" t="s">
        <v>6807</v>
      </c>
      <c r="D478" s="650" t="s">
        <v>6808</v>
      </c>
      <c r="E478" s="653">
        <v>3065</v>
      </c>
      <c r="F478" s="653">
        <v>999190</v>
      </c>
      <c r="G478" s="650">
        <v>1</v>
      </c>
      <c r="H478" s="650">
        <v>326</v>
      </c>
      <c r="I478" s="653">
        <v>3176</v>
      </c>
      <c r="J478" s="653">
        <v>1038552</v>
      </c>
      <c r="K478" s="650">
        <v>1.0393939090663438</v>
      </c>
      <c r="L478" s="650">
        <v>327</v>
      </c>
      <c r="M478" s="653">
        <v>2975</v>
      </c>
      <c r="N478" s="653">
        <v>978243</v>
      </c>
      <c r="O478" s="666">
        <v>0.97903601917553218</v>
      </c>
      <c r="P478" s="654">
        <v>328.82117647058823</v>
      </c>
    </row>
    <row r="479" spans="1:16" ht="14.4" customHeight="1" x14ac:dyDescent="0.3">
      <c r="A479" s="649" t="s">
        <v>6756</v>
      </c>
      <c r="B479" s="650" t="s">
        <v>6707</v>
      </c>
      <c r="C479" s="650" t="s">
        <v>6740</v>
      </c>
      <c r="D479" s="650" t="s">
        <v>6741</v>
      </c>
      <c r="E479" s="653">
        <v>1723</v>
      </c>
      <c r="F479" s="653">
        <v>242943</v>
      </c>
      <c r="G479" s="650">
        <v>1</v>
      </c>
      <c r="H479" s="650">
        <v>141</v>
      </c>
      <c r="I479" s="653">
        <v>2121</v>
      </c>
      <c r="J479" s="653">
        <v>299061</v>
      </c>
      <c r="K479" s="650">
        <v>1.2309924550203135</v>
      </c>
      <c r="L479" s="650">
        <v>141</v>
      </c>
      <c r="M479" s="653">
        <v>2171</v>
      </c>
      <c r="N479" s="653">
        <v>290225</v>
      </c>
      <c r="O479" s="666">
        <v>1.1946217837105824</v>
      </c>
      <c r="P479" s="654">
        <v>133.68263473053892</v>
      </c>
    </row>
    <row r="480" spans="1:16" ht="14.4" customHeight="1" x14ac:dyDescent="0.3">
      <c r="A480" s="649" t="s">
        <v>6756</v>
      </c>
      <c r="B480" s="650" t="s">
        <v>6707</v>
      </c>
      <c r="C480" s="650" t="s">
        <v>6809</v>
      </c>
      <c r="D480" s="650" t="s">
        <v>6810</v>
      </c>
      <c r="E480" s="653">
        <v>4</v>
      </c>
      <c r="F480" s="653">
        <v>2568</v>
      </c>
      <c r="G480" s="650">
        <v>1</v>
      </c>
      <c r="H480" s="650">
        <v>642</v>
      </c>
      <c r="I480" s="653">
        <v>1</v>
      </c>
      <c r="J480" s="653">
        <v>645</v>
      </c>
      <c r="K480" s="650">
        <v>0.25116822429906543</v>
      </c>
      <c r="L480" s="650">
        <v>645</v>
      </c>
      <c r="M480" s="653">
        <v>1</v>
      </c>
      <c r="N480" s="653">
        <v>651</v>
      </c>
      <c r="O480" s="666">
        <v>0.25350467289719625</v>
      </c>
      <c r="P480" s="654">
        <v>651</v>
      </c>
    </row>
    <row r="481" spans="1:16" ht="14.4" customHeight="1" x14ac:dyDescent="0.3">
      <c r="A481" s="649" t="s">
        <v>6756</v>
      </c>
      <c r="B481" s="650" t="s">
        <v>6707</v>
      </c>
      <c r="C481" s="650" t="s">
        <v>6811</v>
      </c>
      <c r="D481" s="650" t="s">
        <v>6812</v>
      </c>
      <c r="E481" s="653">
        <v>119</v>
      </c>
      <c r="F481" s="653">
        <v>58905</v>
      </c>
      <c r="G481" s="650">
        <v>1</v>
      </c>
      <c r="H481" s="650">
        <v>495</v>
      </c>
      <c r="I481" s="653">
        <v>124</v>
      </c>
      <c r="J481" s="653">
        <v>61628</v>
      </c>
      <c r="K481" s="650">
        <v>1.0462269756387403</v>
      </c>
      <c r="L481" s="650">
        <v>497</v>
      </c>
      <c r="M481" s="653">
        <v>117</v>
      </c>
      <c r="N481" s="653">
        <v>58353</v>
      </c>
      <c r="O481" s="666">
        <v>0.99062897886427304</v>
      </c>
      <c r="P481" s="654">
        <v>498.74358974358972</v>
      </c>
    </row>
    <row r="482" spans="1:16" ht="14.4" customHeight="1" x14ac:dyDescent="0.3">
      <c r="A482" s="649" t="s">
        <v>6756</v>
      </c>
      <c r="B482" s="650" t="s">
        <v>6707</v>
      </c>
      <c r="C482" s="650" t="s">
        <v>6742</v>
      </c>
      <c r="D482" s="650" t="s">
        <v>6743</v>
      </c>
      <c r="E482" s="653">
        <v>2</v>
      </c>
      <c r="F482" s="653">
        <v>0</v>
      </c>
      <c r="G482" s="650"/>
      <c r="H482" s="650">
        <v>0</v>
      </c>
      <c r="I482" s="653"/>
      <c r="J482" s="653"/>
      <c r="K482" s="650"/>
      <c r="L482" s="650"/>
      <c r="M482" s="653">
        <v>0</v>
      </c>
      <c r="N482" s="653">
        <v>0</v>
      </c>
      <c r="O482" s="666"/>
      <c r="P482" s="654"/>
    </row>
    <row r="483" spans="1:16" ht="14.4" customHeight="1" x14ac:dyDescent="0.3">
      <c r="A483" s="649" t="s">
        <v>6756</v>
      </c>
      <c r="B483" s="650" t="s">
        <v>6707</v>
      </c>
      <c r="C483" s="650" t="s">
        <v>6746</v>
      </c>
      <c r="D483" s="650" t="s">
        <v>6747</v>
      </c>
      <c r="E483" s="653">
        <v>1929</v>
      </c>
      <c r="F483" s="653">
        <v>108024</v>
      </c>
      <c r="G483" s="650">
        <v>1</v>
      </c>
      <c r="H483" s="650">
        <v>56</v>
      </c>
      <c r="I483" s="653">
        <v>2149</v>
      </c>
      <c r="J483" s="653">
        <v>120344</v>
      </c>
      <c r="K483" s="650">
        <v>1.1140487299118715</v>
      </c>
      <c r="L483" s="650">
        <v>56</v>
      </c>
      <c r="M483" s="653">
        <v>2175</v>
      </c>
      <c r="N483" s="653">
        <v>123009</v>
      </c>
      <c r="O483" s="666">
        <v>1.1387191735169961</v>
      </c>
      <c r="P483" s="654">
        <v>56.555862068965517</v>
      </c>
    </row>
    <row r="484" spans="1:16" ht="14.4" customHeight="1" x14ac:dyDescent="0.3">
      <c r="A484" s="649" t="s">
        <v>6756</v>
      </c>
      <c r="B484" s="650" t="s">
        <v>6707</v>
      </c>
      <c r="C484" s="650" t="s">
        <v>6750</v>
      </c>
      <c r="D484" s="650" t="s">
        <v>6751</v>
      </c>
      <c r="E484" s="653"/>
      <c r="F484" s="653"/>
      <c r="G484" s="650"/>
      <c r="H484" s="650"/>
      <c r="I484" s="653">
        <v>1</v>
      </c>
      <c r="J484" s="653">
        <v>56</v>
      </c>
      <c r="K484" s="650"/>
      <c r="L484" s="650">
        <v>56</v>
      </c>
      <c r="M484" s="653"/>
      <c r="N484" s="653"/>
      <c r="O484" s="666"/>
      <c r="P484" s="654"/>
    </row>
    <row r="485" spans="1:16" ht="14.4" customHeight="1" x14ac:dyDescent="0.3">
      <c r="A485" s="649" t="s">
        <v>6756</v>
      </c>
      <c r="B485" s="650" t="s">
        <v>6707</v>
      </c>
      <c r="C485" s="650" t="s">
        <v>6752</v>
      </c>
      <c r="D485" s="650" t="s">
        <v>6753</v>
      </c>
      <c r="E485" s="653">
        <v>1</v>
      </c>
      <c r="F485" s="653">
        <v>112</v>
      </c>
      <c r="G485" s="650">
        <v>1</v>
      </c>
      <c r="H485" s="650">
        <v>112</v>
      </c>
      <c r="I485" s="653">
        <v>1</v>
      </c>
      <c r="J485" s="653">
        <v>112</v>
      </c>
      <c r="K485" s="650">
        <v>1</v>
      </c>
      <c r="L485" s="650">
        <v>112</v>
      </c>
      <c r="M485" s="653">
        <v>41</v>
      </c>
      <c r="N485" s="653">
        <v>4666</v>
      </c>
      <c r="O485" s="666">
        <v>41.660714285714285</v>
      </c>
      <c r="P485" s="654">
        <v>113.80487804878049</v>
      </c>
    </row>
    <row r="486" spans="1:16" ht="14.4" customHeight="1" x14ac:dyDescent="0.3">
      <c r="A486" s="649" t="s">
        <v>6756</v>
      </c>
      <c r="B486" s="650" t="s">
        <v>6707</v>
      </c>
      <c r="C486" s="650" t="s">
        <v>6813</v>
      </c>
      <c r="D486" s="650" t="s">
        <v>6814</v>
      </c>
      <c r="E486" s="653">
        <v>174</v>
      </c>
      <c r="F486" s="653">
        <v>642408</v>
      </c>
      <c r="G486" s="650">
        <v>1</v>
      </c>
      <c r="H486" s="650">
        <v>3692</v>
      </c>
      <c r="I486" s="653">
        <v>218</v>
      </c>
      <c r="J486" s="653">
        <v>805728</v>
      </c>
      <c r="K486" s="650">
        <v>1.2542309560279448</v>
      </c>
      <c r="L486" s="650">
        <v>3696</v>
      </c>
      <c r="M486" s="653">
        <v>225</v>
      </c>
      <c r="N486" s="653">
        <v>832560</v>
      </c>
      <c r="O486" s="666">
        <v>1.2959988044980759</v>
      </c>
      <c r="P486" s="654">
        <v>3700.2666666666669</v>
      </c>
    </row>
    <row r="487" spans="1:16" ht="14.4" customHeight="1" x14ac:dyDescent="0.3">
      <c r="A487" s="649" t="s">
        <v>6756</v>
      </c>
      <c r="B487" s="650" t="s">
        <v>6707</v>
      </c>
      <c r="C487" s="650" t="s">
        <v>6815</v>
      </c>
      <c r="D487" s="650" t="s">
        <v>6816</v>
      </c>
      <c r="E487" s="653">
        <v>2149</v>
      </c>
      <c r="F487" s="653">
        <v>4050865</v>
      </c>
      <c r="G487" s="650">
        <v>1</v>
      </c>
      <c r="H487" s="650">
        <v>1885</v>
      </c>
      <c r="I487" s="653">
        <v>2249</v>
      </c>
      <c r="J487" s="653">
        <v>4246112</v>
      </c>
      <c r="K487" s="650">
        <v>1.0481988414820045</v>
      </c>
      <c r="L487" s="650">
        <v>1888</v>
      </c>
      <c r="M487" s="653">
        <v>2222</v>
      </c>
      <c r="N487" s="653">
        <v>4202960</v>
      </c>
      <c r="O487" s="666">
        <v>1.0375463018392368</v>
      </c>
      <c r="P487" s="654">
        <v>1891.5211521152116</v>
      </c>
    </row>
    <row r="488" spans="1:16" ht="14.4" customHeight="1" x14ac:dyDescent="0.3">
      <c r="A488" s="649" t="s">
        <v>6756</v>
      </c>
      <c r="B488" s="650" t="s">
        <v>6707</v>
      </c>
      <c r="C488" s="650" t="s">
        <v>6817</v>
      </c>
      <c r="D488" s="650" t="s">
        <v>6818</v>
      </c>
      <c r="E488" s="653">
        <v>51</v>
      </c>
      <c r="F488" s="653">
        <v>17952</v>
      </c>
      <c r="G488" s="650">
        <v>1</v>
      </c>
      <c r="H488" s="650">
        <v>352</v>
      </c>
      <c r="I488" s="653">
        <v>118</v>
      </c>
      <c r="J488" s="653">
        <v>41536</v>
      </c>
      <c r="K488" s="650">
        <v>2.3137254901960786</v>
      </c>
      <c r="L488" s="650">
        <v>352</v>
      </c>
      <c r="M488" s="653">
        <v>42</v>
      </c>
      <c r="N488" s="653">
        <v>14814</v>
      </c>
      <c r="O488" s="666">
        <v>0.82520053475935828</v>
      </c>
      <c r="P488" s="654">
        <v>352.71428571428572</v>
      </c>
    </row>
    <row r="489" spans="1:16" ht="14.4" customHeight="1" x14ac:dyDescent="0.3">
      <c r="A489" s="649" t="s">
        <v>6756</v>
      </c>
      <c r="B489" s="650" t="s">
        <v>6707</v>
      </c>
      <c r="C489" s="650" t="s">
        <v>6819</v>
      </c>
      <c r="D489" s="650" t="s">
        <v>6820</v>
      </c>
      <c r="E489" s="653"/>
      <c r="F489" s="653"/>
      <c r="G489" s="650"/>
      <c r="H489" s="650"/>
      <c r="I489" s="653"/>
      <c r="J489" s="653"/>
      <c r="K489" s="650"/>
      <c r="L489" s="650"/>
      <c r="M489" s="653">
        <v>2</v>
      </c>
      <c r="N489" s="653">
        <v>16034</v>
      </c>
      <c r="O489" s="666"/>
      <c r="P489" s="654">
        <v>8017</v>
      </c>
    </row>
    <row r="490" spans="1:16" ht="14.4" customHeight="1" x14ac:dyDescent="0.3">
      <c r="A490" s="649" t="s">
        <v>6756</v>
      </c>
      <c r="B490" s="650" t="s">
        <v>6707</v>
      </c>
      <c r="C490" s="650" t="s">
        <v>6821</v>
      </c>
      <c r="D490" s="650" t="s">
        <v>6822</v>
      </c>
      <c r="E490" s="653"/>
      <c r="F490" s="653"/>
      <c r="G490" s="650"/>
      <c r="H490" s="650"/>
      <c r="I490" s="653"/>
      <c r="J490" s="653"/>
      <c r="K490" s="650"/>
      <c r="L490" s="650"/>
      <c r="M490" s="653">
        <v>22</v>
      </c>
      <c r="N490" s="653">
        <v>323334</v>
      </c>
      <c r="O490" s="666"/>
      <c r="P490" s="654">
        <v>14697</v>
      </c>
    </row>
    <row r="491" spans="1:16" ht="14.4" customHeight="1" thickBot="1" x14ac:dyDescent="0.35">
      <c r="A491" s="655" t="s">
        <v>6823</v>
      </c>
      <c r="B491" s="656" t="s">
        <v>1527</v>
      </c>
      <c r="C491" s="656" t="s">
        <v>6648</v>
      </c>
      <c r="D491" s="656" t="s">
        <v>6649</v>
      </c>
      <c r="E491" s="659"/>
      <c r="F491" s="659"/>
      <c r="G491" s="656"/>
      <c r="H491" s="656"/>
      <c r="I491" s="659"/>
      <c r="J491" s="659"/>
      <c r="K491" s="656"/>
      <c r="L491" s="656"/>
      <c r="M491" s="659">
        <v>0</v>
      </c>
      <c r="N491" s="659">
        <v>5.8207660913467407E-11</v>
      </c>
      <c r="O491" s="667"/>
      <c r="P491" s="660"/>
    </row>
  </sheetData>
  <autoFilter ref="A5:P5"/>
  <mergeCells count="10">
    <mergeCell ref="P4:P5"/>
    <mergeCell ref="A1:P1"/>
    <mergeCell ref="A4:A5"/>
    <mergeCell ref="B4:B5"/>
    <mergeCell ref="C4:C5"/>
    <mergeCell ref="D4:D5"/>
    <mergeCell ref="E4:F4"/>
    <mergeCell ref="I4:J4"/>
    <mergeCell ref="M4:N4"/>
    <mergeCell ref="O4:O5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6">
    <tabColor theme="0" tint="-0.249977111117893"/>
    <pageSetUpPr fitToPage="1"/>
  </sheetPr>
  <dimension ref="A1:S32"/>
  <sheetViews>
    <sheetView showGridLines="0" showRowColHeaders="0" workbookViewId="0">
      <pane ySplit="5" topLeftCell="A6" activePane="bottomLeft" state="frozen"/>
      <selection sqref="A1:M1"/>
      <selection pane="bottomLeft" sqref="A1:S1"/>
    </sheetView>
  </sheetViews>
  <sheetFormatPr defaultRowHeight="14.4" customHeight="1" x14ac:dyDescent="0.3"/>
  <cols>
    <col min="1" max="1" width="46.6640625" style="254" bestFit="1" customWidth="1"/>
    <col min="2" max="2" width="7.77734375" style="219" customWidth="1"/>
    <col min="3" max="3" width="0.109375" style="254" hidden="1" customWidth="1"/>
    <col min="4" max="4" width="7.77734375" style="219" customWidth="1"/>
    <col min="5" max="5" width="5.44140625" style="254" hidden="1" customWidth="1"/>
    <col min="6" max="6" width="7.77734375" style="219" customWidth="1"/>
    <col min="7" max="7" width="7.77734375" style="340" customWidth="1"/>
    <col min="8" max="8" width="7.77734375" style="219" customWidth="1"/>
    <col min="9" max="9" width="5.44140625" style="254" hidden="1" customWidth="1"/>
    <col min="10" max="10" width="7.77734375" style="219" customWidth="1"/>
    <col min="11" max="11" width="5.44140625" style="254" hidden="1" customWidth="1"/>
    <col min="12" max="12" width="7.77734375" style="219" customWidth="1"/>
    <col min="13" max="13" width="7.77734375" style="340" customWidth="1"/>
    <col min="14" max="14" width="7.77734375" style="219" customWidth="1"/>
    <col min="15" max="15" width="5" style="254" hidden="1" customWidth="1"/>
    <col min="16" max="16" width="7.77734375" style="219" customWidth="1"/>
    <col min="17" max="17" width="5" style="254" hidden="1" customWidth="1"/>
    <col min="18" max="18" width="7.77734375" style="219" customWidth="1"/>
    <col min="19" max="19" width="7.77734375" style="340" customWidth="1"/>
    <col min="20" max="16384" width="8.88671875" style="254"/>
  </cols>
  <sheetData>
    <row r="1" spans="1:19" ht="18.600000000000001" customHeight="1" thickBot="1" x14ac:dyDescent="0.4">
      <c r="A1" s="480" t="s">
        <v>158</v>
      </c>
      <c r="B1" s="471"/>
      <c r="C1" s="471"/>
      <c r="D1" s="471"/>
      <c r="E1" s="471"/>
      <c r="F1" s="471"/>
      <c r="G1" s="471"/>
      <c r="H1" s="471"/>
      <c r="I1" s="471"/>
      <c r="J1" s="471"/>
      <c r="K1" s="471"/>
      <c r="L1" s="471"/>
      <c r="M1" s="471"/>
      <c r="N1" s="471"/>
      <c r="O1" s="471"/>
      <c r="P1" s="471"/>
      <c r="Q1" s="471"/>
      <c r="R1" s="471"/>
      <c r="S1" s="471"/>
    </row>
    <row r="2" spans="1:19" ht="14.4" customHeight="1" thickBot="1" x14ac:dyDescent="0.35">
      <c r="A2" s="383" t="s">
        <v>332</v>
      </c>
      <c r="B2" s="356"/>
      <c r="C2" s="224"/>
      <c r="D2" s="356"/>
      <c r="E2" s="224"/>
      <c r="F2" s="356"/>
      <c r="G2" s="357"/>
      <c r="H2" s="356"/>
      <c r="I2" s="224"/>
      <c r="J2" s="356"/>
      <c r="K2" s="224"/>
      <c r="L2" s="356"/>
      <c r="M2" s="357"/>
      <c r="N2" s="356"/>
      <c r="O2" s="224"/>
      <c r="P2" s="356"/>
      <c r="Q2" s="224"/>
      <c r="R2" s="356"/>
      <c r="S2" s="357"/>
    </row>
    <row r="3" spans="1:19" ht="14.4" customHeight="1" thickBot="1" x14ac:dyDescent="0.35">
      <c r="A3" s="350" t="s">
        <v>160</v>
      </c>
      <c r="B3" s="351">
        <f>SUBTOTAL(9,B6:B1048576)</f>
        <v>25048935</v>
      </c>
      <c r="C3" s="352">
        <f t="shared" ref="C3:R3" si="0">SUBTOTAL(9,C6:C1048576)</f>
        <v>24</v>
      </c>
      <c r="D3" s="352">
        <f t="shared" si="0"/>
        <v>24441343</v>
      </c>
      <c r="E3" s="352">
        <f t="shared" si="0"/>
        <v>256.23840717956574</v>
      </c>
      <c r="F3" s="352">
        <f t="shared" si="0"/>
        <v>31156766</v>
      </c>
      <c r="G3" s="355">
        <f>IF(B3&lt;&gt;0,F3/B3,"")</f>
        <v>1.243835955500703</v>
      </c>
      <c r="H3" s="351">
        <f t="shared" si="0"/>
        <v>5930395.4699999969</v>
      </c>
      <c r="I3" s="352">
        <f t="shared" si="0"/>
        <v>9</v>
      </c>
      <c r="J3" s="352">
        <f t="shared" si="0"/>
        <v>5693570.1299999999</v>
      </c>
      <c r="K3" s="352">
        <f t="shared" si="0"/>
        <v>3.8864050152510594</v>
      </c>
      <c r="L3" s="352">
        <f t="shared" si="0"/>
        <v>4998074.3300000019</v>
      </c>
      <c r="M3" s="353">
        <f>IF(H3&lt;&gt;0,L3/H3,"")</f>
        <v>0.84278938146430304</v>
      </c>
      <c r="N3" s="354">
        <f t="shared" si="0"/>
        <v>1864567.74</v>
      </c>
      <c r="O3" s="352">
        <f t="shared" si="0"/>
        <v>2</v>
      </c>
      <c r="P3" s="352">
        <f t="shared" si="0"/>
        <v>3290628.92</v>
      </c>
      <c r="Q3" s="352">
        <f t="shared" si="0"/>
        <v>1.733419917399218</v>
      </c>
      <c r="R3" s="352">
        <f t="shared" si="0"/>
        <v>7680014.4900000002</v>
      </c>
      <c r="S3" s="353">
        <f>IF(N3&lt;&gt;0,R3/N3,"")</f>
        <v>4.1189248989151768</v>
      </c>
    </row>
    <row r="4" spans="1:19" ht="14.4" customHeight="1" x14ac:dyDescent="0.3">
      <c r="A4" s="545" t="s">
        <v>130</v>
      </c>
      <c r="B4" s="546" t="s">
        <v>124</v>
      </c>
      <c r="C4" s="547"/>
      <c r="D4" s="547"/>
      <c r="E4" s="547"/>
      <c r="F4" s="547"/>
      <c r="G4" s="548"/>
      <c r="H4" s="546" t="s">
        <v>125</v>
      </c>
      <c r="I4" s="547"/>
      <c r="J4" s="547"/>
      <c r="K4" s="547"/>
      <c r="L4" s="547"/>
      <c r="M4" s="548"/>
      <c r="N4" s="546" t="s">
        <v>126</v>
      </c>
      <c r="O4" s="547"/>
      <c r="P4" s="547"/>
      <c r="Q4" s="547"/>
      <c r="R4" s="547"/>
      <c r="S4" s="548"/>
    </row>
    <row r="5" spans="1:19" ht="14.4" customHeight="1" thickBot="1" x14ac:dyDescent="0.35">
      <c r="A5" s="771"/>
      <c r="B5" s="772">
        <v>2012</v>
      </c>
      <c r="C5" s="773"/>
      <c r="D5" s="773">
        <v>2013</v>
      </c>
      <c r="E5" s="773"/>
      <c r="F5" s="773">
        <v>2014</v>
      </c>
      <c r="G5" s="774" t="s">
        <v>2</v>
      </c>
      <c r="H5" s="772">
        <v>2012</v>
      </c>
      <c r="I5" s="773"/>
      <c r="J5" s="773">
        <v>2013</v>
      </c>
      <c r="K5" s="773"/>
      <c r="L5" s="773">
        <v>2014</v>
      </c>
      <c r="M5" s="774" t="s">
        <v>2</v>
      </c>
      <c r="N5" s="772">
        <v>2012</v>
      </c>
      <c r="O5" s="773"/>
      <c r="P5" s="773">
        <v>2013</v>
      </c>
      <c r="Q5" s="773"/>
      <c r="R5" s="773">
        <v>2014</v>
      </c>
      <c r="S5" s="774" t="s">
        <v>2</v>
      </c>
    </row>
    <row r="6" spans="1:19" ht="14.4" customHeight="1" x14ac:dyDescent="0.3">
      <c r="A6" s="737" t="s">
        <v>6825</v>
      </c>
      <c r="B6" s="775">
        <v>2972</v>
      </c>
      <c r="C6" s="723">
        <v>1</v>
      </c>
      <c r="D6" s="775">
        <v>59544</v>
      </c>
      <c r="E6" s="723">
        <v>20.0349932705249</v>
      </c>
      <c r="F6" s="775">
        <v>2517</v>
      </c>
      <c r="G6" s="728">
        <v>0.84690444145356658</v>
      </c>
      <c r="H6" s="775"/>
      <c r="I6" s="723"/>
      <c r="J6" s="775"/>
      <c r="K6" s="723"/>
      <c r="L6" s="775"/>
      <c r="M6" s="728"/>
      <c r="N6" s="775"/>
      <c r="O6" s="723"/>
      <c r="P6" s="775"/>
      <c r="Q6" s="723"/>
      <c r="R6" s="775"/>
      <c r="S6" s="235"/>
    </row>
    <row r="7" spans="1:19" ht="14.4" customHeight="1" x14ac:dyDescent="0.3">
      <c r="A7" s="676" t="s">
        <v>6826</v>
      </c>
      <c r="B7" s="776">
        <v>26997</v>
      </c>
      <c r="C7" s="650">
        <v>1</v>
      </c>
      <c r="D7" s="776">
        <v>3095</v>
      </c>
      <c r="E7" s="650">
        <v>0.1146423676704819</v>
      </c>
      <c r="F7" s="776">
        <v>10717</v>
      </c>
      <c r="G7" s="666">
        <v>0.39697003370744899</v>
      </c>
      <c r="H7" s="776"/>
      <c r="I7" s="650"/>
      <c r="J7" s="776">
        <v>0</v>
      </c>
      <c r="K7" s="650"/>
      <c r="L7" s="776"/>
      <c r="M7" s="666"/>
      <c r="N7" s="776"/>
      <c r="O7" s="650"/>
      <c r="P7" s="776">
        <v>18866.93</v>
      </c>
      <c r="Q7" s="650"/>
      <c r="R7" s="776"/>
      <c r="S7" s="689"/>
    </row>
    <row r="8" spans="1:19" ht="14.4" customHeight="1" x14ac:dyDescent="0.3">
      <c r="A8" s="676" t="s">
        <v>6827</v>
      </c>
      <c r="B8" s="776">
        <v>108482</v>
      </c>
      <c r="C8" s="650">
        <v>1</v>
      </c>
      <c r="D8" s="776">
        <v>208368</v>
      </c>
      <c r="E8" s="650">
        <v>1.9207610479157833</v>
      </c>
      <c r="F8" s="776">
        <v>102348</v>
      </c>
      <c r="G8" s="666">
        <v>0.94345605722608361</v>
      </c>
      <c r="H8" s="776">
        <v>710.6</v>
      </c>
      <c r="I8" s="650">
        <v>1</v>
      </c>
      <c r="J8" s="776">
        <v>710.6</v>
      </c>
      <c r="K8" s="650">
        <v>1</v>
      </c>
      <c r="L8" s="776">
        <v>710.6</v>
      </c>
      <c r="M8" s="666">
        <v>1</v>
      </c>
      <c r="N8" s="776"/>
      <c r="O8" s="650"/>
      <c r="P8" s="776"/>
      <c r="Q8" s="650"/>
      <c r="R8" s="776"/>
      <c r="S8" s="689"/>
    </row>
    <row r="9" spans="1:19" ht="14.4" customHeight="1" x14ac:dyDescent="0.3">
      <c r="A9" s="676" t="s">
        <v>6828</v>
      </c>
      <c r="B9" s="776">
        <v>22646</v>
      </c>
      <c r="C9" s="650">
        <v>1</v>
      </c>
      <c r="D9" s="776">
        <v>13976</v>
      </c>
      <c r="E9" s="650">
        <v>0.61715093173187319</v>
      </c>
      <c r="F9" s="776">
        <v>42660</v>
      </c>
      <c r="G9" s="666">
        <v>1.8837763843504371</v>
      </c>
      <c r="H9" s="776">
        <v>4671.34</v>
      </c>
      <c r="I9" s="650">
        <v>1</v>
      </c>
      <c r="J9" s="776"/>
      <c r="K9" s="650"/>
      <c r="L9" s="776">
        <v>2011.4</v>
      </c>
      <c r="M9" s="666">
        <v>0.43058308750808122</v>
      </c>
      <c r="N9" s="776"/>
      <c r="O9" s="650"/>
      <c r="P9" s="776"/>
      <c r="Q9" s="650"/>
      <c r="R9" s="776">
        <v>44626.51</v>
      </c>
      <c r="S9" s="689"/>
    </row>
    <row r="10" spans="1:19" ht="14.4" customHeight="1" x14ac:dyDescent="0.3">
      <c r="A10" s="676" t="s">
        <v>6829</v>
      </c>
      <c r="B10" s="776">
        <v>146</v>
      </c>
      <c r="C10" s="650">
        <v>1</v>
      </c>
      <c r="D10" s="776">
        <v>7604</v>
      </c>
      <c r="E10" s="650">
        <v>52.082191780821915</v>
      </c>
      <c r="F10" s="776"/>
      <c r="G10" s="666"/>
      <c r="H10" s="776"/>
      <c r="I10" s="650"/>
      <c r="J10" s="776"/>
      <c r="K10" s="650"/>
      <c r="L10" s="776"/>
      <c r="M10" s="666"/>
      <c r="N10" s="776"/>
      <c r="O10" s="650"/>
      <c r="P10" s="776"/>
      <c r="Q10" s="650"/>
      <c r="R10" s="776"/>
      <c r="S10" s="689"/>
    </row>
    <row r="11" spans="1:19" ht="14.4" customHeight="1" x14ac:dyDescent="0.3">
      <c r="A11" s="676" t="s">
        <v>6830</v>
      </c>
      <c r="B11" s="776">
        <v>488</v>
      </c>
      <c r="C11" s="650">
        <v>1</v>
      </c>
      <c r="D11" s="776">
        <v>686</v>
      </c>
      <c r="E11" s="650">
        <v>1.4057377049180328</v>
      </c>
      <c r="F11" s="776">
        <v>2132</v>
      </c>
      <c r="G11" s="666">
        <v>4.3688524590163933</v>
      </c>
      <c r="H11" s="776"/>
      <c r="I11" s="650"/>
      <c r="J11" s="776"/>
      <c r="K11" s="650"/>
      <c r="L11" s="776"/>
      <c r="M11" s="666"/>
      <c r="N11" s="776"/>
      <c r="O11" s="650"/>
      <c r="P11" s="776"/>
      <c r="Q11" s="650"/>
      <c r="R11" s="776"/>
      <c r="S11" s="689"/>
    </row>
    <row r="12" spans="1:19" ht="14.4" customHeight="1" x14ac:dyDescent="0.3">
      <c r="A12" s="676" t="s">
        <v>6831</v>
      </c>
      <c r="B12" s="776">
        <v>112</v>
      </c>
      <c r="C12" s="650">
        <v>1</v>
      </c>
      <c r="D12" s="776">
        <v>112</v>
      </c>
      <c r="E12" s="650">
        <v>1</v>
      </c>
      <c r="F12" s="776">
        <v>224</v>
      </c>
      <c r="G12" s="666">
        <v>2</v>
      </c>
      <c r="H12" s="776"/>
      <c r="I12" s="650"/>
      <c r="J12" s="776"/>
      <c r="K12" s="650"/>
      <c r="L12" s="776"/>
      <c r="M12" s="666"/>
      <c r="N12" s="776"/>
      <c r="O12" s="650"/>
      <c r="P12" s="776"/>
      <c r="Q12" s="650"/>
      <c r="R12" s="776"/>
      <c r="S12" s="689"/>
    </row>
    <row r="13" spans="1:19" ht="14.4" customHeight="1" x14ac:dyDescent="0.3">
      <c r="A13" s="676" t="s">
        <v>6832</v>
      </c>
      <c r="B13" s="776">
        <v>6779</v>
      </c>
      <c r="C13" s="650">
        <v>1</v>
      </c>
      <c r="D13" s="776">
        <v>574</v>
      </c>
      <c r="E13" s="650">
        <v>8.467325564242513E-2</v>
      </c>
      <c r="F13" s="776">
        <v>4295</v>
      </c>
      <c r="G13" s="666">
        <v>0.6335742734916654</v>
      </c>
      <c r="H13" s="776"/>
      <c r="I13" s="650"/>
      <c r="J13" s="776"/>
      <c r="K13" s="650"/>
      <c r="L13" s="776"/>
      <c r="M13" s="666"/>
      <c r="N13" s="776"/>
      <c r="O13" s="650"/>
      <c r="P13" s="776"/>
      <c r="Q13" s="650"/>
      <c r="R13" s="776"/>
      <c r="S13" s="689"/>
    </row>
    <row r="14" spans="1:19" ht="14.4" customHeight="1" x14ac:dyDescent="0.3">
      <c r="A14" s="676" t="s">
        <v>6833</v>
      </c>
      <c r="B14" s="776"/>
      <c r="C14" s="650"/>
      <c r="D14" s="776">
        <v>4075</v>
      </c>
      <c r="E14" s="650"/>
      <c r="F14" s="776">
        <v>645</v>
      </c>
      <c r="G14" s="666"/>
      <c r="H14" s="776"/>
      <c r="I14" s="650"/>
      <c r="J14" s="776">
        <v>710.6</v>
      </c>
      <c r="K14" s="650"/>
      <c r="L14" s="776"/>
      <c r="M14" s="666"/>
      <c r="N14" s="776"/>
      <c r="O14" s="650"/>
      <c r="P14" s="776"/>
      <c r="Q14" s="650"/>
      <c r="R14" s="776"/>
      <c r="S14" s="689"/>
    </row>
    <row r="15" spans="1:19" ht="14.4" customHeight="1" x14ac:dyDescent="0.3">
      <c r="A15" s="676" t="s">
        <v>6834</v>
      </c>
      <c r="B15" s="776">
        <v>34</v>
      </c>
      <c r="C15" s="650">
        <v>1</v>
      </c>
      <c r="D15" s="776">
        <v>34</v>
      </c>
      <c r="E15" s="650">
        <v>1</v>
      </c>
      <c r="F15" s="776"/>
      <c r="G15" s="666"/>
      <c r="H15" s="776"/>
      <c r="I15" s="650"/>
      <c r="J15" s="776"/>
      <c r="K15" s="650"/>
      <c r="L15" s="776"/>
      <c r="M15" s="666"/>
      <c r="N15" s="776"/>
      <c r="O15" s="650"/>
      <c r="P15" s="776"/>
      <c r="Q15" s="650"/>
      <c r="R15" s="776"/>
      <c r="S15" s="689"/>
    </row>
    <row r="16" spans="1:19" ht="14.4" customHeight="1" x14ac:dyDescent="0.3">
      <c r="A16" s="676" t="s">
        <v>6835</v>
      </c>
      <c r="B16" s="776">
        <v>1403</v>
      </c>
      <c r="C16" s="650">
        <v>1</v>
      </c>
      <c r="D16" s="776">
        <v>1329</v>
      </c>
      <c r="E16" s="650">
        <v>0.94725588025659302</v>
      </c>
      <c r="F16" s="776">
        <v>9310</v>
      </c>
      <c r="G16" s="666">
        <v>6.6357804704205279</v>
      </c>
      <c r="H16" s="776"/>
      <c r="I16" s="650"/>
      <c r="J16" s="776"/>
      <c r="K16" s="650"/>
      <c r="L16" s="776"/>
      <c r="M16" s="666"/>
      <c r="N16" s="776"/>
      <c r="O16" s="650"/>
      <c r="P16" s="776"/>
      <c r="Q16" s="650"/>
      <c r="R16" s="776"/>
      <c r="S16" s="689"/>
    </row>
    <row r="17" spans="1:19" ht="14.4" customHeight="1" x14ac:dyDescent="0.3">
      <c r="A17" s="676" t="s">
        <v>6836</v>
      </c>
      <c r="B17" s="776">
        <v>51032</v>
      </c>
      <c r="C17" s="650">
        <v>1</v>
      </c>
      <c r="D17" s="776">
        <v>1689</v>
      </c>
      <c r="E17" s="650">
        <v>3.3096880388775674E-2</v>
      </c>
      <c r="F17" s="776">
        <v>146032</v>
      </c>
      <c r="G17" s="666">
        <v>2.8615770496943096</v>
      </c>
      <c r="H17" s="776"/>
      <c r="I17" s="650"/>
      <c r="J17" s="776"/>
      <c r="K17" s="650"/>
      <c r="L17" s="776"/>
      <c r="M17" s="666"/>
      <c r="N17" s="776"/>
      <c r="O17" s="650"/>
      <c r="P17" s="776"/>
      <c r="Q17" s="650"/>
      <c r="R17" s="776"/>
      <c r="S17" s="689"/>
    </row>
    <row r="18" spans="1:19" ht="14.4" customHeight="1" x14ac:dyDescent="0.3">
      <c r="A18" s="676" t="s">
        <v>6837</v>
      </c>
      <c r="B18" s="776">
        <v>5003</v>
      </c>
      <c r="C18" s="650">
        <v>1</v>
      </c>
      <c r="D18" s="776"/>
      <c r="E18" s="650"/>
      <c r="F18" s="776">
        <v>164</v>
      </c>
      <c r="G18" s="666">
        <v>3.2780331800919452E-2</v>
      </c>
      <c r="H18" s="776"/>
      <c r="I18" s="650"/>
      <c r="J18" s="776"/>
      <c r="K18" s="650"/>
      <c r="L18" s="776"/>
      <c r="M18" s="666"/>
      <c r="N18" s="776"/>
      <c r="O18" s="650"/>
      <c r="P18" s="776"/>
      <c r="Q18" s="650"/>
      <c r="R18" s="776"/>
      <c r="S18" s="689"/>
    </row>
    <row r="19" spans="1:19" ht="14.4" customHeight="1" x14ac:dyDescent="0.3">
      <c r="A19" s="676" t="s">
        <v>6838</v>
      </c>
      <c r="B19" s="776">
        <v>1382186</v>
      </c>
      <c r="C19" s="650">
        <v>1</v>
      </c>
      <c r="D19" s="776">
        <v>1190710</v>
      </c>
      <c r="E19" s="650">
        <v>0.86146871694547622</v>
      </c>
      <c r="F19" s="776">
        <v>1320565</v>
      </c>
      <c r="G19" s="666">
        <v>0.95541772236153455</v>
      </c>
      <c r="H19" s="776">
        <v>15704.800000000001</v>
      </c>
      <c r="I19" s="650">
        <v>1</v>
      </c>
      <c r="J19" s="776">
        <v>11249.2</v>
      </c>
      <c r="K19" s="650">
        <v>0.71629056084763898</v>
      </c>
      <c r="L19" s="776">
        <v>15668.999999999998</v>
      </c>
      <c r="M19" s="666">
        <v>0.99772044215781142</v>
      </c>
      <c r="N19" s="776"/>
      <c r="O19" s="650"/>
      <c r="P19" s="776">
        <v>78052.070000000007</v>
      </c>
      <c r="Q19" s="650"/>
      <c r="R19" s="776"/>
      <c r="S19" s="689"/>
    </row>
    <row r="20" spans="1:19" ht="14.4" customHeight="1" x14ac:dyDescent="0.3">
      <c r="A20" s="676" t="s">
        <v>6839</v>
      </c>
      <c r="B20" s="776">
        <v>21958</v>
      </c>
      <c r="C20" s="650">
        <v>1</v>
      </c>
      <c r="D20" s="776">
        <v>670</v>
      </c>
      <c r="E20" s="650">
        <v>3.0512797158211129E-2</v>
      </c>
      <c r="F20" s="776">
        <v>11920</v>
      </c>
      <c r="G20" s="666">
        <v>0.54285454048638304</v>
      </c>
      <c r="H20" s="776">
        <v>1421.2</v>
      </c>
      <c r="I20" s="650">
        <v>1</v>
      </c>
      <c r="J20" s="776"/>
      <c r="K20" s="650"/>
      <c r="L20" s="776">
        <v>7189.46</v>
      </c>
      <c r="M20" s="666">
        <v>5.0587250211089216</v>
      </c>
      <c r="N20" s="776"/>
      <c r="O20" s="650"/>
      <c r="P20" s="776"/>
      <c r="Q20" s="650"/>
      <c r="R20" s="776"/>
      <c r="S20" s="689"/>
    </row>
    <row r="21" spans="1:19" ht="14.4" customHeight="1" x14ac:dyDescent="0.3">
      <c r="A21" s="676" t="s">
        <v>6840</v>
      </c>
      <c r="B21" s="776">
        <v>233581</v>
      </c>
      <c r="C21" s="650">
        <v>1</v>
      </c>
      <c r="D21" s="776">
        <v>68</v>
      </c>
      <c r="E21" s="650">
        <v>2.9111956880054459E-4</v>
      </c>
      <c r="F21" s="776">
        <v>164</v>
      </c>
      <c r="G21" s="666">
        <v>7.0211190122484275E-4</v>
      </c>
      <c r="H21" s="776">
        <v>2641.07</v>
      </c>
      <c r="I21" s="650">
        <v>1</v>
      </c>
      <c r="J21" s="776"/>
      <c r="K21" s="650"/>
      <c r="L21" s="776"/>
      <c r="M21" s="666"/>
      <c r="N21" s="776"/>
      <c r="O21" s="650"/>
      <c r="P21" s="776"/>
      <c r="Q21" s="650"/>
      <c r="R21" s="776"/>
      <c r="S21" s="689"/>
    </row>
    <row r="22" spans="1:19" ht="14.4" customHeight="1" x14ac:dyDescent="0.3">
      <c r="A22" s="676" t="s">
        <v>6841</v>
      </c>
      <c r="B22" s="776">
        <v>34</v>
      </c>
      <c r="C22" s="650">
        <v>1</v>
      </c>
      <c r="D22" s="776">
        <v>327</v>
      </c>
      <c r="E22" s="650">
        <v>9.617647058823529</v>
      </c>
      <c r="F22" s="776">
        <v>17400</v>
      </c>
      <c r="G22" s="666">
        <v>511.76470588235293</v>
      </c>
      <c r="H22" s="776"/>
      <c r="I22" s="650"/>
      <c r="J22" s="776"/>
      <c r="K22" s="650"/>
      <c r="L22" s="776"/>
      <c r="M22" s="666"/>
      <c r="N22" s="776"/>
      <c r="O22" s="650"/>
      <c r="P22" s="776"/>
      <c r="Q22" s="650"/>
      <c r="R22" s="776"/>
      <c r="S22" s="689"/>
    </row>
    <row r="23" spans="1:19" ht="14.4" customHeight="1" x14ac:dyDescent="0.3">
      <c r="A23" s="676" t="s">
        <v>3897</v>
      </c>
      <c r="B23" s="776">
        <v>23018784</v>
      </c>
      <c r="C23" s="650">
        <v>1</v>
      </c>
      <c r="D23" s="776">
        <v>22680353</v>
      </c>
      <c r="E23" s="650">
        <v>0.98529761606868549</v>
      </c>
      <c r="F23" s="776">
        <v>29300789</v>
      </c>
      <c r="G23" s="666">
        <v>1.2729077695850484</v>
      </c>
      <c r="H23" s="776">
        <v>5889765.3699999964</v>
      </c>
      <c r="I23" s="650">
        <v>1</v>
      </c>
      <c r="J23" s="776">
        <v>5668740.29</v>
      </c>
      <c r="K23" s="650">
        <v>0.96247302462576767</v>
      </c>
      <c r="L23" s="776">
        <v>4962090.5100000016</v>
      </c>
      <c r="M23" s="666">
        <v>0.84249374945813926</v>
      </c>
      <c r="N23" s="776">
        <v>1842432.92</v>
      </c>
      <c r="O23" s="650">
        <v>1</v>
      </c>
      <c r="P23" s="776">
        <v>3193709.92</v>
      </c>
      <c r="Q23" s="650">
        <v>1.733419917399218</v>
      </c>
      <c r="R23" s="776">
        <v>7635387.9800000004</v>
      </c>
      <c r="S23" s="689">
        <v>4.1441877731971921</v>
      </c>
    </row>
    <row r="24" spans="1:19" ht="14.4" customHeight="1" x14ac:dyDescent="0.3">
      <c r="A24" s="676" t="s">
        <v>6842</v>
      </c>
      <c r="B24" s="776"/>
      <c r="C24" s="650"/>
      <c r="D24" s="776"/>
      <c r="E24" s="650"/>
      <c r="F24" s="776">
        <v>68</v>
      </c>
      <c r="G24" s="666"/>
      <c r="H24" s="776"/>
      <c r="I24" s="650"/>
      <c r="J24" s="776"/>
      <c r="K24" s="650"/>
      <c r="L24" s="776"/>
      <c r="M24" s="666"/>
      <c r="N24" s="776"/>
      <c r="O24" s="650"/>
      <c r="P24" s="776"/>
      <c r="Q24" s="650"/>
      <c r="R24" s="776"/>
      <c r="S24" s="689"/>
    </row>
    <row r="25" spans="1:19" ht="14.4" customHeight="1" x14ac:dyDescent="0.3">
      <c r="A25" s="676" t="s">
        <v>6843</v>
      </c>
      <c r="B25" s="776">
        <v>34118</v>
      </c>
      <c r="C25" s="650">
        <v>1</v>
      </c>
      <c r="D25" s="776">
        <v>503</v>
      </c>
      <c r="E25" s="650">
        <v>1.4742950934990328E-2</v>
      </c>
      <c r="F25" s="776">
        <v>43998</v>
      </c>
      <c r="G25" s="666">
        <v>1.28958321120816</v>
      </c>
      <c r="H25" s="776">
        <v>2878.2000000000003</v>
      </c>
      <c r="I25" s="650">
        <v>1</v>
      </c>
      <c r="J25" s="776"/>
      <c r="K25" s="650"/>
      <c r="L25" s="776">
        <v>4369.16</v>
      </c>
      <c r="M25" s="666">
        <v>1.5180182058230838</v>
      </c>
      <c r="N25" s="776"/>
      <c r="O25" s="650"/>
      <c r="P25" s="776"/>
      <c r="Q25" s="650"/>
      <c r="R25" s="776"/>
      <c r="S25" s="689"/>
    </row>
    <row r="26" spans="1:19" ht="14.4" customHeight="1" x14ac:dyDescent="0.3">
      <c r="A26" s="676" t="s">
        <v>6844</v>
      </c>
      <c r="B26" s="776"/>
      <c r="C26" s="650"/>
      <c r="D26" s="776">
        <v>163</v>
      </c>
      <c r="E26" s="650"/>
      <c r="F26" s="776">
        <v>326</v>
      </c>
      <c r="G26" s="666"/>
      <c r="H26" s="776"/>
      <c r="I26" s="650"/>
      <c r="J26" s="776"/>
      <c r="K26" s="650"/>
      <c r="L26" s="776"/>
      <c r="M26" s="666"/>
      <c r="N26" s="776"/>
      <c r="O26" s="650"/>
      <c r="P26" s="776"/>
      <c r="Q26" s="650"/>
      <c r="R26" s="776"/>
      <c r="S26" s="689"/>
    </row>
    <row r="27" spans="1:19" ht="14.4" customHeight="1" x14ac:dyDescent="0.3">
      <c r="A27" s="676" t="s">
        <v>6845</v>
      </c>
      <c r="B27" s="776">
        <v>633</v>
      </c>
      <c r="C27" s="650">
        <v>1</v>
      </c>
      <c r="D27" s="776"/>
      <c r="E27" s="650"/>
      <c r="F27" s="776"/>
      <c r="G27" s="666"/>
      <c r="H27" s="776">
        <v>0</v>
      </c>
      <c r="I27" s="650"/>
      <c r="J27" s="776"/>
      <c r="K27" s="650"/>
      <c r="L27" s="776"/>
      <c r="M27" s="666"/>
      <c r="N27" s="776">
        <v>22134.82</v>
      </c>
      <c r="O27" s="650">
        <v>1</v>
      </c>
      <c r="P27" s="776"/>
      <c r="Q27" s="650"/>
      <c r="R27" s="776"/>
      <c r="S27" s="689"/>
    </row>
    <row r="28" spans="1:19" ht="14.4" customHeight="1" x14ac:dyDescent="0.3">
      <c r="A28" s="676" t="s">
        <v>6846</v>
      </c>
      <c r="B28" s="776">
        <v>557</v>
      </c>
      <c r="C28" s="650">
        <v>1</v>
      </c>
      <c r="D28" s="776">
        <v>798</v>
      </c>
      <c r="E28" s="650">
        <v>1.4326750448833034</v>
      </c>
      <c r="F28" s="776">
        <v>1442</v>
      </c>
      <c r="G28" s="666">
        <v>2.5888689407540393</v>
      </c>
      <c r="H28" s="776">
        <v>9760.49</v>
      </c>
      <c r="I28" s="650">
        <v>1</v>
      </c>
      <c r="J28" s="776"/>
      <c r="K28" s="650"/>
      <c r="L28" s="776"/>
      <c r="M28" s="666"/>
      <c r="N28" s="776"/>
      <c r="O28" s="650"/>
      <c r="P28" s="776"/>
      <c r="Q28" s="650"/>
      <c r="R28" s="776"/>
      <c r="S28" s="689"/>
    </row>
    <row r="29" spans="1:19" ht="14.4" customHeight="1" x14ac:dyDescent="0.3">
      <c r="A29" s="676" t="s">
        <v>6847</v>
      </c>
      <c r="B29" s="776">
        <v>34</v>
      </c>
      <c r="C29" s="650">
        <v>1</v>
      </c>
      <c r="D29" s="776">
        <v>5347</v>
      </c>
      <c r="E29" s="650">
        <v>157.26470588235293</v>
      </c>
      <c r="F29" s="776">
        <v>140</v>
      </c>
      <c r="G29" s="666">
        <v>4.117647058823529</v>
      </c>
      <c r="H29" s="776"/>
      <c r="I29" s="650"/>
      <c r="J29" s="776">
        <v>8726.84</v>
      </c>
      <c r="K29" s="650"/>
      <c r="L29" s="776"/>
      <c r="M29" s="666"/>
      <c r="N29" s="776"/>
      <c r="O29" s="650"/>
      <c r="P29" s="776"/>
      <c r="Q29" s="650"/>
      <c r="R29" s="776"/>
      <c r="S29" s="689"/>
    </row>
    <row r="30" spans="1:19" ht="14.4" customHeight="1" x14ac:dyDescent="0.3">
      <c r="A30" s="676" t="s">
        <v>6848</v>
      </c>
      <c r="B30" s="776">
        <v>130810</v>
      </c>
      <c r="C30" s="650">
        <v>1</v>
      </c>
      <c r="D30" s="776">
        <v>261155</v>
      </c>
      <c r="E30" s="650">
        <v>1.9964452259001606</v>
      </c>
      <c r="F30" s="776">
        <v>138116</v>
      </c>
      <c r="G30" s="666">
        <v>1.0558519990826389</v>
      </c>
      <c r="H30" s="776">
        <v>2842.4</v>
      </c>
      <c r="I30" s="650">
        <v>1</v>
      </c>
      <c r="J30" s="776">
        <v>3432.6000000000004</v>
      </c>
      <c r="K30" s="650">
        <v>1.2076414297776528</v>
      </c>
      <c r="L30" s="776">
        <v>6034.2000000000007</v>
      </c>
      <c r="M30" s="666">
        <v>2.1229242893329583</v>
      </c>
      <c r="N30" s="776"/>
      <c r="O30" s="650"/>
      <c r="P30" s="776"/>
      <c r="Q30" s="650"/>
      <c r="R30" s="776"/>
      <c r="S30" s="689"/>
    </row>
    <row r="31" spans="1:19" ht="14.4" customHeight="1" x14ac:dyDescent="0.3">
      <c r="A31" s="676" t="s">
        <v>6849</v>
      </c>
      <c r="B31" s="776">
        <v>112</v>
      </c>
      <c r="C31" s="650">
        <v>1</v>
      </c>
      <c r="D31" s="776"/>
      <c r="E31" s="650"/>
      <c r="F31" s="776">
        <v>114</v>
      </c>
      <c r="G31" s="666">
        <v>1.0178571428571428</v>
      </c>
      <c r="H31" s="776"/>
      <c r="I31" s="650"/>
      <c r="J31" s="776"/>
      <c r="K31" s="650"/>
      <c r="L31" s="776"/>
      <c r="M31" s="666"/>
      <c r="N31" s="776"/>
      <c r="O31" s="650"/>
      <c r="P31" s="776"/>
      <c r="Q31" s="650"/>
      <c r="R31" s="776"/>
      <c r="S31" s="689"/>
    </row>
    <row r="32" spans="1:19" ht="14.4" customHeight="1" thickBot="1" x14ac:dyDescent="0.35">
      <c r="A32" s="778" t="s">
        <v>6850</v>
      </c>
      <c r="B32" s="777">
        <v>34</v>
      </c>
      <c r="C32" s="656">
        <v>1</v>
      </c>
      <c r="D32" s="777">
        <v>163</v>
      </c>
      <c r="E32" s="656">
        <v>4.7941176470588234</v>
      </c>
      <c r="F32" s="777">
        <v>680</v>
      </c>
      <c r="G32" s="667">
        <v>20</v>
      </c>
      <c r="H32" s="777"/>
      <c r="I32" s="656"/>
      <c r="J32" s="777"/>
      <c r="K32" s="656"/>
      <c r="L32" s="777"/>
      <c r="M32" s="667"/>
      <c r="N32" s="777"/>
      <c r="O32" s="656"/>
      <c r="P32" s="777"/>
      <c r="Q32" s="656"/>
      <c r="R32" s="777"/>
      <c r="S32" s="690"/>
    </row>
  </sheetData>
  <mergeCells count="5">
    <mergeCell ref="A1:S1"/>
    <mergeCell ref="A4:A5"/>
    <mergeCell ref="B4:G4"/>
    <mergeCell ref="H4:M4"/>
    <mergeCell ref="N4:S4"/>
  </mergeCells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{BA794F54-B18B-4A26-BB4F-CB6E26EA0EF6}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{902DDBAC-AFA8-4C48-B345-7784752BF2A0}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{79EC4184-E94E-4209-8644-6CBC339FEFF0}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B3 D3 F3 H3 J3 L3 N3 P3 R3" formulaRange="1"/>
    <ignoredError sqref="G3 M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A794F54-B18B-4A26-BB4F-CB6E26EA0EF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902DDBAC-AFA8-4C48-B345-7784752BF2A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79EC4184-E94E-4209-8644-6CBC339FEFF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1">
    <tabColor theme="0" tint="-0.249977111117893"/>
    <pageSetUpPr fitToPage="1"/>
  </sheetPr>
  <dimension ref="A1:Q477"/>
  <sheetViews>
    <sheetView showGridLines="0" showRowColHeaders="0" workbookViewId="0">
      <pane ySplit="5" topLeftCell="A6" activePane="bottomLeft" state="frozen"/>
      <selection activeCell="A5" sqref="A5"/>
      <selection pane="bottomLeft" sqref="A1:Q1"/>
    </sheetView>
  </sheetViews>
  <sheetFormatPr defaultRowHeight="14.4" customHeight="1" x14ac:dyDescent="0.3"/>
  <cols>
    <col min="1" max="1" width="3" style="254" bestFit="1" customWidth="1"/>
    <col min="2" max="2" width="8.6640625" style="254" bestFit="1" customWidth="1"/>
    <col min="3" max="3" width="2.109375" style="254" bestFit="1" customWidth="1"/>
    <col min="4" max="4" width="8" style="254" bestFit="1" customWidth="1"/>
    <col min="5" max="5" width="52.88671875" style="254" bestFit="1" customWidth="1"/>
    <col min="6" max="7" width="11.109375" style="337" customWidth="1"/>
    <col min="8" max="9" width="9.33203125" style="337" hidden="1" customWidth="1"/>
    <col min="10" max="11" width="11.109375" style="337" customWidth="1"/>
    <col min="12" max="13" width="9.33203125" style="337" hidden="1" customWidth="1"/>
    <col min="14" max="15" width="11.109375" style="337" customWidth="1"/>
    <col min="16" max="16" width="11.109375" style="340" customWidth="1"/>
    <col min="17" max="17" width="11.109375" style="337" customWidth="1"/>
    <col min="18" max="16384" width="8.88671875" style="254"/>
  </cols>
  <sheetData>
    <row r="1" spans="1:17" ht="18.600000000000001" customHeight="1" thickBot="1" x14ac:dyDescent="0.4">
      <c r="A1" s="471" t="s">
        <v>6944</v>
      </c>
      <c r="B1" s="471"/>
      <c r="C1" s="471"/>
      <c r="D1" s="471"/>
      <c r="E1" s="471"/>
      <c r="F1" s="471"/>
      <c r="G1" s="471"/>
      <c r="H1" s="471"/>
      <c r="I1" s="471"/>
      <c r="J1" s="471"/>
      <c r="K1" s="471"/>
      <c r="L1" s="471"/>
      <c r="M1" s="471"/>
      <c r="N1" s="471"/>
      <c r="O1" s="471"/>
      <c r="P1" s="471"/>
      <c r="Q1" s="471"/>
    </row>
    <row r="2" spans="1:17" ht="14.4" customHeight="1" thickBot="1" x14ac:dyDescent="0.35">
      <c r="A2" s="383" t="s">
        <v>332</v>
      </c>
      <c r="B2" s="255"/>
      <c r="C2" s="255"/>
      <c r="D2" s="255"/>
      <c r="E2" s="255"/>
      <c r="F2" s="358"/>
      <c r="G2" s="358"/>
      <c r="H2" s="358"/>
      <c r="I2" s="358"/>
      <c r="J2" s="358"/>
      <c r="K2" s="358"/>
      <c r="L2" s="358"/>
      <c r="M2" s="358"/>
      <c r="N2" s="358"/>
      <c r="O2" s="358"/>
      <c r="P2" s="359"/>
      <c r="Q2" s="358"/>
    </row>
    <row r="3" spans="1:17" ht="14.4" customHeight="1" thickBot="1" x14ac:dyDescent="0.35">
      <c r="E3" s="112" t="s">
        <v>160</v>
      </c>
      <c r="F3" s="211">
        <f t="shared" ref="F3:O3" si="0">SUBTOTAL(9,F6:F1048576)</f>
        <v>58690.779999999992</v>
      </c>
      <c r="G3" s="212">
        <f t="shared" si="0"/>
        <v>32843898.209999993</v>
      </c>
      <c r="H3" s="212"/>
      <c r="I3" s="212"/>
      <c r="J3" s="212">
        <f t="shared" si="0"/>
        <v>57016.290000000015</v>
      </c>
      <c r="K3" s="212">
        <f t="shared" si="0"/>
        <v>33425542.050000008</v>
      </c>
      <c r="L3" s="212"/>
      <c r="M3" s="212"/>
      <c r="N3" s="212">
        <f t="shared" si="0"/>
        <v>62022.519999999982</v>
      </c>
      <c r="O3" s="212">
        <f t="shared" si="0"/>
        <v>43834854.819999993</v>
      </c>
      <c r="P3" s="79">
        <f>IF(G3=0,0,O3/G3)</f>
        <v>1.3346422687016359</v>
      </c>
      <c r="Q3" s="213">
        <f>IF(N3=0,0,O3/N3)</f>
        <v>706.75707501081877</v>
      </c>
    </row>
    <row r="4" spans="1:17" ht="14.4" customHeight="1" x14ac:dyDescent="0.3">
      <c r="A4" s="551" t="s">
        <v>74</v>
      </c>
      <c r="B4" s="550" t="s">
        <v>119</v>
      </c>
      <c r="C4" s="551" t="s">
        <v>120</v>
      </c>
      <c r="D4" s="552" t="s">
        <v>121</v>
      </c>
      <c r="E4" s="553" t="s">
        <v>81</v>
      </c>
      <c r="F4" s="557">
        <v>2012</v>
      </c>
      <c r="G4" s="558"/>
      <c r="H4" s="214"/>
      <c r="I4" s="214"/>
      <c r="J4" s="557">
        <v>2013</v>
      </c>
      <c r="K4" s="558"/>
      <c r="L4" s="214"/>
      <c r="M4" s="214"/>
      <c r="N4" s="557">
        <v>2014</v>
      </c>
      <c r="O4" s="558"/>
      <c r="P4" s="559" t="s">
        <v>2</v>
      </c>
      <c r="Q4" s="549" t="s">
        <v>122</v>
      </c>
    </row>
    <row r="5" spans="1:17" ht="14.4" customHeight="1" thickBot="1" x14ac:dyDescent="0.35">
      <c r="A5" s="782"/>
      <c r="B5" s="781"/>
      <c r="C5" s="782"/>
      <c r="D5" s="783"/>
      <c r="E5" s="784"/>
      <c r="F5" s="790" t="s">
        <v>91</v>
      </c>
      <c r="G5" s="791" t="s">
        <v>14</v>
      </c>
      <c r="H5" s="792"/>
      <c r="I5" s="792"/>
      <c r="J5" s="790" t="s">
        <v>91</v>
      </c>
      <c r="K5" s="791" t="s">
        <v>14</v>
      </c>
      <c r="L5" s="792"/>
      <c r="M5" s="792"/>
      <c r="N5" s="790" t="s">
        <v>91</v>
      </c>
      <c r="O5" s="791" t="s">
        <v>14</v>
      </c>
      <c r="P5" s="793"/>
      <c r="Q5" s="789"/>
    </row>
    <row r="6" spans="1:17" ht="14.4" customHeight="1" x14ac:dyDescent="0.3">
      <c r="A6" s="722" t="s">
        <v>6851</v>
      </c>
      <c r="B6" s="723" t="s">
        <v>6422</v>
      </c>
      <c r="C6" s="723" t="s">
        <v>6707</v>
      </c>
      <c r="D6" s="723" t="s">
        <v>6714</v>
      </c>
      <c r="E6" s="723" t="s">
        <v>6715</v>
      </c>
      <c r="F6" s="229">
        <v>1</v>
      </c>
      <c r="G6" s="229">
        <v>34</v>
      </c>
      <c r="H6" s="229">
        <v>1</v>
      </c>
      <c r="I6" s="229">
        <v>34</v>
      </c>
      <c r="J6" s="229">
        <v>1</v>
      </c>
      <c r="K6" s="229">
        <v>34</v>
      </c>
      <c r="L6" s="229">
        <v>1</v>
      </c>
      <c r="M6" s="229">
        <v>34</v>
      </c>
      <c r="N6" s="229">
        <v>3</v>
      </c>
      <c r="O6" s="229">
        <v>104</v>
      </c>
      <c r="P6" s="728">
        <v>3.0588235294117645</v>
      </c>
      <c r="Q6" s="736">
        <v>34.666666666666664</v>
      </c>
    </row>
    <row r="7" spans="1:17" ht="14.4" customHeight="1" x14ac:dyDescent="0.3">
      <c r="A7" s="649" t="s">
        <v>6851</v>
      </c>
      <c r="B7" s="650" t="s">
        <v>6422</v>
      </c>
      <c r="C7" s="650" t="s">
        <v>6707</v>
      </c>
      <c r="D7" s="650" t="s">
        <v>6748</v>
      </c>
      <c r="E7" s="650" t="s">
        <v>6749</v>
      </c>
      <c r="F7" s="653"/>
      <c r="G7" s="653"/>
      <c r="H7" s="653"/>
      <c r="I7" s="653"/>
      <c r="J7" s="653">
        <v>1</v>
      </c>
      <c r="K7" s="653">
        <v>645</v>
      </c>
      <c r="L7" s="653"/>
      <c r="M7" s="653">
        <v>645</v>
      </c>
      <c r="N7" s="653"/>
      <c r="O7" s="653"/>
      <c r="P7" s="666"/>
      <c r="Q7" s="654"/>
    </row>
    <row r="8" spans="1:17" ht="14.4" customHeight="1" x14ac:dyDescent="0.3">
      <c r="A8" s="649" t="s">
        <v>6851</v>
      </c>
      <c r="B8" s="650" t="s">
        <v>6422</v>
      </c>
      <c r="C8" s="650" t="s">
        <v>6707</v>
      </c>
      <c r="D8" s="650" t="s">
        <v>6752</v>
      </c>
      <c r="E8" s="650" t="s">
        <v>6753</v>
      </c>
      <c r="F8" s="653">
        <v>1</v>
      </c>
      <c r="G8" s="653">
        <v>112</v>
      </c>
      <c r="H8" s="653">
        <v>1</v>
      </c>
      <c r="I8" s="653">
        <v>112</v>
      </c>
      <c r="J8" s="653">
        <v>1</v>
      </c>
      <c r="K8" s="653">
        <v>112</v>
      </c>
      <c r="L8" s="653">
        <v>1</v>
      </c>
      <c r="M8" s="653">
        <v>112</v>
      </c>
      <c r="N8" s="653">
        <v>1</v>
      </c>
      <c r="O8" s="653">
        <v>114</v>
      </c>
      <c r="P8" s="666">
        <v>1.0178571428571428</v>
      </c>
      <c r="Q8" s="654">
        <v>114</v>
      </c>
    </row>
    <row r="9" spans="1:17" ht="14.4" customHeight="1" x14ac:dyDescent="0.3">
      <c r="A9" s="649" t="s">
        <v>6851</v>
      </c>
      <c r="B9" s="650" t="s">
        <v>6756</v>
      </c>
      <c r="C9" s="650" t="s">
        <v>6707</v>
      </c>
      <c r="D9" s="650" t="s">
        <v>6714</v>
      </c>
      <c r="E9" s="650" t="s">
        <v>6715</v>
      </c>
      <c r="F9" s="653">
        <v>4</v>
      </c>
      <c r="G9" s="653">
        <v>136</v>
      </c>
      <c r="H9" s="653">
        <v>1</v>
      </c>
      <c r="I9" s="653">
        <v>34</v>
      </c>
      <c r="J9" s="653">
        <v>8</v>
      </c>
      <c r="K9" s="653">
        <v>272</v>
      </c>
      <c r="L9" s="653">
        <v>2</v>
      </c>
      <c r="M9" s="653">
        <v>34</v>
      </c>
      <c r="N9" s="653">
        <v>7</v>
      </c>
      <c r="O9" s="653">
        <v>244</v>
      </c>
      <c r="P9" s="666">
        <v>1.7941176470588236</v>
      </c>
      <c r="Q9" s="654">
        <v>34.857142857142854</v>
      </c>
    </row>
    <row r="10" spans="1:17" ht="14.4" customHeight="1" x14ac:dyDescent="0.3">
      <c r="A10" s="649" t="s">
        <v>6851</v>
      </c>
      <c r="B10" s="650" t="s">
        <v>6756</v>
      </c>
      <c r="C10" s="650" t="s">
        <v>6707</v>
      </c>
      <c r="D10" s="650" t="s">
        <v>6722</v>
      </c>
      <c r="E10" s="650" t="s">
        <v>6723</v>
      </c>
      <c r="F10" s="653">
        <v>2</v>
      </c>
      <c r="G10" s="653">
        <v>324</v>
      </c>
      <c r="H10" s="653">
        <v>1</v>
      </c>
      <c r="I10" s="653">
        <v>162</v>
      </c>
      <c r="J10" s="653">
        <v>1</v>
      </c>
      <c r="K10" s="653">
        <v>163</v>
      </c>
      <c r="L10" s="653">
        <v>0.50308641975308643</v>
      </c>
      <c r="M10" s="653">
        <v>163</v>
      </c>
      <c r="N10" s="653">
        <v>1</v>
      </c>
      <c r="O10" s="653">
        <v>163</v>
      </c>
      <c r="P10" s="666">
        <v>0.50308641975308643</v>
      </c>
      <c r="Q10" s="654">
        <v>163</v>
      </c>
    </row>
    <row r="11" spans="1:17" ht="14.4" customHeight="1" x14ac:dyDescent="0.3">
      <c r="A11" s="649" t="s">
        <v>6851</v>
      </c>
      <c r="B11" s="650" t="s">
        <v>6756</v>
      </c>
      <c r="C11" s="650" t="s">
        <v>6707</v>
      </c>
      <c r="D11" s="650" t="s">
        <v>6787</v>
      </c>
      <c r="E11" s="650" t="s">
        <v>6788</v>
      </c>
      <c r="F11" s="653">
        <v>2</v>
      </c>
      <c r="G11" s="653">
        <v>2366</v>
      </c>
      <c r="H11" s="653">
        <v>1</v>
      </c>
      <c r="I11" s="653">
        <v>1183</v>
      </c>
      <c r="J11" s="653"/>
      <c r="K11" s="653"/>
      <c r="L11" s="653"/>
      <c r="M11" s="653"/>
      <c r="N11" s="653">
        <v>1</v>
      </c>
      <c r="O11" s="653">
        <v>1186</v>
      </c>
      <c r="P11" s="666">
        <v>0.50126796280642438</v>
      </c>
      <c r="Q11" s="654">
        <v>1186</v>
      </c>
    </row>
    <row r="12" spans="1:17" ht="14.4" customHeight="1" x14ac:dyDescent="0.3">
      <c r="A12" s="649" t="s">
        <v>6851</v>
      </c>
      <c r="B12" s="650" t="s">
        <v>6756</v>
      </c>
      <c r="C12" s="650" t="s">
        <v>6707</v>
      </c>
      <c r="D12" s="650" t="s">
        <v>6789</v>
      </c>
      <c r="E12" s="650" t="s">
        <v>6790</v>
      </c>
      <c r="F12" s="653"/>
      <c r="G12" s="653"/>
      <c r="H12" s="653"/>
      <c r="I12" s="653"/>
      <c r="J12" s="653"/>
      <c r="K12" s="653"/>
      <c r="L12" s="653"/>
      <c r="M12" s="653"/>
      <c r="N12" s="653">
        <v>1</v>
      </c>
      <c r="O12" s="653">
        <v>706</v>
      </c>
      <c r="P12" s="666"/>
      <c r="Q12" s="654">
        <v>706</v>
      </c>
    </row>
    <row r="13" spans="1:17" ht="14.4" customHeight="1" x14ac:dyDescent="0.3">
      <c r="A13" s="649" t="s">
        <v>6851</v>
      </c>
      <c r="B13" s="650" t="s">
        <v>6756</v>
      </c>
      <c r="C13" s="650" t="s">
        <v>6707</v>
      </c>
      <c r="D13" s="650" t="s">
        <v>6803</v>
      </c>
      <c r="E13" s="650" t="s">
        <v>6804</v>
      </c>
      <c r="F13" s="653"/>
      <c r="G13" s="653"/>
      <c r="H13" s="653"/>
      <c r="I13" s="653"/>
      <c r="J13" s="653">
        <v>60</v>
      </c>
      <c r="K13" s="653">
        <v>52080</v>
      </c>
      <c r="L13" s="653"/>
      <c r="M13" s="653">
        <v>868</v>
      </c>
      <c r="N13" s="653"/>
      <c r="O13" s="653"/>
      <c r="P13" s="666"/>
      <c r="Q13" s="654"/>
    </row>
    <row r="14" spans="1:17" ht="14.4" customHeight="1" x14ac:dyDescent="0.3">
      <c r="A14" s="649" t="s">
        <v>6851</v>
      </c>
      <c r="B14" s="650" t="s">
        <v>6756</v>
      </c>
      <c r="C14" s="650" t="s">
        <v>6707</v>
      </c>
      <c r="D14" s="650" t="s">
        <v>6730</v>
      </c>
      <c r="E14" s="650" t="s">
        <v>6731</v>
      </c>
      <c r="F14" s="653">
        <v>1</v>
      </c>
      <c r="G14" s="653">
        <v>0</v>
      </c>
      <c r="H14" s="653"/>
      <c r="I14" s="653">
        <v>0</v>
      </c>
      <c r="J14" s="653"/>
      <c r="K14" s="653"/>
      <c r="L14" s="653"/>
      <c r="M14" s="653"/>
      <c r="N14" s="653"/>
      <c r="O14" s="653"/>
      <c r="P14" s="666"/>
      <c r="Q14" s="654"/>
    </row>
    <row r="15" spans="1:17" ht="14.4" customHeight="1" x14ac:dyDescent="0.3">
      <c r="A15" s="649" t="s">
        <v>6851</v>
      </c>
      <c r="B15" s="650" t="s">
        <v>6756</v>
      </c>
      <c r="C15" s="650" t="s">
        <v>6707</v>
      </c>
      <c r="D15" s="650" t="s">
        <v>6807</v>
      </c>
      <c r="E15" s="650" t="s">
        <v>6808</v>
      </c>
      <c r="F15" s="653"/>
      <c r="G15" s="653"/>
      <c r="H15" s="653"/>
      <c r="I15" s="653"/>
      <c r="J15" s="653">
        <v>2</v>
      </c>
      <c r="K15" s="653">
        <v>654</v>
      </c>
      <c r="L15" s="653"/>
      <c r="M15" s="653">
        <v>327</v>
      </c>
      <c r="N15" s="653"/>
      <c r="O15" s="653"/>
      <c r="P15" s="666"/>
      <c r="Q15" s="654"/>
    </row>
    <row r="16" spans="1:17" ht="14.4" customHeight="1" x14ac:dyDescent="0.3">
      <c r="A16" s="649" t="s">
        <v>6851</v>
      </c>
      <c r="B16" s="650" t="s">
        <v>6756</v>
      </c>
      <c r="C16" s="650" t="s">
        <v>6707</v>
      </c>
      <c r="D16" s="650" t="s">
        <v>6813</v>
      </c>
      <c r="E16" s="650" t="s">
        <v>6814</v>
      </c>
      <c r="F16" s="653"/>
      <c r="G16" s="653"/>
      <c r="H16" s="653"/>
      <c r="I16" s="653"/>
      <c r="J16" s="653">
        <v>1</v>
      </c>
      <c r="K16" s="653">
        <v>3696</v>
      </c>
      <c r="L16" s="653"/>
      <c r="M16" s="653">
        <v>3696</v>
      </c>
      <c r="N16" s="653"/>
      <c r="O16" s="653"/>
      <c r="P16" s="666"/>
      <c r="Q16" s="654"/>
    </row>
    <row r="17" spans="1:17" ht="14.4" customHeight="1" x14ac:dyDescent="0.3">
      <c r="A17" s="649" t="s">
        <v>6851</v>
      </c>
      <c r="B17" s="650" t="s">
        <v>6756</v>
      </c>
      <c r="C17" s="650" t="s">
        <v>6707</v>
      </c>
      <c r="D17" s="650" t="s">
        <v>6815</v>
      </c>
      <c r="E17" s="650" t="s">
        <v>6816</v>
      </c>
      <c r="F17" s="653"/>
      <c r="G17" s="653"/>
      <c r="H17" s="653"/>
      <c r="I17" s="653"/>
      <c r="J17" s="653">
        <v>1</v>
      </c>
      <c r="K17" s="653">
        <v>1888</v>
      </c>
      <c r="L17" s="653"/>
      <c r="M17" s="653">
        <v>1888</v>
      </c>
      <c r="N17" s="653"/>
      <c r="O17" s="653"/>
      <c r="P17" s="666"/>
      <c r="Q17" s="654"/>
    </row>
    <row r="18" spans="1:17" ht="14.4" customHeight="1" x14ac:dyDescent="0.3">
      <c r="A18" s="649" t="s">
        <v>6852</v>
      </c>
      <c r="B18" s="650" t="s">
        <v>6422</v>
      </c>
      <c r="C18" s="650" t="s">
        <v>1527</v>
      </c>
      <c r="D18" s="650" t="s">
        <v>6460</v>
      </c>
      <c r="E18" s="650" t="s">
        <v>6461</v>
      </c>
      <c r="F18" s="653"/>
      <c r="G18" s="653"/>
      <c r="H18" s="653"/>
      <c r="I18" s="653"/>
      <c r="J18" s="653">
        <v>0</v>
      </c>
      <c r="K18" s="653">
        <v>0</v>
      </c>
      <c r="L18" s="653"/>
      <c r="M18" s="653"/>
      <c r="N18" s="653"/>
      <c r="O18" s="653"/>
      <c r="P18" s="666"/>
      <c r="Q18" s="654"/>
    </row>
    <row r="19" spans="1:17" ht="14.4" customHeight="1" x14ac:dyDescent="0.3">
      <c r="A19" s="649" t="s">
        <v>6852</v>
      </c>
      <c r="B19" s="650" t="s">
        <v>6422</v>
      </c>
      <c r="C19" s="650" t="s">
        <v>1527</v>
      </c>
      <c r="D19" s="650" t="s">
        <v>6460</v>
      </c>
      <c r="E19" s="650" t="s">
        <v>3499</v>
      </c>
      <c r="F19" s="653"/>
      <c r="G19" s="653"/>
      <c r="H19" s="653"/>
      <c r="I19" s="653"/>
      <c r="J19" s="653">
        <v>1.25</v>
      </c>
      <c r="K19" s="653">
        <v>18866.93</v>
      </c>
      <c r="L19" s="653"/>
      <c r="M19" s="653">
        <v>15093.544</v>
      </c>
      <c r="N19" s="653"/>
      <c r="O19" s="653"/>
      <c r="P19" s="666"/>
      <c r="Q19" s="654"/>
    </row>
    <row r="20" spans="1:17" ht="14.4" customHeight="1" x14ac:dyDescent="0.3">
      <c r="A20" s="649" t="s">
        <v>6852</v>
      </c>
      <c r="B20" s="650" t="s">
        <v>6422</v>
      </c>
      <c r="C20" s="650" t="s">
        <v>6707</v>
      </c>
      <c r="D20" s="650" t="s">
        <v>6714</v>
      </c>
      <c r="E20" s="650" t="s">
        <v>6715</v>
      </c>
      <c r="F20" s="653">
        <v>8</v>
      </c>
      <c r="G20" s="653">
        <v>272</v>
      </c>
      <c r="H20" s="653">
        <v>1</v>
      </c>
      <c r="I20" s="653">
        <v>34</v>
      </c>
      <c r="J20" s="653">
        <v>8</v>
      </c>
      <c r="K20" s="653">
        <v>272</v>
      </c>
      <c r="L20" s="653">
        <v>1</v>
      </c>
      <c r="M20" s="653">
        <v>34</v>
      </c>
      <c r="N20" s="653">
        <v>7</v>
      </c>
      <c r="O20" s="653">
        <v>241</v>
      </c>
      <c r="P20" s="666">
        <v>0.88602941176470584</v>
      </c>
      <c r="Q20" s="654">
        <v>34.428571428571431</v>
      </c>
    </row>
    <row r="21" spans="1:17" ht="14.4" customHeight="1" x14ac:dyDescent="0.3">
      <c r="A21" s="649" t="s">
        <v>6852</v>
      </c>
      <c r="B21" s="650" t="s">
        <v>6422</v>
      </c>
      <c r="C21" s="650" t="s">
        <v>6707</v>
      </c>
      <c r="D21" s="650" t="s">
        <v>6720</v>
      </c>
      <c r="E21" s="650" t="s">
        <v>6721</v>
      </c>
      <c r="F21" s="653">
        <v>3</v>
      </c>
      <c r="G21" s="653">
        <v>489</v>
      </c>
      <c r="H21" s="653">
        <v>1</v>
      </c>
      <c r="I21" s="653">
        <v>163</v>
      </c>
      <c r="J21" s="653">
        <v>1</v>
      </c>
      <c r="K21" s="653">
        <v>163</v>
      </c>
      <c r="L21" s="653">
        <v>0.33333333333333331</v>
      </c>
      <c r="M21" s="653">
        <v>163</v>
      </c>
      <c r="N21" s="653"/>
      <c r="O21" s="653"/>
      <c r="P21" s="666"/>
      <c r="Q21" s="654"/>
    </row>
    <row r="22" spans="1:17" ht="14.4" customHeight="1" x14ac:dyDescent="0.3">
      <c r="A22" s="649" t="s">
        <v>6852</v>
      </c>
      <c r="B22" s="650" t="s">
        <v>6422</v>
      </c>
      <c r="C22" s="650" t="s">
        <v>6707</v>
      </c>
      <c r="D22" s="650" t="s">
        <v>6726</v>
      </c>
      <c r="E22" s="650" t="s">
        <v>6727</v>
      </c>
      <c r="F22" s="653"/>
      <c r="G22" s="653"/>
      <c r="H22" s="653"/>
      <c r="I22" s="653"/>
      <c r="J22" s="653">
        <v>1</v>
      </c>
      <c r="K22" s="653">
        <v>0</v>
      </c>
      <c r="L22" s="653"/>
      <c r="M22" s="653">
        <v>0</v>
      </c>
      <c r="N22" s="653"/>
      <c r="O22" s="653"/>
      <c r="P22" s="666"/>
      <c r="Q22" s="654"/>
    </row>
    <row r="23" spans="1:17" ht="14.4" customHeight="1" x14ac:dyDescent="0.3">
      <c r="A23" s="649" t="s">
        <v>6852</v>
      </c>
      <c r="B23" s="650" t="s">
        <v>6422</v>
      </c>
      <c r="C23" s="650" t="s">
        <v>6707</v>
      </c>
      <c r="D23" s="650" t="s">
        <v>6728</v>
      </c>
      <c r="E23" s="650" t="s">
        <v>6729</v>
      </c>
      <c r="F23" s="653"/>
      <c r="G23" s="653"/>
      <c r="H23" s="653"/>
      <c r="I23" s="653"/>
      <c r="J23" s="653">
        <v>1</v>
      </c>
      <c r="K23" s="653">
        <v>104</v>
      </c>
      <c r="L23" s="653"/>
      <c r="M23" s="653">
        <v>104</v>
      </c>
      <c r="N23" s="653"/>
      <c r="O23" s="653"/>
      <c r="P23" s="666"/>
      <c r="Q23" s="654"/>
    </row>
    <row r="24" spans="1:17" ht="14.4" customHeight="1" x14ac:dyDescent="0.3">
      <c r="A24" s="649" t="s">
        <v>6852</v>
      </c>
      <c r="B24" s="650" t="s">
        <v>6422</v>
      </c>
      <c r="C24" s="650" t="s">
        <v>6707</v>
      </c>
      <c r="D24" s="650" t="s">
        <v>6730</v>
      </c>
      <c r="E24" s="650" t="s">
        <v>6731</v>
      </c>
      <c r="F24" s="653">
        <v>2</v>
      </c>
      <c r="G24" s="653">
        <v>0</v>
      </c>
      <c r="H24" s="653"/>
      <c r="I24" s="653">
        <v>0</v>
      </c>
      <c r="J24" s="653"/>
      <c r="K24" s="653"/>
      <c r="L24" s="653"/>
      <c r="M24" s="653"/>
      <c r="N24" s="653">
        <v>1</v>
      </c>
      <c r="O24" s="653">
        <v>0</v>
      </c>
      <c r="P24" s="666"/>
      <c r="Q24" s="654">
        <v>0</v>
      </c>
    </row>
    <row r="25" spans="1:17" ht="14.4" customHeight="1" x14ac:dyDescent="0.3">
      <c r="A25" s="649" t="s">
        <v>6852</v>
      </c>
      <c r="B25" s="650" t="s">
        <v>6422</v>
      </c>
      <c r="C25" s="650" t="s">
        <v>6707</v>
      </c>
      <c r="D25" s="650" t="s">
        <v>6744</v>
      </c>
      <c r="E25" s="650" t="s">
        <v>6745</v>
      </c>
      <c r="F25" s="653">
        <v>1</v>
      </c>
      <c r="G25" s="653">
        <v>328</v>
      </c>
      <c r="H25" s="653">
        <v>1</v>
      </c>
      <c r="I25" s="653">
        <v>328</v>
      </c>
      <c r="J25" s="653"/>
      <c r="K25" s="653"/>
      <c r="L25" s="653"/>
      <c r="M25" s="653"/>
      <c r="N25" s="653"/>
      <c r="O25" s="653"/>
      <c r="P25" s="666"/>
      <c r="Q25" s="654"/>
    </row>
    <row r="26" spans="1:17" ht="14.4" customHeight="1" x14ac:dyDescent="0.3">
      <c r="A26" s="649" t="s">
        <v>6852</v>
      </c>
      <c r="B26" s="650" t="s">
        <v>6422</v>
      </c>
      <c r="C26" s="650" t="s">
        <v>6707</v>
      </c>
      <c r="D26" s="650" t="s">
        <v>6748</v>
      </c>
      <c r="E26" s="650" t="s">
        <v>6749</v>
      </c>
      <c r="F26" s="653"/>
      <c r="G26" s="653"/>
      <c r="H26" s="653"/>
      <c r="I26" s="653"/>
      <c r="J26" s="653">
        <v>2</v>
      </c>
      <c r="K26" s="653">
        <v>1290</v>
      </c>
      <c r="L26" s="653"/>
      <c r="M26" s="653">
        <v>645</v>
      </c>
      <c r="N26" s="653"/>
      <c r="O26" s="653"/>
      <c r="P26" s="666"/>
      <c r="Q26" s="654"/>
    </row>
    <row r="27" spans="1:17" ht="14.4" customHeight="1" x14ac:dyDescent="0.3">
      <c r="A27" s="649" t="s">
        <v>6852</v>
      </c>
      <c r="B27" s="650" t="s">
        <v>6422</v>
      </c>
      <c r="C27" s="650" t="s">
        <v>6707</v>
      </c>
      <c r="D27" s="650" t="s">
        <v>6752</v>
      </c>
      <c r="E27" s="650" t="s">
        <v>6753</v>
      </c>
      <c r="F27" s="653">
        <v>10</v>
      </c>
      <c r="G27" s="653">
        <v>1120</v>
      </c>
      <c r="H27" s="653">
        <v>1</v>
      </c>
      <c r="I27" s="653">
        <v>112</v>
      </c>
      <c r="J27" s="653">
        <v>11</v>
      </c>
      <c r="K27" s="653">
        <v>1232</v>
      </c>
      <c r="L27" s="653">
        <v>1.1000000000000001</v>
      </c>
      <c r="M27" s="653">
        <v>112</v>
      </c>
      <c r="N27" s="653">
        <v>12</v>
      </c>
      <c r="O27" s="653">
        <v>1354</v>
      </c>
      <c r="P27" s="666">
        <v>1.2089285714285714</v>
      </c>
      <c r="Q27" s="654">
        <v>112.83333333333333</v>
      </c>
    </row>
    <row r="28" spans="1:17" ht="14.4" customHeight="1" x14ac:dyDescent="0.3">
      <c r="A28" s="649" t="s">
        <v>6852</v>
      </c>
      <c r="B28" s="650" t="s">
        <v>6756</v>
      </c>
      <c r="C28" s="650" t="s">
        <v>6707</v>
      </c>
      <c r="D28" s="650" t="s">
        <v>6714</v>
      </c>
      <c r="E28" s="650" t="s">
        <v>6715</v>
      </c>
      <c r="F28" s="653">
        <v>5</v>
      </c>
      <c r="G28" s="653">
        <v>170</v>
      </c>
      <c r="H28" s="653">
        <v>1</v>
      </c>
      <c r="I28" s="653">
        <v>34</v>
      </c>
      <c r="J28" s="653">
        <v>1</v>
      </c>
      <c r="K28" s="653">
        <v>34</v>
      </c>
      <c r="L28" s="653">
        <v>0.2</v>
      </c>
      <c r="M28" s="653">
        <v>34</v>
      </c>
      <c r="N28" s="653">
        <v>9</v>
      </c>
      <c r="O28" s="653">
        <v>312</v>
      </c>
      <c r="P28" s="666">
        <v>1.8352941176470587</v>
      </c>
      <c r="Q28" s="654">
        <v>34.666666666666664</v>
      </c>
    </row>
    <row r="29" spans="1:17" ht="14.4" customHeight="1" x14ac:dyDescent="0.3">
      <c r="A29" s="649" t="s">
        <v>6852</v>
      </c>
      <c r="B29" s="650" t="s">
        <v>6756</v>
      </c>
      <c r="C29" s="650" t="s">
        <v>6707</v>
      </c>
      <c r="D29" s="650" t="s">
        <v>6722</v>
      </c>
      <c r="E29" s="650" t="s">
        <v>6723</v>
      </c>
      <c r="F29" s="653">
        <v>2</v>
      </c>
      <c r="G29" s="653">
        <v>324</v>
      </c>
      <c r="H29" s="653">
        <v>1</v>
      </c>
      <c r="I29" s="653">
        <v>162</v>
      </c>
      <c r="J29" s="653"/>
      <c r="K29" s="653"/>
      <c r="L29" s="653"/>
      <c r="M29" s="653"/>
      <c r="N29" s="653"/>
      <c r="O29" s="653"/>
      <c r="P29" s="666"/>
      <c r="Q29" s="654"/>
    </row>
    <row r="30" spans="1:17" ht="14.4" customHeight="1" x14ac:dyDescent="0.3">
      <c r="A30" s="649" t="s">
        <v>6852</v>
      </c>
      <c r="B30" s="650" t="s">
        <v>6756</v>
      </c>
      <c r="C30" s="650" t="s">
        <v>6707</v>
      </c>
      <c r="D30" s="650" t="s">
        <v>6789</v>
      </c>
      <c r="E30" s="650" t="s">
        <v>6790</v>
      </c>
      <c r="F30" s="653"/>
      <c r="G30" s="653"/>
      <c r="H30" s="653"/>
      <c r="I30" s="653"/>
      <c r="J30" s="653"/>
      <c r="K30" s="653"/>
      <c r="L30" s="653"/>
      <c r="M30" s="653"/>
      <c r="N30" s="653">
        <v>8</v>
      </c>
      <c r="O30" s="653">
        <v>5656</v>
      </c>
      <c r="P30" s="666"/>
      <c r="Q30" s="654">
        <v>707</v>
      </c>
    </row>
    <row r="31" spans="1:17" ht="14.4" customHeight="1" x14ac:dyDescent="0.3">
      <c r="A31" s="649" t="s">
        <v>6852</v>
      </c>
      <c r="B31" s="650" t="s">
        <v>6756</v>
      </c>
      <c r="C31" s="650" t="s">
        <v>6707</v>
      </c>
      <c r="D31" s="650" t="s">
        <v>6803</v>
      </c>
      <c r="E31" s="650" t="s">
        <v>6804</v>
      </c>
      <c r="F31" s="653">
        <v>27</v>
      </c>
      <c r="G31" s="653">
        <v>23436</v>
      </c>
      <c r="H31" s="653">
        <v>1</v>
      </c>
      <c r="I31" s="653">
        <v>868</v>
      </c>
      <c r="J31" s="653"/>
      <c r="K31" s="653"/>
      <c r="L31" s="653"/>
      <c r="M31" s="653"/>
      <c r="N31" s="653"/>
      <c r="O31" s="653"/>
      <c r="P31" s="666"/>
      <c r="Q31" s="654"/>
    </row>
    <row r="32" spans="1:17" ht="14.4" customHeight="1" x14ac:dyDescent="0.3">
      <c r="A32" s="649" t="s">
        <v>6852</v>
      </c>
      <c r="B32" s="650" t="s">
        <v>6756</v>
      </c>
      <c r="C32" s="650" t="s">
        <v>6707</v>
      </c>
      <c r="D32" s="650" t="s">
        <v>6728</v>
      </c>
      <c r="E32" s="650" t="s">
        <v>6729</v>
      </c>
      <c r="F32" s="653">
        <v>2</v>
      </c>
      <c r="G32" s="653">
        <v>206</v>
      </c>
      <c r="H32" s="653">
        <v>1</v>
      </c>
      <c r="I32" s="653">
        <v>103</v>
      </c>
      <c r="J32" s="653"/>
      <c r="K32" s="653"/>
      <c r="L32" s="653"/>
      <c r="M32" s="653"/>
      <c r="N32" s="653"/>
      <c r="O32" s="653"/>
      <c r="P32" s="666"/>
      <c r="Q32" s="654"/>
    </row>
    <row r="33" spans="1:17" ht="14.4" customHeight="1" x14ac:dyDescent="0.3">
      <c r="A33" s="649" t="s">
        <v>6852</v>
      </c>
      <c r="B33" s="650" t="s">
        <v>6756</v>
      </c>
      <c r="C33" s="650" t="s">
        <v>6707</v>
      </c>
      <c r="D33" s="650" t="s">
        <v>6730</v>
      </c>
      <c r="E33" s="650" t="s">
        <v>6731</v>
      </c>
      <c r="F33" s="653">
        <v>1</v>
      </c>
      <c r="G33" s="653">
        <v>0</v>
      </c>
      <c r="H33" s="653"/>
      <c r="I33" s="653">
        <v>0</v>
      </c>
      <c r="J33" s="653"/>
      <c r="K33" s="653"/>
      <c r="L33" s="653"/>
      <c r="M33" s="653"/>
      <c r="N33" s="653"/>
      <c r="O33" s="653"/>
      <c r="P33" s="666"/>
      <c r="Q33" s="654"/>
    </row>
    <row r="34" spans="1:17" ht="14.4" customHeight="1" x14ac:dyDescent="0.3">
      <c r="A34" s="649" t="s">
        <v>6852</v>
      </c>
      <c r="B34" s="650" t="s">
        <v>6756</v>
      </c>
      <c r="C34" s="650" t="s">
        <v>6707</v>
      </c>
      <c r="D34" s="650" t="s">
        <v>6807</v>
      </c>
      <c r="E34" s="650" t="s">
        <v>6808</v>
      </c>
      <c r="F34" s="653">
        <v>2</v>
      </c>
      <c r="G34" s="653">
        <v>652</v>
      </c>
      <c r="H34" s="653">
        <v>1</v>
      </c>
      <c r="I34" s="653">
        <v>326</v>
      </c>
      <c r="J34" s="653"/>
      <c r="K34" s="653"/>
      <c r="L34" s="653"/>
      <c r="M34" s="653"/>
      <c r="N34" s="653">
        <v>1</v>
      </c>
      <c r="O34" s="653">
        <v>330</v>
      </c>
      <c r="P34" s="666">
        <v>0.50613496932515334</v>
      </c>
      <c r="Q34" s="654">
        <v>330</v>
      </c>
    </row>
    <row r="35" spans="1:17" ht="14.4" customHeight="1" x14ac:dyDescent="0.3">
      <c r="A35" s="649" t="s">
        <v>6852</v>
      </c>
      <c r="B35" s="650" t="s">
        <v>6756</v>
      </c>
      <c r="C35" s="650" t="s">
        <v>6707</v>
      </c>
      <c r="D35" s="650" t="s">
        <v>6817</v>
      </c>
      <c r="E35" s="650" t="s">
        <v>6818</v>
      </c>
      <c r="F35" s="653"/>
      <c r="G35" s="653"/>
      <c r="H35" s="653"/>
      <c r="I35" s="653"/>
      <c r="J35" s="653"/>
      <c r="K35" s="653"/>
      <c r="L35" s="653"/>
      <c r="M35" s="653"/>
      <c r="N35" s="653">
        <v>8</v>
      </c>
      <c r="O35" s="653">
        <v>2824</v>
      </c>
      <c r="P35" s="666"/>
      <c r="Q35" s="654">
        <v>353</v>
      </c>
    </row>
    <row r="36" spans="1:17" ht="14.4" customHeight="1" x14ac:dyDescent="0.3">
      <c r="A36" s="649" t="s">
        <v>6853</v>
      </c>
      <c r="B36" s="650" t="s">
        <v>6422</v>
      </c>
      <c r="C36" s="650" t="s">
        <v>6707</v>
      </c>
      <c r="D36" s="650" t="s">
        <v>6714</v>
      </c>
      <c r="E36" s="650" t="s">
        <v>6715</v>
      </c>
      <c r="F36" s="653">
        <v>2</v>
      </c>
      <c r="G36" s="653">
        <v>68</v>
      </c>
      <c r="H36" s="653">
        <v>1</v>
      </c>
      <c r="I36" s="653">
        <v>34</v>
      </c>
      <c r="J36" s="653">
        <v>2</v>
      </c>
      <c r="K36" s="653">
        <v>68</v>
      </c>
      <c r="L36" s="653">
        <v>1</v>
      </c>
      <c r="M36" s="653">
        <v>34</v>
      </c>
      <c r="N36" s="653">
        <v>3</v>
      </c>
      <c r="O36" s="653">
        <v>104</v>
      </c>
      <c r="P36" s="666">
        <v>1.5294117647058822</v>
      </c>
      <c r="Q36" s="654">
        <v>34.666666666666664</v>
      </c>
    </row>
    <row r="37" spans="1:17" ht="14.4" customHeight="1" x14ac:dyDescent="0.3">
      <c r="A37" s="649" t="s">
        <v>6853</v>
      </c>
      <c r="B37" s="650" t="s">
        <v>6422</v>
      </c>
      <c r="C37" s="650" t="s">
        <v>6707</v>
      </c>
      <c r="D37" s="650" t="s">
        <v>6720</v>
      </c>
      <c r="E37" s="650" t="s">
        <v>6721</v>
      </c>
      <c r="F37" s="653">
        <v>1</v>
      </c>
      <c r="G37" s="653">
        <v>163</v>
      </c>
      <c r="H37" s="653">
        <v>1</v>
      </c>
      <c r="I37" s="653">
        <v>163</v>
      </c>
      <c r="J37" s="653"/>
      <c r="K37" s="653"/>
      <c r="L37" s="653"/>
      <c r="M37" s="653"/>
      <c r="N37" s="653"/>
      <c r="O37" s="653"/>
      <c r="P37" s="666"/>
      <c r="Q37" s="654"/>
    </row>
    <row r="38" spans="1:17" ht="14.4" customHeight="1" x14ac:dyDescent="0.3">
      <c r="A38" s="649" t="s">
        <v>6853</v>
      </c>
      <c r="B38" s="650" t="s">
        <v>6422</v>
      </c>
      <c r="C38" s="650" t="s">
        <v>6707</v>
      </c>
      <c r="D38" s="650" t="s">
        <v>6730</v>
      </c>
      <c r="E38" s="650" t="s">
        <v>6731</v>
      </c>
      <c r="F38" s="653"/>
      <c r="G38" s="653"/>
      <c r="H38" s="653"/>
      <c r="I38" s="653"/>
      <c r="J38" s="653"/>
      <c r="K38" s="653"/>
      <c r="L38" s="653"/>
      <c r="M38" s="653"/>
      <c r="N38" s="653">
        <v>2</v>
      </c>
      <c r="O38" s="653">
        <v>0</v>
      </c>
      <c r="P38" s="666"/>
      <c r="Q38" s="654">
        <v>0</v>
      </c>
    </row>
    <row r="39" spans="1:17" ht="14.4" customHeight="1" x14ac:dyDescent="0.3">
      <c r="A39" s="649" t="s">
        <v>6853</v>
      </c>
      <c r="B39" s="650" t="s">
        <v>6422</v>
      </c>
      <c r="C39" s="650" t="s">
        <v>6707</v>
      </c>
      <c r="D39" s="650" t="s">
        <v>6744</v>
      </c>
      <c r="E39" s="650" t="s">
        <v>6745</v>
      </c>
      <c r="F39" s="653"/>
      <c r="G39" s="653"/>
      <c r="H39" s="653"/>
      <c r="I39" s="653"/>
      <c r="J39" s="653"/>
      <c r="K39" s="653"/>
      <c r="L39" s="653"/>
      <c r="M39" s="653"/>
      <c r="N39" s="653">
        <v>1</v>
      </c>
      <c r="O39" s="653">
        <v>330</v>
      </c>
      <c r="P39" s="666"/>
      <c r="Q39" s="654">
        <v>330</v>
      </c>
    </row>
    <row r="40" spans="1:17" ht="14.4" customHeight="1" x14ac:dyDescent="0.3">
      <c r="A40" s="649" t="s">
        <v>6853</v>
      </c>
      <c r="B40" s="650" t="s">
        <v>6422</v>
      </c>
      <c r="C40" s="650" t="s">
        <v>6707</v>
      </c>
      <c r="D40" s="650" t="s">
        <v>6748</v>
      </c>
      <c r="E40" s="650" t="s">
        <v>6749</v>
      </c>
      <c r="F40" s="653"/>
      <c r="G40" s="653"/>
      <c r="H40" s="653"/>
      <c r="I40" s="653"/>
      <c r="J40" s="653">
        <v>1</v>
      </c>
      <c r="K40" s="653">
        <v>645</v>
      </c>
      <c r="L40" s="653"/>
      <c r="M40" s="653">
        <v>645</v>
      </c>
      <c r="N40" s="653">
        <v>1</v>
      </c>
      <c r="O40" s="653">
        <v>651</v>
      </c>
      <c r="P40" s="666"/>
      <c r="Q40" s="654">
        <v>651</v>
      </c>
    </row>
    <row r="41" spans="1:17" ht="14.4" customHeight="1" x14ac:dyDescent="0.3">
      <c r="A41" s="649" t="s">
        <v>6853</v>
      </c>
      <c r="B41" s="650" t="s">
        <v>6422</v>
      </c>
      <c r="C41" s="650" t="s">
        <v>6707</v>
      </c>
      <c r="D41" s="650" t="s">
        <v>6752</v>
      </c>
      <c r="E41" s="650" t="s">
        <v>6753</v>
      </c>
      <c r="F41" s="653">
        <v>6</v>
      </c>
      <c r="G41" s="653">
        <v>672</v>
      </c>
      <c r="H41" s="653">
        <v>1</v>
      </c>
      <c r="I41" s="653">
        <v>112</v>
      </c>
      <c r="J41" s="653">
        <v>4</v>
      </c>
      <c r="K41" s="653">
        <v>448</v>
      </c>
      <c r="L41" s="653">
        <v>0.66666666666666663</v>
      </c>
      <c r="M41" s="653">
        <v>112</v>
      </c>
      <c r="N41" s="653">
        <v>5</v>
      </c>
      <c r="O41" s="653">
        <v>570</v>
      </c>
      <c r="P41" s="666">
        <v>0.8482142857142857</v>
      </c>
      <c r="Q41" s="654">
        <v>114</v>
      </c>
    </row>
    <row r="42" spans="1:17" ht="14.4" customHeight="1" x14ac:dyDescent="0.3">
      <c r="A42" s="649" t="s">
        <v>6853</v>
      </c>
      <c r="B42" s="650" t="s">
        <v>6756</v>
      </c>
      <c r="C42" s="650" t="s">
        <v>6695</v>
      </c>
      <c r="D42" s="650" t="s">
        <v>6780</v>
      </c>
      <c r="E42" s="650" t="s">
        <v>6781</v>
      </c>
      <c r="F42" s="653">
        <v>1</v>
      </c>
      <c r="G42" s="653">
        <v>710.6</v>
      </c>
      <c r="H42" s="653">
        <v>1</v>
      </c>
      <c r="I42" s="653">
        <v>710.6</v>
      </c>
      <c r="J42" s="653">
        <v>1</v>
      </c>
      <c r="K42" s="653">
        <v>710.6</v>
      </c>
      <c r="L42" s="653">
        <v>1</v>
      </c>
      <c r="M42" s="653">
        <v>710.6</v>
      </c>
      <c r="N42" s="653">
        <v>1</v>
      </c>
      <c r="O42" s="653">
        <v>710.6</v>
      </c>
      <c r="P42" s="666">
        <v>1</v>
      </c>
      <c r="Q42" s="654">
        <v>710.6</v>
      </c>
    </row>
    <row r="43" spans="1:17" ht="14.4" customHeight="1" x14ac:dyDescent="0.3">
      <c r="A43" s="649" t="s">
        <v>6853</v>
      </c>
      <c r="B43" s="650" t="s">
        <v>6756</v>
      </c>
      <c r="C43" s="650" t="s">
        <v>6707</v>
      </c>
      <c r="D43" s="650" t="s">
        <v>6714</v>
      </c>
      <c r="E43" s="650" t="s">
        <v>6715</v>
      </c>
      <c r="F43" s="653">
        <v>15</v>
      </c>
      <c r="G43" s="653">
        <v>510</v>
      </c>
      <c r="H43" s="653">
        <v>1</v>
      </c>
      <c r="I43" s="653">
        <v>34</v>
      </c>
      <c r="J43" s="653">
        <v>15</v>
      </c>
      <c r="K43" s="653">
        <v>510</v>
      </c>
      <c r="L43" s="653">
        <v>1</v>
      </c>
      <c r="M43" s="653">
        <v>34</v>
      </c>
      <c r="N43" s="653">
        <v>13</v>
      </c>
      <c r="O43" s="653">
        <v>449</v>
      </c>
      <c r="P43" s="666">
        <v>0.88039215686274508</v>
      </c>
      <c r="Q43" s="654">
        <v>34.53846153846154</v>
      </c>
    </row>
    <row r="44" spans="1:17" ht="14.4" customHeight="1" x14ac:dyDescent="0.3">
      <c r="A44" s="649" t="s">
        <v>6853</v>
      </c>
      <c r="B44" s="650" t="s">
        <v>6756</v>
      </c>
      <c r="C44" s="650" t="s">
        <v>6707</v>
      </c>
      <c r="D44" s="650" t="s">
        <v>6722</v>
      </c>
      <c r="E44" s="650" t="s">
        <v>6723</v>
      </c>
      <c r="F44" s="653">
        <v>1</v>
      </c>
      <c r="G44" s="653">
        <v>162</v>
      </c>
      <c r="H44" s="653">
        <v>1</v>
      </c>
      <c r="I44" s="653">
        <v>162</v>
      </c>
      <c r="J44" s="653">
        <v>10</v>
      </c>
      <c r="K44" s="653">
        <v>1630</v>
      </c>
      <c r="L44" s="653">
        <v>10.061728395061728</v>
      </c>
      <c r="M44" s="653">
        <v>163</v>
      </c>
      <c r="N44" s="653">
        <v>2</v>
      </c>
      <c r="O44" s="653">
        <v>328</v>
      </c>
      <c r="P44" s="666">
        <v>2.0246913580246915</v>
      </c>
      <c r="Q44" s="654">
        <v>164</v>
      </c>
    </row>
    <row r="45" spans="1:17" ht="14.4" customHeight="1" x14ac:dyDescent="0.3">
      <c r="A45" s="649" t="s">
        <v>6853</v>
      </c>
      <c r="B45" s="650" t="s">
        <v>6756</v>
      </c>
      <c r="C45" s="650" t="s">
        <v>6707</v>
      </c>
      <c r="D45" s="650" t="s">
        <v>6787</v>
      </c>
      <c r="E45" s="650" t="s">
        <v>6788</v>
      </c>
      <c r="F45" s="653"/>
      <c r="G45" s="653"/>
      <c r="H45" s="653"/>
      <c r="I45" s="653"/>
      <c r="J45" s="653"/>
      <c r="K45" s="653"/>
      <c r="L45" s="653"/>
      <c r="M45" s="653"/>
      <c r="N45" s="653">
        <v>1</v>
      </c>
      <c r="O45" s="653">
        <v>1186</v>
      </c>
      <c r="P45" s="666"/>
      <c r="Q45" s="654">
        <v>1186</v>
      </c>
    </row>
    <row r="46" spans="1:17" ht="14.4" customHeight="1" x14ac:dyDescent="0.3">
      <c r="A46" s="649" t="s">
        <v>6853</v>
      </c>
      <c r="B46" s="650" t="s">
        <v>6756</v>
      </c>
      <c r="C46" s="650" t="s">
        <v>6707</v>
      </c>
      <c r="D46" s="650" t="s">
        <v>6789</v>
      </c>
      <c r="E46" s="650" t="s">
        <v>6790</v>
      </c>
      <c r="F46" s="653">
        <v>105</v>
      </c>
      <c r="G46" s="653">
        <v>74025</v>
      </c>
      <c r="H46" s="653">
        <v>1</v>
      </c>
      <c r="I46" s="653">
        <v>705</v>
      </c>
      <c r="J46" s="653">
        <v>227</v>
      </c>
      <c r="K46" s="653">
        <v>160262</v>
      </c>
      <c r="L46" s="653">
        <v>2.1649712934819316</v>
      </c>
      <c r="M46" s="653">
        <v>706</v>
      </c>
      <c r="N46" s="653">
        <v>114</v>
      </c>
      <c r="O46" s="653">
        <v>80537</v>
      </c>
      <c r="P46" s="666">
        <v>1.0879702803107059</v>
      </c>
      <c r="Q46" s="654">
        <v>706.46491228070181</v>
      </c>
    </row>
    <row r="47" spans="1:17" ht="14.4" customHeight="1" x14ac:dyDescent="0.3">
      <c r="A47" s="649" t="s">
        <v>6853</v>
      </c>
      <c r="B47" s="650" t="s">
        <v>6756</v>
      </c>
      <c r="C47" s="650" t="s">
        <v>6707</v>
      </c>
      <c r="D47" s="650" t="s">
        <v>6797</v>
      </c>
      <c r="E47" s="650" t="s">
        <v>6798</v>
      </c>
      <c r="F47" s="653">
        <v>1</v>
      </c>
      <c r="G47" s="653">
        <v>123</v>
      </c>
      <c r="H47" s="653">
        <v>1</v>
      </c>
      <c r="I47" s="653">
        <v>123</v>
      </c>
      <c r="J47" s="653"/>
      <c r="K47" s="653"/>
      <c r="L47" s="653"/>
      <c r="M47" s="653"/>
      <c r="N47" s="653">
        <v>3</v>
      </c>
      <c r="O47" s="653">
        <v>374</v>
      </c>
      <c r="P47" s="666">
        <v>3.0406504065040649</v>
      </c>
      <c r="Q47" s="654">
        <v>124.66666666666667</v>
      </c>
    </row>
    <row r="48" spans="1:17" ht="14.4" customHeight="1" x14ac:dyDescent="0.3">
      <c r="A48" s="649" t="s">
        <v>6853</v>
      </c>
      <c r="B48" s="650" t="s">
        <v>6756</v>
      </c>
      <c r="C48" s="650" t="s">
        <v>6707</v>
      </c>
      <c r="D48" s="650" t="s">
        <v>6801</v>
      </c>
      <c r="E48" s="650" t="s">
        <v>6802</v>
      </c>
      <c r="F48" s="653">
        <v>2</v>
      </c>
      <c r="G48" s="653">
        <v>1336</v>
      </c>
      <c r="H48" s="653">
        <v>1</v>
      </c>
      <c r="I48" s="653">
        <v>668</v>
      </c>
      <c r="J48" s="653">
        <v>1</v>
      </c>
      <c r="K48" s="653">
        <v>674</v>
      </c>
      <c r="L48" s="653">
        <v>0.50449101796407181</v>
      </c>
      <c r="M48" s="653">
        <v>674</v>
      </c>
      <c r="N48" s="653">
        <v>1</v>
      </c>
      <c r="O48" s="653">
        <v>685</v>
      </c>
      <c r="P48" s="666">
        <v>0.51272455089820357</v>
      </c>
      <c r="Q48" s="654">
        <v>685</v>
      </c>
    </row>
    <row r="49" spans="1:17" ht="14.4" customHeight="1" x14ac:dyDescent="0.3">
      <c r="A49" s="649" t="s">
        <v>6853</v>
      </c>
      <c r="B49" s="650" t="s">
        <v>6756</v>
      </c>
      <c r="C49" s="650" t="s">
        <v>6707</v>
      </c>
      <c r="D49" s="650" t="s">
        <v>6807</v>
      </c>
      <c r="E49" s="650" t="s">
        <v>6808</v>
      </c>
      <c r="F49" s="653">
        <v>3</v>
      </c>
      <c r="G49" s="653">
        <v>978</v>
      </c>
      <c r="H49" s="653">
        <v>1</v>
      </c>
      <c r="I49" s="653">
        <v>326</v>
      </c>
      <c r="J49" s="653"/>
      <c r="K49" s="653"/>
      <c r="L49" s="653"/>
      <c r="M49" s="653"/>
      <c r="N49" s="653"/>
      <c r="O49" s="653"/>
      <c r="P49" s="666"/>
      <c r="Q49" s="654"/>
    </row>
    <row r="50" spans="1:17" ht="14.4" customHeight="1" x14ac:dyDescent="0.3">
      <c r="A50" s="649" t="s">
        <v>6853</v>
      </c>
      <c r="B50" s="650" t="s">
        <v>6756</v>
      </c>
      <c r="C50" s="650" t="s">
        <v>6707</v>
      </c>
      <c r="D50" s="650" t="s">
        <v>6811</v>
      </c>
      <c r="E50" s="650" t="s">
        <v>6812</v>
      </c>
      <c r="F50" s="653">
        <v>12</v>
      </c>
      <c r="G50" s="653">
        <v>5940</v>
      </c>
      <c r="H50" s="653">
        <v>1</v>
      </c>
      <c r="I50" s="653">
        <v>495</v>
      </c>
      <c r="J50" s="653">
        <v>19</v>
      </c>
      <c r="K50" s="653">
        <v>9443</v>
      </c>
      <c r="L50" s="653">
        <v>1.5897306397306397</v>
      </c>
      <c r="M50" s="653">
        <v>497</v>
      </c>
      <c r="N50" s="653">
        <v>4</v>
      </c>
      <c r="O50" s="653">
        <v>2000</v>
      </c>
      <c r="P50" s="666">
        <v>0.33670033670033672</v>
      </c>
      <c r="Q50" s="654">
        <v>500</v>
      </c>
    </row>
    <row r="51" spans="1:17" ht="14.4" customHeight="1" x14ac:dyDescent="0.3">
      <c r="A51" s="649" t="s">
        <v>6853</v>
      </c>
      <c r="B51" s="650" t="s">
        <v>6756</v>
      </c>
      <c r="C51" s="650" t="s">
        <v>6707</v>
      </c>
      <c r="D51" s="650" t="s">
        <v>6815</v>
      </c>
      <c r="E51" s="650" t="s">
        <v>6816</v>
      </c>
      <c r="F51" s="653">
        <v>13</v>
      </c>
      <c r="G51" s="653">
        <v>24505</v>
      </c>
      <c r="H51" s="653">
        <v>1</v>
      </c>
      <c r="I51" s="653">
        <v>1885</v>
      </c>
      <c r="J51" s="653">
        <v>18</v>
      </c>
      <c r="K51" s="653">
        <v>33984</v>
      </c>
      <c r="L51" s="653">
        <v>1.3868190165272394</v>
      </c>
      <c r="M51" s="653">
        <v>1888</v>
      </c>
      <c r="N51" s="653">
        <v>8</v>
      </c>
      <c r="O51" s="653">
        <v>15134</v>
      </c>
      <c r="P51" s="666">
        <v>0.61758824729647011</v>
      </c>
      <c r="Q51" s="654">
        <v>1891.75</v>
      </c>
    </row>
    <row r="52" spans="1:17" ht="14.4" customHeight="1" x14ac:dyDescent="0.3">
      <c r="A52" s="649" t="s">
        <v>6853</v>
      </c>
      <c r="B52" s="650" t="s">
        <v>6756</v>
      </c>
      <c r="C52" s="650" t="s">
        <v>6707</v>
      </c>
      <c r="D52" s="650" t="s">
        <v>6817</v>
      </c>
      <c r="E52" s="650" t="s">
        <v>6818</v>
      </c>
      <c r="F52" s="653"/>
      <c r="G52" s="653"/>
      <c r="H52" s="653"/>
      <c r="I52" s="653"/>
      <c r="J52" s="653">
        <v>2</v>
      </c>
      <c r="K52" s="653">
        <v>704</v>
      </c>
      <c r="L52" s="653"/>
      <c r="M52" s="653">
        <v>352</v>
      </c>
      <c r="N52" s="653"/>
      <c r="O52" s="653"/>
      <c r="P52" s="666"/>
      <c r="Q52" s="654"/>
    </row>
    <row r="53" spans="1:17" ht="14.4" customHeight="1" x14ac:dyDescent="0.3">
      <c r="A53" s="649" t="s">
        <v>6854</v>
      </c>
      <c r="B53" s="650" t="s">
        <v>6422</v>
      </c>
      <c r="C53" s="650" t="s">
        <v>1527</v>
      </c>
      <c r="D53" s="650" t="s">
        <v>6507</v>
      </c>
      <c r="E53" s="650" t="s">
        <v>6508</v>
      </c>
      <c r="F53" s="653">
        <v>1</v>
      </c>
      <c r="G53" s="653">
        <v>3960.74</v>
      </c>
      <c r="H53" s="653">
        <v>1</v>
      </c>
      <c r="I53" s="653">
        <v>3960.74</v>
      </c>
      <c r="J53" s="653"/>
      <c r="K53" s="653"/>
      <c r="L53" s="653"/>
      <c r="M53" s="653"/>
      <c r="N53" s="653"/>
      <c r="O53" s="653"/>
      <c r="P53" s="666"/>
      <c r="Q53" s="654"/>
    </row>
    <row r="54" spans="1:17" ht="14.4" customHeight="1" x14ac:dyDescent="0.3">
      <c r="A54" s="649" t="s">
        <v>6854</v>
      </c>
      <c r="B54" s="650" t="s">
        <v>6422</v>
      </c>
      <c r="C54" s="650" t="s">
        <v>1527</v>
      </c>
      <c r="D54" s="650" t="s">
        <v>6689</v>
      </c>
      <c r="E54" s="650" t="s">
        <v>6461</v>
      </c>
      <c r="F54" s="653"/>
      <c r="G54" s="653"/>
      <c r="H54" s="653"/>
      <c r="I54" s="653"/>
      <c r="J54" s="653"/>
      <c r="K54" s="653"/>
      <c r="L54" s="653"/>
      <c r="M54" s="653"/>
      <c r="N54" s="653">
        <v>0</v>
      </c>
      <c r="O54" s="653">
        <v>0</v>
      </c>
      <c r="P54" s="666"/>
      <c r="Q54" s="654"/>
    </row>
    <row r="55" spans="1:17" ht="14.4" customHeight="1" x14ac:dyDescent="0.3">
      <c r="A55" s="649" t="s">
        <v>6854</v>
      </c>
      <c r="B55" s="650" t="s">
        <v>6422</v>
      </c>
      <c r="C55" s="650" t="s">
        <v>1527</v>
      </c>
      <c r="D55" s="650" t="s">
        <v>6689</v>
      </c>
      <c r="E55" s="650" t="s">
        <v>3433</v>
      </c>
      <c r="F55" s="653"/>
      <c r="G55" s="653"/>
      <c r="H55" s="653"/>
      <c r="I55" s="653"/>
      <c r="J55" s="653"/>
      <c r="K55" s="653"/>
      <c r="L55" s="653"/>
      <c r="M55" s="653"/>
      <c r="N55" s="653">
        <v>1</v>
      </c>
      <c r="O55" s="653">
        <v>44626.51</v>
      </c>
      <c r="P55" s="666"/>
      <c r="Q55" s="654">
        <v>44626.51</v>
      </c>
    </row>
    <row r="56" spans="1:17" ht="14.4" customHeight="1" x14ac:dyDescent="0.3">
      <c r="A56" s="649" t="s">
        <v>6854</v>
      </c>
      <c r="B56" s="650" t="s">
        <v>6422</v>
      </c>
      <c r="C56" s="650" t="s">
        <v>6707</v>
      </c>
      <c r="D56" s="650" t="s">
        <v>6708</v>
      </c>
      <c r="E56" s="650" t="s">
        <v>6709</v>
      </c>
      <c r="F56" s="653">
        <v>1</v>
      </c>
      <c r="G56" s="653">
        <v>276</v>
      </c>
      <c r="H56" s="653">
        <v>1</v>
      </c>
      <c r="I56" s="653">
        <v>276</v>
      </c>
      <c r="J56" s="653"/>
      <c r="K56" s="653"/>
      <c r="L56" s="653"/>
      <c r="M56" s="653"/>
      <c r="N56" s="653"/>
      <c r="O56" s="653"/>
      <c r="P56" s="666"/>
      <c r="Q56" s="654"/>
    </row>
    <row r="57" spans="1:17" ht="14.4" customHeight="1" x14ac:dyDescent="0.3">
      <c r="A57" s="649" t="s">
        <v>6854</v>
      </c>
      <c r="B57" s="650" t="s">
        <v>6422</v>
      </c>
      <c r="C57" s="650" t="s">
        <v>6707</v>
      </c>
      <c r="D57" s="650" t="s">
        <v>6714</v>
      </c>
      <c r="E57" s="650" t="s">
        <v>6715</v>
      </c>
      <c r="F57" s="653">
        <v>48</v>
      </c>
      <c r="G57" s="653">
        <v>1632</v>
      </c>
      <c r="H57" s="653">
        <v>1</v>
      </c>
      <c r="I57" s="653">
        <v>34</v>
      </c>
      <c r="J57" s="653">
        <v>28</v>
      </c>
      <c r="K57" s="653">
        <v>952</v>
      </c>
      <c r="L57" s="653">
        <v>0.58333333333333337</v>
      </c>
      <c r="M57" s="653">
        <v>34</v>
      </c>
      <c r="N57" s="653">
        <v>33</v>
      </c>
      <c r="O57" s="653">
        <v>1134</v>
      </c>
      <c r="P57" s="666">
        <v>0.69485294117647056</v>
      </c>
      <c r="Q57" s="654">
        <v>34.363636363636367</v>
      </c>
    </row>
    <row r="58" spans="1:17" ht="14.4" customHeight="1" x14ac:dyDescent="0.3">
      <c r="A58" s="649" t="s">
        <v>6854</v>
      </c>
      <c r="B58" s="650" t="s">
        <v>6422</v>
      </c>
      <c r="C58" s="650" t="s">
        <v>6707</v>
      </c>
      <c r="D58" s="650" t="s">
        <v>6720</v>
      </c>
      <c r="E58" s="650" t="s">
        <v>6721</v>
      </c>
      <c r="F58" s="653"/>
      <c r="G58" s="653"/>
      <c r="H58" s="653"/>
      <c r="I58" s="653"/>
      <c r="J58" s="653">
        <v>1</v>
      </c>
      <c r="K58" s="653">
        <v>163</v>
      </c>
      <c r="L58" s="653"/>
      <c r="M58" s="653">
        <v>163</v>
      </c>
      <c r="N58" s="653">
        <v>1</v>
      </c>
      <c r="O58" s="653">
        <v>164</v>
      </c>
      <c r="P58" s="666"/>
      <c r="Q58" s="654">
        <v>164</v>
      </c>
    </row>
    <row r="59" spans="1:17" ht="14.4" customHeight="1" x14ac:dyDescent="0.3">
      <c r="A59" s="649" t="s">
        <v>6854</v>
      </c>
      <c r="B59" s="650" t="s">
        <v>6422</v>
      </c>
      <c r="C59" s="650" t="s">
        <v>6707</v>
      </c>
      <c r="D59" s="650" t="s">
        <v>6726</v>
      </c>
      <c r="E59" s="650" t="s">
        <v>6727</v>
      </c>
      <c r="F59" s="653"/>
      <c r="G59" s="653"/>
      <c r="H59" s="653"/>
      <c r="I59" s="653"/>
      <c r="J59" s="653"/>
      <c r="K59" s="653"/>
      <c r="L59" s="653"/>
      <c r="M59" s="653"/>
      <c r="N59" s="653">
        <v>1</v>
      </c>
      <c r="O59" s="653">
        <v>0</v>
      </c>
      <c r="P59" s="666"/>
      <c r="Q59" s="654">
        <v>0</v>
      </c>
    </row>
    <row r="60" spans="1:17" ht="14.4" customHeight="1" x14ac:dyDescent="0.3">
      <c r="A60" s="649" t="s">
        <v>6854</v>
      </c>
      <c r="B60" s="650" t="s">
        <v>6422</v>
      </c>
      <c r="C60" s="650" t="s">
        <v>6707</v>
      </c>
      <c r="D60" s="650" t="s">
        <v>6728</v>
      </c>
      <c r="E60" s="650" t="s">
        <v>6729</v>
      </c>
      <c r="F60" s="653">
        <v>1</v>
      </c>
      <c r="G60" s="653">
        <v>103</v>
      </c>
      <c r="H60" s="653">
        <v>1</v>
      </c>
      <c r="I60" s="653">
        <v>103</v>
      </c>
      <c r="J60" s="653"/>
      <c r="K60" s="653"/>
      <c r="L60" s="653"/>
      <c r="M60" s="653"/>
      <c r="N60" s="653">
        <v>1</v>
      </c>
      <c r="O60" s="653">
        <v>105</v>
      </c>
      <c r="P60" s="666">
        <v>1.0194174757281553</v>
      </c>
      <c r="Q60" s="654">
        <v>105</v>
      </c>
    </row>
    <row r="61" spans="1:17" ht="14.4" customHeight="1" x14ac:dyDescent="0.3">
      <c r="A61" s="649" t="s">
        <v>6854</v>
      </c>
      <c r="B61" s="650" t="s">
        <v>6422</v>
      </c>
      <c r="C61" s="650" t="s">
        <v>6707</v>
      </c>
      <c r="D61" s="650" t="s">
        <v>6730</v>
      </c>
      <c r="E61" s="650" t="s">
        <v>6731</v>
      </c>
      <c r="F61" s="653">
        <v>1</v>
      </c>
      <c r="G61" s="653">
        <v>0</v>
      </c>
      <c r="H61" s="653"/>
      <c r="I61" s="653">
        <v>0</v>
      </c>
      <c r="J61" s="653">
        <v>1</v>
      </c>
      <c r="K61" s="653">
        <v>0</v>
      </c>
      <c r="L61" s="653"/>
      <c r="M61" s="653">
        <v>0</v>
      </c>
      <c r="N61" s="653">
        <v>1</v>
      </c>
      <c r="O61" s="653">
        <v>0</v>
      </c>
      <c r="P61" s="666"/>
      <c r="Q61" s="654">
        <v>0</v>
      </c>
    </row>
    <row r="62" spans="1:17" ht="14.4" customHeight="1" x14ac:dyDescent="0.3">
      <c r="A62" s="649" t="s">
        <v>6854</v>
      </c>
      <c r="B62" s="650" t="s">
        <v>6422</v>
      </c>
      <c r="C62" s="650" t="s">
        <v>6707</v>
      </c>
      <c r="D62" s="650" t="s">
        <v>6736</v>
      </c>
      <c r="E62" s="650" t="s">
        <v>6737</v>
      </c>
      <c r="F62" s="653">
        <v>1</v>
      </c>
      <c r="G62" s="653">
        <v>19</v>
      </c>
      <c r="H62" s="653">
        <v>1</v>
      </c>
      <c r="I62" s="653">
        <v>19</v>
      </c>
      <c r="J62" s="653"/>
      <c r="K62" s="653"/>
      <c r="L62" s="653"/>
      <c r="M62" s="653"/>
      <c r="N62" s="653"/>
      <c r="O62" s="653"/>
      <c r="P62" s="666"/>
      <c r="Q62" s="654"/>
    </row>
    <row r="63" spans="1:17" ht="14.4" customHeight="1" x14ac:dyDescent="0.3">
      <c r="A63" s="649" t="s">
        <v>6854</v>
      </c>
      <c r="B63" s="650" t="s">
        <v>6422</v>
      </c>
      <c r="C63" s="650" t="s">
        <v>6707</v>
      </c>
      <c r="D63" s="650" t="s">
        <v>6744</v>
      </c>
      <c r="E63" s="650" t="s">
        <v>6745</v>
      </c>
      <c r="F63" s="653"/>
      <c r="G63" s="653"/>
      <c r="H63" s="653"/>
      <c r="I63" s="653"/>
      <c r="J63" s="653"/>
      <c r="K63" s="653"/>
      <c r="L63" s="653"/>
      <c r="M63" s="653"/>
      <c r="N63" s="653">
        <v>3</v>
      </c>
      <c r="O63" s="653">
        <v>984</v>
      </c>
      <c r="P63" s="666"/>
      <c r="Q63" s="654">
        <v>328</v>
      </c>
    </row>
    <row r="64" spans="1:17" ht="14.4" customHeight="1" x14ac:dyDescent="0.3">
      <c r="A64" s="649" t="s">
        <v>6854</v>
      </c>
      <c r="B64" s="650" t="s">
        <v>6422</v>
      </c>
      <c r="C64" s="650" t="s">
        <v>6707</v>
      </c>
      <c r="D64" s="650" t="s">
        <v>6748</v>
      </c>
      <c r="E64" s="650" t="s">
        <v>6749</v>
      </c>
      <c r="F64" s="653">
        <v>2</v>
      </c>
      <c r="G64" s="653">
        <v>1288</v>
      </c>
      <c r="H64" s="653">
        <v>1</v>
      </c>
      <c r="I64" s="653">
        <v>644</v>
      </c>
      <c r="J64" s="653">
        <v>6</v>
      </c>
      <c r="K64" s="653">
        <v>3870</v>
      </c>
      <c r="L64" s="653">
        <v>3.0046583850931676</v>
      </c>
      <c r="M64" s="653">
        <v>645</v>
      </c>
      <c r="N64" s="653">
        <v>4</v>
      </c>
      <c r="O64" s="653">
        <v>2586</v>
      </c>
      <c r="P64" s="666">
        <v>2.0077639751552794</v>
      </c>
      <c r="Q64" s="654">
        <v>646.5</v>
      </c>
    </row>
    <row r="65" spans="1:17" ht="14.4" customHeight="1" x14ac:dyDescent="0.3">
      <c r="A65" s="649" t="s">
        <v>6854</v>
      </c>
      <c r="B65" s="650" t="s">
        <v>6422</v>
      </c>
      <c r="C65" s="650" t="s">
        <v>6707</v>
      </c>
      <c r="D65" s="650" t="s">
        <v>6752</v>
      </c>
      <c r="E65" s="650" t="s">
        <v>6753</v>
      </c>
      <c r="F65" s="653">
        <v>35</v>
      </c>
      <c r="G65" s="653">
        <v>3920</v>
      </c>
      <c r="H65" s="653">
        <v>1</v>
      </c>
      <c r="I65" s="653">
        <v>112</v>
      </c>
      <c r="J65" s="653">
        <v>27</v>
      </c>
      <c r="K65" s="653">
        <v>3024</v>
      </c>
      <c r="L65" s="653">
        <v>0.77142857142857146</v>
      </c>
      <c r="M65" s="653">
        <v>112</v>
      </c>
      <c r="N65" s="653">
        <v>37</v>
      </c>
      <c r="O65" s="653">
        <v>4196</v>
      </c>
      <c r="P65" s="666">
        <v>1.0704081632653062</v>
      </c>
      <c r="Q65" s="654">
        <v>113.4054054054054</v>
      </c>
    </row>
    <row r="66" spans="1:17" ht="14.4" customHeight="1" x14ac:dyDescent="0.3">
      <c r="A66" s="649" t="s">
        <v>6854</v>
      </c>
      <c r="B66" s="650" t="s">
        <v>6756</v>
      </c>
      <c r="C66" s="650" t="s">
        <v>6695</v>
      </c>
      <c r="D66" s="650" t="s">
        <v>6780</v>
      </c>
      <c r="E66" s="650" t="s">
        <v>6781</v>
      </c>
      <c r="F66" s="653">
        <v>1</v>
      </c>
      <c r="G66" s="653">
        <v>710.6</v>
      </c>
      <c r="H66" s="653">
        <v>1</v>
      </c>
      <c r="I66" s="653">
        <v>710.6</v>
      </c>
      <c r="J66" s="653"/>
      <c r="K66" s="653"/>
      <c r="L66" s="653"/>
      <c r="M66" s="653"/>
      <c r="N66" s="653"/>
      <c r="O66" s="653"/>
      <c r="P66" s="666"/>
      <c r="Q66" s="654"/>
    </row>
    <row r="67" spans="1:17" ht="14.4" customHeight="1" x14ac:dyDescent="0.3">
      <c r="A67" s="649" t="s">
        <v>6854</v>
      </c>
      <c r="B67" s="650" t="s">
        <v>6756</v>
      </c>
      <c r="C67" s="650" t="s">
        <v>6695</v>
      </c>
      <c r="D67" s="650" t="s">
        <v>6784</v>
      </c>
      <c r="E67" s="650" t="s">
        <v>6785</v>
      </c>
      <c r="F67" s="653"/>
      <c r="G67" s="653"/>
      <c r="H67" s="653"/>
      <c r="I67" s="653"/>
      <c r="J67" s="653"/>
      <c r="K67" s="653"/>
      <c r="L67" s="653"/>
      <c r="M67" s="653"/>
      <c r="N67" s="653">
        <v>1</v>
      </c>
      <c r="O67" s="653">
        <v>2011.4</v>
      </c>
      <c r="P67" s="666"/>
      <c r="Q67" s="654">
        <v>2011.4</v>
      </c>
    </row>
    <row r="68" spans="1:17" ht="14.4" customHeight="1" x14ac:dyDescent="0.3">
      <c r="A68" s="649" t="s">
        <v>6854</v>
      </c>
      <c r="B68" s="650" t="s">
        <v>6756</v>
      </c>
      <c r="C68" s="650" t="s">
        <v>6707</v>
      </c>
      <c r="D68" s="650" t="s">
        <v>6714</v>
      </c>
      <c r="E68" s="650" t="s">
        <v>6715</v>
      </c>
      <c r="F68" s="653">
        <v>90</v>
      </c>
      <c r="G68" s="653">
        <v>3060</v>
      </c>
      <c r="H68" s="653">
        <v>1</v>
      </c>
      <c r="I68" s="653">
        <v>34</v>
      </c>
      <c r="J68" s="653">
        <v>89</v>
      </c>
      <c r="K68" s="653">
        <v>3026</v>
      </c>
      <c r="L68" s="653">
        <v>0.98888888888888893</v>
      </c>
      <c r="M68" s="653">
        <v>34</v>
      </c>
      <c r="N68" s="653">
        <v>109</v>
      </c>
      <c r="O68" s="653">
        <v>3769</v>
      </c>
      <c r="P68" s="666">
        <v>1.2316993464052288</v>
      </c>
      <c r="Q68" s="654">
        <v>34.577981651376149</v>
      </c>
    </row>
    <row r="69" spans="1:17" ht="14.4" customHeight="1" x14ac:dyDescent="0.3">
      <c r="A69" s="649" t="s">
        <v>6854</v>
      </c>
      <c r="B69" s="650" t="s">
        <v>6756</v>
      </c>
      <c r="C69" s="650" t="s">
        <v>6707</v>
      </c>
      <c r="D69" s="650" t="s">
        <v>6722</v>
      </c>
      <c r="E69" s="650" t="s">
        <v>6723</v>
      </c>
      <c r="F69" s="653">
        <v>1</v>
      </c>
      <c r="G69" s="653">
        <v>162</v>
      </c>
      <c r="H69" s="653">
        <v>1</v>
      </c>
      <c r="I69" s="653">
        <v>162</v>
      </c>
      <c r="J69" s="653">
        <v>4</v>
      </c>
      <c r="K69" s="653">
        <v>652</v>
      </c>
      <c r="L69" s="653">
        <v>4.0246913580246915</v>
      </c>
      <c r="M69" s="653">
        <v>163</v>
      </c>
      <c r="N69" s="653">
        <v>4</v>
      </c>
      <c r="O69" s="653">
        <v>654</v>
      </c>
      <c r="P69" s="666">
        <v>4.0370370370370372</v>
      </c>
      <c r="Q69" s="654">
        <v>163.5</v>
      </c>
    </row>
    <row r="70" spans="1:17" ht="14.4" customHeight="1" x14ac:dyDescent="0.3">
      <c r="A70" s="649" t="s">
        <v>6854</v>
      </c>
      <c r="B70" s="650" t="s">
        <v>6756</v>
      </c>
      <c r="C70" s="650" t="s">
        <v>6707</v>
      </c>
      <c r="D70" s="650" t="s">
        <v>6801</v>
      </c>
      <c r="E70" s="650" t="s">
        <v>6802</v>
      </c>
      <c r="F70" s="653">
        <v>1</v>
      </c>
      <c r="G70" s="653">
        <v>668</v>
      </c>
      <c r="H70" s="653">
        <v>1</v>
      </c>
      <c r="I70" s="653">
        <v>668</v>
      </c>
      <c r="J70" s="653"/>
      <c r="K70" s="653"/>
      <c r="L70" s="653"/>
      <c r="M70" s="653"/>
      <c r="N70" s="653">
        <v>1</v>
      </c>
      <c r="O70" s="653">
        <v>685</v>
      </c>
      <c r="P70" s="666">
        <v>1.0254491017964071</v>
      </c>
      <c r="Q70" s="654">
        <v>685</v>
      </c>
    </row>
    <row r="71" spans="1:17" ht="14.4" customHeight="1" x14ac:dyDescent="0.3">
      <c r="A71" s="649" t="s">
        <v>6854</v>
      </c>
      <c r="B71" s="650" t="s">
        <v>6756</v>
      </c>
      <c r="C71" s="650" t="s">
        <v>6707</v>
      </c>
      <c r="D71" s="650" t="s">
        <v>6803</v>
      </c>
      <c r="E71" s="650" t="s">
        <v>6804</v>
      </c>
      <c r="F71" s="653"/>
      <c r="G71" s="653"/>
      <c r="H71" s="653"/>
      <c r="I71" s="653"/>
      <c r="J71" s="653"/>
      <c r="K71" s="653"/>
      <c r="L71" s="653"/>
      <c r="M71" s="653"/>
      <c r="N71" s="653">
        <v>20</v>
      </c>
      <c r="O71" s="653">
        <v>17400</v>
      </c>
      <c r="P71" s="666"/>
      <c r="Q71" s="654">
        <v>870</v>
      </c>
    </row>
    <row r="72" spans="1:17" ht="14.4" customHeight="1" x14ac:dyDescent="0.3">
      <c r="A72" s="649" t="s">
        <v>6854</v>
      </c>
      <c r="B72" s="650" t="s">
        <v>6756</v>
      </c>
      <c r="C72" s="650" t="s">
        <v>6707</v>
      </c>
      <c r="D72" s="650" t="s">
        <v>6807</v>
      </c>
      <c r="E72" s="650" t="s">
        <v>6808</v>
      </c>
      <c r="F72" s="653">
        <v>27</v>
      </c>
      <c r="G72" s="653">
        <v>8802</v>
      </c>
      <c r="H72" s="653">
        <v>1</v>
      </c>
      <c r="I72" s="653">
        <v>326</v>
      </c>
      <c r="J72" s="653">
        <v>7</v>
      </c>
      <c r="K72" s="653">
        <v>2289</v>
      </c>
      <c r="L72" s="653">
        <v>0.260054533060668</v>
      </c>
      <c r="M72" s="653">
        <v>327</v>
      </c>
      <c r="N72" s="653">
        <v>12</v>
      </c>
      <c r="O72" s="653">
        <v>3945</v>
      </c>
      <c r="P72" s="666">
        <v>0.44819359236537148</v>
      </c>
      <c r="Q72" s="654">
        <v>328.75</v>
      </c>
    </row>
    <row r="73" spans="1:17" ht="14.4" customHeight="1" x14ac:dyDescent="0.3">
      <c r="A73" s="649" t="s">
        <v>6854</v>
      </c>
      <c r="B73" s="650" t="s">
        <v>6756</v>
      </c>
      <c r="C73" s="650" t="s">
        <v>6707</v>
      </c>
      <c r="D73" s="650" t="s">
        <v>6811</v>
      </c>
      <c r="E73" s="650" t="s">
        <v>6812</v>
      </c>
      <c r="F73" s="653">
        <v>1</v>
      </c>
      <c r="G73" s="653">
        <v>495</v>
      </c>
      <c r="H73" s="653">
        <v>1</v>
      </c>
      <c r="I73" s="653">
        <v>495</v>
      </c>
      <c r="J73" s="653"/>
      <c r="K73" s="653"/>
      <c r="L73" s="653"/>
      <c r="M73" s="653"/>
      <c r="N73" s="653"/>
      <c r="O73" s="653"/>
      <c r="P73" s="666"/>
      <c r="Q73" s="654"/>
    </row>
    <row r="74" spans="1:17" ht="14.4" customHeight="1" x14ac:dyDescent="0.3">
      <c r="A74" s="649" t="s">
        <v>6854</v>
      </c>
      <c r="B74" s="650" t="s">
        <v>6756</v>
      </c>
      <c r="C74" s="650" t="s">
        <v>6707</v>
      </c>
      <c r="D74" s="650" t="s">
        <v>6752</v>
      </c>
      <c r="E74" s="650" t="s">
        <v>6753</v>
      </c>
      <c r="F74" s="653">
        <v>3</v>
      </c>
      <c r="G74" s="653">
        <v>336</v>
      </c>
      <c r="H74" s="653">
        <v>1</v>
      </c>
      <c r="I74" s="653">
        <v>112</v>
      </c>
      <c r="J74" s="653"/>
      <c r="K74" s="653"/>
      <c r="L74" s="653"/>
      <c r="M74" s="653"/>
      <c r="N74" s="653">
        <v>12</v>
      </c>
      <c r="O74" s="653">
        <v>1362</v>
      </c>
      <c r="P74" s="666">
        <v>4.0535714285714288</v>
      </c>
      <c r="Q74" s="654">
        <v>113.5</v>
      </c>
    </row>
    <row r="75" spans="1:17" ht="14.4" customHeight="1" x14ac:dyDescent="0.3">
      <c r="A75" s="649" t="s">
        <v>6854</v>
      </c>
      <c r="B75" s="650" t="s">
        <v>6756</v>
      </c>
      <c r="C75" s="650" t="s">
        <v>6707</v>
      </c>
      <c r="D75" s="650" t="s">
        <v>6815</v>
      </c>
      <c r="E75" s="650" t="s">
        <v>6816</v>
      </c>
      <c r="F75" s="653">
        <v>1</v>
      </c>
      <c r="G75" s="653">
        <v>1885</v>
      </c>
      <c r="H75" s="653">
        <v>1</v>
      </c>
      <c r="I75" s="653">
        <v>1885</v>
      </c>
      <c r="J75" s="653"/>
      <c r="K75" s="653"/>
      <c r="L75" s="653"/>
      <c r="M75" s="653"/>
      <c r="N75" s="653">
        <v>3</v>
      </c>
      <c r="O75" s="653">
        <v>5676</v>
      </c>
      <c r="P75" s="666">
        <v>3.0111405835543765</v>
      </c>
      <c r="Q75" s="654">
        <v>1892</v>
      </c>
    </row>
    <row r="76" spans="1:17" ht="14.4" customHeight="1" x14ac:dyDescent="0.3">
      <c r="A76" s="649" t="s">
        <v>6855</v>
      </c>
      <c r="B76" s="650" t="s">
        <v>6422</v>
      </c>
      <c r="C76" s="650" t="s">
        <v>6707</v>
      </c>
      <c r="D76" s="650" t="s">
        <v>6714</v>
      </c>
      <c r="E76" s="650" t="s">
        <v>6715</v>
      </c>
      <c r="F76" s="653">
        <v>1</v>
      </c>
      <c r="G76" s="653">
        <v>34</v>
      </c>
      <c r="H76" s="653">
        <v>1</v>
      </c>
      <c r="I76" s="653">
        <v>34</v>
      </c>
      <c r="J76" s="653">
        <v>1</v>
      </c>
      <c r="K76" s="653">
        <v>34</v>
      </c>
      <c r="L76" s="653">
        <v>1</v>
      </c>
      <c r="M76" s="653">
        <v>34</v>
      </c>
      <c r="N76" s="653"/>
      <c r="O76" s="653"/>
      <c r="P76" s="666"/>
      <c r="Q76" s="654"/>
    </row>
    <row r="77" spans="1:17" ht="14.4" customHeight="1" x14ac:dyDescent="0.3">
      <c r="A77" s="649" t="s">
        <v>6855</v>
      </c>
      <c r="B77" s="650" t="s">
        <v>6422</v>
      </c>
      <c r="C77" s="650" t="s">
        <v>6707</v>
      </c>
      <c r="D77" s="650" t="s">
        <v>6752</v>
      </c>
      <c r="E77" s="650" t="s">
        <v>6753</v>
      </c>
      <c r="F77" s="653">
        <v>1</v>
      </c>
      <c r="G77" s="653">
        <v>112</v>
      </c>
      <c r="H77" s="653">
        <v>1</v>
      </c>
      <c r="I77" s="653">
        <v>112</v>
      </c>
      <c r="J77" s="653"/>
      <c r="K77" s="653"/>
      <c r="L77" s="653"/>
      <c r="M77" s="653"/>
      <c r="N77" s="653"/>
      <c r="O77" s="653"/>
      <c r="P77" s="666"/>
      <c r="Q77" s="654"/>
    </row>
    <row r="78" spans="1:17" ht="14.4" customHeight="1" x14ac:dyDescent="0.3">
      <c r="A78" s="649" t="s">
        <v>6855</v>
      </c>
      <c r="B78" s="650" t="s">
        <v>6756</v>
      </c>
      <c r="C78" s="650" t="s">
        <v>6707</v>
      </c>
      <c r="D78" s="650" t="s">
        <v>6714</v>
      </c>
      <c r="E78" s="650" t="s">
        <v>6715</v>
      </c>
      <c r="F78" s="653"/>
      <c r="G78" s="653"/>
      <c r="H78" s="653"/>
      <c r="I78" s="653"/>
      <c r="J78" s="653">
        <v>1</v>
      </c>
      <c r="K78" s="653">
        <v>34</v>
      </c>
      <c r="L78" s="653"/>
      <c r="M78" s="653">
        <v>34</v>
      </c>
      <c r="N78" s="653"/>
      <c r="O78" s="653"/>
      <c r="P78" s="666"/>
      <c r="Q78" s="654"/>
    </row>
    <row r="79" spans="1:17" ht="14.4" customHeight="1" x14ac:dyDescent="0.3">
      <c r="A79" s="649" t="s">
        <v>6855</v>
      </c>
      <c r="B79" s="650" t="s">
        <v>6756</v>
      </c>
      <c r="C79" s="650" t="s">
        <v>6707</v>
      </c>
      <c r="D79" s="650" t="s">
        <v>6789</v>
      </c>
      <c r="E79" s="650" t="s">
        <v>6790</v>
      </c>
      <c r="F79" s="653"/>
      <c r="G79" s="653"/>
      <c r="H79" s="653"/>
      <c r="I79" s="653"/>
      <c r="J79" s="653">
        <v>8</v>
      </c>
      <c r="K79" s="653">
        <v>5648</v>
      </c>
      <c r="L79" s="653"/>
      <c r="M79" s="653">
        <v>706</v>
      </c>
      <c r="N79" s="653"/>
      <c r="O79" s="653"/>
      <c r="P79" s="666"/>
      <c r="Q79" s="654"/>
    </row>
    <row r="80" spans="1:17" ht="14.4" customHeight="1" x14ac:dyDescent="0.3">
      <c r="A80" s="649" t="s">
        <v>6855</v>
      </c>
      <c r="B80" s="650" t="s">
        <v>6756</v>
      </c>
      <c r="C80" s="650" t="s">
        <v>6707</v>
      </c>
      <c r="D80" s="650" t="s">
        <v>6815</v>
      </c>
      <c r="E80" s="650" t="s">
        <v>6816</v>
      </c>
      <c r="F80" s="653"/>
      <c r="G80" s="653"/>
      <c r="H80" s="653"/>
      <c r="I80" s="653"/>
      <c r="J80" s="653">
        <v>1</v>
      </c>
      <c r="K80" s="653">
        <v>1888</v>
      </c>
      <c r="L80" s="653"/>
      <c r="M80" s="653">
        <v>1888</v>
      </c>
      <c r="N80" s="653"/>
      <c r="O80" s="653"/>
      <c r="P80" s="666"/>
      <c r="Q80" s="654"/>
    </row>
    <row r="81" spans="1:17" ht="14.4" customHeight="1" x14ac:dyDescent="0.3">
      <c r="A81" s="649" t="s">
        <v>6856</v>
      </c>
      <c r="B81" s="650" t="s">
        <v>6422</v>
      </c>
      <c r="C81" s="650" t="s">
        <v>6707</v>
      </c>
      <c r="D81" s="650" t="s">
        <v>6720</v>
      </c>
      <c r="E81" s="650" t="s">
        <v>6721</v>
      </c>
      <c r="F81" s="653">
        <v>2</v>
      </c>
      <c r="G81" s="653">
        <v>326</v>
      </c>
      <c r="H81" s="653">
        <v>1</v>
      </c>
      <c r="I81" s="653">
        <v>163</v>
      </c>
      <c r="J81" s="653">
        <v>4</v>
      </c>
      <c r="K81" s="653">
        <v>652</v>
      </c>
      <c r="L81" s="653">
        <v>2</v>
      </c>
      <c r="M81" s="653">
        <v>163</v>
      </c>
      <c r="N81" s="653">
        <v>3</v>
      </c>
      <c r="O81" s="653">
        <v>490</v>
      </c>
      <c r="P81" s="666">
        <v>1.5030674846625767</v>
      </c>
      <c r="Q81" s="654">
        <v>163.33333333333334</v>
      </c>
    </row>
    <row r="82" spans="1:17" ht="14.4" customHeight="1" x14ac:dyDescent="0.3">
      <c r="A82" s="649" t="s">
        <v>6856</v>
      </c>
      <c r="B82" s="650" t="s">
        <v>6756</v>
      </c>
      <c r="C82" s="650" t="s">
        <v>6707</v>
      </c>
      <c r="D82" s="650" t="s">
        <v>6714</v>
      </c>
      <c r="E82" s="650" t="s">
        <v>6715</v>
      </c>
      <c r="F82" s="653"/>
      <c r="G82" s="653"/>
      <c r="H82" s="653"/>
      <c r="I82" s="653"/>
      <c r="J82" s="653">
        <v>1</v>
      </c>
      <c r="K82" s="653">
        <v>34</v>
      </c>
      <c r="L82" s="653"/>
      <c r="M82" s="653">
        <v>34</v>
      </c>
      <c r="N82" s="653"/>
      <c r="O82" s="653"/>
      <c r="P82" s="666"/>
      <c r="Q82" s="654"/>
    </row>
    <row r="83" spans="1:17" ht="14.4" customHeight="1" x14ac:dyDescent="0.3">
      <c r="A83" s="649" t="s">
        <v>6856</v>
      </c>
      <c r="B83" s="650" t="s">
        <v>6756</v>
      </c>
      <c r="C83" s="650" t="s">
        <v>6707</v>
      </c>
      <c r="D83" s="650" t="s">
        <v>6722</v>
      </c>
      <c r="E83" s="650" t="s">
        <v>6723</v>
      </c>
      <c r="F83" s="653">
        <v>1</v>
      </c>
      <c r="G83" s="653">
        <v>162</v>
      </c>
      <c r="H83" s="653">
        <v>1</v>
      </c>
      <c r="I83" s="653">
        <v>162</v>
      </c>
      <c r="J83" s="653"/>
      <c r="K83" s="653"/>
      <c r="L83" s="653"/>
      <c r="M83" s="653"/>
      <c r="N83" s="653"/>
      <c r="O83" s="653"/>
      <c r="P83" s="666"/>
      <c r="Q83" s="654"/>
    </row>
    <row r="84" spans="1:17" ht="14.4" customHeight="1" x14ac:dyDescent="0.3">
      <c r="A84" s="649" t="s">
        <v>6856</v>
      </c>
      <c r="B84" s="650" t="s">
        <v>6756</v>
      </c>
      <c r="C84" s="650" t="s">
        <v>6707</v>
      </c>
      <c r="D84" s="650" t="s">
        <v>6789</v>
      </c>
      <c r="E84" s="650" t="s">
        <v>6790</v>
      </c>
      <c r="F84" s="653"/>
      <c r="G84" s="653"/>
      <c r="H84" s="653"/>
      <c r="I84" s="653"/>
      <c r="J84" s="653"/>
      <c r="K84" s="653"/>
      <c r="L84" s="653"/>
      <c r="M84" s="653"/>
      <c r="N84" s="653">
        <v>2</v>
      </c>
      <c r="O84" s="653">
        <v>1414</v>
      </c>
      <c r="P84" s="666"/>
      <c r="Q84" s="654">
        <v>707</v>
      </c>
    </row>
    <row r="85" spans="1:17" ht="14.4" customHeight="1" x14ac:dyDescent="0.3">
      <c r="A85" s="649" t="s">
        <v>6856</v>
      </c>
      <c r="B85" s="650" t="s">
        <v>6756</v>
      </c>
      <c r="C85" s="650" t="s">
        <v>6707</v>
      </c>
      <c r="D85" s="650" t="s">
        <v>6752</v>
      </c>
      <c r="E85" s="650" t="s">
        <v>6753</v>
      </c>
      <c r="F85" s="653"/>
      <c r="G85" s="653"/>
      <c r="H85" s="653"/>
      <c r="I85" s="653"/>
      <c r="J85" s="653"/>
      <c r="K85" s="653"/>
      <c r="L85" s="653"/>
      <c r="M85" s="653"/>
      <c r="N85" s="653">
        <v>2</v>
      </c>
      <c r="O85" s="653">
        <v>228</v>
      </c>
      <c r="P85" s="666"/>
      <c r="Q85" s="654">
        <v>114</v>
      </c>
    </row>
    <row r="86" spans="1:17" ht="14.4" customHeight="1" x14ac:dyDescent="0.3">
      <c r="A86" s="649" t="s">
        <v>6857</v>
      </c>
      <c r="B86" s="650" t="s">
        <v>6422</v>
      </c>
      <c r="C86" s="650" t="s">
        <v>6707</v>
      </c>
      <c r="D86" s="650" t="s">
        <v>6752</v>
      </c>
      <c r="E86" s="650" t="s">
        <v>6753</v>
      </c>
      <c r="F86" s="653">
        <v>1</v>
      </c>
      <c r="G86" s="653">
        <v>112</v>
      </c>
      <c r="H86" s="653">
        <v>1</v>
      </c>
      <c r="I86" s="653">
        <v>112</v>
      </c>
      <c r="J86" s="653">
        <v>1</v>
      </c>
      <c r="K86" s="653">
        <v>112</v>
      </c>
      <c r="L86" s="653">
        <v>1</v>
      </c>
      <c r="M86" s="653">
        <v>112</v>
      </c>
      <c r="N86" s="653">
        <v>1</v>
      </c>
      <c r="O86" s="653">
        <v>112</v>
      </c>
      <c r="P86" s="666">
        <v>1</v>
      </c>
      <c r="Q86" s="654">
        <v>112</v>
      </c>
    </row>
    <row r="87" spans="1:17" ht="14.4" customHeight="1" x14ac:dyDescent="0.3">
      <c r="A87" s="649" t="s">
        <v>6857</v>
      </c>
      <c r="B87" s="650" t="s">
        <v>6756</v>
      </c>
      <c r="C87" s="650" t="s">
        <v>6707</v>
      </c>
      <c r="D87" s="650" t="s">
        <v>6752</v>
      </c>
      <c r="E87" s="650" t="s">
        <v>6753</v>
      </c>
      <c r="F87" s="653"/>
      <c r="G87" s="653"/>
      <c r="H87" s="653"/>
      <c r="I87" s="653"/>
      <c r="J87" s="653"/>
      <c r="K87" s="653"/>
      <c r="L87" s="653"/>
      <c r="M87" s="653"/>
      <c r="N87" s="653">
        <v>1</v>
      </c>
      <c r="O87" s="653">
        <v>112</v>
      </c>
      <c r="P87" s="666"/>
      <c r="Q87" s="654">
        <v>112</v>
      </c>
    </row>
    <row r="88" spans="1:17" ht="14.4" customHeight="1" x14ac:dyDescent="0.3">
      <c r="A88" s="649" t="s">
        <v>6858</v>
      </c>
      <c r="B88" s="650" t="s">
        <v>6422</v>
      </c>
      <c r="C88" s="650" t="s">
        <v>6707</v>
      </c>
      <c r="D88" s="650" t="s">
        <v>6714</v>
      </c>
      <c r="E88" s="650" t="s">
        <v>6715</v>
      </c>
      <c r="F88" s="653">
        <v>1</v>
      </c>
      <c r="G88" s="653">
        <v>34</v>
      </c>
      <c r="H88" s="653">
        <v>1</v>
      </c>
      <c r="I88" s="653">
        <v>34</v>
      </c>
      <c r="J88" s="653">
        <v>2</v>
      </c>
      <c r="K88" s="653">
        <v>68</v>
      </c>
      <c r="L88" s="653">
        <v>2</v>
      </c>
      <c r="M88" s="653">
        <v>34</v>
      </c>
      <c r="N88" s="653">
        <v>2</v>
      </c>
      <c r="O88" s="653">
        <v>69</v>
      </c>
      <c r="P88" s="666">
        <v>2.0294117647058822</v>
      </c>
      <c r="Q88" s="654">
        <v>34.5</v>
      </c>
    </row>
    <row r="89" spans="1:17" ht="14.4" customHeight="1" x14ac:dyDescent="0.3">
      <c r="A89" s="649" t="s">
        <v>6858</v>
      </c>
      <c r="B89" s="650" t="s">
        <v>6422</v>
      </c>
      <c r="C89" s="650" t="s">
        <v>6707</v>
      </c>
      <c r="D89" s="650" t="s">
        <v>6748</v>
      </c>
      <c r="E89" s="650" t="s">
        <v>6749</v>
      </c>
      <c r="F89" s="653"/>
      <c r="G89" s="653"/>
      <c r="H89" s="653"/>
      <c r="I89" s="653"/>
      <c r="J89" s="653"/>
      <c r="K89" s="653"/>
      <c r="L89" s="653"/>
      <c r="M89" s="653"/>
      <c r="N89" s="653">
        <v>1</v>
      </c>
      <c r="O89" s="653">
        <v>651</v>
      </c>
      <c r="P89" s="666"/>
      <c r="Q89" s="654">
        <v>651</v>
      </c>
    </row>
    <row r="90" spans="1:17" ht="14.4" customHeight="1" x14ac:dyDescent="0.3">
      <c r="A90" s="649" t="s">
        <v>6858</v>
      </c>
      <c r="B90" s="650" t="s">
        <v>6422</v>
      </c>
      <c r="C90" s="650" t="s">
        <v>6707</v>
      </c>
      <c r="D90" s="650" t="s">
        <v>6752</v>
      </c>
      <c r="E90" s="650" t="s">
        <v>6753</v>
      </c>
      <c r="F90" s="653">
        <v>1</v>
      </c>
      <c r="G90" s="653">
        <v>112</v>
      </c>
      <c r="H90" s="653">
        <v>1</v>
      </c>
      <c r="I90" s="653">
        <v>112</v>
      </c>
      <c r="J90" s="653">
        <v>1</v>
      </c>
      <c r="K90" s="653">
        <v>112</v>
      </c>
      <c r="L90" s="653">
        <v>1</v>
      </c>
      <c r="M90" s="653">
        <v>112</v>
      </c>
      <c r="N90" s="653">
        <v>3</v>
      </c>
      <c r="O90" s="653">
        <v>338</v>
      </c>
      <c r="P90" s="666">
        <v>3.0178571428571428</v>
      </c>
      <c r="Q90" s="654">
        <v>112.66666666666667</v>
      </c>
    </row>
    <row r="91" spans="1:17" ht="14.4" customHeight="1" x14ac:dyDescent="0.3">
      <c r="A91" s="649" t="s">
        <v>6858</v>
      </c>
      <c r="B91" s="650" t="s">
        <v>6756</v>
      </c>
      <c r="C91" s="650" t="s">
        <v>6707</v>
      </c>
      <c r="D91" s="650" t="s">
        <v>6714</v>
      </c>
      <c r="E91" s="650" t="s">
        <v>6715</v>
      </c>
      <c r="F91" s="653">
        <v>5</v>
      </c>
      <c r="G91" s="653">
        <v>170</v>
      </c>
      <c r="H91" s="653">
        <v>1</v>
      </c>
      <c r="I91" s="653">
        <v>34</v>
      </c>
      <c r="J91" s="653">
        <v>2</v>
      </c>
      <c r="K91" s="653">
        <v>68</v>
      </c>
      <c r="L91" s="653">
        <v>0.4</v>
      </c>
      <c r="M91" s="653">
        <v>34</v>
      </c>
      <c r="N91" s="653"/>
      <c r="O91" s="653"/>
      <c r="P91" s="666"/>
      <c r="Q91" s="654"/>
    </row>
    <row r="92" spans="1:17" ht="14.4" customHeight="1" x14ac:dyDescent="0.3">
      <c r="A92" s="649" t="s">
        <v>6858</v>
      </c>
      <c r="B92" s="650" t="s">
        <v>6756</v>
      </c>
      <c r="C92" s="650" t="s">
        <v>6707</v>
      </c>
      <c r="D92" s="650" t="s">
        <v>6722</v>
      </c>
      <c r="E92" s="650" t="s">
        <v>6723</v>
      </c>
      <c r="F92" s="653"/>
      <c r="G92" s="653"/>
      <c r="H92" s="653"/>
      <c r="I92" s="653"/>
      <c r="J92" s="653">
        <v>2</v>
      </c>
      <c r="K92" s="653">
        <v>326</v>
      </c>
      <c r="L92" s="653"/>
      <c r="M92" s="653">
        <v>163</v>
      </c>
      <c r="N92" s="653">
        <v>1</v>
      </c>
      <c r="O92" s="653">
        <v>163</v>
      </c>
      <c r="P92" s="666"/>
      <c r="Q92" s="654">
        <v>163</v>
      </c>
    </row>
    <row r="93" spans="1:17" ht="14.4" customHeight="1" x14ac:dyDescent="0.3">
      <c r="A93" s="649" t="s">
        <v>6858</v>
      </c>
      <c r="B93" s="650" t="s">
        <v>6756</v>
      </c>
      <c r="C93" s="650" t="s">
        <v>6707</v>
      </c>
      <c r="D93" s="650" t="s">
        <v>6787</v>
      </c>
      <c r="E93" s="650" t="s">
        <v>6788</v>
      </c>
      <c r="F93" s="653"/>
      <c r="G93" s="653"/>
      <c r="H93" s="653"/>
      <c r="I93" s="653"/>
      <c r="J93" s="653"/>
      <c r="K93" s="653"/>
      <c r="L93" s="653"/>
      <c r="M93" s="653"/>
      <c r="N93" s="653">
        <v>1</v>
      </c>
      <c r="O93" s="653">
        <v>1186</v>
      </c>
      <c r="P93" s="666"/>
      <c r="Q93" s="654">
        <v>1186</v>
      </c>
    </row>
    <row r="94" spans="1:17" ht="14.4" customHeight="1" x14ac:dyDescent="0.3">
      <c r="A94" s="649" t="s">
        <v>6858</v>
      </c>
      <c r="B94" s="650" t="s">
        <v>6756</v>
      </c>
      <c r="C94" s="650" t="s">
        <v>6707</v>
      </c>
      <c r="D94" s="650" t="s">
        <v>6730</v>
      </c>
      <c r="E94" s="650" t="s">
        <v>6731</v>
      </c>
      <c r="F94" s="653"/>
      <c r="G94" s="653"/>
      <c r="H94" s="653"/>
      <c r="I94" s="653"/>
      <c r="J94" s="653"/>
      <c r="K94" s="653"/>
      <c r="L94" s="653"/>
      <c r="M94" s="653"/>
      <c r="N94" s="653">
        <v>1</v>
      </c>
      <c r="O94" s="653">
        <v>0</v>
      </c>
      <c r="P94" s="666"/>
      <c r="Q94" s="654">
        <v>0</v>
      </c>
    </row>
    <row r="95" spans="1:17" ht="14.4" customHeight="1" x14ac:dyDescent="0.3">
      <c r="A95" s="649" t="s">
        <v>6858</v>
      </c>
      <c r="B95" s="650" t="s">
        <v>6756</v>
      </c>
      <c r="C95" s="650" t="s">
        <v>6707</v>
      </c>
      <c r="D95" s="650" t="s">
        <v>6807</v>
      </c>
      <c r="E95" s="650" t="s">
        <v>6808</v>
      </c>
      <c r="F95" s="653">
        <v>1</v>
      </c>
      <c r="G95" s="653">
        <v>326</v>
      </c>
      <c r="H95" s="653">
        <v>1</v>
      </c>
      <c r="I95" s="653">
        <v>326</v>
      </c>
      <c r="J95" s="653"/>
      <c r="K95" s="653"/>
      <c r="L95" s="653"/>
      <c r="M95" s="653"/>
      <c r="N95" s="653"/>
      <c r="O95" s="653"/>
      <c r="P95" s="666"/>
      <c r="Q95" s="654"/>
    </row>
    <row r="96" spans="1:17" ht="14.4" customHeight="1" x14ac:dyDescent="0.3">
      <c r="A96" s="649" t="s">
        <v>6858</v>
      </c>
      <c r="B96" s="650" t="s">
        <v>6756</v>
      </c>
      <c r="C96" s="650" t="s">
        <v>6707</v>
      </c>
      <c r="D96" s="650" t="s">
        <v>6752</v>
      </c>
      <c r="E96" s="650" t="s">
        <v>6753</v>
      </c>
      <c r="F96" s="653">
        <v>5</v>
      </c>
      <c r="G96" s="653">
        <v>560</v>
      </c>
      <c r="H96" s="653">
        <v>1</v>
      </c>
      <c r="I96" s="653">
        <v>112</v>
      </c>
      <c r="J96" s="653"/>
      <c r="K96" s="653"/>
      <c r="L96" s="653"/>
      <c r="M96" s="653"/>
      <c r="N96" s="653"/>
      <c r="O96" s="653"/>
      <c r="P96" s="666"/>
      <c r="Q96" s="654"/>
    </row>
    <row r="97" spans="1:17" ht="14.4" customHeight="1" x14ac:dyDescent="0.3">
      <c r="A97" s="649" t="s">
        <v>6858</v>
      </c>
      <c r="B97" s="650" t="s">
        <v>6756</v>
      </c>
      <c r="C97" s="650" t="s">
        <v>6707</v>
      </c>
      <c r="D97" s="650" t="s">
        <v>6813</v>
      </c>
      <c r="E97" s="650" t="s">
        <v>6814</v>
      </c>
      <c r="F97" s="653">
        <v>1</v>
      </c>
      <c r="G97" s="653">
        <v>3692</v>
      </c>
      <c r="H97" s="653">
        <v>1</v>
      </c>
      <c r="I97" s="653">
        <v>3692</v>
      </c>
      <c r="J97" s="653"/>
      <c r="K97" s="653"/>
      <c r="L97" s="653"/>
      <c r="M97" s="653"/>
      <c r="N97" s="653"/>
      <c r="O97" s="653"/>
      <c r="P97" s="666"/>
      <c r="Q97" s="654"/>
    </row>
    <row r="98" spans="1:17" ht="14.4" customHeight="1" x14ac:dyDescent="0.3">
      <c r="A98" s="649" t="s">
        <v>6858</v>
      </c>
      <c r="B98" s="650" t="s">
        <v>6756</v>
      </c>
      <c r="C98" s="650" t="s">
        <v>6707</v>
      </c>
      <c r="D98" s="650" t="s">
        <v>6815</v>
      </c>
      <c r="E98" s="650" t="s">
        <v>6816</v>
      </c>
      <c r="F98" s="653">
        <v>1</v>
      </c>
      <c r="G98" s="653">
        <v>1885</v>
      </c>
      <c r="H98" s="653">
        <v>1</v>
      </c>
      <c r="I98" s="653">
        <v>1885</v>
      </c>
      <c r="J98" s="653"/>
      <c r="K98" s="653"/>
      <c r="L98" s="653"/>
      <c r="M98" s="653"/>
      <c r="N98" s="653">
        <v>1</v>
      </c>
      <c r="O98" s="653">
        <v>1888</v>
      </c>
      <c r="P98" s="666">
        <v>1.0015915119363394</v>
      </c>
      <c r="Q98" s="654">
        <v>1888</v>
      </c>
    </row>
    <row r="99" spans="1:17" ht="14.4" customHeight="1" x14ac:dyDescent="0.3">
      <c r="A99" s="649" t="s">
        <v>6859</v>
      </c>
      <c r="B99" s="650" t="s">
        <v>6422</v>
      </c>
      <c r="C99" s="650" t="s">
        <v>6707</v>
      </c>
      <c r="D99" s="650" t="s">
        <v>6748</v>
      </c>
      <c r="E99" s="650" t="s">
        <v>6749</v>
      </c>
      <c r="F99" s="653"/>
      <c r="G99" s="653"/>
      <c r="H99" s="653"/>
      <c r="I99" s="653"/>
      <c r="J99" s="653"/>
      <c r="K99" s="653"/>
      <c r="L99" s="653"/>
      <c r="M99" s="653"/>
      <c r="N99" s="653">
        <v>1</v>
      </c>
      <c r="O99" s="653">
        <v>645</v>
      </c>
      <c r="P99" s="666"/>
      <c r="Q99" s="654">
        <v>645</v>
      </c>
    </row>
    <row r="100" spans="1:17" ht="14.4" customHeight="1" x14ac:dyDescent="0.3">
      <c r="A100" s="649" t="s">
        <v>6859</v>
      </c>
      <c r="B100" s="650" t="s">
        <v>6756</v>
      </c>
      <c r="C100" s="650" t="s">
        <v>6695</v>
      </c>
      <c r="D100" s="650" t="s">
        <v>6780</v>
      </c>
      <c r="E100" s="650" t="s">
        <v>6781</v>
      </c>
      <c r="F100" s="653"/>
      <c r="G100" s="653"/>
      <c r="H100" s="653"/>
      <c r="I100" s="653"/>
      <c r="J100" s="653">
        <v>1</v>
      </c>
      <c r="K100" s="653">
        <v>710.6</v>
      </c>
      <c r="L100" s="653"/>
      <c r="M100" s="653">
        <v>710.6</v>
      </c>
      <c r="N100" s="653"/>
      <c r="O100" s="653"/>
      <c r="P100" s="666"/>
      <c r="Q100" s="654"/>
    </row>
    <row r="101" spans="1:17" ht="14.4" customHeight="1" x14ac:dyDescent="0.3">
      <c r="A101" s="649" t="s">
        <v>6859</v>
      </c>
      <c r="B101" s="650" t="s">
        <v>6756</v>
      </c>
      <c r="C101" s="650" t="s">
        <v>6707</v>
      </c>
      <c r="D101" s="650" t="s">
        <v>6787</v>
      </c>
      <c r="E101" s="650" t="s">
        <v>6788</v>
      </c>
      <c r="F101" s="653"/>
      <c r="G101" s="653"/>
      <c r="H101" s="653"/>
      <c r="I101" s="653"/>
      <c r="J101" s="653">
        <v>1</v>
      </c>
      <c r="K101" s="653">
        <v>1186</v>
      </c>
      <c r="L101" s="653"/>
      <c r="M101" s="653">
        <v>1186</v>
      </c>
      <c r="N101" s="653"/>
      <c r="O101" s="653"/>
      <c r="P101" s="666"/>
      <c r="Q101" s="654"/>
    </row>
    <row r="102" spans="1:17" ht="14.4" customHeight="1" x14ac:dyDescent="0.3">
      <c r="A102" s="649" t="s">
        <v>6859</v>
      </c>
      <c r="B102" s="650" t="s">
        <v>6756</v>
      </c>
      <c r="C102" s="650" t="s">
        <v>6707</v>
      </c>
      <c r="D102" s="650" t="s">
        <v>6801</v>
      </c>
      <c r="E102" s="650" t="s">
        <v>6802</v>
      </c>
      <c r="F102" s="653"/>
      <c r="G102" s="653"/>
      <c r="H102" s="653"/>
      <c r="I102" s="653"/>
      <c r="J102" s="653">
        <v>1</v>
      </c>
      <c r="K102" s="653">
        <v>674</v>
      </c>
      <c r="L102" s="653"/>
      <c r="M102" s="653">
        <v>674</v>
      </c>
      <c r="N102" s="653"/>
      <c r="O102" s="653"/>
      <c r="P102" s="666"/>
      <c r="Q102" s="654"/>
    </row>
    <row r="103" spans="1:17" ht="14.4" customHeight="1" x14ac:dyDescent="0.3">
      <c r="A103" s="649" t="s">
        <v>6859</v>
      </c>
      <c r="B103" s="650" t="s">
        <v>6756</v>
      </c>
      <c r="C103" s="650" t="s">
        <v>6707</v>
      </c>
      <c r="D103" s="650" t="s">
        <v>6807</v>
      </c>
      <c r="E103" s="650" t="s">
        <v>6808</v>
      </c>
      <c r="F103" s="653"/>
      <c r="G103" s="653"/>
      <c r="H103" s="653"/>
      <c r="I103" s="653"/>
      <c r="J103" s="653">
        <v>1</v>
      </c>
      <c r="K103" s="653">
        <v>327</v>
      </c>
      <c r="L103" s="653"/>
      <c r="M103" s="653">
        <v>327</v>
      </c>
      <c r="N103" s="653"/>
      <c r="O103" s="653"/>
      <c r="P103" s="666"/>
      <c r="Q103" s="654"/>
    </row>
    <row r="104" spans="1:17" ht="14.4" customHeight="1" x14ac:dyDescent="0.3">
      <c r="A104" s="649" t="s">
        <v>6859</v>
      </c>
      <c r="B104" s="650" t="s">
        <v>6756</v>
      </c>
      <c r="C104" s="650" t="s">
        <v>6707</v>
      </c>
      <c r="D104" s="650" t="s">
        <v>6815</v>
      </c>
      <c r="E104" s="650" t="s">
        <v>6816</v>
      </c>
      <c r="F104" s="653"/>
      <c r="G104" s="653"/>
      <c r="H104" s="653"/>
      <c r="I104" s="653"/>
      <c r="J104" s="653">
        <v>1</v>
      </c>
      <c r="K104" s="653">
        <v>1888</v>
      </c>
      <c r="L104" s="653"/>
      <c r="M104" s="653">
        <v>1888</v>
      </c>
      <c r="N104" s="653"/>
      <c r="O104" s="653"/>
      <c r="P104" s="666"/>
      <c r="Q104" s="654"/>
    </row>
    <row r="105" spans="1:17" ht="14.4" customHeight="1" x14ac:dyDescent="0.3">
      <c r="A105" s="649" t="s">
        <v>6860</v>
      </c>
      <c r="B105" s="650" t="s">
        <v>6422</v>
      </c>
      <c r="C105" s="650" t="s">
        <v>6707</v>
      </c>
      <c r="D105" s="650" t="s">
        <v>6714</v>
      </c>
      <c r="E105" s="650" t="s">
        <v>6715</v>
      </c>
      <c r="F105" s="653">
        <v>1</v>
      </c>
      <c r="G105" s="653">
        <v>34</v>
      </c>
      <c r="H105" s="653">
        <v>1</v>
      </c>
      <c r="I105" s="653">
        <v>34</v>
      </c>
      <c r="J105" s="653"/>
      <c r="K105" s="653"/>
      <c r="L105" s="653"/>
      <c r="M105" s="653"/>
      <c r="N105" s="653"/>
      <c r="O105" s="653"/>
      <c r="P105" s="666"/>
      <c r="Q105" s="654"/>
    </row>
    <row r="106" spans="1:17" ht="14.4" customHeight="1" x14ac:dyDescent="0.3">
      <c r="A106" s="649" t="s">
        <v>6860</v>
      </c>
      <c r="B106" s="650" t="s">
        <v>6756</v>
      </c>
      <c r="C106" s="650" t="s">
        <v>6707</v>
      </c>
      <c r="D106" s="650" t="s">
        <v>6714</v>
      </c>
      <c r="E106" s="650" t="s">
        <v>6715</v>
      </c>
      <c r="F106" s="653"/>
      <c r="G106" s="653"/>
      <c r="H106" s="653"/>
      <c r="I106" s="653"/>
      <c r="J106" s="653">
        <v>1</v>
      </c>
      <c r="K106" s="653">
        <v>34</v>
      </c>
      <c r="L106" s="653"/>
      <c r="M106" s="653">
        <v>34</v>
      </c>
      <c r="N106" s="653"/>
      <c r="O106" s="653"/>
      <c r="P106" s="666"/>
      <c r="Q106" s="654"/>
    </row>
    <row r="107" spans="1:17" ht="14.4" customHeight="1" x14ac:dyDescent="0.3">
      <c r="A107" s="649" t="s">
        <v>6861</v>
      </c>
      <c r="B107" s="650" t="s">
        <v>6422</v>
      </c>
      <c r="C107" s="650" t="s">
        <v>6707</v>
      </c>
      <c r="D107" s="650" t="s">
        <v>6714</v>
      </c>
      <c r="E107" s="650" t="s">
        <v>6715</v>
      </c>
      <c r="F107" s="653">
        <v>12</v>
      </c>
      <c r="G107" s="653">
        <v>408</v>
      </c>
      <c r="H107" s="653">
        <v>1</v>
      </c>
      <c r="I107" s="653">
        <v>34</v>
      </c>
      <c r="J107" s="653">
        <v>6</v>
      </c>
      <c r="K107" s="653">
        <v>204</v>
      </c>
      <c r="L107" s="653">
        <v>0.5</v>
      </c>
      <c r="M107" s="653">
        <v>34</v>
      </c>
      <c r="N107" s="653">
        <v>2</v>
      </c>
      <c r="O107" s="653">
        <v>70</v>
      </c>
      <c r="P107" s="666">
        <v>0.17156862745098039</v>
      </c>
      <c r="Q107" s="654">
        <v>35</v>
      </c>
    </row>
    <row r="108" spans="1:17" ht="14.4" customHeight="1" x14ac:dyDescent="0.3">
      <c r="A108" s="649" t="s">
        <v>6861</v>
      </c>
      <c r="B108" s="650" t="s">
        <v>6422</v>
      </c>
      <c r="C108" s="650" t="s">
        <v>6707</v>
      </c>
      <c r="D108" s="650" t="s">
        <v>6720</v>
      </c>
      <c r="E108" s="650" t="s">
        <v>6721</v>
      </c>
      <c r="F108" s="653">
        <v>1</v>
      </c>
      <c r="G108" s="653">
        <v>163</v>
      </c>
      <c r="H108" s="653">
        <v>1</v>
      </c>
      <c r="I108" s="653">
        <v>163</v>
      </c>
      <c r="J108" s="653">
        <v>1</v>
      </c>
      <c r="K108" s="653">
        <v>163</v>
      </c>
      <c r="L108" s="653">
        <v>1</v>
      </c>
      <c r="M108" s="653">
        <v>163</v>
      </c>
      <c r="N108" s="653"/>
      <c r="O108" s="653"/>
      <c r="P108" s="666"/>
      <c r="Q108" s="654"/>
    </row>
    <row r="109" spans="1:17" ht="14.4" customHeight="1" x14ac:dyDescent="0.3">
      <c r="A109" s="649" t="s">
        <v>6861</v>
      </c>
      <c r="B109" s="650" t="s">
        <v>6422</v>
      </c>
      <c r="C109" s="650" t="s">
        <v>6707</v>
      </c>
      <c r="D109" s="650" t="s">
        <v>6744</v>
      </c>
      <c r="E109" s="650" t="s">
        <v>6745</v>
      </c>
      <c r="F109" s="653"/>
      <c r="G109" s="653"/>
      <c r="H109" s="653"/>
      <c r="I109" s="653"/>
      <c r="J109" s="653"/>
      <c r="K109" s="653"/>
      <c r="L109" s="653"/>
      <c r="M109" s="653"/>
      <c r="N109" s="653">
        <v>1</v>
      </c>
      <c r="O109" s="653">
        <v>330</v>
      </c>
      <c r="P109" s="666"/>
      <c r="Q109" s="654">
        <v>330</v>
      </c>
    </row>
    <row r="110" spans="1:17" ht="14.4" customHeight="1" x14ac:dyDescent="0.3">
      <c r="A110" s="649" t="s">
        <v>6861</v>
      </c>
      <c r="B110" s="650" t="s">
        <v>6422</v>
      </c>
      <c r="C110" s="650" t="s">
        <v>6707</v>
      </c>
      <c r="D110" s="650" t="s">
        <v>6748</v>
      </c>
      <c r="E110" s="650" t="s">
        <v>6749</v>
      </c>
      <c r="F110" s="653"/>
      <c r="G110" s="653"/>
      <c r="H110" s="653"/>
      <c r="I110" s="653"/>
      <c r="J110" s="653"/>
      <c r="K110" s="653"/>
      <c r="L110" s="653"/>
      <c r="M110" s="653"/>
      <c r="N110" s="653">
        <v>3</v>
      </c>
      <c r="O110" s="653">
        <v>1935</v>
      </c>
      <c r="P110" s="666"/>
      <c r="Q110" s="654">
        <v>645</v>
      </c>
    </row>
    <row r="111" spans="1:17" ht="14.4" customHeight="1" x14ac:dyDescent="0.3">
      <c r="A111" s="649" t="s">
        <v>6861</v>
      </c>
      <c r="B111" s="650" t="s">
        <v>6422</v>
      </c>
      <c r="C111" s="650" t="s">
        <v>6707</v>
      </c>
      <c r="D111" s="650" t="s">
        <v>6752</v>
      </c>
      <c r="E111" s="650" t="s">
        <v>6753</v>
      </c>
      <c r="F111" s="653">
        <v>5</v>
      </c>
      <c r="G111" s="653">
        <v>560</v>
      </c>
      <c r="H111" s="653">
        <v>1</v>
      </c>
      <c r="I111" s="653">
        <v>112</v>
      </c>
      <c r="J111" s="653">
        <v>3</v>
      </c>
      <c r="K111" s="653">
        <v>336</v>
      </c>
      <c r="L111" s="653">
        <v>0.6</v>
      </c>
      <c r="M111" s="653">
        <v>112</v>
      </c>
      <c r="N111" s="653">
        <v>11</v>
      </c>
      <c r="O111" s="653">
        <v>1250</v>
      </c>
      <c r="P111" s="666">
        <v>2.2321428571428572</v>
      </c>
      <c r="Q111" s="654">
        <v>113.63636363636364</v>
      </c>
    </row>
    <row r="112" spans="1:17" ht="14.4" customHeight="1" x14ac:dyDescent="0.3">
      <c r="A112" s="649" t="s">
        <v>6861</v>
      </c>
      <c r="B112" s="650" t="s">
        <v>6756</v>
      </c>
      <c r="C112" s="650" t="s">
        <v>6707</v>
      </c>
      <c r="D112" s="650" t="s">
        <v>6714</v>
      </c>
      <c r="E112" s="650" t="s">
        <v>6715</v>
      </c>
      <c r="F112" s="653">
        <v>8</v>
      </c>
      <c r="G112" s="653">
        <v>272</v>
      </c>
      <c r="H112" s="653">
        <v>1</v>
      </c>
      <c r="I112" s="653">
        <v>34</v>
      </c>
      <c r="J112" s="653">
        <v>4</v>
      </c>
      <c r="K112" s="653">
        <v>136</v>
      </c>
      <c r="L112" s="653">
        <v>0.5</v>
      </c>
      <c r="M112" s="653">
        <v>34</v>
      </c>
      <c r="N112" s="653">
        <v>2</v>
      </c>
      <c r="O112" s="653">
        <v>69</v>
      </c>
      <c r="P112" s="666">
        <v>0.25367647058823528</v>
      </c>
      <c r="Q112" s="654">
        <v>34.5</v>
      </c>
    </row>
    <row r="113" spans="1:17" ht="14.4" customHeight="1" x14ac:dyDescent="0.3">
      <c r="A113" s="649" t="s">
        <v>6861</v>
      </c>
      <c r="B113" s="650" t="s">
        <v>6756</v>
      </c>
      <c r="C113" s="650" t="s">
        <v>6707</v>
      </c>
      <c r="D113" s="650" t="s">
        <v>6722</v>
      </c>
      <c r="E113" s="650" t="s">
        <v>6723</v>
      </c>
      <c r="F113" s="653"/>
      <c r="G113" s="653"/>
      <c r="H113" s="653"/>
      <c r="I113" s="653"/>
      <c r="J113" s="653">
        <v>1</v>
      </c>
      <c r="K113" s="653">
        <v>163</v>
      </c>
      <c r="L113" s="653"/>
      <c r="M113" s="653">
        <v>163</v>
      </c>
      <c r="N113" s="653"/>
      <c r="O113" s="653"/>
      <c r="P113" s="666"/>
      <c r="Q113" s="654"/>
    </row>
    <row r="114" spans="1:17" ht="14.4" customHeight="1" x14ac:dyDescent="0.3">
      <c r="A114" s="649" t="s">
        <v>6861</v>
      </c>
      <c r="B114" s="650" t="s">
        <v>6756</v>
      </c>
      <c r="C114" s="650" t="s">
        <v>6707</v>
      </c>
      <c r="D114" s="650" t="s">
        <v>6789</v>
      </c>
      <c r="E114" s="650" t="s">
        <v>6790</v>
      </c>
      <c r="F114" s="653"/>
      <c r="G114" s="653"/>
      <c r="H114" s="653"/>
      <c r="I114" s="653"/>
      <c r="J114" s="653"/>
      <c r="K114" s="653"/>
      <c r="L114" s="653"/>
      <c r="M114" s="653"/>
      <c r="N114" s="653">
        <v>8</v>
      </c>
      <c r="O114" s="653">
        <v>5656</v>
      </c>
      <c r="P114" s="666"/>
      <c r="Q114" s="654">
        <v>707</v>
      </c>
    </row>
    <row r="115" spans="1:17" ht="14.4" customHeight="1" x14ac:dyDescent="0.3">
      <c r="A115" s="649" t="s">
        <v>6861</v>
      </c>
      <c r="B115" s="650" t="s">
        <v>6756</v>
      </c>
      <c r="C115" s="650" t="s">
        <v>6707</v>
      </c>
      <c r="D115" s="650" t="s">
        <v>6807</v>
      </c>
      <c r="E115" s="650" t="s">
        <v>6808</v>
      </c>
      <c r="F115" s="653"/>
      <c r="G115" s="653"/>
      <c r="H115" s="653"/>
      <c r="I115" s="653"/>
      <c r="J115" s="653">
        <v>1</v>
      </c>
      <c r="K115" s="653">
        <v>327</v>
      </c>
      <c r="L115" s="653"/>
      <c r="M115" s="653">
        <v>327</v>
      </c>
      <c r="N115" s="653"/>
      <c r="O115" s="653"/>
      <c r="P115" s="666"/>
      <c r="Q115" s="654"/>
    </row>
    <row r="116" spans="1:17" ht="14.4" customHeight="1" x14ac:dyDescent="0.3">
      <c r="A116" s="649" t="s">
        <v>6862</v>
      </c>
      <c r="B116" s="650" t="s">
        <v>6422</v>
      </c>
      <c r="C116" s="650" t="s">
        <v>6707</v>
      </c>
      <c r="D116" s="650" t="s">
        <v>6714</v>
      </c>
      <c r="E116" s="650" t="s">
        <v>6715</v>
      </c>
      <c r="F116" s="653">
        <v>2</v>
      </c>
      <c r="G116" s="653">
        <v>68</v>
      </c>
      <c r="H116" s="653">
        <v>1</v>
      </c>
      <c r="I116" s="653">
        <v>34</v>
      </c>
      <c r="J116" s="653">
        <v>1</v>
      </c>
      <c r="K116" s="653">
        <v>34</v>
      </c>
      <c r="L116" s="653">
        <v>0.5</v>
      </c>
      <c r="M116" s="653">
        <v>34</v>
      </c>
      <c r="N116" s="653">
        <v>4</v>
      </c>
      <c r="O116" s="653">
        <v>140</v>
      </c>
      <c r="P116" s="666">
        <v>2.0588235294117645</v>
      </c>
      <c r="Q116" s="654">
        <v>35</v>
      </c>
    </row>
    <row r="117" spans="1:17" ht="14.4" customHeight="1" x14ac:dyDescent="0.3">
      <c r="A117" s="649" t="s">
        <v>6862</v>
      </c>
      <c r="B117" s="650" t="s">
        <v>6422</v>
      </c>
      <c r="C117" s="650" t="s">
        <v>6707</v>
      </c>
      <c r="D117" s="650" t="s">
        <v>6718</v>
      </c>
      <c r="E117" s="650" t="s">
        <v>6719</v>
      </c>
      <c r="F117" s="653"/>
      <c r="G117" s="653"/>
      <c r="H117" s="653"/>
      <c r="I117" s="653"/>
      <c r="J117" s="653"/>
      <c r="K117" s="653"/>
      <c r="L117" s="653"/>
      <c r="M117" s="653"/>
      <c r="N117" s="653">
        <v>1</v>
      </c>
      <c r="O117" s="653">
        <v>5</v>
      </c>
      <c r="P117" s="666"/>
      <c r="Q117" s="654">
        <v>5</v>
      </c>
    </row>
    <row r="118" spans="1:17" ht="14.4" customHeight="1" x14ac:dyDescent="0.3">
      <c r="A118" s="649" t="s">
        <v>6862</v>
      </c>
      <c r="B118" s="650" t="s">
        <v>6422</v>
      </c>
      <c r="C118" s="650" t="s">
        <v>6707</v>
      </c>
      <c r="D118" s="650" t="s">
        <v>6752</v>
      </c>
      <c r="E118" s="650" t="s">
        <v>6753</v>
      </c>
      <c r="F118" s="653"/>
      <c r="G118" s="653"/>
      <c r="H118" s="653"/>
      <c r="I118" s="653"/>
      <c r="J118" s="653">
        <v>1</v>
      </c>
      <c r="K118" s="653">
        <v>112</v>
      </c>
      <c r="L118" s="653"/>
      <c r="M118" s="653">
        <v>112</v>
      </c>
      <c r="N118" s="653"/>
      <c r="O118" s="653"/>
      <c r="P118" s="666"/>
      <c r="Q118" s="654"/>
    </row>
    <row r="119" spans="1:17" ht="14.4" customHeight="1" x14ac:dyDescent="0.3">
      <c r="A119" s="649" t="s">
        <v>6862</v>
      </c>
      <c r="B119" s="650" t="s">
        <v>6756</v>
      </c>
      <c r="C119" s="650" t="s">
        <v>6707</v>
      </c>
      <c r="D119" s="650" t="s">
        <v>6714</v>
      </c>
      <c r="E119" s="650" t="s">
        <v>6715</v>
      </c>
      <c r="F119" s="653">
        <v>19</v>
      </c>
      <c r="G119" s="653">
        <v>646</v>
      </c>
      <c r="H119" s="653">
        <v>1</v>
      </c>
      <c r="I119" s="653">
        <v>34</v>
      </c>
      <c r="J119" s="653">
        <v>31</v>
      </c>
      <c r="K119" s="653">
        <v>1054</v>
      </c>
      <c r="L119" s="653">
        <v>1.631578947368421</v>
      </c>
      <c r="M119" s="653">
        <v>34</v>
      </c>
      <c r="N119" s="653">
        <v>15</v>
      </c>
      <c r="O119" s="653">
        <v>518</v>
      </c>
      <c r="P119" s="666">
        <v>0.80185758513931893</v>
      </c>
      <c r="Q119" s="654">
        <v>34.533333333333331</v>
      </c>
    </row>
    <row r="120" spans="1:17" ht="14.4" customHeight="1" x14ac:dyDescent="0.3">
      <c r="A120" s="649" t="s">
        <v>6862</v>
      </c>
      <c r="B120" s="650" t="s">
        <v>6756</v>
      </c>
      <c r="C120" s="650" t="s">
        <v>6707</v>
      </c>
      <c r="D120" s="650" t="s">
        <v>6722</v>
      </c>
      <c r="E120" s="650" t="s">
        <v>6723</v>
      </c>
      <c r="F120" s="653">
        <v>2</v>
      </c>
      <c r="G120" s="653">
        <v>324</v>
      </c>
      <c r="H120" s="653">
        <v>1</v>
      </c>
      <c r="I120" s="653">
        <v>162</v>
      </c>
      <c r="J120" s="653">
        <v>3</v>
      </c>
      <c r="K120" s="653">
        <v>489</v>
      </c>
      <c r="L120" s="653">
        <v>1.5092592592592593</v>
      </c>
      <c r="M120" s="653">
        <v>163</v>
      </c>
      <c r="N120" s="653">
        <v>2</v>
      </c>
      <c r="O120" s="653">
        <v>327</v>
      </c>
      <c r="P120" s="666">
        <v>1.0092592592592593</v>
      </c>
      <c r="Q120" s="654">
        <v>163.5</v>
      </c>
    </row>
    <row r="121" spans="1:17" ht="14.4" customHeight="1" x14ac:dyDescent="0.3">
      <c r="A121" s="649" t="s">
        <v>6862</v>
      </c>
      <c r="B121" s="650" t="s">
        <v>6756</v>
      </c>
      <c r="C121" s="650" t="s">
        <v>6707</v>
      </c>
      <c r="D121" s="650" t="s">
        <v>6797</v>
      </c>
      <c r="E121" s="650" t="s">
        <v>6798</v>
      </c>
      <c r="F121" s="653"/>
      <c r="G121" s="653"/>
      <c r="H121" s="653"/>
      <c r="I121" s="653"/>
      <c r="J121" s="653"/>
      <c r="K121" s="653"/>
      <c r="L121" s="653"/>
      <c r="M121" s="653"/>
      <c r="N121" s="653">
        <v>2</v>
      </c>
      <c r="O121" s="653">
        <v>248</v>
      </c>
      <c r="P121" s="666"/>
      <c r="Q121" s="654">
        <v>124</v>
      </c>
    </row>
    <row r="122" spans="1:17" ht="14.4" customHeight="1" x14ac:dyDescent="0.3">
      <c r="A122" s="649" t="s">
        <v>6862</v>
      </c>
      <c r="B122" s="650" t="s">
        <v>6756</v>
      </c>
      <c r="C122" s="650" t="s">
        <v>6707</v>
      </c>
      <c r="D122" s="650" t="s">
        <v>6803</v>
      </c>
      <c r="E122" s="650" t="s">
        <v>6804</v>
      </c>
      <c r="F122" s="653">
        <v>49</v>
      </c>
      <c r="G122" s="653">
        <v>42532</v>
      </c>
      <c r="H122" s="653">
        <v>1</v>
      </c>
      <c r="I122" s="653">
        <v>868</v>
      </c>
      <c r="J122" s="653"/>
      <c r="K122" s="653"/>
      <c r="L122" s="653"/>
      <c r="M122" s="653"/>
      <c r="N122" s="653">
        <v>160</v>
      </c>
      <c r="O122" s="653">
        <v>138880</v>
      </c>
      <c r="P122" s="666">
        <v>3.2653061224489797</v>
      </c>
      <c r="Q122" s="654">
        <v>868</v>
      </c>
    </row>
    <row r="123" spans="1:17" ht="14.4" customHeight="1" x14ac:dyDescent="0.3">
      <c r="A123" s="649" t="s">
        <v>6862</v>
      </c>
      <c r="B123" s="650" t="s">
        <v>6756</v>
      </c>
      <c r="C123" s="650" t="s">
        <v>6707</v>
      </c>
      <c r="D123" s="650" t="s">
        <v>6807</v>
      </c>
      <c r="E123" s="650" t="s">
        <v>6808</v>
      </c>
      <c r="F123" s="653"/>
      <c r="G123" s="653"/>
      <c r="H123" s="653"/>
      <c r="I123" s="653"/>
      <c r="J123" s="653"/>
      <c r="K123" s="653"/>
      <c r="L123" s="653"/>
      <c r="M123" s="653"/>
      <c r="N123" s="653">
        <v>1</v>
      </c>
      <c r="O123" s="653">
        <v>330</v>
      </c>
      <c r="P123" s="666"/>
      <c r="Q123" s="654">
        <v>330</v>
      </c>
    </row>
    <row r="124" spans="1:17" ht="14.4" customHeight="1" x14ac:dyDescent="0.3">
      <c r="A124" s="649" t="s">
        <v>6862</v>
      </c>
      <c r="B124" s="650" t="s">
        <v>6756</v>
      </c>
      <c r="C124" s="650" t="s">
        <v>6707</v>
      </c>
      <c r="D124" s="650" t="s">
        <v>6813</v>
      </c>
      <c r="E124" s="650" t="s">
        <v>6814</v>
      </c>
      <c r="F124" s="653">
        <v>1</v>
      </c>
      <c r="G124" s="653">
        <v>3692</v>
      </c>
      <c r="H124" s="653">
        <v>1</v>
      </c>
      <c r="I124" s="653">
        <v>3692</v>
      </c>
      <c r="J124" s="653"/>
      <c r="K124" s="653"/>
      <c r="L124" s="653"/>
      <c r="M124" s="653"/>
      <c r="N124" s="653">
        <v>1</v>
      </c>
      <c r="O124" s="653">
        <v>3696</v>
      </c>
      <c r="P124" s="666">
        <v>1.0010834236186348</v>
      </c>
      <c r="Q124" s="654">
        <v>3696</v>
      </c>
    </row>
    <row r="125" spans="1:17" ht="14.4" customHeight="1" x14ac:dyDescent="0.3">
      <c r="A125" s="649" t="s">
        <v>6862</v>
      </c>
      <c r="B125" s="650" t="s">
        <v>6756</v>
      </c>
      <c r="C125" s="650" t="s">
        <v>6707</v>
      </c>
      <c r="D125" s="650" t="s">
        <v>6815</v>
      </c>
      <c r="E125" s="650" t="s">
        <v>6816</v>
      </c>
      <c r="F125" s="653">
        <v>2</v>
      </c>
      <c r="G125" s="653">
        <v>3770</v>
      </c>
      <c r="H125" s="653">
        <v>1</v>
      </c>
      <c r="I125" s="653">
        <v>1885</v>
      </c>
      <c r="J125" s="653"/>
      <c r="K125" s="653"/>
      <c r="L125" s="653"/>
      <c r="M125" s="653"/>
      <c r="N125" s="653">
        <v>1</v>
      </c>
      <c r="O125" s="653">
        <v>1888</v>
      </c>
      <c r="P125" s="666">
        <v>0.50079575596816972</v>
      </c>
      <c r="Q125" s="654">
        <v>1888</v>
      </c>
    </row>
    <row r="126" spans="1:17" ht="14.4" customHeight="1" x14ac:dyDescent="0.3">
      <c r="A126" s="649" t="s">
        <v>6863</v>
      </c>
      <c r="B126" s="650" t="s">
        <v>6422</v>
      </c>
      <c r="C126" s="650" t="s">
        <v>6707</v>
      </c>
      <c r="D126" s="650" t="s">
        <v>6730</v>
      </c>
      <c r="E126" s="650" t="s">
        <v>6731</v>
      </c>
      <c r="F126" s="653"/>
      <c r="G126" s="653"/>
      <c r="H126" s="653"/>
      <c r="I126" s="653"/>
      <c r="J126" s="653"/>
      <c r="K126" s="653"/>
      <c r="L126" s="653"/>
      <c r="M126" s="653"/>
      <c r="N126" s="653">
        <v>1</v>
      </c>
      <c r="O126" s="653">
        <v>0</v>
      </c>
      <c r="P126" s="666"/>
      <c r="Q126" s="654">
        <v>0</v>
      </c>
    </row>
    <row r="127" spans="1:17" ht="14.4" customHeight="1" x14ac:dyDescent="0.3">
      <c r="A127" s="649" t="s">
        <v>6863</v>
      </c>
      <c r="B127" s="650" t="s">
        <v>6756</v>
      </c>
      <c r="C127" s="650" t="s">
        <v>6707</v>
      </c>
      <c r="D127" s="650" t="s">
        <v>6714</v>
      </c>
      <c r="E127" s="650" t="s">
        <v>6715</v>
      </c>
      <c r="F127" s="653">
        <v>2</v>
      </c>
      <c r="G127" s="653">
        <v>68</v>
      </c>
      <c r="H127" s="653">
        <v>1</v>
      </c>
      <c r="I127" s="653">
        <v>34</v>
      </c>
      <c r="J127" s="653"/>
      <c r="K127" s="653"/>
      <c r="L127" s="653"/>
      <c r="M127" s="653"/>
      <c r="N127" s="653"/>
      <c r="O127" s="653"/>
      <c r="P127" s="666"/>
      <c r="Q127" s="654"/>
    </row>
    <row r="128" spans="1:17" ht="14.4" customHeight="1" x14ac:dyDescent="0.3">
      <c r="A128" s="649" t="s">
        <v>6863</v>
      </c>
      <c r="B128" s="650" t="s">
        <v>6756</v>
      </c>
      <c r="C128" s="650" t="s">
        <v>6707</v>
      </c>
      <c r="D128" s="650" t="s">
        <v>6722</v>
      </c>
      <c r="E128" s="650" t="s">
        <v>6723</v>
      </c>
      <c r="F128" s="653"/>
      <c r="G128" s="653"/>
      <c r="H128" s="653"/>
      <c r="I128" s="653"/>
      <c r="J128" s="653"/>
      <c r="K128" s="653"/>
      <c r="L128" s="653"/>
      <c r="M128" s="653"/>
      <c r="N128" s="653">
        <v>1</v>
      </c>
      <c r="O128" s="653">
        <v>164</v>
      </c>
      <c r="P128" s="666"/>
      <c r="Q128" s="654">
        <v>164</v>
      </c>
    </row>
    <row r="129" spans="1:17" ht="14.4" customHeight="1" x14ac:dyDescent="0.3">
      <c r="A129" s="649" t="s">
        <v>6863</v>
      </c>
      <c r="B129" s="650" t="s">
        <v>6756</v>
      </c>
      <c r="C129" s="650" t="s">
        <v>6707</v>
      </c>
      <c r="D129" s="650" t="s">
        <v>6789</v>
      </c>
      <c r="E129" s="650" t="s">
        <v>6790</v>
      </c>
      <c r="F129" s="653">
        <v>7</v>
      </c>
      <c r="G129" s="653">
        <v>4935</v>
      </c>
      <c r="H129" s="653">
        <v>1</v>
      </c>
      <c r="I129" s="653">
        <v>705</v>
      </c>
      <c r="J129" s="653"/>
      <c r="K129" s="653"/>
      <c r="L129" s="653"/>
      <c r="M129" s="653"/>
      <c r="N129" s="653"/>
      <c r="O129" s="653"/>
      <c r="P129" s="666"/>
      <c r="Q129" s="654"/>
    </row>
    <row r="130" spans="1:17" ht="14.4" customHeight="1" x14ac:dyDescent="0.3">
      <c r="A130" s="649" t="s">
        <v>6864</v>
      </c>
      <c r="B130" s="650" t="s">
        <v>6422</v>
      </c>
      <c r="C130" s="650" t="s">
        <v>1527</v>
      </c>
      <c r="D130" s="650" t="s">
        <v>6617</v>
      </c>
      <c r="E130" s="650" t="s">
        <v>6615</v>
      </c>
      <c r="F130" s="653"/>
      <c r="G130" s="653"/>
      <c r="H130" s="653"/>
      <c r="I130" s="653"/>
      <c r="J130" s="653">
        <v>0</v>
      </c>
      <c r="K130" s="653">
        <v>0</v>
      </c>
      <c r="L130" s="653"/>
      <c r="M130" s="653"/>
      <c r="N130" s="653"/>
      <c r="O130" s="653"/>
      <c r="P130" s="666"/>
      <c r="Q130" s="654"/>
    </row>
    <row r="131" spans="1:17" ht="14.4" customHeight="1" x14ac:dyDescent="0.3">
      <c r="A131" s="649" t="s">
        <v>6864</v>
      </c>
      <c r="B131" s="650" t="s">
        <v>6422</v>
      </c>
      <c r="C131" s="650" t="s">
        <v>1527</v>
      </c>
      <c r="D131" s="650" t="s">
        <v>6617</v>
      </c>
      <c r="E131" s="650" t="s">
        <v>3491</v>
      </c>
      <c r="F131" s="653"/>
      <c r="G131" s="653"/>
      <c r="H131" s="653"/>
      <c r="I131" s="653"/>
      <c r="J131" s="653">
        <v>1</v>
      </c>
      <c r="K131" s="653">
        <v>78052.070000000007</v>
      </c>
      <c r="L131" s="653"/>
      <c r="M131" s="653">
        <v>78052.070000000007</v>
      </c>
      <c r="N131" s="653"/>
      <c r="O131" s="653"/>
      <c r="P131" s="666"/>
      <c r="Q131" s="654"/>
    </row>
    <row r="132" spans="1:17" ht="14.4" customHeight="1" x14ac:dyDescent="0.3">
      <c r="A132" s="649" t="s">
        <v>6864</v>
      </c>
      <c r="B132" s="650" t="s">
        <v>6422</v>
      </c>
      <c r="C132" s="650" t="s">
        <v>6707</v>
      </c>
      <c r="D132" s="650" t="s">
        <v>6708</v>
      </c>
      <c r="E132" s="650" t="s">
        <v>6709</v>
      </c>
      <c r="F132" s="653"/>
      <c r="G132" s="653"/>
      <c r="H132" s="653"/>
      <c r="I132" s="653"/>
      <c r="J132" s="653"/>
      <c r="K132" s="653"/>
      <c r="L132" s="653"/>
      <c r="M132" s="653"/>
      <c r="N132" s="653">
        <v>1</v>
      </c>
      <c r="O132" s="653">
        <v>279</v>
      </c>
      <c r="P132" s="666"/>
      <c r="Q132" s="654">
        <v>279</v>
      </c>
    </row>
    <row r="133" spans="1:17" ht="14.4" customHeight="1" x14ac:dyDescent="0.3">
      <c r="A133" s="649" t="s">
        <v>6864</v>
      </c>
      <c r="B133" s="650" t="s">
        <v>6422</v>
      </c>
      <c r="C133" s="650" t="s">
        <v>6707</v>
      </c>
      <c r="D133" s="650" t="s">
        <v>6714</v>
      </c>
      <c r="E133" s="650" t="s">
        <v>6715</v>
      </c>
      <c r="F133" s="653">
        <v>2</v>
      </c>
      <c r="G133" s="653">
        <v>68</v>
      </c>
      <c r="H133" s="653">
        <v>1</v>
      </c>
      <c r="I133" s="653">
        <v>34</v>
      </c>
      <c r="J133" s="653"/>
      <c r="K133" s="653"/>
      <c r="L133" s="653"/>
      <c r="M133" s="653"/>
      <c r="N133" s="653">
        <v>2</v>
      </c>
      <c r="O133" s="653">
        <v>70</v>
      </c>
      <c r="P133" s="666">
        <v>1.0294117647058822</v>
      </c>
      <c r="Q133" s="654">
        <v>35</v>
      </c>
    </row>
    <row r="134" spans="1:17" ht="14.4" customHeight="1" x14ac:dyDescent="0.3">
      <c r="A134" s="649" t="s">
        <v>6864</v>
      </c>
      <c r="B134" s="650" t="s">
        <v>6422</v>
      </c>
      <c r="C134" s="650" t="s">
        <v>6707</v>
      </c>
      <c r="D134" s="650" t="s">
        <v>6720</v>
      </c>
      <c r="E134" s="650" t="s">
        <v>6721</v>
      </c>
      <c r="F134" s="653">
        <v>1</v>
      </c>
      <c r="G134" s="653">
        <v>163</v>
      </c>
      <c r="H134" s="653">
        <v>1</v>
      </c>
      <c r="I134" s="653">
        <v>163</v>
      </c>
      <c r="J134" s="653"/>
      <c r="K134" s="653"/>
      <c r="L134" s="653"/>
      <c r="M134" s="653"/>
      <c r="N134" s="653"/>
      <c r="O134" s="653"/>
      <c r="P134" s="666"/>
      <c r="Q134" s="654"/>
    </row>
    <row r="135" spans="1:17" ht="14.4" customHeight="1" x14ac:dyDescent="0.3">
      <c r="A135" s="649" t="s">
        <v>6864</v>
      </c>
      <c r="B135" s="650" t="s">
        <v>6422</v>
      </c>
      <c r="C135" s="650" t="s">
        <v>6707</v>
      </c>
      <c r="D135" s="650" t="s">
        <v>6726</v>
      </c>
      <c r="E135" s="650" t="s">
        <v>6727</v>
      </c>
      <c r="F135" s="653"/>
      <c r="G135" s="653"/>
      <c r="H135" s="653"/>
      <c r="I135" s="653"/>
      <c r="J135" s="653">
        <v>1</v>
      </c>
      <c r="K135" s="653">
        <v>0</v>
      </c>
      <c r="L135" s="653"/>
      <c r="M135" s="653">
        <v>0</v>
      </c>
      <c r="N135" s="653"/>
      <c r="O135" s="653"/>
      <c r="P135" s="666"/>
      <c r="Q135" s="654"/>
    </row>
    <row r="136" spans="1:17" ht="14.4" customHeight="1" x14ac:dyDescent="0.3">
      <c r="A136" s="649" t="s">
        <v>6864</v>
      </c>
      <c r="B136" s="650" t="s">
        <v>6422</v>
      </c>
      <c r="C136" s="650" t="s">
        <v>6707</v>
      </c>
      <c r="D136" s="650" t="s">
        <v>6730</v>
      </c>
      <c r="E136" s="650" t="s">
        <v>6731</v>
      </c>
      <c r="F136" s="653"/>
      <c r="G136" s="653"/>
      <c r="H136" s="653"/>
      <c r="I136" s="653"/>
      <c r="J136" s="653"/>
      <c r="K136" s="653"/>
      <c r="L136" s="653"/>
      <c r="M136" s="653"/>
      <c r="N136" s="653">
        <v>1</v>
      </c>
      <c r="O136" s="653">
        <v>0</v>
      </c>
      <c r="P136" s="666"/>
      <c r="Q136" s="654">
        <v>0</v>
      </c>
    </row>
    <row r="137" spans="1:17" ht="14.4" customHeight="1" x14ac:dyDescent="0.3">
      <c r="A137" s="649" t="s">
        <v>6864</v>
      </c>
      <c r="B137" s="650" t="s">
        <v>6422</v>
      </c>
      <c r="C137" s="650" t="s">
        <v>6707</v>
      </c>
      <c r="D137" s="650" t="s">
        <v>6744</v>
      </c>
      <c r="E137" s="650" t="s">
        <v>6745</v>
      </c>
      <c r="F137" s="653"/>
      <c r="G137" s="653"/>
      <c r="H137" s="653"/>
      <c r="I137" s="653"/>
      <c r="J137" s="653">
        <v>1</v>
      </c>
      <c r="K137" s="653">
        <v>327</v>
      </c>
      <c r="L137" s="653"/>
      <c r="M137" s="653">
        <v>327</v>
      </c>
      <c r="N137" s="653">
        <v>1</v>
      </c>
      <c r="O137" s="653">
        <v>330</v>
      </c>
      <c r="P137" s="666"/>
      <c r="Q137" s="654">
        <v>330</v>
      </c>
    </row>
    <row r="138" spans="1:17" ht="14.4" customHeight="1" x14ac:dyDescent="0.3">
      <c r="A138" s="649" t="s">
        <v>6864</v>
      </c>
      <c r="B138" s="650" t="s">
        <v>6422</v>
      </c>
      <c r="C138" s="650" t="s">
        <v>6707</v>
      </c>
      <c r="D138" s="650" t="s">
        <v>6752</v>
      </c>
      <c r="E138" s="650" t="s">
        <v>6753</v>
      </c>
      <c r="F138" s="653">
        <v>2</v>
      </c>
      <c r="G138" s="653">
        <v>224</v>
      </c>
      <c r="H138" s="653">
        <v>1</v>
      </c>
      <c r="I138" s="653">
        <v>112</v>
      </c>
      <c r="J138" s="653">
        <v>1</v>
      </c>
      <c r="K138" s="653">
        <v>112</v>
      </c>
      <c r="L138" s="653">
        <v>0.5</v>
      </c>
      <c r="M138" s="653">
        <v>112</v>
      </c>
      <c r="N138" s="653">
        <v>8</v>
      </c>
      <c r="O138" s="653">
        <v>906</v>
      </c>
      <c r="P138" s="666">
        <v>4.0446428571428568</v>
      </c>
      <c r="Q138" s="654">
        <v>113.25</v>
      </c>
    </row>
    <row r="139" spans="1:17" ht="14.4" customHeight="1" x14ac:dyDescent="0.3">
      <c r="A139" s="649" t="s">
        <v>6864</v>
      </c>
      <c r="B139" s="650" t="s">
        <v>6756</v>
      </c>
      <c r="C139" s="650" t="s">
        <v>6695</v>
      </c>
      <c r="D139" s="650" t="s">
        <v>6780</v>
      </c>
      <c r="E139" s="650" t="s">
        <v>6781</v>
      </c>
      <c r="F139" s="653">
        <v>20</v>
      </c>
      <c r="G139" s="653">
        <v>14212.000000000002</v>
      </c>
      <c r="H139" s="653">
        <v>1</v>
      </c>
      <c r="I139" s="653">
        <v>710.60000000000014</v>
      </c>
      <c r="J139" s="653">
        <v>13</v>
      </c>
      <c r="K139" s="653">
        <v>9237.7999999999993</v>
      </c>
      <c r="L139" s="653">
        <v>0.64999999999999991</v>
      </c>
      <c r="M139" s="653">
        <v>710.59999999999991</v>
      </c>
      <c r="N139" s="653">
        <v>21</v>
      </c>
      <c r="O139" s="653">
        <v>14922.599999999999</v>
      </c>
      <c r="P139" s="666">
        <v>1.0499999999999998</v>
      </c>
      <c r="Q139" s="654">
        <v>710.59999999999991</v>
      </c>
    </row>
    <row r="140" spans="1:17" ht="14.4" customHeight="1" x14ac:dyDescent="0.3">
      <c r="A140" s="649" t="s">
        <v>6864</v>
      </c>
      <c r="B140" s="650" t="s">
        <v>6756</v>
      </c>
      <c r="C140" s="650" t="s">
        <v>6695</v>
      </c>
      <c r="D140" s="650" t="s">
        <v>6782</v>
      </c>
      <c r="E140" s="650" t="s">
        <v>6783</v>
      </c>
      <c r="F140" s="653">
        <v>2</v>
      </c>
      <c r="G140" s="653">
        <v>1492.8</v>
      </c>
      <c r="H140" s="653">
        <v>1</v>
      </c>
      <c r="I140" s="653">
        <v>746.4</v>
      </c>
      <c r="J140" s="653"/>
      <c r="K140" s="653"/>
      <c r="L140" s="653"/>
      <c r="M140" s="653"/>
      <c r="N140" s="653">
        <v>1</v>
      </c>
      <c r="O140" s="653">
        <v>746.4</v>
      </c>
      <c r="P140" s="666">
        <v>0.5</v>
      </c>
      <c r="Q140" s="654">
        <v>746.4</v>
      </c>
    </row>
    <row r="141" spans="1:17" ht="14.4" customHeight="1" x14ac:dyDescent="0.3">
      <c r="A141" s="649" t="s">
        <v>6864</v>
      </c>
      <c r="B141" s="650" t="s">
        <v>6756</v>
      </c>
      <c r="C141" s="650" t="s">
        <v>6695</v>
      </c>
      <c r="D141" s="650" t="s">
        <v>6784</v>
      </c>
      <c r="E141" s="650" t="s">
        <v>6785</v>
      </c>
      <c r="F141" s="653"/>
      <c r="G141" s="653"/>
      <c r="H141" s="653"/>
      <c r="I141" s="653"/>
      <c r="J141" s="653">
        <v>1</v>
      </c>
      <c r="K141" s="653">
        <v>2011.4</v>
      </c>
      <c r="L141" s="653"/>
      <c r="M141" s="653">
        <v>2011.4</v>
      </c>
      <c r="N141" s="653"/>
      <c r="O141" s="653"/>
      <c r="P141" s="666"/>
      <c r="Q141" s="654"/>
    </row>
    <row r="142" spans="1:17" ht="14.4" customHeight="1" x14ac:dyDescent="0.3">
      <c r="A142" s="649" t="s">
        <v>6864</v>
      </c>
      <c r="B142" s="650" t="s">
        <v>6756</v>
      </c>
      <c r="C142" s="650" t="s">
        <v>6707</v>
      </c>
      <c r="D142" s="650" t="s">
        <v>6714</v>
      </c>
      <c r="E142" s="650" t="s">
        <v>6715</v>
      </c>
      <c r="F142" s="653">
        <v>36</v>
      </c>
      <c r="G142" s="653">
        <v>1224</v>
      </c>
      <c r="H142" s="653">
        <v>1</v>
      </c>
      <c r="I142" s="653">
        <v>34</v>
      </c>
      <c r="J142" s="653">
        <v>15</v>
      </c>
      <c r="K142" s="653">
        <v>510</v>
      </c>
      <c r="L142" s="653">
        <v>0.41666666666666669</v>
      </c>
      <c r="M142" s="653">
        <v>34</v>
      </c>
      <c r="N142" s="653">
        <v>29</v>
      </c>
      <c r="O142" s="653">
        <v>1000</v>
      </c>
      <c r="P142" s="666">
        <v>0.81699346405228757</v>
      </c>
      <c r="Q142" s="654">
        <v>34.482758620689658</v>
      </c>
    </row>
    <row r="143" spans="1:17" ht="14.4" customHeight="1" x14ac:dyDescent="0.3">
      <c r="A143" s="649" t="s">
        <v>6864</v>
      </c>
      <c r="B143" s="650" t="s">
        <v>6756</v>
      </c>
      <c r="C143" s="650" t="s">
        <v>6707</v>
      </c>
      <c r="D143" s="650" t="s">
        <v>6722</v>
      </c>
      <c r="E143" s="650" t="s">
        <v>6723</v>
      </c>
      <c r="F143" s="653">
        <v>46</v>
      </c>
      <c r="G143" s="653">
        <v>7452</v>
      </c>
      <c r="H143" s="653">
        <v>1</v>
      </c>
      <c r="I143" s="653">
        <v>162</v>
      </c>
      <c r="J143" s="653">
        <v>54</v>
      </c>
      <c r="K143" s="653">
        <v>8802</v>
      </c>
      <c r="L143" s="653">
        <v>1.181159420289855</v>
      </c>
      <c r="M143" s="653">
        <v>163</v>
      </c>
      <c r="N143" s="653">
        <v>76</v>
      </c>
      <c r="O143" s="653">
        <v>12427</v>
      </c>
      <c r="P143" s="666">
        <v>1.6676060118089104</v>
      </c>
      <c r="Q143" s="654">
        <v>163.51315789473685</v>
      </c>
    </row>
    <row r="144" spans="1:17" ht="14.4" customHeight="1" x14ac:dyDescent="0.3">
      <c r="A144" s="649" t="s">
        <v>6864</v>
      </c>
      <c r="B144" s="650" t="s">
        <v>6756</v>
      </c>
      <c r="C144" s="650" t="s">
        <v>6707</v>
      </c>
      <c r="D144" s="650" t="s">
        <v>6787</v>
      </c>
      <c r="E144" s="650" t="s">
        <v>6788</v>
      </c>
      <c r="F144" s="653">
        <v>4</v>
      </c>
      <c r="G144" s="653">
        <v>4732</v>
      </c>
      <c r="H144" s="653">
        <v>1</v>
      </c>
      <c r="I144" s="653">
        <v>1183</v>
      </c>
      <c r="J144" s="653">
        <v>2</v>
      </c>
      <c r="K144" s="653">
        <v>2372</v>
      </c>
      <c r="L144" s="653">
        <v>0.50126796280642438</v>
      </c>
      <c r="M144" s="653">
        <v>1186</v>
      </c>
      <c r="N144" s="653">
        <v>5</v>
      </c>
      <c r="O144" s="653">
        <v>5942</v>
      </c>
      <c r="P144" s="666">
        <v>1.2557058326289094</v>
      </c>
      <c r="Q144" s="654">
        <v>1188.4000000000001</v>
      </c>
    </row>
    <row r="145" spans="1:17" ht="14.4" customHeight="1" x14ac:dyDescent="0.3">
      <c r="A145" s="649" t="s">
        <v>6864</v>
      </c>
      <c r="B145" s="650" t="s">
        <v>6756</v>
      </c>
      <c r="C145" s="650" t="s">
        <v>6707</v>
      </c>
      <c r="D145" s="650" t="s">
        <v>6789</v>
      </c>
      <c r="E145" s="650" t="s">
        <v>6790</v>
      </c>
      <c r="F145" s="653">
        <v>1148</v>
      </c>
      <c r="G145" s="653">
        <v>809340</v>
      </c>
      <c r="H145" s="653">
        <v>1</v>
      </c>
      <c r="I145" s="653">
        <v>705</v>
      </c>
      <c r="J145" s="653">
        <v>1086</v>
      </c>
      <c r="K145" s="653">
        <v>766716</v>
      </c>
      <c r="L145" s="653">
        <v>0.94733486544591894</v>
      </c>
      <c r="M145" s="653">
        <v>706</v>
      </c>
      <c r="N145" s="653">
        <v>1222</v>
      </c>
      <c r="O145" s="653">
        <v>863167</v>
      </c>
      <c r="P145" s="666">
        <v>1.0665072775347815</v>
      </c>
      <c r="Q145" s="654">
        <v>706.35597381342063</v>
      </c>
    </row>
    <row r="146" spans="1:17" ht="14.4" customHeight="1" x14ac:dyDescent="0.3">
      <c r="A146" s="649" t="s">
        <v>6864</v>
      </c>
      <c r="B146" s="650" t="s">
        <v>6756</v>
      </c>
      <c r="C146" s="650" t="s">
        <v>6707</v>
      </c>
      <c r="D146" s="650" t="s">
        <v>6795</v>
      </c>
      <c r="E146" s="650" t="s">
        <v>6796</v>
      </c>
      <c r="F146" s="653">
        <v>10</v>
      </c>
      <c r="G146" s="653">
        <v>65480</v>
      </c>
      <c r="H146" s="653">
        <v>1</v>
      </c>
      <c r="I146" s="653">
        <v>6548</v>
      </c>
      <c r="J146" s="653">
        <v>11</v>
      </c>
      <c r="K146" s="653">
        <v>72127</v>
      </c>
      <c r="L146" s="653">
        <v>1.101511912034209</v>
      </c>
      <c r="M146" s="653">
        <v>6557</v>
      </c>
      <c r="N146" s="653">
        <v>6</v>
      </c>
      <c r="O146" s="653">
        <v>39393</v>
      </c>
      <c r="P146" s="666">
        <v>0.60160354306658526</v>
      </c>
      <c r="Q146" s="654">
        <v>6565.5</v>
      </c>
    </row>
    <row r="147" spans="1:17" ht="14.4" customHeight="1" x14ac:dyDescent="0.3">
      <c r="A147" s="649" t="s">
        <v>6864</v>
      </c>
      <c r="B147" s="650" t="s">
        <v>6756</v>
      </c>
      <c r="C147" s="650" t="s">
        <v>6707</v>
      </c>
      <c r="D147" s="650" t="s">
        <v>6797</v>
      </c>
      <c r="E147" s="650" t="s">
        <v>6798</v>
      </c>
      <c r="F147" s="653">
        <v>27</v>
      </c>
      <c r="G147" s="653">
        <v>3321</v>
      </c>
      <c r="H147" s="653">
        <v>1</v>
      </c>
      <c r="I147" s="653">
        <v>123</v>
      </c>
      <c r="J147" s="653">
        <v>10</v>
      </c>
      <c r="K147" s="653">
        <v>1240</v>
      </c>
      <c r="L147" s="653">
        <v>0.37338151159289373</v>
      </c>
      <c r="M147" s="653">
        <v>124</v>
      </c>
      <c r="N147" s="653">
        <v>25</v>
      </c>
      <c r="O147" s="653">
        <v>3109</v>
      </c>
      <c r="P147" s="666">
        <v>0.93616380608250527</v>
      </c>
      <c r="Q147" s="654">
        <v>124.36</v>
      </c>
    </row>
    <row r="148" spans="1:17" ht="14.4" customHeight="1" x14ac:dyDescent="0.3">
      <c r="A148" s="649" t="s">
        <v>6864</v>
      </c>
      <c r="B148" s="650" t="s">
        <v>6756</v>
      </c>
      <c r="C148" s="650" t="s">
        <v>6707</v>
      </c>
      <c r="D148" s="650" t="s">
        <v>6801</v>
      </c>
      <c r="E148" s="650" t="s">
        <v>6802</v>
      </c>
      <c r="F148" s="653">
        <v>22</v>
      </c>
      <c r="G148" s="653">
        <v>14696</v>
      </c>
      <c r="H148" s="653">
        <v>1</v>
      </c>
      <c r="I148" s="653">
        <v>668</v>
      </c>
      <c r="J148" s="653">
        <v>16</v>
      </c>
      <c r="K148" s="653">
        <v>10784</v>
      </c>
      <c r="L148" s="653">
        <v>0.73380511703864992</v>
      </c>
      <c r="M148" s="653">
        <v>674</v>
      </c>
      <c r="N148" s="653">
        <v>24</v>
      </c>
      <c r="O148" s="653">
        <v>16352</v>
      </c>
      <c r="P148" s="666">
        <v>1.1126837234621665</v>
      </c>
      <c r="Q148" s="654">
        <v>681.33333333333337</v>
      </c>
    </row>
    <row r="149" spans="1:17" ht="14.4" customHeight="1" x14ac:dyDescent="0.3">
      <c r="A149" s="649" t="s">
        <v>6864</v>
      </c>
      <c r="B149" s="650" t="s">
        <v>6756</v>
      </c>
      <c r="C149" s="650" t="s">
        <v>6707</v>
      </c>
      <c r="D149" s="650" t="s">
        <v>6803</v>
      </c>
      <c r="E149" s="650" t="s">
        <v>6804</v>
      </c>
      <c r="F149" s="653">
        <v>267</v>
      </c>
      <c r="G149" s="653">
        <v>231756</v>
      </c>
      <c r="H149" s="653">
        <v>1</v>
      </c>
      <c r="I149" s="653">
        <v>868</v>
      </c>
      <c r="J149" s="653">
        <v>154</v>
      </c>
      <c r="K149" s="653">
        <v>133672</v>
      </c>
      <c r="L149" s="653">
        <v>0.57677902621722843</v>
      </c>
      <c r="M149" s="653">
        <v>868</v>
      </c>
      <c r="N149" s="653">
        <v>180</v>
      </c>
      <c r="O149" s="653">
        <v>156300</v>
      </c>
      <c r="P149" s="666">
        <v>0.67441619634443117</v>
      </c>
      <c r="Q149" s="654">
        <v>868.33333333333337</v>
      </c>
    </row>
    <row r="150" spans="1:17" ht="14.4" customHeight="1" x14ac:dyDescent="0.3">
      <c r="A150" s="649" t="s">
        <v>6864</v>
      </c>
      <c r="B150" s="650" t="s">
        <v>6756</v>
      </c>
      <c r="C150" s="650" t="s">
        <v>6707</v>
      </c>
      <c r="D150" s="650" t="s">
        <v>6730</v>
      </c>
      <c r="E150" s="650" t="s">
        <v>6731</v>
      </c>
      <c r="F150" s="653">
        <v>1</v>
      </c>
      <c r="G150" s="653">
        <v>0</v>
      </c>
      <c r="H150" s="653"/>
      <c r="I150" s="653">
        <v>0</v>
      </c>
      <c r="J150" s="653">
        <v>1</v>
      </c>
      <c r="K150" s="653">
        <v>0</v>
      </c>
      <c r="L150" s="653"/>
      <c r="M150" s="653">
        <v>0</v>
      </c>
      <c r="N150" s="653"/>
      <c r="O150" s="653"/>
      <c r="P150" s="666"/>
      <c r="Q150" s="654"/>
    </row>
    <row r="151" spans="1:17" ht="14.4" customHeight="1" x14ac:dyDescent="0.3">
      <c r="A151" s="649" t="s">
        <v>6864</v>
      </c>
      <c r="B151" s="650" t="s">
        <v>6756</v>
      </c>
      <c r="C151" s="650" t="s">
        <v>6707</v>
      </c>
      <c r="D151" s="650" t="s">
        <v>6805</v>
      </c>
      <c r="E151" s="650" t="s">
        <v>6806</v>
      </c>
      <c r="F151" s="653">
        <v>10</v>
      </c>
      <c r="G151" s="653">
        <v>9100</v>
      </c>
      <c r="H151" s="653">
        <v>1</v>
      </c>
      <c r="I151" s="653">
        <v>910</v>
      </c>
      <c r="J151" s="653">
        <v>10</v>
      </c>
      <c r="K151" s="653">
        <v>9110</v>
      </c>
      <c r="L151" s="653">
        <v>1.0010989010989011</v>
      </c>
      <c r="M151" s="653">
        <v>911</v>
      </c>
      <c r="N151" s="653">
        <v>6</v>
      </c>
      <c r="O151" s="653">
        <v>5475</v>
      </c>
      <c r="P151" s="666">
        <v>0.60164835164835162</v>
      </c>
      <c r="Q151" s="654">
        <v>912.5</v>
      </c>
    </row>
    <row r="152" spans="1:17" ht="14.4" customHeight="1" x14ac:dyDescent="0.3">
      <c r="A152" s="649" t="s">
        <v>6864</v>
      </c>
      <c r="B152" s="650" t="s">
        <v>6756</v>
      </c>
      <c r="C152" s="650" t="s">
        <v>6707</v>
      </c>
      <c r="D152" s="650" t="s">
        <v>6807</v>
      </c>
      <c r="E152" s="650" t="s">
        <v>6808</v>
      </c>
      <c r="F152" s="653">
        <v>25</v>
      </c>
      <c r="G152" s="653">
        <v>8150</v>
      </c>
      <c r="H152" s="653">
        <v>1</v>
      </c>
      <c r="I152" s="653">
        <v>326</v>
      </c>
      <c r="J152" s="653">
        <v>29</v>
      </c>
      <c r="K152" s="653">
        <v>9483</v>
      </c>
      <c r="L152" s="653">
        <v>1.163558282208589</v>
      </c>
      <c r="M152" s="653">
        <v>327</v>
      </c>
      <c r="N152" s="653">
        <v>22</v>
      </c>
      <c r="O152" s="653">
        <v>7233</v>
      </c>
      <c r="P152" s="666">
        <v>0.88748466257668712</v>
      </c>
      <c r="Q152" s="654">
        <v>328.77272727272725</v>
      </c>
    </row>
    <row r="153" spans="1:17" ht="14.4" customHeight="1" x14ac:dyDescent="0.3">
      <c r="A153" s="649" t="s">
        <v>6864</v>
      </c>
      <c r="B153" s="650" t="s">
        <v>6756</v>
      </c>
      <c r="C153" s="650" t="s">
        <v>6707</v>
      </c>
      <c r="D153" s="650" t="s">
        <v>6811</v>
      </c>
      <c r="E153" s="650" t="s">
        <v>6812</v>
      </c>
      <c r="F153" s="653">
        <v>55</v>
      </c>
      <c r="G153" s="653">
        <v>27225</v>
      </c>
      <c r="H153" s="653">
        <v>1</v>
      </c>
      <c r="I153" s="653">
        <v>495</v>
      </c>
      <c r="J153" s="653">
        <v>47</v>
      </c>
      <c r="K153" s="653">
        <v>23359</v>
      </c>
      <c r="L153" s="653">
        <v>0.85799816345270896</v>
      </c>
      <c r="M153" s="653">
        <v>497</v>
      </c>
      <c r="N153" s="653">
        <v>56</v>
      </c>
      <c r="O153" s="653">
        <v>27944</v>
      </c>
      <c r="P153" s="666">
        <v>1.0264095500459136</v>
      </c>
      <c r="Q153" s="654">
        <v>499</v>
      </c>
    </row>
    <row r="154" spans="1:17" ht="14.4" customHeight="1" x14ac:dyDescent="0.3">
      <c r="A154" s="649" t="s">
        <v>6864</v>
      </c>
      <c r="B154" s="650" t="s">
        <v>6756</v>
      </c>
      <c r="C154" s="650" t="s">
        <v>6707</v>
      </c>
      <c r="D154" s="650" t="s">
        <v>6813</v>
      </c>
      <c r="E154" s="650" t="s">
        <v>6814</v>
      </c>
      <c r="F154" s="653">
        <v>1</v>
      </c>
      <c r="G154" s="653">
        <v>3692</v>
      </c>
      <c r="H154" s="653">
        <v>1</v>
      </c>
      <c r="I154" s="653">
        <v>3692</v>
      </c>
      <c r="J154" s="653"/>
      <c r="K154" s="653"/>
      <c r="L154" s="653"/>
      <c r="M154" s="653"/>
      <c r="N154" s="653"/>
      <c r="O154" s="653"/>
      <c r="P154" s="666"/>
      <c r="Q154" s="654"/>
    </row>
    <row r="155" spans="1:17" ht="14.4" customHeight="1" x14ac:dyDescent="0.3">
      <c r="A155" s="649" t="s">
        <v>6864</v>
      </c>
      <c r="B155" s="650" t="s">
        <v>6756</v>
      </c>
      <c r="C155" s="650" t="s">
        <v>6707</v>
      </c>
      <c r="D155" s="650" t="s">
        <v>6815</v>
      </c>
      <c r="E155" s="650" t="s">
        <v>6816</v>
      </c>
      <c r="F155" s="653">
        <v>103</v>
      </c>
      <c r="G155" s="653">
        <v>194155</v>
      </c>
      <c r="H155" s="653">
        <v>1</v>
      </c>
      <c r="I155" s="653">
        <v>1885</v>
      </c>
      <c r="J155" s="653">
        <v>80</v>
      </c>
      <c r="K155" s="653">
        <v>151040</v>
      </c>
      <c r="L155" s="653">
        <v>0.77793515490201126</v>
      </c>
      <c r="M155" s="653">
        <v>1888</v>
      </c>
      <c r="N155" s="653">
        <v>95</v>
      </c>
      <c r="O155" s="653">
        <v>179582</v>
      </c>
      <c r="P155" s="666">
        <v>0.9249414127887513</v>
      </c>
      <c r="Q155" s="654">
        <v>1890.3368421052633</v>
      </c>
    </row>
    <row r="156" spans="1:17" ht="14.4" customHeight="1" x14ac:dyDescent="0.3">
      <c r="A156" s="649" t="s">
        <v>6864</v>
      </c>
      <c r="B156" s="650" t="s">
        <v>6756</v>
      </c>
      <c r="C156" s="650" t="s">
        <v>6707</v>
      </c>
      <c r="D156" s="650" t="s">
        <v>6817</v>
      </c>
      <c r="E156" s="650" t="s">
        <v>6818</v>
      </c>
      <c r="F156" s="653">
        <v>4</v>
      </c>
      <c r="G156" s="653">
        <v>1408</v>
      </c>
      <c r="H156" s="653">
        <v>1</v>
      </c>
      <c r="I156" s="653">
        <v>352</v>
      </c>
      <c r="J156" s="653">
        <v>3</v>
      </c>
      <c r="K156" s="653">
        <v>1056</v>
      </c>
      <c r="L156" s="653">
        <v>0.75</v>
      </c>
      <c r="M156" s="653">
        <v>352</v>
      </c>
      <c r="N156" s="653">
        <v>3</v>
      </c>
      <c r="O156" s="653">
        <v>1056</v>
      </c>
      <c r="P156" s="666">
        <v>0.75</v>
      </c>
      <c r="Q156" s="654">
        <v>352</v>
      </c>
    </row>
    <row r="157" spans="1:17" ht="14.4" customHeight="1" x14ac:dyDescent="0.3">
      <c r="A157" s="649" t="s">
        <v>6865</v>
      </c>
      <c r="B157" s="650" t="s">
        <v>6422</v>
      </c>
      <c r="C157" s="650" t="s">
        <v>1527</v>
      </c>
      <c r="D157" s="650" t="s">
        <v>6662</v>
      </c>
      <c r="E157" s="650" t="s">
        <v>6659</v>
      </c>
      <c r="F157" s="653"/>
      <c r="G157" s="653"/>
      <c r="H157" s="653"/>
      <c r="I157" s="653"/>
      <c r="J157" s="653"/>
      <c r="K157" s="653"/>
      <c r="L157" s="653"/>
      <c r="M157" s="653"/>
      <c r="N157" s="653">
        <v>0.52</v>
      </c>
      <c r="O157" s="653">
        <v>7189.46</v>
      </c>
      <c r="P157" s="666"/>
      <c r="Q157" s="654">
        <v>13825.884615384615</v>
      </c>
    </row>
    <row r="158" spans="1:17" ht="14.4" customHeight="1" x14ac:dyDescent="0.3">
      <c r="A158" s="649" t="s">
        <v>6865</v>
      </c>
      <c r="B158" s="650" t="s">
        <v>6422</v>
      </c>
      <c r="C158" s="650" t="s">
        <v>6707</v>
      </c>
      <c r="D158" s="650" t="s">
        <v>6714</v>
      </c>
      <c r="E158" s="650" t="s">
        <v>6715</v>
      </c>
      <c r="F158" s="653">
        <v>1</v>
      </c>
      <c r="G158" s="653">
        <v>34</v>
      </c>
      <c r="H158" s="653">
        <v>1</v>
      </c>
      <c r="I158" s="653">
        <v>34</v>
      </c>
      <c r="J158" s="653"/>
      <c r="K158" s="653"/>
      <c r="L158" s="653"/>
      <c r="M158" s="653"/>
      <c r="N158" s="653">
        <v>3</v>
      </c>
      <c r="O158" s="653">
        <v>103</v>
      </c>
      <c r="P158" s="666">
        <v>3.0294117647058822</v>
      </c>
      <c r="Q158" s="654">
        <v>34.333333333333336</v>
      </c>
    </row>
    <row r="159" spans="1:17" ht="14.4" customHeight="1" x14ac:dyDescent="0.3">
      <c r="A159" s="649" t="s">
        <v>6865</v>
      </c>
      <c r="B159" s="650" t="s">
        <v>6422</v>
      </c>
      <c r="C159" s="650" t="s">
        <v>6707</v>
      </c>
      <c r="D159" s="650" t="s">
        <v>6720</v>
      </c>
      <c r="E159" s="650" t="s">
        <v>6721</v>
      </c>
      <c r="F159" s="653">
        <v>4</v>
      </c>
      <c r="G159" s="653">
        <v>652</v>
      </c>
      <c r="H159" s="653">
        <v>1</v>
      </c>
      <c r="I159" s="653">
        <v>163</v>
      </c>
      <c r="J159" s="653"/>
      <c r="K159" s="653"/>
      <c r="L159" s="653"/>
      <c r="M159" s="653"/>
      <c r="N159" s="653">
        <v>1</v>
      </c>
      <c r="O159" s="653">
        <v>164</v>
      </c>
      <c r="P159" s="666">
        <v>0.25153374233128833</v>
      </c>
      <c r="Q159" s="654">
        <v>164</v>
      </c>
    </row>
    <row r="160" spans="1:17" ht="14.4" customHeight="1" x14ac:dyDescent="0.3">
      <c r="A160" s="649" t="s">
        <v>6865</v>
      </c>
      <c r="B160" s="650" t="s">
        <v>6422</v>
      </c>
      <c r="C160" s="650" t="s">
        <v>6707</v>
      </c>
      <c r="D160" s="650" t="s">
        <v>6728</v>
      </c>
      <c r="E160" s="650" t="s">
        <v>6729</v>
      </c>
      <c r="F160" s="653"/>
      <c r="G160" s="653"/>
      <c r="H160" s="653"/>
      <c r="I160" s="653"/>
      <c r="J160" s="653"/>
      <c r="K160" s="653"/>
      <c r="L160" s="653"/>
      <c r="M160" s="653"/>
      <c r="N160" s="653">
        <v>1</v>
      </c>
      <c r="O160" s="653">
        <v>104</v>
      </c>
      <c r="P160" s="666"/>
      <c r="Q160" s="654">
        <v>104</v>
      </c>
    </row>
    <row r="161" spans="1:17" ht="14.4" customHeight="1" x14ac:dyDescent="0.3">
      <c r="A161" s="649" t="s">
        <v>6865</v>
      </c>
      <c r="B161" s="650" t="s">
        <v>6422</v>
      </c>
      <c r="C161" s="650" t="s">
        <v>6707</v>
      </c>
      <c r="D161" s="650" t="s">
        <v>6752</v>
      </c>
      <c r="E161" s="650" t="s">
        <v>6753</v>
      </c>
      <c r="F161" s="653">
        <v>2</v>
      </c>
      <c r="G161" s="653">
        <v>224</v>
      </c>
      <c r="H161" s="653">
        <v>1</v>
      </c>
      <c r="I161" s="653">
        <v>112</v>
      </c>
      <c r="J161" s="653">
        <v>1</v>
      </c>
      <c r="K161" s="653">
        <v>112</v>
      </c>
      <c r="L161" s="653">
        <v>0.5</v>
      </c>
      <c r="M161" s="653">
        <v>112</v>
      </c>
      <c r="N161" s="653">
        <v>2</v>
      </c>
      <c r="O161" s="653">
        <v>228</v>
      </c>
      <c r="P161" s="666">
        <v>1.0178571428571428</v>
      </c>
      <c r="Q161" s="654">
        <v>114</v>
      </c>
    </row>
    <row r="162" spans="1:17" ht="14.4" customHeight="1" x14ac:dyDescent="0.3">
      <c r="A162" s="649" t="s">
        <v>6865</v>
      </c>
      <c r="B162" s="650" t="s">
        <v>6756</v>
      </c>
      <c r="C162" s="650" t="s">
        <v>6695</v>
      </c>
      <c r="D162" s="650" t="s">
        <v>6780</v>
      </c>
      <c r="E162" s="650" t="s">
        <v>6781</v>
      </c>
      <c r="F162" s="653">
        <v>2</v>
      </c>
      <c r="G162" s="653">
        <v>1421.2</v>
      </c>
      <c r="H162" s="653">
        <v>1</v>
      </c>
      <c r="I162" s="653">
        <v>710.6</v>
      </c>
      <c r="J162" s="653"/>
      <c r="K162" s="653"/>
      <c r="L162" s="653"/>
      <c r="M162" s="653"/>
      <c r="N162" s="653"/>
      <c r="O162" s="653"/>
      <c r="P162" s="666"/>
      <c r="Q162" s="654"/>
    </row>
    <row r="163" spans="1:17" ht="14.4" customHeight="1" x14ac:dyDescent="0.3">
      <c r="A163" s="649" t="s">
        <v>6865</v>
      </c>
      <c r="B163" s="650" t="s">
        <v>6756</v>
      </c>
      <c r="C163" s="650" t="s">
        <v>6707</v>
      </c>
      <c r="D163" s="650" t="s">
        <v>6714</v>
      </c>
      <c r="E163" s="650" t="s">
        <v>6715</v>
      </c>
      <c r="F163" s="653">
        <v>6</v>
      </c>
      <c r="G163" s="653">
        <v>204</v>
      </c>
      <c r="H163" s="653">
        <v>1</v>
      </c>
      <c r="I163" s="653">
        <v>34</v>
      </c>
      <c r="J163" s="653">
        <v>2</v>
      </c>
      <c r="K163" s="653">
        <v>68</v>
      </c>
      <c r="L163" s="653">
        <v>0.33333333333333331</v>
      </c>
      <c r="M163" s="653">
        <v>34</v>
      </c>
      <c r="N163" s="653">
        <v>2</v>
      </c>
      <c r="O163" s="653">
        <v>70</v>
      </c>
      <c r="P163" s="666">
        <v>0.34313725490196079</v>
      </c>
      <c r="Q163" s="654">
        <v>35</v>
      </c>
    </row>
    <row r="164" spans="1:17" ht="14.4" customHeight="1" x14ac:dyDescent="0.3">
      <c r="A164" s="649" t="s">
        <v>6865</v>
      </c>
      <c r="B164" s="650" t="s">
        <v>6756</v>
      </c>
      <c r="C164" s="650" t="s">
        <v>6707</v>
      </c>
      <c r="D164" s="650" t="s">
        <v>6722</v>
      </c>
      <c r="E164" s="650" t="s">
        <v>6723</v>
      </c>
      <c r="F164" s="653">
        <v>4</v>
      </c>
      <c r="G164" s="653">
        <v>648</v>
      </c>
      <c r="H164" s="653">
        <v>1</v>
      </c>
      <c r="I164" s="653">
        <v>162</v>
      </c>
      <c r="J164" s="653">
        <v>1</v>
      </c>
      <c r="K164" s="653">
        <v>163</v>
      </c>
      <c r="L164" s="653">
        <v>0.25154320987654322</v>
      </c>
      <c r="M164" s="653">
        <v>163</v>
      </c>
      <c r="N164" s="653"/>
      <c r="O164" s="653"/>
      <c r="P164" s="666"/>
      <c r="Q164" s="654"/>
    </row>
    <row r="165" spans="1:17" ht="14.4" customHeight="1" x14ac:dyDescent="0.3">
      <c r="A165" s="649" t="s">
        <v>6865</v>
      </c>
      <c r="B165" s="650" t="s">
        <v>6756</v>
      </c>
      <c r="C165" s="650" t="s">
        <v>6707</v>
      </c>
      <c r="D165" s="650" t="s">
        <v>6789</v>
      </c>
      <c r="E165" s="650" t="s">
        <v>6790</v>
      </c>
      <c r="F165" s="653">
        <v>20</v>
      </c>
      <c r="G165" s="653">
        <v>14100</v>
      </c>
      <c r="H165" s="653">
        <v>1</v>
      </c>
      <c r="I165" s="653">
        <v>705</v>
      </c>
      <c r="J165" s="653"/>
      <c r="K165" s="653"/>
      <c r="L165" s="653"/>
      <c r="M165" s="653"/>
      <c r="N165" s="653"/>
      <c r="O165" s="653"/>
      <c r="P165" s="666"/>
      <c r="Q165" s="654"/>
    </row>
    <row r="166" spans="1:17" ht="14.4" customHeight="1" x14ac:dyDescent="0.3">
      <c r="A166" s="649" t="s">
        <v>6865</v>
      </c>
      <c r="B166" s="650" t="s">
        <v>6756</v>
      </c>
      <c r="C166" s="650" t="s">
        <v>6707</v>
      </c>
      <c r="D166" s="650" t="s">
        <v>6801</v>
      </c>
      <c r="E166" s="650" t="s">
        <v>6802</v>
      </c>
      <c r="F166" s="653">
        <v>2</v>
      </c>
      <c r="G166" s="653">
        <v>1336</v>
      </c>
      <c r="H166" s="653">
        <v>1</v>
      </c>
      <c r="I166" s="653">
        <v>668</v>
      </c>
      <c r="J166" s="653"/>
      <c r="K166" s="653"/>
      <c r="L166" s="653"/>
      <c r="M166" s="653"/>
      <c r="N166" s="653"/>
      <c r="O166" s="653"/>
      <c r="P166" s="666"/>
      <c r="Q166" s="654"/>
    </row>
    <row r="167" spans="1:17" ht="14.4" customHeight="1" x14ac:dyDescent="0.3">
      <c r="A167" s="649" t="s">
        <v>6865</v>
      </c>
      <c r="B167" s="650" t="s">
        <v>6756</v>
      </c>
      <c r="C167" s="650" t="s">
        <v>6707</v>
      </c>
      <c r="D167" s="650" t="s">
        <v>6803</v>
      </c>
      <c r="E167" s="650" t="s">
        <v>6804</v>
      </c>
      <c r="F167" s="653"/>
      <c r="G167" s="653"/>
      <c r="H167" s="653"/>
      <c r="I167" s="653"/>
      <c r="J167" s="653"/>
      <c r="K167" s="653"/>
      <c r="L167" s="653"/>
      <c r="M167" s="653"/>
      <c r="N167" s="653">
        <v>10</v>
      </c>
      <c r="O167" s="653">
        <v>8700</v>
      </c>
      <c r="P167" s="666"/>
      <c r="Q167" s="654">
        <v>870</v>
      </c>
    </row>
    <row r="168" spans="1:17" ht="14.4" customHeight="1" x14ac:dyDescent="0.3">
      <c r="A168" s="649" t="s">
        <v>6865</v>
      </c>
      <c r="B168" s="650" t="s">
        <v>6756</v>
      </c>
      <c r="C168" s="650" t="s">
        <v>6707</v>
      </c>
      <c r="D168" s="650" t="s">
        <v>6807</v>
      </c>
      <c r="E168" s="650" t="s">
        <v>6808</v>
      </c>
      <c r="F168" s="653"/>
      <c r="G168" s="653"/>
      <c r="H168" s="653"/>
      <c r="I168" s="653"/>
      <c r="J168" s="653">
        <v>1</v>
      </c>
      <c r="K168" s="653">
        <v>327</v>
      </c>
      <c r="L168" s="653"/>
      <c r="M168" s="653">
        <v>327</v>
      </c>
      <c r="N168" s="653">
        <v>2</v>
      </c>
      <c r="O168" s="653">
        <v>657</v>
      </c>
      <c r="P168" s="666"/>
      <c r="Q168" s="654">
        <v>328.5</v>
      </c>
    </row>
    <row r="169" spans="1:17" ht="14.4" customHeight="1" x14ac:dyDescent="0.3">
      <c r="A169" s="649" t="s">
        <v>6865</v>
      </c>
      <c r="B169" s="650" t="s">
        <v>6756</v>
      </c>
      <c r="C169" s="650" t="s">
        <v>6707</v>
      </c>
      <c r="D169" s="650" t="s">
        <v>6811</v>
      </c>
      <c r="E169" s="650" t="s">
        <v>6812</v>
      </c>
      <c r="F169" s="653">
        <v>2</v>
      </c>
      <c r="G169" s="653">
        <v>990</v>
      </c>
      <c r="H169" s="653">
        <v>1</v>
      </c>
      <c r="I169" s="653">
        <v>495</v>
      </c>
      <c r="J169" s="653"/>
      <c r="K169" s="653"/>
      <c r="L169" s="653"/>
      <c r="M169" s="653"/>
      <c r="N169" s="653"/>
      <c r="O169" s="653"/>
      <c r="P169" s="666"/>
      <c r="Q169" s="654"/>
    </row>
    <row r="170" spans="1:17" ht="14.4" customHeight="1" x14ac:dyDescent="0.3">
      <c r="A170" s="649" t="s">
        <v>6865</v>
      </c>
      <c r="B170" s="650" t="s">
        <v>6756</v>
      </c>
      <c r="C170" s="650" t="s">
        <v>6707</v>
      </c>
      <c r="D170" s="650" t="s">
        <v>6815</v>
      </c>
      <c r="E170" s="650" t="s">
        <v>6816</v>
      </c>
      <c r="F170" s="653">
        <v>2</v>
      </c>
      <c r="G170" s="653">
        <v>3770</v>
      </c>
      <c r="H170" s="653">
        <v>1</v>
      </c>
      <c r="I170" s="653">
        <v>1885</v>
      </c>
      <c r="J170" s="653"/>
      <c r="K170" s="653"/>
      <c r="L170" s="653"/>
      <c r="M170" s="653"/>
      <c r="N170" s="653">
        <v>1</v>
      </c>
      <c r="O170" s="653">
        <v>1894</v>
      </c>
      <c r="P170" s="666">
        <v>0.50238726790450927</v>
      </c>
      <c r="Q170" s="654">
        <v>1894</v>
      </c>
    </row>
    <row r="171" spans="1:17" ht="14.4" customHeight="1" x14ac:dyDescent="0.3">
      <c r="A171" s="649" t="s">
        <v>6866</v>
      </c>
      <c r="B171" s="650" t="s">
        <v>6422</v>
      </c>
      <c r="C171" s="650" t="s">
        <v>1527</v>
      </c>
      <c r="D171" s="650" t="s">
        <v>6595</v>
      </c>
      <c r="E171" s="650" t="s">
        <v>2210</v>
      </c>
      <c r="F171" s="653">
        <v>0.51</v>
      </c>
      <c r="G171" s="653">
        <v>341.07</v>
      </c>
      <c r="H171" s="653">
        <v>1</v>
      </c>
      <c r="I171" s="653">
        <v>668.76470588235293</v>
      </c>
      <c r="J171" s="653"/>
      <c r="K171" s="653"/>
      <c r="L171" s="653"/>
      <c r="M171" s="653"/>
      <c r="N171" s="653"/>
      <c r="O171" s="653"/>
      <c r="P171" s="666"/>
      <c r="Q171" s="654"/>
    </row>
    <row r="172" spans="1:17" ht="14.4" customHeight="1" x14ac:dyDescent="0.3">
      <c r="A172" s="649" t="s">
        <v>6866</v>
      </c>
      <c r="B172" s="650" t="s">
        <v>6422</v>
      </c>
      <c r="C172" s="650" t="s">
        <v>1527</v>
      </c>
      <c r="D172" s="650" t="s">
        <v>6626</v>
      </c>
      <c r="E172" s="650" t="s">
        <v>6627</v>
      </c>
      <c r="F172" s="653">
        <v>1</v>
      </c>
      <c r="G172" s="653">
        <v>2300</v>
      </c>
      <c r="H172" s="653">
        <v>1</v>
      </c>
      <c r="I172" s="653">
        <v>2300</v>
      </c>
      <c r="J172" s="653"/>
      <c r="K172" s="653"/>
      <c r="L172" s="653"/>
      <c r="M172" s="653"/>
      <c r="N172" s="653"/>
      <c r="O172" s="653"/>
      <c r="P172" s="666"/>
      <c r="Q172" s="654"/>
    </row>
    <row r="173" spans="1:17" ht="14.4" customHeight="1" x14ac:dyDescent="0.3">
      <c r="A173" s="649" t="s">
        <v>6866</v>
      </c>
      <c r="B173" s="650" t="s">
        <v>6422</v>
      </c>
      <c r="C173" s="650" t="s">
        <v>6707</v>
      </c>
      <c r="D173" s="650" t="s">
        <v>6714</v>
      </c>
      <c r="E173" s="650" t="s">
        <v>6715</v>
      </c>
      <c r="F173" s="653"/>
      <c r="G173" s="653"/>
      <c r="H173" s="653"/>
      <c r="I173" s="653"/>
      <c r="J173" s="653">
        <v>1</v>
      </c>
      <c r="K173" s="653">
        <v>34</v>
      </c>
      <c r="L173" s="653"/>
      <c r="M173" s="653">
        <v>34</v>
      </c>
      <c r="N173" s="653"/>
      <c r="O173" s="653"/>
      <c r="P173" s="666"/>
      <c r="Q173" s="654"/>
    </row>
    <row r="174" spans="1:17" ht="14.4" customHeight="1" x14ac:dyDescent="0.3">
      <c r="A174" s="649" t="s">
        <v>6866</v>
      </c>
      <c r="B174" s="650" t="s">
        <v>6422</v>
      </c>
      <c r="C174" s="650" t="s">
        <v>6707</v>
      </c>
      <c r="D174" s="650" t="s">
        <v>6720</v>
      </c>
      <c r="E174" s="650" t="s">
        <v>6721</v>
      </c>
      <c r="F174" s="653">
        <v>1</v>
      </c>
      <c r="G174" s="653">
        <v>163</v>
      </c>
      <c r="H174" s="653">
        <v>1</v>
      </c>
      <c r="I174" s="653">
        <v>163</v>
      </c>
      <c r="J174" s="653"/>
      <c r="K174" s="653"/>
      <c r="L174" s="653"/>
      <c r="M174" s="653"/>
      <c r="N174" s="653">
        <v>1</v>
      </c>
      <c r="O174" s="653">
        <v>164</v>
      </c>
      <c r="P174" s="666">
        <v>1.0061349693251533</v>
      </c>
      <c r="Q174" s="654">
        <v>164</v>
      </c>
    </row>
    <row r="175" spans="1:17" ht="14.4" customHeight="1" x14ac:dyDescent="0.3">
      <c r="A175" s="649" t="s">
        <v>6866</v>
      </c>
      <c r="B175" s="650" t="s">
        <v>6422</v>
      </c>
      <c r="C175" s="650" t="s">
        <v>6707</v>
      </c>
      <c r="D175" s="650" t="s">
        <v>6728</v>
      </c>
      <c r="E175" s="650" t="s">
        <v>6729</v>
      </c>
      <c r="F175" s="653">
        <v>2</v>
      </c>
      <c r="G175" s="653">
        <v>206</v>
      </c>
      <c r="H175" s="653">
        <v>1</v>
      </c>
      <c r="I175" s="653">
        <v>103</v>
      </c>
      <c r="J175" s="653"/>
      <c r="K175" s="653"/>
      <c r="L175" s="653"/>
      <c r="M175" s="653"/>
      <c r="N175" s="653"/>
      <c r="O175" s="653"/>
      <c r="P175" s="666"/>
      <c r="Q175" s="654"/>
    </row>
    <row r="176" spans="1:17" ht="14.4" customHeight="1" x14ac:dyDescent="0.3">
      <c r="A176" s="649" t="s">
        <v>6866</v>
      </c>
      <c r="B176" s="650" t="s">
        <v>6422</v>
      </c>
      <c r="C176" s="650" t="s">
        <v>6707</v>
      </c>
      <c r="D176" s="650" t="s">
        <v>6730</v>
      </c>
      <c r="E176" s="650" t="s">
        <v>6731</v>
      </c>
      <c r="F176" s="653">
        <v>1</v>
      </c>
      <c r="G176" s="653">
        <v>0</v>
      </c>
      <c r="H176" s="653"/>
      <c r="I176" s="653">
        <v>0</v>
      </c>
      <c r="J176" s="653"/>
      <c r="K176" s="653"/>
      <c r="L176" s="653"/>
      <c r="M176" s="653"/>
      <c r="N176" s="653"/>
      <c r="O176" s="653"/>
      <c r="P176" s="666"/>
      <c r="Q176" s="654"/>
    </row>
    <row r="177" spans="1:17" ht="14.4" customHeight="1" x14ac:dyDescent="0.3">
      <c r="A177" s="649" t="s">
        <v>6866</v>
      </c>
      <c r="B177" s="650" t="s">
        <v>6756</v>
      </c>
      <c r="C177" s="650" t="s">
        <v>6707</v>
      </c>
      <c r="D177" s="650" t="s">
        <v>6714</v>
      </c>
      <c r="E177" s="650" t="s">
        <v>6715</v>
      </c>
      <c r="F177" s="653">
        <v>2</v>
      </c>
      <c r="G177" s="653">
        <v>68</v>
      </c>
      <c r="H177" s="653">
        <v>1</v>
      </c>
      <c r="I177" s="653">
        <v>34</v>
      </c>
      <c r="J177" s="653">
        <v>1</v>
      </c>
      <c r="K177" s="653">
        <v>34</v>
      </c>
      <c r="L177" s="653">
        <v>0.5</v>
      </c>
      <c r="M177" s="653">
        <v>34</v>
      </c>
      <c r="N177" s="653"/>
      <c r="O177" s="653"/>
      <c r="P177" s="666"/>
      <c r="Q177" s="654"/>
    </row>
    <row r="178" spans="1:17" ht="14.4" customHeight="1" x14ac:dyDescent="0.3">
      <c r="A178" s="649" t="s">
        <v>6866</v>
      </c>
      <c r="B178" s="650" t="s">
        <v>6756</v>
      </c>
      <c r="C178" s="650" t="s">
        <v>6707</v>
      </c>
      <c r="D178" s="650" t="s">
        <v>6722</v>
      </c>
      <c r="E178" s="650" t="s">
        <v>6723</v>
      </c>
      <c r="F178" s="653">
        <v>4</v>
      </c>
      <c r="G178" s="653">
        <v>648</v>
      </c>
      <c r="H178" s="653">
        <v>1</v>
      </c>
      <c r="I178" s="653">
        <v>162</v>
      </c>
      <c r="J178" s="653"/>
      <c r="K178" s="653"/>
      <c r="L178" s="653"/>
      <c r="M178" s="653"/>
      <c r="N178" s="653"/>
      <c r="O178" s="653"/>
      <c r="P178" s="666"/>
      <c r="Q178" s="654"/>
    </row>
    <row r="179" spans="1:17" ht="14.4" customHeight="1" x14ac:dyDescent="0.3">
      <c r="A179" s="649" t="s">
        <v>6866</v>
      </c>
      <c r="B179" s="650" t="s">
        <v>6756</v>
      </c>
      <c r="C179" s="650" t="s">
        <v>6707</v>
      </c>
      <c r="D179" s="650" t="s">
        <v>6789</v>
      </c>
      <c r="E179" s="650" t="s">
        <v>6790</v>
      </c>
      <c r="F179" s="653">
        <v>13</v>
      </c>
      <c r="G179" s="653">
        <v>9165</v>
      </c>
      <c r="H179" s="653">
        <v>1</v>
      </c>
      <c r="I179" s="653">
        <v>705</v>
      </c>
      <c r="J179" s="653"/>
      <c r="K179" s="653"/>
      <c r="L179" s="653"/>
      <c r="M179" s="653"/>
      <c r="N179" s="653"/>
      <c r="O179" s="653"/>
      <c r="P179" s="666"/>
      <c r="Q179" s="654"/>
    </row>
    <row r="180" spans="1:17" ht="14.4" customHeight="1" x14ac:dyDescent="0.3">
      <c r="A180" s="649" t="s">
        <v>6866</v>
      </c>
      <c r="B180" s="650" t="s">
        <v>6756</v>
      </c>
      <c r="C180" s="650" t="s">
        <v>6707</v>
      </c>
      <c r="D180" s="650" t="s">
        <v>6795</v>
      </c>
      <c r="E180" s="650" t="s">
        <v>6796</v>
      </c>
      <c r="F180" s="653">
        <v>3</v>
      </c>
      <c r="G180" s="653">
        <v>19644</v>
      </c>
      <c r="H180" s="653">
        <v>1</v>
      </c>
      <c r="I180" s="653">
        <v>6548</v>
      </c>
      <c r="J180" s="653"/>
      <c r="K180" s="653"/>
      <c r="L180" s="653"/>
      <c r="M180" s="653"/>
      <c r="N180" s="653"/>
      <c r="O180" s="653"/>
      <c r="P180" s="666"/>
      <c r="Q180" s="654"/>
    </row>
    <row r="181" spans="1:17" ht="14.4" customHeight="1" x14ac:dyDescent="0.3">
      <c r="A181" s="649" t="s">
        <v>6866</v>
      </c>
      <c r="B181" s="650" t="s">
        <v>6756</v>
      </c>
      <c r="C181" s="650" t="s">
        <v>6707</v>
      </c>
      <c r="D181" s="650" t="s">
        <v>6797</v>
      </c>
      <c r="E181" s="650" t="s">
        <v>6798</v>
      </c>
      <c r="F181" s="653">
        <v>2</v>
      </c>
      <c r="G181" s="653">
        <v>246</v>
      </c>
      <c r="H181" s="653">
        <v>1</v>
      </c>
      <c r="I181" s="653">
        <v>123</v>
      </c>
      <c r="J181" s="653"/>
      <c r="K181" s="653"/>
      <c r="L181" s="653"/>
      <c r="M181" s="653"/>
      <c r="N181" s="653"/>
      <c r="O181" s="653"/>
      <c r="P181" s="666"/>
      <c r="Q181" s="654"/>
    </row>
    <row r="182" spans="1:17" ht="14.4" customHeight="1" x14ac:dyDescent="0.3">
      <c r="A182" s="649" t="s">
        <v>6866</v>
      </c>
      <c r="B182" s="650" t="s">
        <v>6756</v>
      </c>
      <c r="C182" s="650" t="s">
        <v>6707</v>
      </c>
      <c r="D182" s="650" t="s">
        <v>6803</v>
      </c>
      <c r="E182" s="650" t="s">
        <v>6804</v>
      </c>
      <c r="F182" s="653">
        <v>220</v>
      </c>
      <c r="G182" s="653">
        <v>190960</v>
      </c>
      <c r="H182" s="653">
        <v>1</v>
      </c>
      <c r="I182" s="653">
        <v>868</v>
      </c>
      <c r="J182" s="653"/>
      <c r="K182" s="653"/>
      <c r="L182" s="653"/>
      <c r="M182" s="653"/>
      <c r="N182" s="653"/>
      <c r="O182" s="653"/>
      <c r="P182" s="666"/>
      <c r="Q182" s="654"/>
    </row>
    <row r="183" spans="1:17" ht="14.4" customHeight="1" x14ac:dyDescent="0.3">
      <c r="A183" s="649" t="s">
        <v>6866</v>
      </c>
      <c r="B183" s="650" t="s">
        <v>6756</v>
      </c>
      <c r="C183" s="650" t="s">
        <v>6707</v>
      </c>
      <c r="D183" s="650" t="s">
        <v>6805</v>
      </c>
      <c r="E183" s="650" t="s">
        <v>6806</v>
      </c>
      <c r="F183" s="653">
        <v>3</v>
      </c>
      <c r="G183" s="653">
        <v>2730</v>
      </c>
      <c r="H183" s="653">
        <v>1</v>
      </c>
      <c r="I183" s="653">
        <v>910</v>
      </c>
      <c r="J183" s="653"/>
      <c r="K183" s="653"/>
      <c r="L183" s="653"/>
      <c r="M183" s="653"/>
      <c r="N183" s="653"/>
      <c r="O183" s="653"/>
      <c r="P183" s="666"/>
      <c r="Q183" s="654"/>
    </row>
    <row r="184" spans="1:17" ht="14.4" customHeight="1" x14ac:dyDescent="0.3">
      <c r="A184" s="649" t="s">
        <v>6866</v>
      </c>
      <c r="B184" s="650" t="s">
        <v>6756</v>
      </c>
      <c r="C184" s="650" t="s">
        <v>6707</v>
      </c>
      <c r="D184" s="650" t="s">
        <v>6807</v>
      </c>
      <c r="E184" s="650" t="s">
        <v>6808</v>
      </c>
      <c r="F184" s="653">
        <v>1</v>
      </c>
      <c r="G184" s="653">
        <v>326</v>
      </c>
      <c r="H184" s="653">
        <v>1</v>
      </c>
      <c r="I184" s="653">
        <v>326</v>
      </c>
      <c r="J184" s="653"/>
      <c r="K184" s="653"/>
      <c r="L184" s="653"/>
      <c r="M184" s="653"/>
      <c r="N184" s="653"/>
      <c r="O184" s="653"/>
      <c r="P184" s="666"/>
      <c r="Q184" s="654"/>
    </row>
    <row r="185" spans="1:17" ht="14.4" customHeight="1" x14ac:dyDescent="0.3">
      <c r="A185" s="649" t="s">
        <v>6866</v>
      </c>
      <c r="B185" s="650" t="s">
        <v>6756</v>
      </c>
      <c r="C185" s="650" t="s">
        <v>6707</v>
      </c>
      <c r="D185" s="650" t="s">
        <v>6815</v>
      </c>
      <c r="E185" s="650" t="s">
        <v>6816</v>
      </c>
      <c r="F185" s="653">
        <v>5</v>
      </c>
      <c r="G185" s="653">
        <v>9425</v>
      </c>
      <c r="H185" s="653">
        <v>1</v>
      </c>
      <c r="I185" s="653">
        <v>1885</v>
      </c>
      <c r="J185" s="653"/>
      <c r="K185" s="653"/>
      <c r="L185" s="653"/>
      <c r="M185" s="653"/>
      <c r="N185" s="653"/>
      <c r="O185" s="653"/>
      <c r="P185" s="666"/>
      <c r="Q185" s="654"/>
    </row>
    <row r="186" spans="1:17" ht="14.4" customHeight="1" x14ac:dyDescent="0.3">
      <c r="A186" s="649" t="s">
        <v>6867</v>
      </c>
      <c r="B186" s="650" t="s">
        <v>6756</v>
      </c>
      <c r="C186" s="650" t="s">
        <v>6707</v>
      </c>
      <c r="D186" s="650" t="s">
        <v>6714</v>
      </c>
      <c r="E186" s="650" t="s">
        <v>6715</v>
      </c>
      <c r="F186" s="653">
        <v>1</v>
      </c>
      <c r="G186" s="653">
        <v>34</v>
      </c>
      <c r="H186" s="653">
        <v>1</v>
      </c>
      <c r="I186" s="653">
        <v>34</v>
      </c>
      <c r="J186" s="653"/>
      <c r="K186" s="653"/>
      <c r="L186" s="653"/>
      <c r="M186" s="653"/>
      <c r="N186" s="653"/>
      <c r="O186" s="653"/>
      <c r="P186" s="666"/>
      <c r="Q186" s="654"/>
    </row>
    <row r="187" spans="1:17" ht="14.4" customHeight="1" x14ac:dyDescent="0.3">
      <c r="A187" s="649" t="s">
        <v>6867</v>
      </c>
      <c r="B187" s="650" t="s">
        <v>6756</v>
      </c>
      <c r="C187" s="650" t="s">
        <v>6707</v>
      </c>
      <c r="D187" s="650" t="s">
        <v>6803</v>
      </c>
      <c r="E187" s="650" t="s">
        <v>6804</v>
      </c>
      <c r="F187" s="653"/>
      <c r="G187" s="653"/>
      <c r="H187" s="653"/>
      <c r="I187" s="653"/>
      <c r="J187" s="653"/>
      <c r="K187" s="653"/>
      <c r="L187" s="653"/>
      <c r="M187" s="653"/>
      <c r="N187" s="653">
        <v>20</v>
      </c>
      <c r="O187" s="653">
        <v>17400</v>
      </c>
      <c r="P187" s="666"/>
      <c r="Q187" s="654">
        <v>870</v>
      </c>
    </row>
    <row r="188" spans="1:17" ht="14.4" customHeight="1" x14ac:dyDescent="0.3">
      <c r="A188" s="649" t="s">
        <v>6867</v>
      </c>
      <c r="B188" s="650" t="s">
        <v>6756</v>
      </c>
      <c r="C188" s="650" t="s">
        <v>6707</v>
      </c>
      <c r="D188" s="650" t="s">
        <v>6807</v>
      </c>
      <c r="E188" s="650" t="s">
        <v>6808</v>
      </c>
      <c r="F188" s="653"/>
      <c r="G188" s="653"/>
      <c r="H188" s="653"/>
      <c r="I188" s="653"/>
      <c r="J188" s="653">
        <v>1</v>
      </c>
      <c r="K188" s="653">
        <v>327</v>
      </c>
      <c r="L188" s="653"/>
      <c r="M188" s="653">
        <v>327</v>
      </c>
      <c r="N188" s="653"/>
      <c r="O188" s="653"/>
      <c r="P188" s="666"/>
      <c r="Q188" s="654"/>
    </row>
    <row r="189" spans="1:17" ht="14.4" customHeight="1" x14ac:dyDescent="0.3">
      <c r="A189" s="649" t="s">
        <v>581</v>
      </c>
      <c r="B189" s="650" t="s">
        <v>6868</v>
      </c>
      <c r="C189" s="650" t="s">
        <v>6707</v>
      </c>
      <c r="D189" s="650" t="s">
        <v>6869</v>
      </c>
      <c r="E189" s="650" t="s">
        <v>6870</v>
      </c>
      <c r="F189" s="653">
        <v>1</v>
      </c>
      <c r="G189" s="653">
        <v>46</v>
      </c>
      <c r="H189" s="653">
        <v>1</v>
      </c>
      <c r="I189" s="653">
        <v>46</v>
      </c>
      <c r="J189" s="653"/>
      <c r="K189" s="653"/>
      <c r="L189" s="653"/>
      <c r="M189" s="653"/>
      <c r="N189" s="653"/>
      <c r="O189" s="653"/>
      <c r="P189" s="666"/>
      <c r="Q189" s="654"/>
    </row>
    <row r="190" spans="1:17" ht="14.4" customHeight="1" x14ac:dyDescent="0.3">
      <c r="A190" s="649" t="s">
        <v>581</v>
      </c>
      <c r="B190" s="650" t="s">
        <v>6422</v>
      </c>
      <c r="C190" s="650" t="s">
        <v>1527</v>
      </c>
      <c r="D190" s="650" t="s">
        <v>6460</v>
      </c>
      <c r="E190" s="650" t="s">
        <v>6461</v>
      </c>
      <c r="F190" s="653">
        <v>0</v>
      </c>
      <c r="G190" s="653">
        <v>0</v>
      </c>
      <c r="H190" s="653"/>
      <c r="I190" s="653"/>
      <c r="J190" s="653">
        <v>0</v>
      </c>
      <c r="K190" s="653">
        <v>0</v>
      </c>
      <c r="L190" s="653"/>
      <c r="M190" s="653"/>
      <c r="N190" s="653">
        <v>0</v>
      </c>
      <c r="O190" s="653">
        <v>0</v>
      </c>
      <c r="P190" s="666"/>
      <c r="Q190" s="654"/>
    </row>
    <row r="191" spans="1:17" ht="14.4" customHeight="1" x14ac:dyDescent="0.3">
      <c r="A191" s="649" t="s">
        <v>581</v>
      </c>
      <c r="B191" s="650" t="s">
        <v>6422</v>
      </c>
      <c r="C191" s="650" t="s">
        <v>1527</v>
      </c>
      <c r="D191" s="650" t="s">
        <v>6460</v>
      </c>
      <c r="E191" s="650" t="s">
        <v>3499</v>
      </c>
      <c r="F191" s="653">
        <v>1.0900000000000001</v>
      </c>
      <c r="G191" s="653">
        <v>16308.9</v>
      </c>
      <c r="H191" s="653">
        <v>1</v>
      </c>
      <c r="I191" s="653">
        <v>14962.293577981651</v>
      </c>
      <c r="J191" s="653">
        <v>2.31</v>
      </c>
      <c r="K191" s="653">
        <v>34866.1</v>
      </c>
      <c r="L191" s="653">
        <v>2.1378572435909229</v>
      </c>
      <c r="M191" s="653">
        <v>15093.549783549783</v>
      </c>
      <c r="N191" s="653">
        <v>3.08</v>
      </c>
      <c r="O191" s="653">
        <v>46488.13</v>
      </c>
      <c r="P191" s="666">
        <v>2.8504761204005176</v>
      </c>
      <c r="Q191" s="654">
        <v>15093.5487012987</v>
      </c>
    </row>
    <row r="192" spans="1:17" ht="14.4" customHeight="1" x14ac:dyDescent="0.3">
      <c r="A192" s="649" t="s">
        <v>581</v>
      </c>
      <c r="B192" s="650" t="s">
        <v>6422</v>
      </c>
      <c r="C192" s="650" t="s">
        <v>1527</v>
      </c>
      <c r="D192" s="650" t="s">
        <v>6465</v>
      </c>
      <c r="E192" s="650" t="s">
        <v>6463</v>
      </c>
      <c r="F192" s="653"/>
      <c r="G192" s="653"/>
      <c r="H192" s="653"/>
      <c r="I192" s="653"/>
      <c r="J192" s="653">
        <v>0</v>
      </c>
      <c r="K192" s="653">
        <v>0</v>
      </c>
      <c r="L192" s="653"/>
      <c r="M192" s="653"/>
      <c r="N192" s="653">
        <v>0</v>
      </c>
      <c r="O192" s="653">
        <v>0</v>
      </c>
      <c r="P192" s="666"/>
      <c r="Q192" s="654"/>
    </row>
    <row r="193" spans="1:17" ht="14.4" customHeight="1" x14ac:dyDescent="0.3">
      <c r="A193" s="649" t="s">
        <v>581</v>
      </c>
      <c r="B193" s="650" t="s">
        <v>6422</v>
      </c>
      <c r="C193" s="650" t="s">
        <v>1527</v>
      </c>
      <c r="D193" s="650" t="s">
        <v>6465</v>
      </c>
      <c r="E193" s="650" t="s">
        <v>3511</v>
      </c>
      <c r="F193" s="653"/>
      <c r="G193" s="653"/>
      <c r="H193" s="653"/>
      <c r="I193" s="653"/>
      <c r="J193" s="653">
        <v>1</v>
      </c>
      <c r="K193" s="653">
        <v>134845.1</v>
      </c>
      <c r="L193" s="653"/>
      <c r="M193" s="653">
        <v>134845.1</v>
      </c>
      <c r="N193" s="653">
        <v>2</v>
      </c>
      <c r="O193" s="653">
        <v>269690.2</v>
      </c>
      <c r="P193" s="666"/>
      <c r="Q193" s="654">
        <v>134845.1</v>
      </c>
    </row>
    <row r="194" spans="1:17" ht="14.4" customHeight="1" x14ac:dyDescent="0.3">
      <c r="A194" s="649" t="s">
        <v>581</v>
      </c>
      <c r="B194" s="650" t="s">
        <v>6422</v>
      </c>
      <c r="C194" s="650" t="s">
        <v>1527</v>
      </c>
      <c r="D194" s="650" t="s">
        <v>6469</v>
      </c>
      <c r="E194" s="650" t="s">
        <v>6470</v>
      </c>
      <c r="F194" s="653"/>
      <c r="G194" s="653"/>
      <c r="H194" s="653"/>
      <c r="I194" s="653"/>
      <c r="J194" s="653">
        <v>0</v>
      </c>
      <c r="K194" s="653">
        <v>0</v>
      </c>
      <c r="L194" s="653"/>
      <c r="M194" s="653"/>
      <c r="N194" s="653">
        <v>0</v>
      </c>
      <c r="O194" s="653">
        <v>-5.8207660913467407E-11</v>
      </c>
      <c r="P194" s="666"/>
      <c r="Q194" s="654"/>
    </row>
    <row r="195" spans="1:17" ht="14.4" customHeight="1" x14ac:dyDescent="0.3">
      <c r="A195" s="649" t="s">
        <v>581</v>
      </c>
      <c r="B195" s="650" t="s">
        <v>6422</v>
      </c>
      <c r="C195" s="650" t="s">
        <v>1527</v>
      </c>
      <c r="D195" s="650" t="s">
        <v>6469</v>
      </c>
      <c r="E195" s="650" t="s">
        <v>3551</v>
      </c>
      <c r="F195" s="653"/>
      <c r="G195" s="653"/>
      <c r="H195" s="653"/>
      <c r="I195" s="653"/>
      <c r="J195" s="653">
        <v>4</v>
      </c>
      <c r="K195" s="653">
        <v>236373.88</v>
      </c>
      <c r="L195" s="653"/>
      <c r="M195" s="653">
        <v>59093.47</v>
      </c>
      <c r="N195" s="653">
        <v>6</v>
      </c>
      <c r="O195" s="653">
        <v>354560.82</v>
      </c>
      <c r="P195" s="666"/>
      <c r="Q195" s="654">
        <v>59093.47</v>
      </c>
    </row>
    <row r="196" spans="1:17" ht="14.4" customHeight="1" x14ac:dyDescent="0.3">
      <c r="A196" s="649" t="s">
        <v>581</v>
      </c>
      <c r="B196" s="650" t="s">
        <v>6422</v>
      </c>
      <c r="C196" s="650" t="s">
        <v>1527</v>
      </c>
      <c r="D196" s="650" t="s">
        <v>6480</v>
      </c>
      <c r="E196" s="650" t="s">
        <v>3420</v>
      </c>
      <c r="F196" s="653">
        <v>0.97</v>
      </c>
      <c r="G196" s="653">
        <v>31378.720000000001</v>
      </c>
      <c r="H196" s="653">
        <v>1</v>
      </c>
      <c r="I196" s="653">
        <v>32349.195876288661</v>
      </c>
      <c r="J196" s="653"/>
      <c r="K196" s="653"/>
      <c r="L196" s="653"/>
      <c r="M196" s="653"/>
      <c r="N196" s="653"/>
      <c r="O196" s="653"/>
      <c r="P196" s="666"/>
      <c r="Q196" s="654"/>
    </row>
    <row r="197" spans="1:17" ht="14.4" customHeight="1" x14ac:dyDescent="0.3">
      <c r="A197" s="649" t="s">
        <v>581</v>
      </c>
      <c r="B197" s="650" t="s">
        <v>6422</v>
      </c>
      <c r="C197" s="650" t="s">
        <v>1527</v>
      </c>
      <c r="D197" s="650" t="s">
        <v>6513</v>
      </c>
      <c r="E197" s="650" t="s">
        <v>6418</v>
      </c>
      <c r="F197" s="653">
        <v>0.39</v>
      </c>
      <c r="G197" s="653">
        <v>573.86</v>
      </c>
      <c r="H197" s="653">
        <v>1</v>
      </c>
      <c r="I197" s="653">
        <v>1471.4358974358975</v>
      </c>
      <c r="J197" s="653"/>
      <c r="K197" s="653"/>
      <c r="L197" s="653"/>
      <c r="M197" s="653"/>
      <c r="N197" s="653"/>
      <c r="O197" s="653"/>
      <c r="P197" s="666"/>
      <c r="Q197" s="654"/>
    </row>
    <row r="198" spans="1:17" ht="14.4" customHeight="1" x14ac:dyDescent="0.3">
      <c r="A198" s="649" t="s">
        <v>581</v>
      </c>
      <c r="B198" s="650" t="s">
        <v>6422</v>
      </c>
      <c r="C198" s="650" t="s">
        <v>1527</v>
      </c>
      <c r="D198" s="650" t="s">
        <v>6543</v>
      </c>
      <c r="E198" s="650" t="s">
        <v>6542</v>
      </c>
      <c r="F198" s="653">
        <v>1</v>
      </c>
      <c r="G198" s="653">
        <v>3869.1</v>
      </c>
      <c r="H198" s="653">
        <v>1</v>
      </c>
      <c r="I198" s="653">
        <v>3869.1</v>
      </c>
      <c r="J198" s="653"/>
      <c r="K198" s="653"/>
      <c r="L198" s="653"/>
      <c r="M198" s="653"/>
      <c r="N198" s="653"/>
      <c r="O198" s="653"/>
      <c r="P198" s="666"/>
      <c r="Q198" s="654"/>
    </row>
    <row r="199" spans="1:17" ht="14.4" customHeight="1" x14ac:dyDescent="0.3">
      <c r="A199" s="649" t="s">
        <v>581</v>
      </c>
      <c r="B199" s="650" t="s">
        <v>6422</v>
      </c>
      <c r="C199" s="650" t="s">
        <v>1527</v>
      </c>
      <c r="D199" s="650" t="s">
        <v>6557</v>
      </c>
      <c r="E199" s="650" t="s">
        <v>6555</v>
      </c>
      <c r="F199" s="653">
        <v>0.5</v>
      </c>
      <c r="G199" s="653">
        <v>149.93</v>
      </c>
      <c r="H199" s="653">
        <v>1</v>
      </c>
      <c r="I199" s="653">
        <v>299.86</v>
      </c>
      <c r="J199" s="653"/>
      <c r="K199" s="653"/>
      <c r="L199" s="653"/>
      <c r="M199" s="653"/>
      <c r="N199" s="653"/>
      <c r="O199" s="653"/>
      <c r="P199" s="666"/>
      <c r="Q199" s="654"/>
    </row>
    <row r="200" spans="1:17" ht="14.4" customHeight="1" x14ac:dyDescent="0.3">
      <c r="A200" s="649" t="s">
        <v>581</v>
      </c>
      <c r="B200" s="650" t="s">
        <v>6422</v>
      </c>
      <c r="C200" s="650" t="s">
        <v>1527</v>
      </c>
      <c r="D200" s="650" t="s">
        <v>6592</v>
      </c>
      <c r="E200" s="650" t="s">
        <v>1760</v>
      </c>
      <c r="F200" s="653">
        <v>0.86</v>
      </c>
      <c r="G200" s="653">
        <v>483.81</v>
      </c>
      <c r="H200" s="653">
        <v>1</v>
      </c>
      <c r="I200" s="653">
        <v>562.56976744186045</v>
      </c>
      <c r="J200" s="653"/>
      <c r="K200" s="653"/>
      <c r="L200" s="653"/>
      <c r="M200" s="653"/>
      <c r="N200" s="653"/>
      <c r="O200" s="653"/>
      <c r="P200" s="666"/>
      <c r="Q200" s="654"/>
    </row>
    <row r="201" spans="1:17" ht="14.4" customHeight="1" x14ac:dyDescent="0.3">
      <c r="A201" s="649" t="s">
        <v>581</v>
      </c>
      <c r="B201" s="650" t="s">
        <v>6422</v>
      </c>
      <c r="C201" s="650" t="s">
        <v>1527</v>
      </c>
      <c r="D201" s="650" t="s">
        <v>6597</v>
      </c>
      <c r="E201" s="650" t="s">
        <v>2243</v>
      </c>
      <c r="F201" s="653">
        <v>3</v>
      </c>
      <c r="G201" s="653">
        <v>1003.17</v>
      </c>
      <c r="H201" s="653">
        <v>1</v>
      </c>
      <c r="I201" s="653">
        <v>334.39</v>
      </c>
      <c r="J201" s="653"/>
      <c r="K201" s="653"/>
      <c r="L201" s="653"/>
      <c r="M201" s="653"/>
      <c r="N201" s="653"/>
      <c r="O201" s="653"/>
      <c r="P201" s="666"/>
      <c r="Q201" s="654"/>
    </row>
    <row r="202" spans="1:17" ht="14.4" customHeight="1" x14ac:dyDescent="0.3">
      <c r="A202" s="649" t="s">
        <v>581</v>
      </c>
      <c r="B202" s="650" t="s">
        <v>6422</v>
      </c>
      <c r="C202" s="650" t="s">
        <v>1527</v>
      </c>
      <c r="D202" s="650" t="s">
        <v>6601</v>
      </c>
      <c r="E202" s="650" t="s">
        <v>6599</v>
      </c>
      <c r="F202" s="653"/>
      <c r="G202" s="653"/>
      <c r="H202" s="653"/>
      <c r="I202" s="653"/>
      <c r="J202" s="653">
        <v>0.49</v>
      </c>
      <c r="K202" s="653">
        <v>727.32</v>
      </c>
      <c r="L202" s="653"/>
      <c r="M202" s="653">
        <v>1484.3265306122451</v>
      </c>
      <c r="N202" s="653"/>
      <c r="O202" s="653"/>
      <c r="P202" s="666"/>
      <c r="Q202" s="654"/>
    </row>
    <row r="203" spans="1:17" ht="14.4" customHeight="1" x14ac:dyDescent="0.3">
      <c r="A203" s="649" t="s">
        <v>581</v>
      </c>
      <c r="B203" s="650" t="s">
        <v>6422</v>
      </c>
      <c r="C203" s="650" t="s">
        <v>1527</v>
      </c>
      <c r="D203" s="650" t="s">
        <v>6621</v>
      </c>
      <c r="E203" s="650" t="s">
        <v>1688</v>
      </c>
      <c r="F203" s="653"/>
      <c r="G203" s="653"/>
      <c r="H203" s="653"/>
      <c r="I203" s="653"/>
      <c r="J203" s="653">
        <v>0.48</v>
      </c>
      <c r="K203" s="653">
        <v>6994.53</v>
      </c>
      <c r="L203" s="653"/>
      <c r="M203" s="653">
        <v>14571.9375</v>
      </c>
      <c r="N203" s="653"/>
      <c r="O203" s="653"/>
      <c r="P203" s="666"/>
      <c r="Q203" s="654"/>
    </row>
    <row r="204" spans="1:17" ht="14.4" customHeight="1" x14ac:dyDescent="0.3">
      <c r="A204" s="649" t="s">
        <v>581</v>
      </c>
      <c r="B204" s="650" t="s">
        <v>6422</v>
      </c>
      <c r="C204" s="650" t="s">
        <v>1527</v>
      </c>
      <c r="D204" s="650" t="s">
        <v>6635</v>
      </c>
      <c r="E204" s="650" t="s">
        <v>6636</v>
      </c>
      <c r="F204" s="653">
        <v>0</v>
      </c>
      <c r="G204" s="653">
        <v>0</v>
      </c>
      <c r="H204" s="653"/>
      <c r="I204" s="653"/>
      <c r="J204" s="653"/>
      <c r="K204" s="653"/>
      <c r="L204" s="653"/>
      <c r="M204" s="653"/>
      <c r="N204" s="653"/>
      <c r="O204" s="653"/>
      <c r="P204" s="666"/>
      <c r="Q204" s="654"/>
    </row>
    <row r="205" spans="1:17" ht="14.4" customHeight="1" x14ac:dyDescent="0.3">
      <c r="A205" s="649" t="s">
        <v>581</v>
      </c>
      <c r="B205" s="650" t="s">
        <v>6422</v>
      </c>
      <c r="C205" s="650" t="s">
        <v>1527</v>
      </c>
      <c r="D205" s="650" t="s">
        <v>6635</v>
      </c>
      <c r="E205" s="650" t="s">
        <v>3532</v>
      </c>
      <c r="F205" s="653">
        <v>1</v>
      </c>
      <c r="G205" s="653">
        <v>27490.41</v>
      </c>
      <c r="H205" s="653">
        <v>1</v>
      </c>
      <c r="I205" s="653">
        <v>27490.41</v>
      </c>
      <c r="J205" s="653"/>
      <c r="K205" s="653"/>
      <c r="L205" s="653"/>
      <c r="M205" s="653"/>
      <c r="N205" s="653"/>
      <c r="O205" s="653"/>
      <c r="P205" s="666"/>
      <c r="Q205" s="654"/>
    </row>
    <row r="206" spans="1:17" ht="14.4" customHeight="1" x14ac:dyDescent="0.3">
      <c r="A206" s="649" t="s">
        <v>581</v>
      </c>
      <c r="B206" s="650" t="s">
        <v>6422</v>
      </c>
      <c r="C206" s="650" t="s">
        <v>1527</v>
      </c>
      <c r="D206" s="650" t="s">
        <v>6648</v>
      </c>
      <c r="E206" s="650" t="s">
        <v>6649</v>
      </c>
      <c r="F206" s="653"/>
      <c r="G206" s="653"/>
      <c r="H206" s="653"/>
      <c r="I206" s="653"/>
      <c r="J206" s="653"/>
      <c r="K206" s="653"/>
      <c r="L206" s="653"/>
      <c r="M206" s="653"/>
      <c r="N206" s="653">
        <v>0</v>
      </c>
      <c r="O206" s="653">
        <v>0</v>
      </c>
      <c r="P206" s="666"/>
      <c r="Q206" s="654"/>
    </row>
    <row r="207" spans="1:17" ht="14.4" customHeight="1" x14ac:dyDescent="0.3">
      <c r="A207" s="649" t="s">
        <v>581</v>
      </c>
      <c r="B207" s="650" t="s">
        <v>6422</v>
      </c>
      <c r="C207" s="650" t="s">
        <v>1527</v>
      </c>
      <c r="D207" s="650" t="s">
        <v>6648</v>
      </c>
      <c r="E207" s="650" t="s">
        <v>3543</v>
      </c>
      <c r="F207" s="653"/>
      <c r="G207" s="653"/>
      <c r="H207" s="653"/>
      <c r="I207" s="653"/>
      <c r="J207" s="653"/>
      <c r="K207" s="653"/>
      <c r="L207" s="653"/>
      <c r="M207" s="653"/>
      <c r="N207" s="653">
        <v>1</v>
      </c>
      <c r="O207" s="653">
        <v>92785.3</v>
      </c>
      <c r="P207" s="666"/>
      <c r="Q207" s="654">
        <v>92785.3</v>
      </c>
    </row>
    <row r="208" spans="1:17" ht="14.4" customHeight="1" x14ac:dyDescent="0.3">
      <c r="A208" s="649" t="s">
        <v>581</v>
      </c>
      <c r="B208" s="650" t="s">
        <v>6422</v>
      </c>
      <c r="C208" s="650" t="s">
        <v>6695</v>
      </c>
      <c r="D208" s="650" t="s">
        <v>6698</v>
      </c>
      <c r="E208" s="650" t="s">
        <v>6699</v>
      </c>
      <c r="F208" s="653">
        <v>1</v>
      </c>
      <c r="G208" s="653">
        <v>867</v>
      </c>
      <c r="H208" s="653">
        <v>1</v>
      </c>
      <c r="I208" s="653">
        <v>867</v>
      </c>
      <c r="J208" s="653"/>
      <c r="K208" s="653"/>
      <c r="L208" s="653"/>
      <c r="M208" s="653"/>
      <c r="N208" s="653"/>
      <c r="O208" s="653"/>
      <c r="P208" s="666"/>
      <c r="Q208" s="654"/>
    </row>
    <row r="209" spans="1:17" ht="14.4" customHeight="1" x14ac:dyDescent="0.3">
      <c r="A209" s="649" t="s">
        <v>581</v>
      </c>
      <c r="B209" s="650" t="s">
        <v>6422</v>
      </c>
      <c r="C209" s="650" t="s">
        <v>6707</v>
      </c>
      <c r="D209" s="650" t="s">
        <v>6708</v>
      </c>
      <c r="E209" s="650" t="s">
        <v>6709</v>
      </c>
      <c r="F209" s="653"/>
      <c r="G209" s="653"/>
      <c r="H209" s="653"/>
      <c r="I209" s="653"/>
      <c r="J209" s="653">
        <v>1</v>
      </c>
      <c r="K209" s="653">
        <v>277</v>
      </c>
      <c r="L209" s="653"/>
      <c r="M209" s="653">
        <v>277</v>
      </c>
      <c r="N209" s="653">
        <v>1</v>
      </c>
      <c r="O209" s="653">
        <v>279</v>
      </c>
      <c r="P209" s="666"/>
      <c r="Q209" s="654">
        <v>279</v>
      </c>
    </row>
    <row r="210" spans="1:17" ht="14.4" customHeight="1" x14ac:dyDescent="0.3">
      <c r="A210" s="649" t="s">
        <v>581</v>
      </c>
      <c r="B210" s="650" t="s">
        <v>6422</v>
      </c>
      <c r="C210" s="650" t="s">
        <v>6707</v>
      </c>
      <c r="D210" s="650" t="s">
        <v>6714</v>
      </c>
      <c r="E210" s="650" t="s">
        <v>6715</v>
      </c>
      <c r="F210" s="653">
        <v>48</v>
      </c>
      <c r="G210" s="653">
        <v>1632</v>
      </c>
      <c r="H210" s="653">
        <v>1</v>
      </c>
      <c r="I210" s="653">
        <v>34</v>
      </c>
      <c r="J210" s="653">
        <v>39</v>
      </c>
      <c r="K210" s="653">
        <v>1326</v>
      </c>
      <c r="L210" s="653">
        <v>0.8125</v>
      </c>
      <c r="M210" s="653">
        <v>34</v>
      </c>
      <c r="N210" s="653">
        <v>41</v>
      </c>
      <c r="O210" s="653">
        <v>1423</v>
      </c>
      <c r="P210" s="666">
        <v>0.87193627450980393</v>
      </c>
      <c r="Q210" s="654">
        <v>34.707317073170735</v>
      </c>
    </row>
    <row r="211" spans="1:17" ht="14.4" customHeight="1" x14ac:dyDescent="0.3">
      <c r="A211" s="649" t="s">
        <v>581</v>
      </c>
      <c r="B211" s="650" t="s">
        <v>6422</v>
      </c>
      <c r="C211" s="650" t="s">
        <v>6707</v>
      </c>
      <c r="D211" s="650" t="s">
        <v>6716</v>
      </c>
      <c r="E211" s="650" t="s">
        <v>6717</v>
      </c>
      <c r="F211" s="653"/>
      <c r="G211" s="653"/>
      <c r="H211" s="653"/>
      <c r="I211" s="653"/>
      <c r="J211" s="653">
        <v>1</v>
      </c>
      <c r="K211" s="653">
        <v>5</v>
      </c>
      <c r="L211" s="653"/>
      <c r="M211" s="653">
        <v>5</v>
      </c>
      <c r="N211" s="653">
        <v>5</v>
      </c>
      <c r="O211" s="653">
        <v>25</v>
      </c>
      <c r="P211" s="666"/>
      <c r="Q211" s="654">
        <v>5</v>
      </c>
    </row>
    <row r="212" spans="1:17" ht="14.4" customHeight="1" x14ac:dyDescent="0.3">
      <c r="A212" s="649" t="s">
        <v>581</v>
      </c>
      <c r="B212" s="650" t="s">
        <v>6422</v>
      </c>
      <c r="C212" s="650" t="s">
        <v>6707</v>
      </c>
      <c r="D212" s="650" t="s">
        <v>6720</v>
      </c>
      <c r="E212" s="650" t="s">
        <v>6721</v>
      </c>
      <c r="F212" s="653"/>
      <c r="G212" s="653"/>
      <c r="H212" s="653"/>
      <c r="I212" s="653"/>
      <c r="J212" s="653">
        <v>2</v>
      </c>
      <c r="K212" s="653">
        <v>326</v>
      </c>
      <c r="L212" s="653"/>
      <c r="M212" s="653">
        <v>163</v>
      </c>
      <c r="N212" s="653">
        <v>2</v>
      </c>
      <c r="O212" s="653">
        <v>327</v>
      </c>
      <c r="P212" s="666"/>
      <c r="Q212" s="654">
        <v>163.5</v>
      </c>
    </row>
    <row r="213" spans="1:17" ht="14.4" customHeight="1" x14ac:dyDescent="0.3">
      <c r="A213" s="649" t="s">
        <v>581</v>
      </c>
      <c r="B213" s="650" t="s">
        <v>6422</v>
      </c>
      <c r="C213" s="650" t="s">
        <v>6707</v>
      </c>
      <c r="D213" s="650" t="s">
        <v>6726</v>
      </c>
      <c r="E213" s="650" t="s">
        <v>6727</v>
      </c>
      <c r="F213" s="653">
        <v>3</v>
      </c>
      <c r="G213" s="653">
        <v>0</v>
      </c>
      <c r="H213" s="653"/>
      <c r="I213" s="653">
        <v>0</v>
      </c>
      <c r="J213" s="653">
        <v>6</v>
      </c>
      <c r="K213" s="653">
        <v>0</v>
      </c>
      <c r="L213" s="653"/>
      <c r="M213" s="653">
        <v>0</v>
      </c>
      <c r="N213" s="653">
        <v>10</v>
      </c>
      <c r="O213" s="653">
        <v>0</v>
      </c>
      <c r="P213" s="666"/>
      <c r="Q213" s="654">
        <v>0</v>
      </c>
    </row>
    <row r="214" spans="1:17" ht="14.4" customHeight="1" x14ac:dyDescent="0.3">
      <c r="A214" s="649" t="s">
        <v>581</v>
      </c>
      <c r="B214" s="650" t="s">
        <v>6422</v>
      </c>
      <c r="C214" s="650" t="s">
        <v>6707</v>
      </c>
      <c r="D214" s="650" t="s">
        <v>6728</v>
      </c>
      <c r="E214" s="650" t="s">
        <v>6729</v>
      </c>
      <c r="F214" s="653">
        <v>9</v>
      </c>
      <c r="G214" s="653">
        <v>927</v>
      </c>
      <c r="H214" s="653">
        <v>1</v>
      </c>
      <c r="I214" s="653">
        <v>103</v>
      </c>
      <c r="J214" s="653">
        <v>3</v>
      </c>
      <c r="K214" s="653">
        <v>312</v>
      </c>
      <c r="L214" s="653">
        <v>0.33656957928802589</v>
      </c>
      <c r="M214" s="653">
        <v>104</v>
      </c>
      <c r="N214" s="653"/>
      <c r="O214" s="653"/>
      <c r="P214" s="666"/>
      <c r="Q214" s="654"/>
    </row>
    <row r="215" spans="1:17" ht="14.4" customHeight="1" x14ac:dyDescent="0.3">
      <c r="A215" s="649" t="s">
        <v>581</v>
      </c>
      <c r="B215" s="650" t="s">
        <v>6422</v>
      </c>
      <c r="C215" s="650" t="s">
        <v>6707</v>
      </c>
      <c r="D215" s="650" t="s">
        <v>6730</v>
      </c>
      <c r="E215" s="650" t="s">
        <v>6731</v>
      </c>
      <c r="F215" s="653">
        <v>5</v>
      </c>
      <c r="G215" s="653">
        <v>0</v>
      </c>
      <c r="H215" s="653"/>
      <c r="I215" s="653">
        <v>0</v>
      </c>
      <c r="J215" s="653">
        <v>7</v>
      </c>
      <c r="K215" s="653">
        <v>0</v>
      </c>
      <c r="L215" s="653"/>
      <c r="M215" s="653">
        <v>0</v>
      </c>
      <c r="N215" s="653">
        <v>5</v>
      </c>
      <c r="O215" s="653">
        <v>0</v>
      </c>
      <c r="P215" s="666"/>
      <c r="Q215" s="654">
        <v>0</v>
      </c>
    </row>
    <row r="216" spans="1:17" ht="14.4" customHeight="1" x14ac:dyDescent="0.3">
      <c r="A216" s="649" t="s">
        <v>581</v>
      </c>
      <c r="B216" s="650" t="s">
        <v>6422</v>
      </c>
      <c r="C216" s="650" t="s">
        <v>6707</v>
      </c>
      <c r="D216" s="650" t="s">
        <v>6734</v>
      </c>
      <c r="E216" s="650" t="s">
        <v>6735</v>
      </c>
      <c r="F216" s="653"/>
      <c r="G216" s="653"/>
      <c r="H216" s="653"/>
      <c r="I216" s="653"/>
      <c r="J216" s="653">
        <v>1</v>
      </c>
      <c r="K216" s="653">
        <v>81</v>
      </c>
      <c r="L216" s="653"/>
      <c r="M216" s="653">
        <v>81</v>
      </c>
      <c r="N216" s="653"/>
      <c r="O216" s="653"/>
      <c r="P216" s="666"/>
      <c r="Q216" s="654"/>
    </row>
    <row r="217" spans="1:17" ht="14.4" customHeight="1" x14ac:dyDescent="0.3">
      <c r="A217" s="649" t="s">
        <v>581</v>
      </c>
      <c r="B217" s="650" t="s">
        <v>6422</v>
      </c>
      <c r="C217" s="650" t="s">
        <v>6707</v>
      </c>
      <c r="D217" s="650" t="s">
        <v>6744</v>
      </c>
      <c r="E217" s="650" t="s">
        <v>6745</v>
      </c>
      <c r="F217" s="653">
        <v>2</v>
      </c>
      <c r="G217" s="653">
        <v>656</v>
      </c>
      <c r="H217" s="653">
        <v>1</v>
      </c>
      <c r="I217" s="653">
        <v>328</v>
      </c>
      <c r="J217" s="653">
        <v>6</v>
      </c>
      <c r="K217" s="653">
        <v>1962</v>
      </c>
      <c r="L217" s="653">
        <v>2.9908536585365852</v>
      </c>
      <c r="M217" s="653">
        <v>327</v>
      </c>
      <c r="N217" s="653">
        <v>2</v>
      </c>
      <c r="O217" s="653">
        <v>660</v>
      </c>
      <c r="P217" s="666">
        <v>1.0060975609756098</v>
      </c>
      <c r="Q217" s="654">
        <v>330</v>
      </c>
    </row>
    <row r="218" spans="1:17" ht="14.4" customHeight="1" x14ac:dyDescent="0.3">
      <c r="A218" s="649" t="s">
        <v>581</v>
      </c>
      <c r="B218" s="650" t="s">
        <v>6422</v>
      </c>
      <c r="C218" s="650" t="s">
        <v>6707</v>
      </c>
      <c r="D218" s="650" t="s">
        <v>6748</v>
      </c>
      <c r="E218" s="650" t="s">
        <v>6749</v>
      </c>
      <c r="F218" s="653"/>
      <c r="G218" s="653"/>
      <c r="H218" s="653"/>
      <c r="I218" s="653"/>
      <c r="J218" s="653">
        <v>3</v>
      </c>
      <c r="K218" s="653">
        <v>1935</v>
      </c>
      <c r="L218" s="653"/>
      <c r="M218" s="653">
        <v>645</v>
      </c>
      <c r="N218" s="653">
        <v>2</v>
      </c>
      <c r="O218" s="653">
        <v>1290</v>
      </c>
      <c r="P218" s="666"/>
      <c r="Q218" s="654">
        <v>645</v>
      </c>
    </row>
    <row r="219" spans="1:17" ht="14.4" customHeight="1" x14ac:dyDescent="0.3">
      <c r="A219" s="649" t="s">
        <v>581</v>
      </c>
      <c r="B219" s="650" t="s">
        <v>6422</v>
      </c>
      <c r="C219" s="650" t="s">
        <v>6707</v>
      </c>
      <c r="D219" s="650" t="s">
        <v>6752</v>
      </c>
      <c r="E219" s="650" t="s">
        <v>6753</v>
      </c>
      <c r="F219" s="653">
        <v>4</v>
      </c>
      <c r="G219" s="653">
        <v>448</v>
      </c>
      <c r="H219" s="653">
        <v>1</v>
      </c>
      <c r="I219" s="653">
        <v>112</v>
      </c>
      <c r="J219" s="653">
        <v>2</v>
      </c>
      <c r="K219" s="653">
        <v>224</v>
      </c>
      <c r="L219" s="653">
        <v>0.5</v>
      </c>
      <c r="M219" s="653">
        <v>112</v>
      </c>
      <c r="N219" s="653">
        <v>10</v>
      </c>
      <c r="O219" s="653">
        <v>1128</v>
      </c>
      <c r="P219" s="666">
        <v>2.5178571428571428</v>
      </c>
      <c r="Q219" s="654">
        <v>112.8</v>
      </c>
    </row>
    <row r="220" spans="1:17" ht="14.4" customHeight="1" x14ac:dyDescent="0.3">
      <c r="A220" s="649" t="s">
        <v>581</v>
      </c>
      <c r="B220" s="650" t="s">
        <v>6756</v>
      </c>
      <c r="C220" s="650" t="s">
        <v>1527</v>
      </c>
      <c r="D220" s="650" t="s">
        <v>6512</v>
      </c>
      <c r="E220" s="650" t="s">
        <v>6418</v>
      </c>
      <c r="F220" s="653">
        <v>0.87</v>
      </c>
      <c r="G220" s="653">
        <v>2.61</v>
      </c>
      <c r="H220" s="653">
        <v>1</v>
      </c>
      <c r="I220" s="653">
        <v>3</v>
      </c>
      <c r="J220" s="653"/>
      <c r="K220" s="653"/>
      <c r="L220" s="653"/>
      <c r="M220" s="653"/>
      <c r="N220" s="653"/>
      <c r="O220" s="653"/>
      <c r="P220" s="666"/>
      <c r="Q220" s="654"/>
    </row>
    <row r="221" spans="1:17" ht="14.4" customHeight="1" x14ac:dyDescent="0.3">
      <c r="A221" s="649" t="s">
        <v>581</v>
      </c>
      <c r="B221" s="650" t="s">
        <v>6756</v>
      </c>
      <c r="C221" s="650" t="s">
        <v>1527</v>
      </c>
      <c r="D221" s="650" t="s">
        <v>6564</v>
      </c>
      <c r="E221" s="650" t="s">
        <v>1810</v>
      </c>
      <c r="F221" s="653"/>
      <c r="G221" s="653"/>
      <c r="H221" s="653"/>
      <c r="I221" s="653"/>
      <c r="J221" s="653">
        <v>0.31</v>
      </c>
      <c r="K221" s="653">
        <v>81.239999999999995</v>
      </c>
      <c r="L221" s="653"/>
      <c r="M221" s="653">
        <v>262.06451612903226</v>
      </c>
      <c r="N221" s="653"/>
      <c r="O221" s="653"/>
      <c r="P221" s="666"/>
      <c r="Q221" s="654"/>
    </row>
    <row r="222" spans="1:17" ht="14.4" customHeight="1" x14ac:dyDescent="0.3">
      <c r="A222" s="649" t="s">
        <v>581</v>
      </c>
      <c r="B222" s="650" t="s">
        <v>6756</v>
      </c>
      <c r="C222" s="650" t="s">
        <v>1527</v>
      </c>
      <c r="D222" s="650" t="s">
        <v>6605</v>
      </c>
      <c r="E222" s="650" t="s">
        <v>6606</v>
      </c>
      <c r="F222" s="653"/>
      <c r="G222" s="653"/>
      <c r="H222" s="653"/>
      <c r="I222" s="653"/>
      <c r="J222" s="653">
        <v>0.6</v>
      </c>
      <c r="K222" s="653">
        <v>202.39</v>
      </c>
      <c r="L222" s="653"/>
      <c r="M222" s="653">
        <v>337.31666666666666</v>
      </c>
      <c r="N222" s="653"/>
      <c r="O222" s="653"/>
      <c r="P222" s="666"/>
      <c r="Q222" s="654"/>
    </row>
    <row r="223" spans="1:17" ht="14.4" customHeight="1" x14ac:dyDescent="0.3">
      <c r="A223" s="649" t="s">
        <v>581</v>
      </c>
      <c r="B223" s="650" t="s">
        <v>6756</v>
      </c>
      <c r="C223" s="650" t="s">
        <v>1527</v>
      </c>
      <c r="D223" s="650" t="s">
        <v>6609</v>
      </c>
      <c r="E223" s="650" t="s">
        <v>1701</v>
      </c>
      <c r="F223" s="653">
        <v>1</v>
      </c>
      <c r="G223" s="653">
        <v>490.48</v>
      </c>
      <c r="H223" s="653">
        <v>1</v>
      </c>
      <c r="I223" s="653">
        <v>490.48</v>
      </c>
      <c r="J223" s="653"/>
      <c r="K223" s="653"/>
      <c r="L223" s="653"/>
      <c r="M223" s="653"/>
      <c r="N223" s="653"/>
      <c r="O223" s="653"/>
      <c r="P223" s="666"/>
      <c r="Q223" s="654"/>
    </row>
    <row r="224" spans="1:17" ht="14.4" customHeight="1" x14ac:dyDescent="0.3">
      <c r="A224" s="649" t="s">
        <v>581</v>
      </c>
      <c r="B224" s="650" t="s">
        <v>6756</v>
      </c>
      <c r="C224" s="650" t="s">
        <v>1527</v>
      </c>
      <c r="D224" s="650" t="s">
        <v>6621</v>
      </c>
      <c r="E224" s="650" t="s">
        <v>1688</v>
      </c>
      <c r="F224" s="653">
        <v>1</v>
      </c>
      <c r="G224" s="653">
        <v>13825.9</v>
      </c>
      <c r="H224" s="653">
        <v>1</v>
      </c>
      <c r="I224" s="653">
        <v>13825.9</v>
      </c>
      <c r="J224" s="653"/>
      <c r="K224" s="653"/>
      <c r="L224" s="653"/>
      <c r="M224" s="653"/>
      <c r="N224" s="653"/>
      <c r="O224" s="653"/>
      <c r="P224" s="666"/>
      <c r="Q224" s="654"/>
    </row>
    <row r="225" spans="1:17" ht="14.4" customHeight="1" x14ac:dyDescent="0.3">
      <c r="A225" s="649" t="s">
        <v>581</v>
      </c>
      <c r="B225" s="650" t="s">
        <v>6756</v>
      </c>
      <c r="C225" s="650" t="s">
        <v>6695</v>
      </c>
      <c r="D225" s="650" t="s">
        <v>6780</v>
      </c>
      <c r="E225" s="650" t="s">
        <v>6781</v>
      </c>
      <c r="F225" s="653">
        <v>13</v>
      </c>
      <c r="G225" s="653">
        <v>9237.8000000000011</v>
      </c>
      <c r="H225" s="653">
        <v>1</v>
      </c>
      <c r="I225" s="653">
        <v>710.60000000000014</v>
      </c>
      <c r="J225" s="653">
        <v>15</v>
      </c>
      <c r="K225" s="653">
        <v>10659.000000000002</v>
      </c>
      <c r="L225" s="653">
        <v>1.153846153846154</v>
      </c>
      <c r="M225" s="653">
        <v>710.60000000000014</v>
      </c>
      <c r="N225" s="653">
        <v>19</v>
      </c>
      <c r="O225" s="653">
        <v>13501.400000000001</v>
      </c>
      <c r="P225" s="666">
        <v>1.4615384615384615</v>
      </c>
      <c r="Q225" s="654">
        <v>710.6</v>
      </c>
    </row>
    <row r="226" spans="1:17" ht="14.4" customHeight="1" x14ac:dyDescent="0.3">
      <c r="A226" s="649" t="s">
        <v>581</v>
      </c>
      <c r="B226" s="650" t="s">
        <v>6756</v>
      </c>
      <c r="C226" s="650" t="s">
        <v>6695</v>
      </c>
      <c r="D226" s="650" t="s">
        <v>6784</v>
      </c>
      <c r="E226" s="650" t="s">
        <v>6785</v>
      </c>
      <c r="F226" s="653">
        <v>3</v>
      </c>
      <c r="G226" s="653">
        <v>6034.2000000000007</v>
      </c>
      <c r="H226" s="653">
        <v>1</v>
      </c>
      <c r="I226" s="653">
        <v>2011.4000000000003</v>
      </c>
      <c r="J226" s="653">
        <v>3</v>
      </c>
      <c r="K226" s="653">
        <v>6034.2</v>
      </c>
      <c r="L226" s="653">
        <v>0.99999999999999989</v>
      </c>
      <c r="M226" s="653">
        <v>2011.3999999999999</v>
      </c>
      <c r="N226" s="653">
        <v>4</v>
      </c>
      <c r="O226" s="653">
        <v>8045.6</v>
      </c>
      <c r="P226" s="666">
        <v>1.3333333333333333</v>
      </c>
      <c r="Q226" s="654">
        <v>2011.4</v>
      </c>
    </row>
    <row r="227" spans="1:17" ht="14.4" customHeight="1" x14ac:dyDescent="0.3">
      <c r="A227" s="649" t="s">
        <v>581</v>
      </c>
      <c r="B227" s="650" t="s">
        <v>6756</v>
      </c>
      <c r="C227" s="650" t="s">
        <v>6707</v>
      </c>
      <c r="D227" s="650" t="s">
        <v>6714</v>
      </c>
      <c r="E227" s="650" t="s">
        <v>6715</v>
      </c>
      <c r="F227" s="653">
        <v>24</v>
      </c>
      <c r="G227" s="653">
        <v>816</v>
      </c>
      <c r="H227" s="653">
        <v>1</v>
      </c>
      <c r="I227" s="653">
        <v>34</v>
      </c>
      <c r="J227" s="653">
        <v>76</v>
      </c>
      <c r="K227" s="653">
        <v>2584</v>
      </c>
      <c r="L227" s="653">
        <v>3.1666666666666665</v>
      </c>
      <c r="M227" s="653">
        <v>34</v>
      </c>
      <c r="N227" s="653">
        <v>87</v>
      </c>
      <c r="O227" s="653">
        <v>3008</v>
      </c>
      <c r="P227" s="666">
        <v>3.6862745098039214</v>
      </c>
      <c r="Q227" s="654">
        <v>34.574712643678161</v>
      </c>
    </row>
    <row r="228" spans="1:17" ht="14.4" customHeight="1" x14ac:dyDescent="0.3">
      <c r="A228" s="649" t="s">
        <v>581</v>
      </c>
      <c r="B228" s="650" t="s">
        <v>6756</v>
      </c>
      <c r="C228" s="650" t="s">
        <v>6707</v>
      </c>
      <c r="D228" s="650" t="s">
        <v>6716</v>
      </c>
      <c r="E228" s="650" t="s">
        <v>6717</v>
      </c>
      <c r="F228" s="653"/>
      <c r="G228" s="653"/>
      <c r="H228" s="653"/>
      <c r="I228" s="653"/>
      <c r="J228" s="653"/>
      <c r="K228" s="653"/>
      <c r="L228" s="653"/>
      <c r="M228" s="653"/>
      <c r="N228" s="653">
        <v>4</v>
      </c>
      <c r="O228" s="653">
        <v>20</v>
      </c>
      <c r="P228" s="666"/>
      <c r="Q228" s="654">
        <v>5</v>
      </c>
    </row>
    <row r="229" spans="1:17" ht="14.4" customHeight="1" x14ac:dyDescent="0.3">
      <c r="A229" s="649" t="s">
        <v>581</v>
      </c>
      <c r="B229" s="650" t="s">
        <v>6756</v>
      </c>
      <c r="C229" s="650" t="s">
        <v>6707</v>
      </c>
      <c r="D229" s="650" t="s">
        <v>6718</v>
      </c>
      <c r="E229" s="650" t="s">
        <v>6719</v>
      </c>
      <c r="F229" s="653"/>
      <c r="G229" s="653"/>
      <c r="H229" s="653"/>
      <c r="I229" s="653"/>
      <c r="J229" s="653"/>
      <c r="K229" s="653"/>
      <c r="L229" s="653"/>
      <c r="M229" s="653"/>
      <c r="N229" s="653">
        <v>1</v>
      </c>
      <c r="O229" s="653">
        <v>5</v>
      </c>
      <c r="P229" s="666"/>
      <c r="Q229" s="654">
        <v>5</v>
      </c>
    </row>
    <row r="230" spans="1:17" ht="14.4" customHeight="1" x14ac:dyDescent="0.3">
      <c r="A230" s="649" t="s">
        <v>581</v>
      </c>
      <c r="B230" s="650" t="s">
        <v>6756</v>
      </c>
      <c r="C230" s="650" t="s">
        <v>6707</v>
      </c>
      <c r="D230" s="650" t="s">
        <v>6722</v>
      </c>
      <c r="E230" s="650" t="s">
        <v>6723</v>
      </c>
      <c r="F230" s="653">
        <v>1</v>
      </c>
      <c r="G230" s="653">
        <v>162</v>
      </c>
      <c r="H230" s="653">
        <v>1</v>
      </c>
      <c r="I230" s="653">
        <v>162</v>
      </c>
      <c r="J230" s="653">
        <v>39</v>
      </c>
      <c r="K230" s="653">
        <v>6357</v>
      </c>
      <c r="L230" s="653">
        <v>39.24074074074074</v>
      </c>
      <c r="M230" s="653">
        <v>163</v>
      </c>
      <c r="N230" s="653">
        <v>49</v>
      </c>
      <c r="O230" s="653">
        <v>8012</v>
      </c>
      <c r="P230" s="666">
        <v>49.456790123456791</v>
      </c>
      <c r="Q230" s="654">
        <v>163.51020408163265</v>
      </c>
    </row>
    <row r="231" spans="1:17" ht="14.4" customHeight="1" x14ac:dyDescent="0.3">
      <c r="A231" s="649" t="s">
        <v>581</v>
      </c>
      <c r="B231" s="650" t="s">
        <v>6756</v>
      </c>
      <c r="C231" s="650" t="s">
        <v>6707</v>
      </c>
      <c r="D231" s="650" t="s">
        <v>6787</v>
      </c>
      <c r="E231" s="650" t="s">
        <v>6788</v>
      </c>
      <c r="F231" s="653">
        <v>35</v>
      </c>
      <c r="G231" s="653">
        <v>41405</v>
      </c>
      <c r="H231" s="653">
        <v>1</v>
      </c>
      <c r="I231" s="653">
        <v>1183</v>
      </c>
      <c r="J231" s="653">
        <v>40</v>
      </c>
      <c r="K231" s="653">
        <v>47440</v>
      </c>
      <c r="L231" s="653">
        <v>1.1457553435575414</v>
      </c>
      <c r="M231" s="653">
        <v>1186</v>
      </c>
      <c r="N231" s="653">
        <v>30</v>
      </c>
      <c r="O231" s="653">
        <v>35676</v>
      </c>
      <c r="P231" s="666">
        <v>0.8616350682284748</v>
      </c>
      <c r="Q231" s="654">
        <v>1189.2</v>
      </c>
    </row>
    <row r="232" spans="1:17" ht="14.4" customHeight="1" x14ac:dyDescent="0.3">
      <c r="A232" s="649" t="s">
        <v>581</v>
      </c>
      <c r="B232" s="650" t="s">
        <v>6756</v>
      </c>
      <c r="C232" s="650" t="s">
        <v>6707</v>
      </c>
      <c r="D232" s="650" t="s">
        <v>6789</v>
      </c>
      <c r="E232" s="650" t="s">
        <v>6790</v>
      </c>
      <c r="F232" s="653">
        <v>6882</v>
      </c>
      <c r="G232" s="653">
        <v>4851810</v>
      </c>
      <c r="H232" s="653">
        <v>1</v>
      </c>
      <c r="I232" s="653">
        <v>705</v>
      </c>
      <c r="J232" s="653">
        <v>5598</v>
      </c>
      <c r="K232" s="653">
        <v>3952188</v>
      </c>
      <c r="L232" s="653">
        <v>0.81458012576749705</v>
      </c>
      <c r="M232" s="653">
        <v>706</v>
      </c>
      <c r="N232" s="653">
        <v>6295</v>
      </c>
      <c r="O232" s="653">
        <v>4446912</v>
      </c>
      <c r="P232" s="666">
        <v>0.91654702059643722</v>
      </c>
      <c r="Q232" s="654">
        <v>706.41969817315328</v>
      </c>
    </row>
    <row r="233" spans="1:17" ht="14.4" customHeight="1" x14ac:dyDescent="0.3">
      <c r="A233" s="649" t="s">
        <v>581</v>
      </c>
      <c r="B233" s="650" t="s">
        <v>6756</v>
      </c>
      <c r="C233" s="650" t="s">
        <v>6707</v>
      </c>
      <c r="D233" s="650" t="s">
        <v>6791</v>
      </c>
      <c r="E233" s="650" t="s">
        <v>6792</v>
      </c>
      <c r="F233" s="653"/>
      <c r="G233" s="653"/>
      <c r="H233" s="653"/>
      <c r="I233" s="653"/>
      <c r="J233" s="653">
        <v>28</v>
      </c>
      <c r="K233" s="653">
        <v>17276</v>
      </c>
      <c r="L233" s="653"/>
      <c r="M233" s="653">
        <v>617</v>
      </c>
      <c r="N233" s="653">
        <v>25</v>
      </c>
      <c r="O233" s="653">
        <v>15430</v>
      </c>
      <c r="P233" s="666"/>
      <c r="Q233" s="654">
        <v>617.20000000000005</v>
      </c>
    </row>
    <row r="234" spans="1:17" ht="14.4" customHeight="1" x14ac:dyDescent="0.3">
      <c r="A234" s="649" t="s">
        <v>581</v>
      </c>
      <c r="B234" s="650" t="s">
        <v>6756</v>
      </c>
      <c r="C234" s="650" t="s">
        <v>6707</v>
      </c>
      <c r="D234" s="650" t="s">
        <v>6793</v>
      </c>
      <c r="E234" s="650" t="s">
        <v>6794</v>
      </c>
      <c r="F234" s="653">
        <v>1</v>
      </c>
      <c r="G234" s="653">
        <v>6032</v>
      </c>
      <c r="H234" s="653">
        <v>1</v>
      </c>
      <c r="I234" s="653">
        <v>6032</v>
      </c>
      <c r="J234" s="653"/>
      <c r="K234" s="653"/>
      <c r="L234" s="653"/>
      <c r="M234" s="653"/>
      <c r="N234" s="653">
        <v>3</v>
      </c>
      <c r="O234" s="653">
        <v>18125</v>
      </c>
      <c r="P234" s="666">
        <v>3.0048076923076925</v>
      </c>
      <c r="Q234" s="654">
        <v>6041.666666666667</v>
      </c>
    </row>
    <row r="235" spans="1:17" ht="14.4" customHeight="1" x14ac:dyDescent="0.3">
      <c r="A235" s="649" t="s">
        <v>581</v>
      </c>
      <c r="B235" s="650" t="s">
        <v>6756</v>
      </c>
      <c r="C235" s="650" t="s">
        <v>6707</v>
      </c>
      <c r="D235" s="650" t="s">
        <v>6795</v>
      </c>
      <c r="E235" s="650" t="s">
        <v>6796</v>
      </c>
      <c r="F235" s="653">
        <v>22</v>
      </c>
      <c r="G235" s="653">
        <v>144056</v>
      </c>
      <c r="H235" s="653">
        <v>1</v>
      </c>
      <c r="I235" s="653">
        <v>6548</v>
      </c>
      <c r="J235" s="653">
        <v>26</v>
      </c>
      <c r="K235" s="653">
        <v>170482</v>
      </c>
      <c r="L235" s="653">
        <v>1.1834425501193979</v>
      </c>
      <c r="M235" s="653">
        <v>6557</v>
      </c>
      <c r="N235" s="653">
        <v>30</v>
      </c>
      <c r="O235" s="653">
        <v>196897</v>
      </c>
      <c r="P235" s="666">
        <v>1.366808741045149</v>
      </c>
      <c r="Q235" s="654">
        <v>6563.2333333333336</v>
      </c>
    </row>
    <row r="236" spans="1:17" ht="14.4" customHeight="1" x14ac:dyDescent="0.3">
      <c r="A236" s="649" t="s">
        <v>581</v>
      </c>
      <c r="B236" s="650" t="s">
        <v>6756</v>
      </c>
      <c r="C236" s="650" t="s">
        <v>6707</v>
      </c>
      <c r="D236" s="650" t="s">
        <v>6797</v>
      </c>
      <c r="E236" s="650" t="s">
        <v>6798</v>
      </c>
      <c r="F236" s="653">
        <v>267</v>
      </c>
      <c r="G236" s="653">
        <v>32841</v>
      </c>
      <c r="H236" s="653">
        <v>1</v>
      </c>
      <c r="I236" s="653">
        <v>123</v>
      </c>
      <c r="J236" s="653">
        <v>262</v>
      </c>
      <c r="K236" s="653">
        <v>32488</v>
      </c>
      <c r="L236" s="653">
        <v>0.98925124082701499</v>
      </c>
      <c r="M236" s="653">
        <v>124</v>
      </c>
      <c r="N236" s="653">
        <v>286</v>
      </c>
      <c r="O236" s="653">
        <v>35598</v>
      </c>
      <c r="P236" s="666">
        <v>1.0839499406230018</v>
      </c>
      <c r="Q236" s="654">
        <v>124.46853146853147</v>
      </c>
    </row>
    <row r="237" spans="1:17" ht="14.4" customHeight="1" x14ac:dyDescent="0.3">
      <c r="A237" s="649" t="s">
        <v>581</v>
      </c>
      <c r="B237" s="650" t="s">
        <v>6756</v>
      </c>
      <c r="C237" s="650" t="s">
        <v>6707</v>
      </c>
      <c r="D237" s="650" t="s">
        <v>6799</v>
      </c>
      <c r="E237" s="650" t="s">
        <v>6800</v>
      </c>
      <c r="F237" s="653"/>
      <c r="G237" s="653"/>
      <c r="H237" s="653"/>
      <c r="I237" s="653"/>
      <c r="J237" s="653">
        <v>2</v>
      </c>
      <c r="K237" s="653">
        <v>5512</v>
      </c>
      <c r="L237" s="653"/>
      <c r="M237" s="653">
        <v>2756</v>
      </c>
      <c r="N237" s="653"/>
      <c r="O237" s="653"/>
      <c r="P237" s="666"/>
      <c r="Q237" s="654"/>
    </row>
    <row r="238" spans="1:17" ht="14.4" customHeight="1" x14ac:dyDescent="0.3">
      <c r="A238" s="649" t="s">
        <v>581</v>
      </c>
      <c r="B238" s="650" t="s">
        <v>6756</v>
      </c>
      <c r="C238" s="650" t="s">
        <v>6707</v>
      </c>
      <c r="D238" s="650" t="s">
        <v>6801</v>
      </c>
      <c r="E238" s="650" t="s">
        <v>6802</v>
      </c>
      <c r="F238" s="653">
        <v>22</v>
      </c>
      <c r="G238" s="653">
        <v>14696</v>
      </c>
      <c r="H238" s="653">
        <v>1</v>
      </c>
      <c r="I238" s="653">
        <v>668</v>
      </c>
      <c r="J238" s="653">
        <v>20</v>
      </c>
      <c r="K238" s="653">
        <v>13480</v>
      </c>
      <c r="L238" s="653">
        <v>0.91725639629831246</v>
      </c>
      <c r="M238" s="653">
        <v>674</v>
      </c>
      <c r="N238" s="653">
        <v>24</v>
      </c>
      <c r="O238" s="653">
        <v>16286</v>
      </c>
      <c r="P238" s="666">
        <v>1.1081927054980947</v>
      </c>
      <c r="Q238" s="654">
        <v>678.58333333333337</v>
      </c>
    </row>
    <row r="239" spans="1:17" ht="14.4" customHeight="1" x14ac:dyDescent="0.3">
      <c r="A239" s="649" t="s">
        <v>581</v>
      </c>
      <c r="B239" s="650" t="s">
        <v>6756</v>
      </c>
      <c r="C239" s="650" t="s">
        <v>6707</v>
      </c>
      <c r="D239" s="650" t="s">
        <v>6803</v>
      </c>
      <c r="E239" s="650" t="s">
        <v>6804</v>
      </c>
      <c r="F239" s="653">
        <v>6536</v>
      </c>
      <c r="G239" s="653">
        <v>5673248</v>
      </c>
      <c r="H239" s="653">
        <v>1</v>
      </c>
      <c r="I239" s="653">
        <v>868</v>
      </c>
      <c r="J239" s="653">
        <v>7192</v>
      </c>
      <c r="K239" s="653">
        <v>6242656</v>
      </c>
      <c r="L239" s="653">
        <v>1.1003671970624236</v>
      </c>
      <c r="M239" s="653">
        <v>868</v>
      </c>
      <c r="N239" s="653">
        <v>12677</v>
      </c>
      <c r="O239" s="653">
        <v>11016196</v>
      </c>
      <c r="P239" s="666">
        <v>1.9417793828156287</v>
      </c>
      <c r="Q239" s="654">
        <v>868.99077068707106</v>
      </c>
    </row>
    <row r="240" spans="1:17" ht="14.4" customHeight="1" x14ac:dyDescent="0.3">
      <c r="A240" s="649" t="s">
        <v>581</v>
      </c>
      <c r="B240" s="650" t="s">
        <v>6756</v>
      </c>
      <c r="C240" s="650" t="s">
        <v>6707</v>
      </c>
      <c r="D240" s="650" t="s">
        <v>6728</v>
      </c>
      <c r="E240" s="650" t="s">
        <v>6729</v>
      </c>
      <c r="F240" s="653">
        <v>1</v>
      </c>
      <c r="G240" s="653">
        <v>103</v>
      </c>
      <c r="H240" s="653">
        <v>1</v>
      </c>
      <c r="I240" s="653">
        <v>103</v>
      </c>
      <c r="J240" s="653">
        <v>5</v>
      </c>
      <c r="K240" s="653">
        <v>520</v>
      </c>
      <c r="L240" s="653">
        <v>5.0485436893203888</v>
      </c>
      <c r="M240" s="653">
        <v>104</v>
      </c>
      <c r="N240" s="653">
        <v>1</v>
      </c>
      <c r="O240" s="653">
        <v>105</v>
      </c>
      <c r="P240" s="666">
        <v>1.0194174757281553</v>
      </c>
      <c r="Q240" s="654">
        <v>105</v>
      </c>
    </row>
    <row r="241" spans="1:17" ht="14.4" customHeight="1" x14ac:dyDescent="0.3">
      <c r="A241" s="649" t="s">
        <v>581</v>
      </c>
      <c r="B241" s="650" t="s">
        <v>6756</v>
      </c>
      <c r="C241" s="650" t="s">
        <v>6707</v>
      </c>
      <c r="D241" s="650" t="s">
        <v>6730</v>
      </c>
      <c r="E241" s="650" t="s">
        <v>6731</v>
      </c>
      <c r="F241" s="653">
        <v>1</v>
      </c>
      <c r="G241" s="653">
        <v>0</v>
      </c>
      <c r="H241" s="653"/>
      <c r="I241" s="653">
        <v>0</v>
      </c>
      <c r="J241" s="653"/>
      <c r="K241" s="653"/>
      <c r="L241" s="653"/>
      <c r="M241" s="653"/>
      <c r="N241" s="653"/>
      <c r="O241" s="653"/>
      <c r="P241" s="666"/>
      <c r="Q241" s="654"/>
    </row>
    <row r="242" spans="1:17" ht="14.4" customHeight="1" x14ac:dyDescent="0.3">
      <c r="A242" s="649" t="s">
        <v>581</v>
      </c>
      <c r="B242" s="650" t="s">
        <v>6756</v>
      </c>
      <c r="C242" s="650" t="s">
        <v>6707</v>
      </c>
      <c r="D242" s="650" t="s">
        <v>6805</v>
      </c>
      <c r="E242" s="650" t="s">
        <v>6806</v>
      </c>
      <c r="F242" s="653">
        <v>23</v>
      </c>
      <c r="G242" s="653">
        <v>20930</v>
      </c>
      <c r="H242" s="653">
        <v>1</v>
      </c>
      <c r="I242" s="653">
        <v>910</v>
      </c>
      <c r="J242" s="653">
        <v>26</v>
      </c>
      <c r="K242" s="653">
        <v>23686</v>
      </c>
      <c r="L242" s="653">
        <v>1.1316770186335403</v>
      </c>
      <c r="M242" s="653">
        <v>911</v>
      </c>
      <c r="N242" s="653">
        <v>34</v>
      </c>
      <c r="O242" s="653">
        <v>31013</v>
      </c>
      <c r="P242" s="666">
        <v>1.4817486860965121</v>
      </c>
      <c r="Q242" s="654">
        <v>912.14705882352939</v>
      </c>
    </row>
    <row r="243" spans="1:17" ht="14.4" customHeight="1" x14ac:dyDescent="0.3">
      <c r="A243" s="649" t="s">
        <v>581</v>
      </c>
      <c r="B243" s="650" t="s">
        <v>6756</v>
      </c>
      <c r="C243" s="650" t="s">
        <v>6707</v>
      </c>
      <c r="D243" s="650" t="s">
        <v>6734</v>
      </c>
      <c r="E243" s="650" t="s">
        <v>6735</v>
      </c>
      <c r="F243" s="653"/>
      <c r="G243" s="653"/>
      <c r="H243" s="653"/>
      <c r="I243" s="653"/>
      <c r="J243" s="653"/>
      <c r="K243" s="653"/>
      <c r="L243" s="653"/>
      <c r="M243" s="653"/>
      <c r="N243" s="653">
        <v>1</v>
      </c>
      <c r="O243" s="653">
        <v>82</v>
      </c>
      <c r="P243" s="666"/>
      <c r="Q243" s="654">
        <v>82</v>
      </c>
    </row>
    <row r="244" spans="1:17" ht="14.4" customHeight="1" x14ac:dyDescent="0.3">
      <c r="A244" s="649" t="s">
        <v>581</v>
      </c>
      <c r="B244" s="650" t="s">
        <v>6756</v>
      </c>
      <c r="C244" s="650" t="s">
        <v>6707</v>
      </c>
      <c r="D244" s="650" t="s">
        <v>6807</v>
      </c>
      <c r="E244" s="650" t="s">
        <v>6808</v>
      </c>
      <c r="F244" s="653">
        <v>12</v>
      </c>
      <c r="G244" s="653">
        <v>3912</v>
      </c>
      <c r="H244" s="653">
        <v>1</v>
      </c>
      <c r="I244" s="653">
        <v>326</v>
      </c>
      <c r="J244" s="653">
        <v>16</v>
      </c>
      <c r="K244" s="653">
        <v>5232</v>
      </c>
      <c r="L244" s="653">
        <v>1.3374233128834356</v>
      </c>
      <c r="M244" s="653">
        <v>327</v>
      </c>
      <c r="N244" s="653">
        <v>12</v>
      </c>
      <c r="O244" s="653">
        <v>3945</v>
      </c>
      <c r="P244" s="666">
        <v>1.0084355828220859</v>
      </c>
      <c r="Q244" s="654">
        <v>328.75</v>
      </c>
    </row>
    <row r="245" spans="1:17" ht="14.4" customHeight="1" x14ac:dyDescent="0.3">
      <c r="A245" s="649" t="s">
        <v>581</v>
      </c>
      <c r="B245" s="650" t="s">
        <v>6756</v>
      </c>
      <c r="C245" s="650" t="s">
        <v>6707</v>
      </c>
      <c r="D245" s="650" t="s">
        <v>6811</v>
      </c>
      <c r="E245" s="650" t="s">
        <v>6812</v>
      </c>
      <c r="F245" s="653">
        <v>36</v>
      </c>
      <c r="G245" s="653">
        <v>17820</v>
      </c>
      <c r="H245" s="653">
        <v>1</v>
      </c>
      <c r="I245" s="653">
        <v>495</v>
      </c>
      <c r="J245" s="653">
        <v>37</v>
      </c>
      <c r="K245" s="653">
        <v>18389</v>
      </c>
      <c r="L245" s="653">
        <v>1.0319304152637485</v>
      </c>
      <c r="M245" s="653">
        <v>497</v>
      </c>
      <c r="N245" s="653">
        <v>33</v>
      </c>
      <c r="O245" s="653">
        <v>16461</v>
      </c>
      <c r="P245" s="666">
        <v>0.92373737373737375</v>
      </c>
      <c r="Q245" s="654">
        <v>498.81818181818181</v>
      </c>
    </row>
    <row r="246" spans="1:17" ht="14.4" customHeight="1" x14ac:dyDescent="0.3">
      <c r="A246" s="649" t="s">
        <v>581</v>
      </c>
      <c r="B246" s="650" t="s">
        <v>6756</v>
      </c>
      <c r="C246" s="650" t="s">
        <v>6707</v>
      </c>
      <c r="D246" s="650" t="s">
        <v>6752</v>
      </c>
      <c r="E246" s="650" t="s">
        <v>6753</v>
      </c>
      <c r="F246" s="653"/>
      <c r="G246" s="653"/>
      <c r="H246" s="653"/>
      <c r="I246" s="653"/>
      <c r="J246" s="653"/>
      <c r="K246" s="653"/>
      <c r="L246" s="653"/>
      <c r="M246" s="653"/>
      <c r="N246" s="653">
        <v>3</v>
      </c>
      <c r="O246" s="653">
        <v>342</v>
      </c>
      <c r="P246" s="666"/>
      <c r="Q246" s="654">
        <v>114</v>
      </c>
    </row>
    <row r="247" spans="1:17" ht="14.4" customHeight="1" x14ac:dyDescent="0.3">
      <c r="A247" s="649" t="s">
        <v>581</v>
      </c>
      <c r="B247" s="650" t="s">
        <v>6756</v>
      </c>
      <c r="C247" s="650" t="s">
        <v>6707</v>
      </c>
      <c r="D247" s="650" t="s">
        <v>6813</v>
      </c>
      <c r="E247" s="650" t="s">
        <v>6814</v>
      </c>
      <c r="F247" s="653">
        <v>19</v>
      </c>
      <c r="G247" s="653">
        <v>70148</v>
      </c>
      <c r="H247" s="653">
        <v>1</v>
      </c>
      <c r="I247" s="653">
        <v>3692</v>
      </c>
      <c r="J247" s="653">
        <v>27</v>
      </c>
      <c r="K247" s="653">
        <v>99792</v>
      </c>
      <c r="L247" s="653">
        <v>1.4225922335633232</v>
      </c>
      <c r="M247" s="653">
        <v>3696</v>
      </c>
      <c r="N247" s="653">
        <v>24</v>
      </c>
      <c r="O247" s="653">
        <v>88792</v>
      </c>
      <c r="P247" s="666">
        <v>1.2657809203398529</v>
      </c>
      <c r="Q247" s="654">
        <v>3699.6666666666665</v>
      </c>
    </row>
    <row r="248" spans="1:17" ht="14.4" customHeight="1" x14ac:dyDescent="0.3">
      <c r="A248" s="649" t="s">
        <v>581</v>
      </c>
      <c r="B248" s="650" t="s">
        <v>6756</v>
      </c>
      <c r="C248" s="650" t="s">
        <v>6707</v>
      </c>
      <c r="D248" s="650" t="s">
        <v>6815</v>
      </c>
      <c r="E248" s="650" t="s">
        <v>6816</v>
      </c>
      <c r="F248" s="653">
        <v>497</v>
      </c>
      <c r="G248" s="653">
        <v>936845</v>
      </c>
      <c r="H248" s="653">
        <v>1</v>
      </c>
      <c r="I248" s="653">
        <v>1885</v>
      </c>
      <c r="J248" s="653">
        <v>468</v>
      </c>
      <c r="K248" s="653">
        <v>883584</v>
      </c>
      <c r="L248" s="653">
        <v>0.94314854645112056</v>
      </c>
      <c r="M248" s="653">
        <v>1888</v>
      </c>
      <c r="N248" s="653">
        <v>499</v>
      </c>
      <c r="O248" s="653">
        <v>943528</v>
      </c>
      <c r="P248" s="666">
        <v>1.0071335172840759</v>
      </c>
      <c r="Q248" s="654">
        <v>1890.8376753507014</v>
      </c>
    </row>
    <row r="249" spans="1:17" ht="14.4" customHeight="1" x14ac:dyDescent="0.3">
      <c r="A249" s="649" t="s">
        <v>581</v>
      </c>
      <c r="B249" s="650" t="s">
        <v>6756</v>
      </c>
      <c r="C249" s="650" t="s">
        <v>6707</v>
      </c>
      <c r="D249" s="650" t="s">
        <v>6817</v>
      </c>
      <c r="E249" s="650" t="s">
        <v>6818</v>
      </c>
      <c r="F249" s="653">
        <v>19</v>
      </c>
      <c r="G249" s="653">
        <v>6688</v>
      </c>
      <c r="H249" s="653">
        <v>1</v>
      </c>
      <c r="I249" s="653">
        <v>352</v>
      </c>
      <c r="J249" s="653">
        <v>39</v>
      </c>
      <c r="K249" s="653">
        <v>13728</v>
      </c>
      <c r="L249" s="653">
        <v>2.0526315789473686</v>
      </c>
      <c r="M249" s="653">
        <v>352</v>
      </c>
      <c r="N249" s="653"/>
      <c r="O249" s="653"/>
      <c r="P249" s="666"/>
      <c r="Q249" s="654"/>
    </row>
    <row r="250" spans="1:17" ht="14.4" customHeight="1" x14ac:dyDescent="0.3">
      <c r="A250" s="649" t="s">
        <v>581</v>
      </c>
      <c r="B250" s="650" t="s">
        <v>6756</v>
      </c>
      <c r="C250" s="650" t="s">
        <v>6707</v>
      </c>
      <c r="D250" s="650" t="s">
        <v>6871</v>
      </c>
      <c r="E250" s="650" t="s">
        <v>6872</v>
      </c>
      <c r="F250" s="653"/>
      <c r="G250" s="653"/>
      <c r="H250" s="653"/>
      <c r="I250" s="653"/>
      <c r="J250" s="653">
        <v>2</v>
      </c>
      <c r="K250" s="653">
        <v>282</v>
      </c>
      <c r="L250" s="653"/>
      <c r="M250" s="653">
        <v>141</v>
      </c>
      <c r="N250" s="653">
        <v>2</v>
      </c>
      <c r="O250" s="653">
        <v>284</v>
      </c>
      <c r="P250" s="666"/>
      <c r="Q250" s="654">
        <v>142</v>
      </c>
    </row>
    <row r="251" spans="1:17" ht="14.4" customHeight="1" x14ac:dyDescent="0.3">
      <c r="A251" s="649" t="s">
        <v>581</v>
      </c>
      <c r="B251" s="650" t="s">
        <v>6873</v>
      </c>
      <c r="C251" s="650" t="s">
        <v>1527</v>
      </c>
      <c r="D251" s="650" t="s">
        <v>6759</v>
      </c>
      <c r="E251" s="650" t="s">
        <v>2204</v>
      </c>
      <c r="F251" s="653">
        <v>54.620000000000005</v>
      </c>
      <c r="G251" s="653">
        <v>13836.479999999998</v>
      </c>
      <c r="H251" s="653">
        <v>1</v>
      </c>
      <c r="I251" s="653">
        <v>253.3225924569754</v>
      </c>
      <c r="J251" s="653">
        <v>34.799999999999997</v>
      </c>
      <c r="K251" s="653">
        <v>7334.48</v>
      </c>
      <c r="L251" s="653">
        <v>0.5300827956243207</v>
      </c>
      <c r="M251" s="653">
        <v>210.76091954022988</v>
      </c>
      <c r="N251" s="653">
        <v>64.540000000000006</v>
      </c>
      <c r="O251" s="653">
        <v>13602.55</v>
      </c>
      <c r="P251" s="666">
        <v>0.98309324336825565</v>
      </c>
      <c r="Q251" s="654">
        <v>210.76154322900524</v>
      </c>
    </row>
    <row r="252" spans="1:17" ht="14.4" customHeight="1" x14ac:dyDescent="0.3">
      <c r="A252" s="649" t="s">
        <v>581</v>
      </c>
      <c r="B252" s="650" t="s">
        <v>6873</v>
      </c>
      <c r="C252" s="650" t="s">
        <v>1527</v>
      </c>
      <c r="D252" s="650" t="s">
        <v>6760</v>
      </c>
      <c r="E252" s="650" t="s">
        <v>2204</v>
      </c>
      <c r="F252" s="653">
        <v>198.45</v>
      </c>
      <c r="G252" s="653">
        <v>100544.40000000001</v>
      </c>
      <c r="H252" s="653">
        <v>1</v>
      </c>
      <c r="I252" s="653">
        <v>506.64852607709759</v>
      </c>
      <c r="J252" s="653">
        <v>176.33</v>
      </c>
      <c r="K252" s="653">
        <v>90061.85</v>
      </c>
      <c r="L252" s="653">
        <v>0.89574208011584933</v>
      </c>
      <c r="M252" s="653">
        <v>510.7573867180854</v>
      </c>
      <c r="N252" s="653">
        <v>384.70000000000005</v>
      </c>
      <c r="O252" s="653">
        <v>196618.43999999997</v>
      </c>
      <c r="P252" s="666">
        <v>1.9555384486853564</v>
      </c>
      <c r="Q252" s="654">
        <v>511.09550298934221</v>
      </c>
    </row>
    <row r="253" spans="1:17" ht="14.4" customHeight="1" x14ac:dyDescent="0.3">
      <c r="A253" s="649" t="s">
        <v>581</v>
      </c>
      <c r="B253" s="650" t="s">
        <v>6873</v>
      </c>
      <c r="C253" s="650" t="s">
        <v>1527</v>
      </c>
      <c r="D253" s="650" t="s">
        <v>6441</v>
      </c>
      <c r="E253" s="650" t="s">
        <v>6442</v>
      </c>
      <c r="F253" s="653"/>
      <c r="G253" s="653"/>
      <c r="H253" s="653"/>
      <c r="I253" s="653"/>
      <c r="J253" s="653"/>
      <c r="K253" s="653"/>
      <c r="L253" s="653"/>
      <c r="M253" s="653"/>
      <c r="N253" s="653">
        <v>4</v>
      </c>
      <c r="O253" s="653">
        <v>564.55999999999995</v>
      </c>
      <c r="P253" s="666"/>
      <c r="Q253" s="654">
        <v>141.13999999999999</v>
      </c>
    </row>
    <row r="254" spans="1:17" ht="14.4" customHeight="1" x14ac:dyDescent="0.3">
      <c r="A254" s="649" t="s">
        <v>581</v>
      </c>
      <c r="B254" s="650" t="s">
        <v>6873</v>
      </c>
      <c r="C254" s="650" t="s">
        <v>1527</v>
      </c>
      <c r="D254" s="650" t="s">
        <v>6443</v>
      </c>
      <c r="E254" s="650" t="s">
        <v>6442</v>
      </c>
      <c r="F254" s="653">
        <v>6</v>
      </c>
      <c r="G254" s="653">
        <v>1666.44</v>
      </c>
      <c r="H254" s="653">
        <v>1</v>
      </c>
      <c r="I254" s="653">
        <v>277.74</v>
      </c>
      <c r="J254" s="653"/>
      <c r="K254" s="653"/>
      <c r="L254" s="653"/>
      <c r="M254" s="653"/>
      <c r="N254" s="653"/>
      <c r="O254" s="653"/>
      <c r="P254" s="666"/>
      <c r="Q254" s="654"/>
    </row>
    <row r="255" spans="1:17" ht="14.4" customHeight="1" x14ac:dyDescent="0.3">
      <c r="A255" s="649" t="s">
        <v>581</v>
      </c>
      <c r="B255" s="650" t="s">
        <v>6873</v>
      </c>
      <c r="C255" s="650" t="s">
        <v>1527</v>
      </c>
      <c r="D255" s="650" t="s">
        <v>6446</v>
      </c>
      <c r="E255" s="650" t="s">
        <v>6447</v>
      </c>
      <c r="F255" s="653">
        <v>873.23</v>
      </c>
      <c r="G255" s="653">
        <v>59127.27</v>
      </c>
      <c r="H255" s="653">
        <v>1</v>
      </c>
      <c r="I255" s="653">
        <v>67.710992522015957</v>
      </c>
      <c r="J255" s="653">
        <v>877.17000000000007</v>
      </c>
      <c r="K255" s="653">
        <v>59892.719999999994</v>
      </c>
      <c r="L255" s="653">
        <v>1.012945803180157</v>
      </c>
      <c r="M255" s="653">
        <v>68.279489722630714</v>
      </c>
      <c r="N255" s="653"/>
      <c r="O255" s="653"/>
      <c r="P255" s="666"/>
      <c r="Q255" s="654"/>
    </row>
    <row r="256" spans="1:17" ht="14.4" customHeight="1" x14ac:dyDescent="0.3">
      <c r="A256" s="649" t="s">
        <v>581</v>
      </c>
      <c r="B256" s="650" t="s">
        <v>6873</v>
      </c>
      <c r="C256" s="650" t="s">
        <v>1527</v>
      </c>
      <c r="D256" s="650" t="s">
        <v>6448</v>
      </c>
      <c r="E256" s="650" t="s">
        <v>6447</v>
      </c>
      <c r="F256" s="653">
        <v>1409.6799999999998</v>
      </c>
      <c r="G256" s="653">
        <v>184734.03</v>
      </c>
      <c r="H256" s="653">
        <v>1</v>
      </c>
      <c r="I256" s="653">
        <v>131.04678366721527</v>
      </c>
      <c r="J256" s="653">
        <v>287.02</v>
      </c>
      <c r="K256" s="653">
        <v>37796.46</v>
      </c>
      <c r="L256" s="653">
        <v>0.20459933667879165</v>
      </c>
      <c r="M256" s="653">
        <v>131.68580586718696</v>
      </c>
      <c r="N256" s="653"/>
      <c r="O256" s="653"/>
      <c r="P256" s="666"/>
      <c r="Q256" s="654"/>
    </row>
    <row r="257" spans="1:17" ht="14.4" customHeight="1" x14ac:dyDescent="0.3">
      <c r="A257" s="649" t="s">
        <v>581</v>
      </c>
      <c r="B257" s="650" t="s">
        <v>6873</v>
      </c>
      <c r="C257" s="650" t="s">
        <v>1527</v>
      </c>
      <c r="D257" s="650" t="s">
        <v>6449</v>
      </c>
      <c r="E257" s="650" t="s">
        <v>6447</v>
      </c>
      <c r="F257" s="653">
        <v>84.59</v>
      </c>
      <c r="G257" s="653">
        <v>66264.91</v>
      </c>
      <c r="H257" s="653">
        <v>1</v>
      </c>
      <c r="I257" s="653">
        <v>783.36576427473699</v>
      </c>
      <c r="J257" s="653">
        <v>456.65999999999997</v>
      </c>
      <c r="K257" s="653">
        <v>329289.27</v>
      </c>
      <c r="L257" s="653">
        <v>4.9692857049077706</v>
      </c>
      <c r="M257" s="653">
        <v>721.08192090395494</v>
      </c>
      <c r="N257" s="653"/>
      <c r="O257" s="653"/>
      <c r="P257" s="666"/>
      <c r="Q257" s="654"/>
    </row>
    <row r="258" spans="1:17" ht="14.4" customHeight="1" x14ac:dyDescent="0.3">
      <c r="A258" s="649" t="s">
        <v>581</v>
      </c>
      <c r="B258" s="650" t="s">
        <v>6873</v>
      </c>
      <c r="C258" s="650" t="s">
        <v>1527</v>
      </c>
      <c r="D258" s="650" t="s">
        <v>6761</v>
      </c>
      <c r="E258" s="650" t="s">
        <v>6762</v>
      </c>
      <c r="F258" s="653">
        <v>0.48</v>
      </c>
      <c r="G258" s="653">
        <v>58.02</v>
      </c>
      <c r="H258" s="653">
        <v>1</v>
      </c>
      <c r="I258" s="653">
        <v>120.87500000000001</v>
      </c>
      <c r="J258" s="653"/>
      <c r="K258" s="653"/>
      <c r="L258" s="653"/>
      <c r="M258" s="653"/>
      <c r="N258" s="653"/>
      <c r="O258" s="653"/>
      <c r="P258" s="666"/>
      <c r="Q258" s="654"/>
    </row>
    <row r="259" spans="1:17" ht="14.4" customHeight="1" x14ac:dyDescent="0.3">
      <c r="A259" s="649" t="s">
        <v>581</v>
      </c>
      <c r="B259" s="650" t="s">
        <v>6873</v>
      </c>
      <c r="C259" s="650" t="s">
        <v>1527</v>
      </c>
      <c r="D259" s="650" t="s">
        <v>6874</v>
      </c>
      <c r="E259" s="650" t="s">
        <v>6762</v>
      </c>
      <c r="F259" s="653">
        <v>0.15</v>
      </c>
      <c r="G259" s="653">
        <v>54.22</v>
      </c>
      <c r="H259" s="653">
        <v>1</v>
      </c>
      <c r="I259" s="653">
        <v>361.4666666666667</v>
      </c>
      <c r="J259" s="653">
        <v>0.58000000000000007</v>
      </c>
      <c r="K259" s="653">
        <v>211.07</v>
      </c>
      <c r="L259" s="653">
        <v>3.8928439690151233</v>
      </c>
      <c r="M259" s="653">
        <v>363.9137931034482</v>
      </c>
      <c r="N259" s="653"/>
      <c r="O259" s="653"/>
      <c r="P259" s="666"/>
      <c r="Q259" s="654"/>
    </row>
    <row r="260" spans="1:17" ht="14.4" customHeight="1" x14ac:dyDescent="0.3">
      <c r="A260" s="649" t="s">
        <v>581</v>
      </c>
      <c r="B260" s="650" t="s">
        <v>6873</v>
      </c>
      <c r="C260" s="650" t="s">
        <v>1527</v>
      </c>
      <c r="D260" s="650" t="s">
        <v>6453</v>
      </c>
      <c r="E260" s="650" t="s">
        <v>6454</v>
      </c>
      <c r="F260" s="653"/>
      <c r="G260" s="653"/>
      <c r="H260" s="653"/>
      <c r="I260" s="653"/>
      <c r="J260" s="653">
        <v>1</v>
      </c>
      <c r="K260" s="653">
        <v>1457.2</v>
      </c>
      <c r="L260" s="653"/>
      <c r="M260" s="653">
        <v>1457.2</v>
      </c>
      <c r="N260" s="653"/>
      <c r="O260" s="653"/>
      <c r="P260" s="666"/>
      <c r="Q260" s="654"/>
    </row>
    <row r="261" spans="1:17" ht="14.4" customHeight="1" x14ac:dyDescent="0.3">
      <c r="A261" s="649" t="s">
        <v>581</v>
      </c>
      <c r="B261" s="650" t="s">
        <v>6873</v>
      </c>
      <c r="C261" s="650" t="s">
        <v>1527</v>
      </c>
      <c r="D261" s="650" t="s">
        <v>6455</v>
      </c>
      <c r="E261" s="650" t="s">
        <v>6454</v>
      </c>
      <c r="F261" s="653">
        <v>1.8</v>
      </c>
      <c r="G261" s="653">
        <v>8667.2800000000007</v>
      </c>
      <c r="H261" s="653">
        <v>1</v>
      </c>
      <c r="I261" s="653">
        <v>4815.155555555556</v>
      </c>
      <c r="J261" s="653"/>
      <c r="K261" s="653"/>
      <c r="L261" s="653"/>
      <c r="M261" s="653"/>
      <c r="N261" s="653"/>
      <c r="O261" s="653"/>
      <c r="P261" s="666"/>
      <c r="Q261" s="654"/>
    </row>
    <row r="262" spans="1:17" ht="14.4" customHeight="1" x14ac:dyDescent="0.3">
      <c r="A262" s="649" t="s">
        <v>581</v>
      </c>
      <c r="B262" s="650" t="s">
        <v>6873</v>
      </c>
      <c r="C262" s="650" t="s">
        <v>1527</v>
      </c>
      <c r="D262" s="650" t="s">
        <v>6456</v>
      </c>
      <c r="E262" s="650" t="s">
        <v>6454</v>
      </c>
      <c r="F262" s="653"/>
      <c r="G262" s="653"/>
      <c r="H262" s="653"/>
      <c r="I262" s="653"/>
      <c r="J262" s="653">
        <v>3.82</v>
      </c>
      <c r="K262" s="653">
        <v>55664.800000000003</v>
      </c>
      <c r="L262" s="653"/>
      <c r="M262" s="653">
        <v>14571.937172774871</v>
      </c>
      <c r="N262" s="653"/>
      <c r="O262" s="653"/>
      <c r="P262" s="666"/>
      <c r="Q262" s="654"/>
    </row>
    <row r="263" spans="1:17" ht="14.4" customHeight="1" x14ac:dyDescent="0.3">
      <c r="A263" s="649" t="s">
        <v>581</v>
      </c>
      <c r="B263" s="650" t="s">
        <v>6873</v>
      </c>
      <c r="C263" s="650" t="s">
        <v>1527</v>
      </c>
      <c r="D263" s="650" t="s">
        <v>6764</v>
      </c>
      <c r="E263" s="650" t="s">
        <v>6765</v>
      </c>
      <c r="F263" s="653"/>
      <c r="G263" s="653"/>
      <c r="H263" s="653"/>
      <c r="I263" s="653"/>
      <c r="J263" s="653">
        <v>7</v>
      </c>
      <c r="K263" s="653">
        <v>4553.08</v>
      </c>
      <c r="L263" s="653"/>
      <c r="M263" s="653">
        <v>650.43999999999994</v>
      </c>
      <c r="N263" s="653"/>
      <c r="O263" s="653"/>
      <c r="P263" s="666"/>
      <c r="Q263" s="654"/>
    </row>
    <row r="264" spans="1:17" ht="14.4" customHeight="1" x14ac:dyDescent="0.3">
      <c r="A264" s="649" t="s">
        <v>581</v>
      </c>
      <c r="B264" s="650" t="s">
        <v>6873</v>
      </c>
      <c r="C264" s="650" t="s">
        <v>1527</v>
      </c>
      <c r="D264" s="650" t="s">
        <v>6460</v>
      </c>
      <c r="E264" s="650" t="s">
        <v>6461</v>
      </c>
      <c r="F264" s="653">
        <v>0</v>
      </c>
      <c r="G264" s="653">
        <v>0</v>
      </c>
      <c r="H264" s="653"/>
      <c r="I264" s="653"/>
      <c r="J264" s="653">
        <v>0</v>
      </c>
      <c r="K264" s="653">
        <v>0</v>
      </c>
      <c r="L264" s="653"/>
      <c r="M264" s="653"/>
      <c r="N264" s="653">
        <v>0</v>
      </c>
      <c r="O264" s="653">
        <v>0</v>
      </c>
      <c r="P264" s="666"/>
      <c r="Q264" s="654"/>
    </row>
    <row r="265" spans="1:17" ht="14.4" customHeight="1" x14ac:dyDescent="0.3">
      <c r="A265" s="649" t="s">
        <v>581</v>
      </c>
      <c r="B265" s="650" t="s">
        <v>6873</v>
      </c>
      <c r="C265" s="650" t="s">
        <v>1527</v>
      </c>
      <c r="D265" s="650" t="s">
        <v>6460</v>
      </c>
      <c r="E265" s="650" t="s">
        <v>3499</v>
      </c>
      <c r="F265" s="653">
        <v>1.1000000000000001</v>
      </c>
      <c r="G265" s="653">
        <v>16458.53</v>
      </c>
      <c r="H265" s="653">
        <v>1</v>
      </c>
      <c r="I265" s="653">
        <v>14962.299999999997</v>
      </c>
      <c r="J265" s="653">
        <v>13.24</v>
      </c>
      <c r="K265" s="653">
        <v>199736.17</v>
      </c>
      <c r="L265" s="653">
        <v>12.135723542746529</v>
      </c>
      <c r="M265" s="653">
        <v>15085.813444108762</v>
      </c>
      <c r="N265" s="653">
        <v>6.38</v>
      </c>
      <c r="O265" s="653">
        <v>96296.84</v>
      </c>
      <c r="P265" s="666">
        <v>5.8508773262253682</v>
      </c>
      <c r="Q265" s="654">
        <v>15093.548589341692</v>
      </c>
    </row>
    <row r="266" spans="1:17" ht="14.4" customHeight="1" x14ac:dyDescent="0.3">
      <c r="A266" s="649" t="s">
        <v>581</v>
      </c>
      <c r="B266" s="650" t="s">
        <v>6873</v>
      </c>
      <c r="C266" s="650" t="s">
        <v>1527</v>
      </c>
      <c r="D266" s="650" t="s">
        <v>6478</v>
      </c>
      <c r="E266" s="650" t="s">
        <v>6479</v>
      </c>
      <c r="F266" s="653">
        <v>1.7763568394002505E-15</v>
      </c>
      <c r="G266" s="653">
        <v>-4.3655745685100555E-11</v>
      </c>
      <c r="H266" s="653">
        <v>1</v>
      </c>
      <c r="I266" s="653">
        <v>-24576</v>
      </c>
      <c r="J266" s="653">
        <v>7.1054273576010019E-15</v>
      </c>
      <c r="K266" s="653">
        <v>5.8207660913467407E-11</v>
      </c>
      <c r="L266" s="653">
        <v>-1.3333333333333333</v>
      </c>
      <c r="M266" s="653">
        <v>8192</v>
      </c>
      <c r="N266" s="653">
        <v>-1.3322676295501878E-15</v>
      </c>
      <c r="O266" s="653">
        <v>7.2759576141834259E-12</v>
      </c>
      <c r="P266" s="666">
        <v>-0.16666666666666666</v>
      </c>
      <c r="Q266" s="654">
        <v>-5461.333333333333</v>
      </c>
    </row>
    <row r="267" spans="1:17" ht="14.4" customHeight="1" x14ac:dyDescent="0.3">
      <c r="A267" s="649" t="s">
        <v>581</v>
      </c>
      <c r="B267" s="650" t="s">
        <v>6873</v>
      </c>
      <c r="C267" s="650" t="s">
        <v>1527</v>
      </c>
      <c r="D267" s="650" t="s">
        <v>6478</v>
      </c>
      <c r="E267" s="650" t="s">
        <v>3420</v>
      </c>
      <c r="F267" s="653">
        <v>73.33</v>
      </c>
      <c r="G267" s="653">
        <v>593041.57999999996</v>
      </c>
      <c r="H267" s="653">
        <v>1</v>
      </c>
      <c r="I267" s="653">
        <v>8087.2982408291282</v>
      </c>
      <c r="J267" s="653">
        <v>82.949999999999989</v>
      </c>
      <c r="K267" s="653">
        <v>676103.05</v>
      </c>
      <c r="L267" s="653">
        <v>1.140060111805314</v>
      </c>
      <c r="M267" s="653">
        <v>8150.7299578059092</v>
      </c>
      <c r="N267" s="653">
        <v>103.01</v>
      </c>
      <c r="O267" s="653">
        <v>840380.03999999992</v>
      </c>
      <c r="P267" s="666">
        <v>1.41706765316523</v>
      </c>
      <c r="Q267" s="654">
        <v>8158.2374526744961</v>
      </c>
    </row>
    <row r="268" spans="1:17" ht="14.4" customHeight="1" x14ac:dyDescent="0.3">
      <c r="A268" s="649" t="s">
        <v>581</v>
      </c>
      <c r="B268" s="650" t="s">
        <v>6873</v>
      </c>
      <c r="C268" s="650" t="s">
        <v>1527</v>
      </c>
      <c r="D268" s="650" t="s">
        <v>6480</v>
      </c>
      <c r="E268" s="650" t="s">
        <v>6479</v>
      </c>
      <c r="F268" s="653">
        <v>0</v>
      </c>
      <c r="G268" s="653">
        <v>2.9103830456733704E-11</v>
      </c>
      <c r="H268" s="653">
        <v>1</v>
      </c>
      <c r="I268" s="653"/>
      <c r="J268" s="653">
        <v>-1.1102230246251565E-16</v>
      </c>
      <c r="K268" s="653">
        <v>3.637978807091713E-12</v>
      </c>
      <c r="L268" s="653">
        <v>0.125</v>
      </c>
      <c r="M268" s="653">
        <v>-32768</v>
      </c>
      <c r="N268" s="653">
        <v>1.4210854715202004E-14</v>
      </c>
      <c r="O268" s="653">
        <v>0</v>
      </c>
      <c r="P268" s="666">
        <v>0</v>
      </c>
      <c r="Q268" s="654">
        <v>0</v>
      </c>
    </row>
    <row r="269" spans="1:17" ht="14.4" customHeight="1" x14ac:dyDescent="0.3">
      <c r="A269" s="649" t="s">
        <v>581</v>
      </c>
      <c r="B269" s="650" t="s">
        <v>6873</v>
      </c>
      <c r="C269" s="650" t="s">
        <v>1527</v>
      </c>
      <c r="D269" s="650" t="s">
        <v>6480</v>
      </c>
      <c r="E269" s="650" t="s">
        <v>3420</v>
      </c>
      <c r="F269" s="653">
        <v>15.190000000000001</v>
      </c>
      <c r="G269" s="653">
        <v>491384.28</v>
      </c>
      <c r="H269" s="653">
        <v>1</v>
      </c>
      <c r="I269" s="653">
        <v>32349.195523370639</v>
      </c>
      <c r="J269" s="653">
        <v>14.13</v>
      </c>
      <c r="K269" s="653">
        <v>460294.99</v>
      </c>
      <c r="L269" s="653">
        <v>0.93673120759988493</v>
      </c>
      <c r="M269" s="653">
        <v>32575.724699221511</v>
      </c>
      <c r="N269" s="653">
        <v>125.71</v>
      </c>
      <c r="O269" s="653">
        <v>4102290.5</v>
      </c>
      <c r="P269" s="666">
        <v>8.348436584092596</v>
      </c>
      <c r="Q269" s="654">
        <v>32632.968737570602</v>
      </c>
    </row>
    <row r="270" spans="1:17" ht="14.4" customHeight="1" x14ac:dyDescent="0.3">
      <c r="A270" s="649" t="s">
        <v>581</v>
      </c>
      <c r="B270" s="650" t="s">
        <v>6873</v>
      </c>
      <c r="C270" s="650" t="s">
        <v>1527</v>
      </c>
      <c r="D270" s="650" t="s">
        <v>6481</v>
      </c>
      <c r="E270" s="650" t="s">
        <v>6482</v>
      </c>
      <c r="F270" s="653">
        <v>0</v>
      </c>
      <c r="G270" s="653">
        <v>0</v>
      </c>
      <c r="H270" s="653"/>
      <c r="I270" s="653"/>
      <c r="J270" s="653">
        <v>-3.5527136788005009E-15</v>
      </c>
      <c r="K270" s="653">
        <v>-7.2759576141834259E-11</v>
      </c>
      <c r="L270" s="653"/>
      <c r="M270" s="653">
        <v>20480</v>
      </c>
      <c r="N270" s="653">
        <v>0</v>
      </c>
      <c r="O270" s="653">
        <v>5.8207660913467407E-11</v>
      </c>
      <c r="P270" s="666"/>
      <c r="Q270" s="654"/>
    </row>
    <row r="271" spans="1:17" ht="14.4" customHeight="1" x14ac:dyDescent="0.3">
      <c r="A271" s="649" t="s">
        <v>581</v>
      </c>
      <c r="B271" s="650" t="s">
        <v>6873</v>
      </c>
      <c r="C271" s="650" t="s">
        <v>1527</v>
      </c>
      <c r="D271" s="650" t="s">
        <v>6481</v>
      </c>
      <c r="E271" s="650" t="s">
        <v>3519</v>
      </c>
      <c r="F271" s="653">
        <v>115.02000000000001</v>
      </c>
      <c r="G271" s="653">
        <v>697749.22</v>
      </c>
      <c r="H271" s="653">
        <v>1</v>
      </c>
      <c r="I271" s="653">
        <v>6066.329507911667</v>
      </c>
      <c r="J271" s="653">
        <v>112.86</v>
      </c>
      <c r="K271" s="653">
        <v>689993.49</v>
      </c>
      <c r="L271" s="653">
        <v>0.98888464540311494</v>
      </c>
      <c r="M271" s="653">
        <v>6113.7115895800107</v>
      </c>
      <c r="N271" s="653">
        <v>160.72</v>
      </c>
      <c r="O271" s="653">
        <v>983534.02</v>
      </c>
      <c r="P271" s="666">
        <v>1.4095809666401349</v>
      </c>
      <c r="Q271" s="654">
        <v>6119.5496515679442</v>
      </c>
    </row>
    <row r="272" spans="1:17" ht="14.4" customHeight="1" x14ac:dyDescent="0.3">
      <c r="A272" s="649" t="s">
        <v>581</v>
      </c>
      <c r="B272" s="650" t="s">
        <v>6873</v>
      </c>
      <c r="C272" s="650" t="s">
        <v>1527</v>
      </c>
      <c r="D272" s="650" t="s">
        <v>6486</v>
      </c>
      <c r="E272" s="650" t="s">
        <v>6487</v>
      </c>
      <c r="F272" s="653"/>
      <c r="G272" s="653"/>
      <c r="H272" s="653"/>
      <c r="I272" s="653"/>
      <c r="J272" s="653">
        <v>-1.3322676295501878E-15</v>
      </c>
      <c r="K272" s="653">
        <v>-5.8207660913467407E-11</v>
      </c>
      <c r="L272" s="653"/>
      <c r="M272" s="653">
        <v>43690.666666666664</v>
      </c>
      <c r="N272" s="653">
        <v>-7.1054273576010019E-15</v>
      </c>
      <c r="O272" s="653">
        <v>0</v>
      </c>
      <c r="P272" s="666"/>
      <c r="Q272" s="654">
        <v>0</v>
      </c>
    </row>
    <row r="273" spans="1:17" ht="14.4" customHeight="1" x14ac:dyDescent="0.3">
      <c r="A273" s="649" t="s">
        <v>581</v>
      </c>
      <c r="B273" s="650" t="s">
        <v>6873</v>
      </c>
      <c r="C273" s="650" t="s">
        <v>1527</v>
      </c>
      <c r="D273" s="650" t="s">
        <v>6486</v>
      </c>
      <c r="E273" s="650" t="s">
        <v>3527</v>
      </c>
      <c r="F273" s="653"/>
      <c r="G273" s="653"/>
      <c r="H273" s="653"/>
      <c r="I273" s="653"/>
      <c r="J273" s="653">
        <v>62.4</v>
      </c>
      <c r="K273" s="653">
        <v>761497.1399999999</v>
      </c>
      <c r="L273" s="653"/>
      <c r="M273" s="653">
        <v>12203.479807692307</v>
      </c>
      <c r="N273" s="653">
        <v>69.599999999999994</v>
      </c>
      <c r="O273" s="653">
        <v>849362.13</v>
      </c>
      <c r="P273" s="666"/>
      <c r="Q273" s="654">
        <v>12203.478879310345</v>
      </c>
    </row>
    <row r="274" spans="1:17" ht="14.4" customHeight="1" x14ac:dyDescent="0.3">
      <c r="A274" s="649" t="s">
        <v>581</v>
      </c>
      <c r="B274" s="650" t="s">
        <v>6873</v>
      </c>
      <c r="C274" s="650" t="s">
        <v>1527</v>
      </c>
      <c r="D274" s="650" t="s">
        <v>6492</v>
      </c>
      <c r="E274" s="650" t="s">
        <v>1634</v>
      </c>
      <c r="F274" s="653">
        <v>32</v>
      </c>
      <c r="G274" s="653">
        <v>8929.59</v>
      </c>
      <c r="H274" s="653">
        <v>1</v>
      </c>
      <c r="I274" s="653">
        <v>279.0496875</v>
      </c>
      <c r="J274" s="653"/>
      <c r="K274" s="653"/>
      <c r="L274" s="653"/>
      <c r="M274" s="653"/>
      <c r="N274" s="653">
        <v>31.99</v>
      </c>
      <c r="O274" s="653">
        <v>3538.04</v>
      </c>
      <c r="P274" s="666">
        <v>0.39621527976088489</v>
      </c>
      <c r="Q274" s="654">
        <v>110.5983119724914</v>
      </c>
    </row>
    <row r="275" spans="1:17" ht="14.4" customHeight="1" x14ac:dyDescent="0.3">
      <c r="A275" s="649" t="s">
        <v>581</v>
      </c>
      <c r="B275" s="650" t="s">
        <v>6873</v>
      </c>
      <c r="C275" s="650" t="s">
        <v>1527</v>
      </c>
      <c r="D275" s="650" t="s">
        <v>6493</v>
      </c>
      <c r="E275" s="650" t="s">
        <v>1634</v>
      </c>
      <c r="F275" s="653"/>
      <c r="G275" s="653"/>
      <c r="H275" s="653"/>
      <c r="I275" s="653"/>
      <c r="J275" s="653">
        <v>2.14</v>
      </c>
      <c r="K275" s="653">
        <v>3238.78</v>
      </c>
      <c r="L275" s="653"/>
      <c r="M275" s="653">
        <v>1513.4485981308412</v>
      </c>
      <c r="N275" s="653">
        <v>17.39</v>
      </c>
      <c r="O275" s="653">
        <v>10577.41</v>
      </c>
      <c r="P275" s="666"/>
      <c r="Q275" s="654">
        <v>608.24669350201259</v>
      </c>
    </row>
    <row r="276" spans="1:17" ht="14.4" customHeight="1" x14ac:dyDescent="0.3">
      <c r="A276" s="649" t="s">
        <v>581</v>
      </c>
      <c r="B276" s="650" t="s">
        <v>6873</v>
      </c>
      <c r="C276" s="650" t="s">
        <v>1527</v>
      </c>
      <c r="D276" s="650" t="s">
        <v>6875</v>
      </c>
      <c r="E276" s="650" t="s">
        <v>1641</v>
      </c>
      <c r="F276" s="653">
        <v>29.55</v>
      </c>
      <c r="G276" s="653">
        <v>11876.380000000001</v>
      </c>
      <c r="H276" s="653">
        <v>1</v>
      </c>
      <c r="I276" s="653">
        <v>401.90795262267346</v>
      </c>
      <c r="J276" s="653">
        <v>39.32</v>
      </c>
      <c r="K276" s="653">
        <v>15941.7</v>
      </c>
      <c r="L276" s="653">
        <v>1.342302957635239</v>
      </c>
      <c r="M276" s="653">
        <v>405.4348931841302</v>
      </c>
      <c r="N276" s="653">
        <v>37.28</v>
      </c>
      <c r="O276" s="653">
        <v>14692.25</v>
      </c>
      <c r="P276" s="666">
        <v>1.2370983414137977</v>
      </c>
      <c r="Q276" s="654">
        <v>394.1054184549356</v>
      </c>
    </row>
    <row r="277" spans="1:17" ht="14.4" customHeight="1" x14ac:dyDescent="0.3">
      <c r="A277" s="649" t="s">
        <v>581</v>
      </c>
      <c r="B277" s="650" t="s">
        <v>6873</v>
      </c>
      <c r="C277" s="650" t="s">
        <v>1527</v>
      </c>
      <c r="D277" s="650" t="s">
        <v>6876</v>
      </c>
      <c r="E277" s="650" t="s">
        <v>1644</v>
      </c>
      <c r="F277" s="653">
        <v>18.04</v>
      </c>
      <c r="G277" s="653">
        <v>14501.05</v>
      </c>
      <c r="H277" s="653">
        <v>1</v>
      </c>
      <c r="I277" s="653">
        <v>803.8276053215078</v>
      </c>
      <c r="J277" s="653">
        <v>48.47</v>
      </c>
      <c r="K277" s="653">
        <v>39303.229999999996</v>
      </c>
      <c r="L277" s="653">
        <v>2.7103713179390456</v>
      </c>
      <c r="M277" s="653">
        <v>810.87744996905292</v>
      </c>
      <c r="N277" s="653">
        <v>47.76</v>
      </c>
      <c r="O277" s="653">
        <v>37479.25</v>
      </c>
      <c r="P277" s="666">
        <v>2.5845887021974274</v>
      </c>
      <c r="Q277" s="654">
        <v>784.74141541038534</v>
      </c>
    </row>
    <row r="278" spans="1:17" ht="14.4" customHeight="1" x14ac:dyDescent="0.3">
      <c r="A278" s="649" t="s">
        <v>581</v>
      </c>
      <c r="B278" s="650" t="s">
        <v>6873</v>
      </c>
      <c r="C278" s="650" t="s">
        <v>1527</v>
      </c>
      <c r="D278" s="650" t="s">
        <v>6877</v>
      </c>
      <c r="E278" s="650" t="s">
        <v>1647</v>
      </c>
      <c r="F278" s="653">
        <v>147.72</v>
      </c>
      <c r="G278" s="653">
        <v>191917.75</v>
      </c>
      <c r="H278" s="653">
        <v>1</v>
      </c>
      <c r="I278" s="653">
        <v>1299.199499052261</v>
      </c>
      <c r="J278" s="653">
        <v>114.35000000000001</v>
      </c>
      <c r="K278" s="653">
        <v>149866.88</v>
      </c>
      <c r="L278" s="653">
        <v>0.78089118906406518</v>
      </c>
      <c r="M278" s="653">
        <v>1310.5979886313949</v>
      </c>
      <c r="N278" s="653">
        <v>128.98000000000002</v>
      </c>
      <c r="O278" s="653">
        <v>182220.36000000002</v>
      </c>
      <c r="P278" s="666">
        <v>0.94947111457903199</v>
      </c>
      <c r="Q278" s="654">
        <v>1412.7799658861838</v>
      </c>
    </row>
    <row r="279" spans="1:17" ht="14.4" customHeight="1" x14ac:dyDescent="0.3">
      <c r="A279" s="649" t="s">
        <v>581</v>
      </c>
      <c r="B279" s="650" t="s">
        <v>6873</v>
      </c>
      <c r="C279" s="650" t="s">
        <v>1527</v>
      </c>
      <c r="D279" s="650" t="s">
        <v>6878</v>
      </c>
      <c r="E279" s="650" t="s">
        <v>1664</v>
      </c>
      <c r="F279" s="653">
        <v>3.15</v>
      </c>
      <c r="G279" s="653">
        <v>15232.34</v>
      </c>
      <c r="H279" s="653">
        <v>1</v>
      </c>
      <c r="I279" s="653">
        <v>4835.6634920634924</v>
      </c>
      <c r="J279" s="653">
        <v>3</v>
      </c>
      <c r="K279" s="653">
        <v>14266.21</v>
      </c>
      <c r="L279" s="653">
        <v>0.93657376345328425</v>
      </c>
      <c r="M279" s="653">
        <v>4755.4033333333327</v>
      </c>
      <c r="N279" s="653">
        <v>0.4</v>
      </c>
      <c r="O279" s="653">
        <v>1902.16</v>
      </c>
      <c r="P279" s="666">
        <v>0.1248764142607111</v>
      </c>
      <c r="Q279" s="654">
        <v>4755.3999999999996</v>
      </c>
    </row>
    <row r="280" spans="1:17" ht="14.4" customHeight="1" x14ac:dyDescent="0.3">
      <c r="A280" s="649" t="s">
        <v>581</v>
      </c>
      <c r="B280" s="650" t="s">
        <v>6873</v>
      </c>
      <c r="C280" s="650" t="s">
        <v>1527</v>
      </c>
      <c r="D280" s="650" t="s">
        <v>6498</v>
      </c>
      <c r="E280" s="650" t="s">
        <v>6499</v>
      </c>
      <c r="F280" s="653">
        <v>1.7</v>
      </c>
      <c r="G280" s="653">
        <v>673.86</v>
      </c>
      <c r="H280" s="653">
        <v>1</v>
      </c>
      <c r="I280" s="653">
        <v>396.38823529411769</v>
      </c>
      <c r="J280" s="653"/>
      <c r="K280" s="653"/>
      <c r="L280" s="653"/>
      <c r="M280" s="653"/>
      <c r="N280" s="653"/>
      <c r="O280" s="653"/>
      <c r="P280" s="666"/>
      <c r="Q280" s="654"/>
    </row>
    <row r="281" spans="1:17" ht="14.4" customHeight="1" x14ac:dyDescent="0.3">
      <c r="A281" s="649" t="s">
        <v>581</v>
      </c>
      <c r="B281" s="650" t="s">
        <v>6873</v>
      </c>
      <c r="C281" s="650" t="s">
        <v>1527</v>
      </c>
      <c r="D281" s="650" t="s">
        <v>6500</v>
      </c>
      <c r="E281" s="650" t="s">
        <v>6499</v>
      </c>
      <c r="F281" s="653">
        <v>5.25</v>
      </c>
      <c r="G281" s="653">
        <v>6041.1900000000005</v>
      </c>
      <c r="H281" s="653">
        <v>1</v>
      </c>
      <c r="I281" s="653">
        <v>1150.7028571428573</v>
      </c>
      <c r="J281" s="653"/>
      <c r="K281" s="653"/>
      <c r="L281" s="653"/>
      <c r="M281" s="653"/>
      <c r="N281" s="653"/>
      <c r="O281" s="653"/>
      <c r="P281" s="666"/>
      <c r="Q281" s="654"/>
    </row>
    <row r="282" spans="1:17" ht="14.4" customHeight="1" x14ac:dyDescent="0.3">
      <c r="A282" s="649" t="s">
        <v>581</v>
      </c>
      <c r="B282" s="650" t="s">
        <v>6873</v>
      </c>
      <c r="C282" s="650" t="s">
        <v>1527</v>
      </c>
      <c r="D282" s="650" t="s">
        <v>6501</v>
      </c>
      <c r="E282" s="650" t="s">
        <v>3766</v>
      </c>
      <c r="F282" s="653">
        <v>4.75</v>
      </c>
      <c r="G282" s="653">
        <v>4449.74</v>
      </c>
      <c r="H282" s="653">
        <v>1</v>
      </c>
      <c r="I282" s="653">
        <v>936.78736842105263</v>
      </c>
      <c r="J282" s="653">
        <v>39.270000000000003</v>
      </c>
      <c r="K282" s="653">
        <v>37528.71</v>
      </c>
      <c r="L282" s="653">
        <v>8.4339107453469193</v>
      </c>
      <c r="M282" s="653">
        <v>955.65851795263552</v>
      </c>
      <c r="N282" s="653">
        <v>32.92</v>
      </c>
      <c r="O282" s="653">
        <v>31460.21</v>
      </c>
      <c r="P282" s="666">
        <v>7.070123198209334</v>
      </c>
      <c r="Q282" s="654">
        <v>955.65643985419194</v>
      </c>
    </row>
    <row r="283" spans="1:17" ht="14.4" customHeight="1" x14ac:dyDescent="0.3">
      <c r="A283" s="649" t="s">
        <v>581</v>
      </c>
      <c r="B283" s="650" t="s">
        <v>6873</v>
      </c>
      <c r="C283" s="650" t="s">
        <v>1527</v>
      </c>
      <c r="D283" s="650" t="s">
        <v>6502</v>
      </c>
      <c r="E283" s="650" t="s">
        <v>3766</v>
      </c>
      <c r="F283" s="653">
        <v>8</v>
      </c>
      <c r="G283" s="653">
        <v>18777.52</v>
      </c>
      <c r="H283" s="653">
        <v>1</v>
      </c>
      <c r="I283" s="653">
        <v>2347.19</v>
      </c>
      <c r="J283" s="653">
        <v>25.919999999999998</v>
      </c>
      <c r="K283" s="653">
        <v>61885.440000000002</v>
      </c>
      <c r="L283" s="653">
        <v>3.2957195625407403</v>
      </c>
      <c r="M283" s="653">
        <v>2387.5555555555557</v>
      </c>
      <c r="N283" s="653">
        <v>19.13</v>
      </c>
      <c r="O283" s="653">
        <v>45704.600000000006</v>
      </c>
      <c r="P283" s="666">
        <v>2.4340061946412521</v>
      </c>
      <c r="Q283" s="654">
        <v>2389.1583899634088</v>
      </c>
    </row>
    <row r="284" spans="1:17" ht="14.4" customHeight="1" x14ac:dyDescent="0.3">
      <c r="A284" s="649" t="s">
        <v>581</v>
      </c>
      <c r="B284" s="650" t="s">
        <v>6873</v>
      </c>
      <c r="C284" s="650" t="s">
        <v>1527</v>
      </c>
      <c r="D284" s="650" t="s">
        <v>6503</v>
      </c>
      <c r="E284" s="650" t="s">
        <v>6447</v>
      </c>
      <c r="F284" s="653">
        <v>57.42</v>
      </c>
      <c r="G284" s="653">
        <v>2150.69</v>
      </c>
      <c r="H284" s="653">
        <v>1</v>
      </c>
      <c r="I284" s="653">
        <v>37.455416231278299</v>
      </c>
      <c r="J284" s="653">
        <v>233.71</v>
      </c>
      <c r="K284" s="653">
        <v>8825.6699999999983</v>
      </c>
      <c r="L284" s="653">
        <v>4.1036458066945949</v>
      </c>
      <c r="M284" s="653">
        <v>37.763339181036315</v>
      </c>
      <c r="N284" s="653"/>
      <c r="O284" s="653"/>
      <c r="P284" s="666"/>
      <c r="Q284" s="654"/>
    </row>
    <row r="285" spans="1:17" ht="14.4" customHeight="1" x14ac:dyDescent="0.3">
      <c r="A285" s="649" t="s">
        <v>581</v>
      </c>
      <c r="B285" s="650" t="s">
        <v>6873</v>
      </c>
      <c r="C285" s="650" t="s">
        <v>1527</v>
      </c>
      <c r="D285" s="650" t="s">
        <v>6504</v>
      </c>
      <c r="E285" s="650" t="s">
        <v>6505</v>
      </c>
      <c r="F285" s="653">
        <v>8.1999999999999993</v>
      </c>
      <c r="G285" s="653">
        <v>2111.3000000000002</v>
      </c>
      <c r="H285" s="653">
        <v>1</v>
      </c>
      <c r="I285" s="653">
        <v>257.47560975609758</v>
      </c>
      <c r="J285" s="653"/>
      <c r="K285" s="653"/>
      <c r="L285" s="653"/>
      <c r="M285" s="653"/>
      <c r="N285" s="653"/>
      <c r="O285" s="653"/>
      <c r="P285" s="666"/>
      <c r="Q285" s="654"/>
    </row>
    <row r="286" spans="1:17" ht="14.4" customHeight="1" x14ac:dyDescent="0.3">
      <c r="A286" s="649" t="s">
        <v>581</v>
      </c>
      <c r="B286" s="650" t="s">
        <v>6873</v>
      </c>
      <c r="C286" s="650" t="s">
        <v>1527</v>
      </c>
      <c r="D286" s="650" t="s">
        <v>6506</v>
      </c>
      <c r="E286" s="650" t="s">
        <v>6505</v>
      </c>
      <c r="F286" s="653">
        <v>6.41</v>
      </c>
      <c r="G286" s="653">
        <v>7496.35</v>
      </c>
      <c r="H286" s="653">
        <v>1</v>
      </c>
      <c r="I286" s="653">
        <v>1169.4773790951638</v>
      </c>
      <c r="J286" s="653">
        <v>1</v>
      </c>
      <c r="K286" s="653">
        <v>1179.74</v>
      </c>
      <c r="L286" s="653">
        <v>0.1573752559578995</v>
      </c>
      <c r="M286" s="653">
        <v>1179.74</v>
      </c>
      <c r="N286" s="653"/>
      <c r="O286" s="653"/>
      <c r="P286" s="666"/>
      <c r="Q286" s="654"/>
    </row>
    <row r="287" spans="1:17" ht="14.4" customHeight="1" x14ac:dyDescent="0.3">
      <c r="A287" s="649" t="s">
        <v>581</v>
      </c>
      <c r="B287" s="650" t="s">
        <v>6873</v>
      </c>
      <c r="C287" s="650" t="s">
        <v>1527</v>
      </c>
      <c r="D287" s="650" t="s">
        <v>6512</v>
      </c>
      <c r="E287" s="650" t="s">
        <v>6418</v>
      </c>
      <c r="F287" s="653">
        <v>25.369999999999997</v>
      </c>
      <c r="G287" s="653">
        <v>4147.62</v>
      </c>
      <c r="H287" s="653">
        <v>1</v>
      </c>
      <c r="I287" s="653">
        <v>163.48521876231771</v>
      </c>
      <c r="J287" s="653"/>
      <c r="K287" s="653"/>
      <c r="L287" s="653"/>
      <c r="M287" s="653"/>
      <c r="N287" s="653"/>
      <c r="O287" s="653"/>
      <c r="P287" s="666"/>
      <c r="Q287" s="654"/>
    </row>
    <row r="288" spans="1:17" ht="14.4" customHeight="1" x14ac:dyDescent="0.3">
      <c r="A288" s="649" t="s">
        <v>581</v>
      </c>
      <c r="B288" s="650" t="s">
        <v>6873</v>
      </c>
      <c r="C288" s="650" t="s">
        <v>1527</v>
      </c>
      <c r="D288" s="650" t="s">
        <v>6513</v>
      </c>
      <c r="E288" s="650" t="s">
        <v>6418</v>
      </c>
      <c r="F288" s="653">
        <v>12.98</v>
      </c>
      <c r="G288" s="653">
        <v>19099.190000000002</v>
      </c>
      <c r="H288" s="653">
        <v>1</v>
      </c>
      <c r="I288" s="653">
        <v>1471.4322033898306</v>
      </c>
      <c r="J288" s="653"/>
      <c r="K288" s="653"/>
      <c r="L288" s="653"/>
      <c r="M288" s="653"/>
      <c r="N288" s="653"/>
      <c r="O288" s="653"/>
      <c r="P288" s="666"/>
      <c r="Q288" s="654"/>
    </row>
    <row r="289" spans="1:17" ht="14.4" customHeight="1" x14ac:dyDescent="0.3">
      <c r="A289" s="649" t="s">
        <v>581</v>
      </c>
      <c r="B289" s="650" t="s">
        <v>6873</v>
      </c>
      <c r="C289" s="650" t="s">
        <v>1527</v>
      </c>
      <c r="D289" s="650" t="s">
        <v>6514</v>
      </c>
      <c r="E289" s="650" t="s">
        <v>6515</v>
      </c>
      <c r="F289" s="653"/>
      <c r="G289" s="653"/>
      <c r="H289" s="653"/>
      <c r="I289" s="653"/>
      <c r="J289" s="653">
        <v>1</v>
      </c>
      <c r="K289" s="653">
        <v>1457.31</v>
      </c>
      <c r="L289" s="653"/>
      <c r="M289" s="653">
        <v>1457.31</v>
      </c>
      <c r="N289" s="653"/>
      <c r="O289" s="653"/>
      <c r="P289" s="666"/>
      <c r="Q289" s="654"/>
    </row>
    <row r="290" spans="1:17" ht="14.4" customHeight="1" x14ac:dyDescent="0.3">
      <c r="A290" s="649" t="s">
        <v>581</v>
      </c>
      <c r="B290" s="650" t="s">
        <v>6873</v>
      </c>
      <c r="C290" s="650" t="s">
        <v>1527</v>
      </c>
      <c r="D290" s="650" t="s">
        <v>6879</v>
      </c>
      <c r="E290" s="650" t="s">
        <v>6880</v>
      </c>
      <c r="F290" s="653"/>
      <c r="G290" s="653"/>
      <c r="H290" s="653"/>
      <c r="I290" s="653"/>
      <c r="J290" s="653"/>
      <c r="K290" s="653"/>
      <c r="L290" s="653"/>
      <c r="M290" s="653"/>
      <c r="N290" s="653">
        <v>0.1</v>
      </c>
      <c r="O290" s="653">
        <v>546.08000000000004</v>
      </c>
      <c r="P290" s="666"/>
      <c r="Q290" s="654">
        <v>5460.8</v>
      </c>
    </row>
    <row r="291" spans="1:17" ht="14.4" customHeight="1" x14ac:dyDescent="0.3">
      <c r="A291" s="649" t="s">
        <v>581</v>
      </c>
      <c r="B291" s="650" t="s">
        <v>6873</v>
      </c>
      <c r="C291" s="650" t="s">
        <v>1527</v>
      </c>
      <c r="D291" s="650" t="s">
        <v>6520</v>
      </c>
      <c r="E291" s="650" t="s">
        <v>1471</v>
      </c>
      <c r="F291" s="653">
        <v>1.8599999999999999</v>
      </c>
      <c r="G291" s="653">
        <v>627.04</v>
      </c>
      <c r="H291" s="653">
        <v>1</v>
      </c>
      <c r="I291" s="653">
        <v>337.11827956989248</v>
      </c>
      <c r="J291" s="653">
        <v>3.1799999999999997</v>
      </c>
      <c r="K291" s="653">
        <v>1081.5</v>
      </c>
      <c r="L291" s="653">
        <v>1.7247703495789743</v>
      </c>
      <c r="M291" s="653">
        <v>340.09433962264154</v>
      </c>
      <c r="N291" s="653">
        <v>0.55000000000000004</v>
      </c>
      <c r="O291" s="653">
        <v>187.04</v>
      </c>
      <c r="P291" s="666">
        <v>0.29829038019903037</v>
      </c>
      <c r="Q291" s="654">
        <v>340.07272727272721</v>
      </c>
    </row>
    <row r="292" spans="1:17" ht="14.4" customHeight="1" x14ac:dyDescent="0.3">
      <c r="A292" s="649" t="s">
        <v>581</v>
      </c>
      <c r="B292" s="650" t="s">
        <v>6873</v>
      </c>
      <c r="C292" s="650" t="s">
        <v>1527</v>
      </c>
      <c r="D292" s="650" t="s">
        <v>6521</v>
      </c>
      <c r="E292" s="650" t="s">
        <v>1475</v>
      </c>
      <c r="F292" s="653">
        <v>2.0499999999999998</v>
      </c>
      <c r="G292" s="653">
        <v>172.76999999999998</v>
      </c>
      <c r="H292" s="653">
        <v>1</v>
      </c>
      <c r="I292" s="653">
        <v>84.278048780487808</v>
      </c>
      <c r="J292" s="653">
        <v>2.1</v>
      </c>
      <c r="K292" s="653">
        <v>178.54</v>
      </c>
      <c r="L292" s="653">
        <v>1.0333970017942931</v>
      </c>
      <c r="M292" s="653">
        <v>85.019047619047612</v>
      </c>
      <c r="N292" s="653">
        <v>2</v>
      </c>
      <c r="O292" s="653">
        <v>170.04</v>
      </c>
      <c r="P292" s="666">
        <v>0.98419864559819414</v>
      </c>
      <c r="Q292" s="654">
        <v>85.02</v>
      </c>
    </row>
    <row r="293" spans="1:17" ht="14.4" customHeight="1" x14ac:dyDescent="0.3">
      <c r="A293" s="649" t="s">
        <v>581</v>
      </c>
      <c r="B293" s="650" t="s">
        <v>6873</v>
      </c>
      <c r="C293" s="650" t="s">
        <v>1527</v>
      </c>
      <c r="D293" s="650" t="s">
        <v>6522</v>
      </c>
      <c r="E293" s="650" t="s">
        <v>1479</v>
      </c>
      <c r="F293" s="653">
        <v>10.02</v>
      </c>
      <c r="G293" s="653">
        <v>1689.04</v>
      </c>
      <c r="H293" s="653">
        <v>1</v>
      </c>
      <c r="I293" s="653">
        <v>168.56686626746509</v>
      </c>
      <c r="J293" s="653">
        <v>6.9499999999999993</v>
      </c>
      <c r="K293" s="653">
        <v>1181.83</v>
      </c>
      <c r="L293" s="653">
        <v>0.69970515795955091</v>
      </c>
      <c r="M293" s="653">
        <v>170.04748201438849</v>
      </c>
      <c r="N293" s="653">
        <v>6.35</v>
      </c>
      <c r="O293" s="653">
        <v>1079.81</v>
      </c>
      <c r="P293" s="666">
        <v>0.63930398332780747</v>
      </c>
      <c r="Q293" s="654">
        <v>170.0488188976378</v>
      </c>
    </row>
    <row r="294" spans="1:17" ht="14.4" customHeight="1" x14ac:dyDescent="0.3">
      <c r="A294" s="649" t="s">
        <v>581</v>
      </c>
      <c r="B294" s="650" t="s">
        <v>6873</v>
      </c>
      <c r="C294" s="650" t="s">
        <v>1527</v>
      </c>
      <c r="D294" s="650" t="s">
        <v>6524</v>
      </c>
      <c r="E294" s="650" t="s">
        <v>6418</v>
      </c>
      <c r="F294" s="653">
        <v>1.18</v>
      </c>
      <c r="G294" s="653">
        <v>1921.58</v>
      </c>
      <c r="H294" s="653">
        <v>1</v>
      </c>
      <c r="I294" s="653">
        <v>1628.457627118644</v>
      </c>
      <c r="J294" s="653"/>
      <c r="K294" s="653"/>
      <c r="L294" s="653"/>
      <c r="M294" s="653"/>
      <c r="N294" s="653"/>
      <c r="O294" s="653"/>
      <c r="P294" s="666"/>
      <c r="Q294" s="654"/>
    </row>
    <row r="295" spans="1:17" ht="14.4" customHeight="1" x14ac:dyDescent="0.3">
      <c r="A295" s="649" t="s">
        <v>581</v>
      </c>
      <c r="B295" s="650" t="s">
        <v>6873</v>
      </c>
      <c r="C295" s="650" t="s">
        <v>1527</v>
      </c>
      <c r="D295" s="650" t="s">
        <v>6526</v>
      </c>
      <c r="E295" s="650" t="s">
        <v>6527</v>
      </c>
      <c r="F295" s="653">
        <v>30.17</v>
      </c>
      <c r="G295" s="653">
        <v>2017.7600000000002</v>
      </c>
      <c r="H295" s="653">
        <v>1</v>
      </c>
      <c r="I295" s="653">
        <v>66.879681803115687</v>
      </c>
      <c r="J295" s="653"/>
      <c r="K295" s="653"/>
      <c r="L295" s="653"/>
      <c r="M295" s="653"/>
      <c r="N295" s="653"/>
      <c r="O295" s="653"/>
      <c r="P295" s="666"/>
      <c r="Q295" s="654"/>
    </row>
    <row r="296" spans="1:17" ht="14.4" customHeight="1" x14ac:dyDescent="0.3">
      <c r="A296" s="649" t="s">
        <v>581</v>
      </c>
      <c r="B296" s="650" t="s">
        <v>6873</v>
      </c>
      <c r="C296" s="650" t="s">
        <v>1527</v>
      </c>
      <c r="D296" s="650" t="s">
        <v>6528</v>
      </c>
      <c r="E296" s="650" t="s">
        <v>6527</v>
      </c>
      <c r="F296" s="653">
        <v>63.11</v>
      </c>
      <c r="G296" s="653">
        <v>10459.5</v>
      </c>
      <c r="H296" s="653">
        <v>1</v>
      </c>
      <c r="I296" s="653">
        <v>165.73443194422438</v>
      </c>
      <c r="J296" s="653"/>
      <c r="K296" s="653"/>
      <c r="L296" s="653"/>
      <c r="M296" s="653"/>
      <c r="N296" s="653"/>
      <c r="O296" s="653"/>
      <c r="P296" s="666"/>
      <c r="Q296" s="654"/>
    </row>
    <row r="297" spans="1:17" ht="14.4" customHeight="1" x14ac:dyDescent="0.3">
      <c r="A297" s="649" t="s">
        <v>581</v>
      </c>
      <c r="B297" s="650" t="s">
        <v>6873</v>
      </c>
      <c r="C297" s="650" t="s">
        <v>1527</v>
      </c>
      <c r="D297" s="650" t="s">
        <v>6529</v>
      </c>
      <c r="E297" s="650" t="s">
        <v>6527</v>
      </c>
      <c r="F297" s="653">
        <v>59.030000000000008</v>
      </c>
      <c r="G297" s="653">
        <v>19738.98</v>
      </c>
      <c r="H297" s="653">
        <v>1</v>
      </c>
      <c r="I297" s="653">
        <v>334.38895476876161</v>
      </c>
      <c r="J297" s="653"/>
      <c r="K297" s="653"/>
      <c r="L297" s="653"/>
      <c r="M297" s="653"/>
      <c r="N297" s="653"/>
      <c r="O297" s="653"/>
      <c r="P297" s="666"/>
      <c r="Q297" s="654"/>
    </row>
    <row r="298" spans="1:17" ht="14.4" customHeight="1" x14ac:dyDescent="0.3">
      <c r="A298" s="649" t="s">
        <v>581</v>
      </c>
      <c r="B298" s="650" t="s">
        <v>6873</v>
      </c>
      <c r="C298" s="650" t="s">
        <v>1527</v>
      </c>
      <c r="D298" s="650" t="s">
        <v>6539</v>
      </c>
      <c r="E298" s="650" t="s">
        <v>3354</v>
      </c>
      <c r="F298" s="653"/>
      <c r="G298" s="653"/>
      <c r="H298" s="653"/>
      <c r="I298" s="653"/>
      <c r="J298" s="653">
        <v>0.4</v>
      </c>
      <c r="K298" s="653">
        <v>2481.27</v>
      </c>
      <c r="L298" s="653"/>
      <c r="M298" s="653">
        <v>6203.1749999999993</v>
      </c>
      <c r="N298" s="653"/>
      <c r="O298" s="653"/>
      <c r="P298" s="666"/>
      <c r="Q298" s="654"/>
    </row>
    <row r="299" spans="1:17" ht="14.4" customHeight="1" x14ac:dyDescent="0.3">
      <c r="A299" s="649" t="s">
        <v>581</v>
      </c>
      <c r="B299" s="650" t="s">
        <v>6873</v>
      </c>
      <c r="C299" s="650" t="s">
        <v>1527</v>
      </c>
      <c r="D299" s="650" t="s">
        <v>6543</v>
      </c>
      <c r="E299" s="650" t="s">
        <v>6542</v>
      </c>
      <c r="F299" s="653">
        <v>1</v>
      </c>
      <c r="G299" s="653">
        <v>3869.1</v>
      </c>
      <c r="H299" s="653">
        <v>1</v>
      </c>
      <c r="I299" s="653">
        <v>3869.1</v>
      </c>
      <c r="J299" s="653"/>
      <c r="K299" s="653"/>
      <c r="L299" s="653"/>
      <c r="M299" s="653"/>
      <c r="N299" s="653"/>
      <c r="O299" s="653"/>
      <c r="P299" s="666"/>
      <c r="Q299" s="654"/>
    </row>
    <row r="300" spans="1:17" ht="14.4" customHeight="1" x14ac:dyDescent="0.3">
      <c r="A300" s="649" t="s">
        <v>581</v>
      </c>
      <c r="B300" s="650" t="s">
        <v>6873</v>
      </c>
      <c r="C300" s="650" t="s">
        <v>1527</v>
      </c>
      <c r="D300" s="650" t="s">
        <v>6544</v>
      </c>
      <c r="E300" s="650" t="s">
        <v>6545</v>
      </c>
      <c r="F300" s="653">
        <v>4.96</v>
      </c>
      <c r="G300" s="653">
        <v>6595.26</v>
      </c>
      <c r="H300" s="653">
        <v>1</v>
      </c>
      <c r="I300" s="653">
        <v>1329.6895161290322</v>
      </c>
      <c r="J300" s="653">
        <v>1</v>
      </c>
      <c r="K300" s="653">
        <v>1442.32</v>
      </c>
      <c r="L300" s="653">
        <v>0.21869039279725133</v>
      </c>
      <c r="M300" s="653">
        <v>1442.32</v>
      </c>
      <c r="N300" s="653"/>
      <c r="O300" s="653"/>
      <c r="P300" s="666"/>
      <c r="Q300" s="654"/>
    </row>
    <row r="301" spans="1:17" ht="14.4" customHeight="1" x14ac:dyDescent="0.3">
      <c r="A301" s="649" t="s">
        <v>581</v>
      </c>
      <c r="B301" s="650" t="s">
        <v>6873</v>
      </c>
      <c r="C301" s="650" t="s">
        <v>1527</v>
      </c>
      <c r="D301" s="650" t="s">
        <v>6546</v>
      </c>
      <c r="E301" s="650" t="s">
        <v>6545</v>
      </c>
      <c r="F301" s="653">
        <v>11.13</v>
      </c>
      <c r="G301" s="653">
        <v>3105.81</v>
      </c>
      <c r="H301" s="653">
        <v>1</v>
      </c>
      <c r="I301" s="653">
        <v>279.04851752021563</v>
      </c>
      <c r="J301" s="653">
        <v>3.55</v>
      </c>
      <c r="K301" s="653">
        <v>1065.21</v>
      </c>
      <c r="L301" s="653">
        <v>0.34297333062872487</v>
      </c>
      <c r="M301" s="653">
        <v>300.05915492957752</v>
      </c>
      <c r="N301" s="653"/>
      <c r="O301" s="653"/>
      <c r="P301" s="666"/>
      <c r="Q301" s="654"/>
    </row>
    <row r="302" spans="1:17" ht="14.4" customHeight="1" x14ac:dyDescent="0.3">
      <c r="A302" s="649" t="s">
        <v>581</v>
      </c>
      <c r="B302" s="650" t="s">
        <v>6873</v>
      </c>
      <c r="C302" s="650" t="s">
        <v>1527</v>
      </c>
      <c r="D302" s="650" t="s">
        <v>6547</v>
      </c>
      <c r="E302" s="650" t="s">
        <v>6418</v>
      </c>
      <c r="F302" s="653">
        <v>22.57</v>
      </c>
      <c r="G302" s="653">
        <v>74956.929999999993</v>
      </c>
      <c r="H302" s="653">
        <v>1</v>
      </c>
      <c r="I302" s="653">
        <v>3321.0868409392997</v>
      </c>
      <c r="J302" s="653"/>
      <c r="K302" s="653"/>
      <c r="L302" s="653"/>
      <c r="M302" s="653"/>
      <c r="N302" s="653"/>
      <c r="O302" s="653"/>
      <c r="P302" s="666"/>
      <c r="Q302" s="654"/>
    </row>
    <row r="303" spans="1:17" ht="14.4" customHeight="1" x14ac:dyDescent="0.3">
      <c r="A303" s="649" t="s">
        <v>581</v>
      </c>
      <c r="B303" s="650" t="s">
        <v>6873</v>
      </c>
      <c r="C303" s="650" t="s">
        <v>1527</v>
      </c>
      <c r="D303" s="650" t="s">
        <v>6548</v>
      </c>
      <c r="E303" s="650" t="s">
        <v>6418</v>
      </c>
      <c r="F303" s="653">
        <v>3.75</v>
      </c>
      <c r="G303" s="653">
        <v>25012.61</v>
      </c>
      <c r="H303" s="653">
        <v>1</v>
      </c>
      <c r="I303" s="653">
        <v>6670.0293333333339</v>
      </c>
      <c r="J303" s="653"/>
      <c r="K303" s="653"/>
      <c r="L303" s="653"/>
      <c r="M303" s="653"/>
      <c r="N303" s="653"/>
      <c r="O303" s="653"/>
      <c r="P303" s="666"/>
      <c r="Q303" s="654"/>
    </row>
    <row r="304" spans="1:17" ht="14.4" customHeight="1" x14ac:dyDescent="0.3">
      <c r="A304" s="649" t="s">
        <v>581</v>
      </c>
      <c r="B304" s="650" t="s">
        <v>6873</v>
      </c>
      <c r="C304" s="650" t="s">
        <v>1527</v>
      </c>
      <c r="D304" s="650" t="s">
        <v>6881</v>
      </c>
      <c r="E304" s="650" t="s">
        <v>6882</v>
      </c>
      <c r="F304" s="653"/>
      <c r="G304" s="653"/>
      <c r="H304" s="653"/>
      <c r="I304" s="653"/>
      <c r="J304" s="653">
        <v>12</v>
      </c>
      <c r="K304" s="653">
        <v>3953.52</v>
      </c>
      <c r="L304" s="653"/>
      <c r="M304" s="653">
        <v>329.46</v>
      </c>
      <c r="N304" s="653"/>
      <c r="O304" s="653"/>
      <c r="P304" s="666"/>
      <c r="Q304" s="654"/>
    </row>
    <row r="305" spans="1:17" ht="14.4" customHeight="1" x14ac:dyDescent="0.3">
      <c r="A305" s="649" t="s">
        <v>581</v>
      </c>
      <c r="B305" s="650" t="s">
        <v>6873</v>
      </c>
      <c r="C305" s="650" t="s">
        <v>1527</v>
      </c>
      <c r="D305" s="650" t="s">
        <v>6549</v>
      </c>
      <c r="E305" s="650" t="s">
        <v>6550</v>
      </c>
      <c r="F305" s="653">
        <v>17.12</v>
      </c>
      <c r="G305" s="653">
        <v>16218.59</v>
      </c>
      <c r="H305" s="653">
        <v>1</v>
      </c>
      <c r="I305" s="653">
        <v>947.34754672897191</v>
      </c>
      <c r="J305" s="653"/>
      <c r="K305" s="653"/>
      <c r="L305" s="653"/>
      <c r="M305" s="653"/>
      <c r="N305" s="653">
        <v>1</v>
      </c>
      <c r="O305" s="653">
        <v>955.66</v>
      </c>
      <c r="P305" s="666">
        <v>5.8923741213015433E-2</v>
      </c>
      <c r="Q305" s="654">
        <v>955.66</v>
      </c>
    </row>
    <row r="306" spans="1:17" ht="14.4" customHeight="1" x14ac:dyDescent="0.3">
      <c r="A306" s="649" t="s">
        <v>581</v>
      </c>
      <c r="B306" s="650" t="s">
        <v>6873</v>
      </c>
      <c r="C306" s="650" t="s">
        <v>1527</v>
      </c>
      <c r="D306" s="650" t="s">
        <v>6551</v>
      </c>
      <c r="E306" s="650" t="s">
        <v>6550</v>
      </c>
      <c r="F306" s="653">
        <v>35.56</v>
      </c>
      <c r="G306" s="653">
        <v>84219.59</v>
      </c>
      <c r="H306" s="653">
        <v>1</v>
      </c>
      <c r="I306" s="653">
        <v>2368.3799212598424</v>
      </c>
      <c r="J306" s="653"/>
      <c r="K306" s="653"/>
      <c r="L306" s="653"/>
      <c r="M306" s="653"/>
      <c r="N306" s="653">
        <v>5.05</v>
      </c>
      <c r="O306" s="653">
        <v>12065.25</v>
      </c>
      <c r="P306" s="666">
        <v>0.14325942455906043</v>
      </c>
      <c r="Q306" s="654">
        <v>2389.1584158415844</v>
      </c>
    </row>
    <row r="307" spans="1:17" ht="14.4" customHeight="1" x14ac:dyDescent="0.3">
      <c r="A307" s="649" t="s">
        <v>581</v>
      </c>
      <c r="B307" s="650" t="s">
        <v>6873</v>
      </c>
      <c r="C307" s="650" t="s">
        <v>1527</v>
      </c>
      <c r="D307" s="650" t="s">
        <v>6552</v>
      </c>
      <c r="E307" s="650" t="s">
        <v>3766</v>
      </c>
      <c r="F307" s="653">
        <v>3.85</v>
      </c>
      <c r="G307" s="653">
        <v>37505.08</v>
      </c>
      <c r="H307" s="653">
        <v>1</v>
      </c>
      <c r="I307" s="653">
        <v>9741.5792207792201</v>
      </c>
      <c r="J307" s="653">
        <v>38.72</v>
      </c>
      <c r="K307" s="653">
        <v>277398.97000000003</v>
      </c>
      <c r="L307" s="653">
        <v>7.3963039140297795</v>
      </c>
      <c r="M307" s="653">
        <v>7164.2295971074391</v>
      </c>
      <c r="N307" s="653">
        <v>68.149999999999991</v>
      </c>
      <c r="O307" s="653">
        <v>488461.56</v>
      </c>
      <c r="P307" s="666">
        <v>13.023877298755261</v>
      </c>
      <c r="Q307" s="654">
        <v>7167.4476889214975</v>
      </c>
    </row>
    <row r="308" spans="1:17" ht="14.4" customHeight="1" x14ac:dyDescent="0.3">
      <c r="A308" s="649" t="s">
        <v>581</v>
      </c>
      <c r="B308" s="650" t="s">
        <v>6873</v>
      </c>
      <c r="C308" s="650" t="s">
        <v>1527</v>
      </c>
      <c r="D308" s="650" t="s">
        <v>6553</v>
      </c>
      <c r="E308" s="650" t="s">
        <v>6545</v>
      </c>
      <c r="F308" s="653">
        <v>1.58</v>
      </c>
      <c r="G308" s="653">
        <v>3857.35</v>
      </c>
      <c r="H308" s="653">
        <v>1</v>
      </c>
      <c r="I308" s="653">
        <v>2441.3607594936707</v>
      </c>
      <c r="J308" s="653"/>
      <c r="K308" s="653"/>
      <c r="L308" s="653"/>
      <c r="M308" s="653"/>
      <c r="N308" s="653"/>
      <c r="O308" s="653"/>
      <c r="P308" s="666"/>
      <c r="Q308" s="654"/>
    </row>
    <row r="309" spans="1:17" ht="14.4" customHeight="1" x14ac:dyDescent="0.3">
      <c r="A309" s="649" t="s">
        <v>581</v>
      </c>
      <c r="B309" s="650" t="s">
        <v>6873</v>
      </c>
      <c r="C309" s="650" t="s">
        <v>1527</v>
      </c>
      <c r="D309" s="650" t="s">
        <v>6554</v>
      </c>
      <c r="E309" s="650" t="s">
        <v>6555</v>
      </c>
      <c r="F309" s="653">
        <v>6.27</v>
      </c>
      <c r="G309" s="653">
        <v>2021.4300000000003</v>
      </c>
      <c r="H309" s="653">
        <v>1</v>
      </c>
      <c r="I309" s="653">
        <v>322.39712918660297</v>
      </c>
      <c r="J309" s="653"/>
      <c r="K309" s="653"/>
      <c r="L309" s="653"/>
      <c r="M309" s="653"/>
      <c r="N309" s="653"/>
      <c r="O309" s="653"/>
      <c r="P309" s="666"/>
      <c r="Q309" s="654"/>
    </row>
    <row r="310" spans="1:17" ht="14.4" customHeight="1" x14ac:dyDescent="0.3">
      <c r="A310" s="649" t="s">
        <v>581</v>
      </c>
      <c r="B310" s="650" t="s">
        <v>6873</v>
      </c>
      <c r="C310" s="650" t="s">
        <v>1527</v>
      </c>
      <c r="D310" s="650" t="s">
        <v>6556</v>
      </c>
      <c r="E310" s="650" t="s">
        <v>6555</v>
      </c>
      <c r="F310" s="653">
        <v>2.89</v>
      </c>
      <c r="G310" s="653">
        <v>1863.25</v>
      </c>
      <c r="H310" s="653">
        <v>1</v>
      </c>
      <c r="I310" s="653">
        <v>644.72318339100343</v>
      </c>
      <c r="J310" s="653"/>
      <c r="K310" s="653"/>
      <c r="L310" s="653"/>
      <c r="M310" s="653"/>
      <c r="N310" s="653"/>
      <c r="O310" s="653"/>
      <c r="P310" s="666"/>
      <c r="Q310" s="654"/>
    </row>
    <row r="311" spans="1:17" ht="14.4" customHeight="1" x14ac:dyDescent="0.3">
      <c r="A311" s="649" t="s">
        <v>581</v>
      </c>
      <c r="B311" s="650" t="s">
        <v>6873</v>
      </c>
      <c r="C311" s="650" t="s">
        <v>1527</v>
      </c>
      <c r="D311" s="650" t="s">
        <v>6557</v>
      </c>
      <c r="E311" s="650" t="s">
        <v>6555</v>
      </c>
      <c r="F311" s="653">
        <v>125.17000000000002</v>
      </c>
      <c r="G311" s="653">
        <v>36515.879999999997</v>
      </c>
      <c r="H311" s="653">
        <v>1</v>
      </c>
      <c r="I311" s="653">
        <v>291.73028680993843</v>
      </c>
      <c r="J311" s="653">
        <v>43.53</v>
      </c>
      <c r="K311" s="653">
        <v>10808.77</v>
      </c>
      <c r="L311" s="653">
        <v>0.29600190382923819</v>
      </c>
      <c r="M311" s="653">
        <v>248.30622559154605</v>
      </c>
      <c r="N311" s="653"/>
      <c r="O311" s="653"/>
      <c r="P311" s="666"/>
      <c r="Q311" s="654"/>
    </row>
    <row r="312" spans="1:17" ht="14.4" customHeight="1" x14ac:dyDescent="0.3">
      <c r="A312" s="649" t="s">
        <v>581</v>
      </c>
      <c r="B312" s="650" t="s">
        <v>6873</v>
      </c>
      <c r="C312" s="650" t="s">
        <v>1527</v>
      </c>
      <c r="D312" s="650" t="s">
        <v>6558</v>
      </c>
      <c r="E312" s="650" t="s">
        <v>3457</v>
      </c>
      <c r="F312" s="653">
        <v>1.5</v>
      </c>
      <c r="G312" s="653">
        <v>14671.47</v>
      </c>
      <c r="H312" s="653">
        <v>1</v>
      </c>
      <c r="I312" s="653">
        <v>9780.98</v>
      </c>
      <c r="J312" s="653">
        <v>0.49</v>
      </c>
      <c r="K312" s="653">
        <v>4834.72</v>
      </c>
      <c r="L312" s="653">
        <v>0.32953207824437503</v>
      </c>
      <c r="M312" s="653">
        <v>9866.7755102040828</v>
      </c>
      <c r="N312" s="653"/>
      <c r="O312" s="653"/>
      <c r="P312" s="666"/>
      <c r="Q312" s="654"/>
    </row>
    <row r="313" spans="1:17" ht="14.4" customHeight="1" x14ac:dyDescent="0.3">
      <c r="A313" s="649" t="s">
        <v>581</v>
      </c>
      <c r="B313" s="650" t="s">
        <v>6873</v>
      </c>
      <c r="C313" s="650" t="s">
        <v>1527</v>
      </c>
      <c r="D313" s="650" t="s">
        <v>6561</v>
      </c>
      <c r="E313" s="650" t="s">
        <v>6562</v>
      </c>
      <c r="F313" s="653">
        <v>98.07</v>
      </c>
      <c r="G313" s="653">
        <v>317212.96000000002</v>
      </c>
      <c r="H313" s="653">
        <v>1</v>
      </c>
      <c r="I313" s="653">
        <v>3234.5565412460492</v>
      </c>
      <c r="J313" s="653">
        <v>115.32000000000001</v>
      </c>
      <c r="K313" s="653">
        <v>370908.85</v>
      </c>
      <c r="L313" s="653">
        <v>1.169273947697471</v>
      </c>
      <c r="M313" s="653">
        <v>3216.344519597641</v>
      </c>
      <c r="N313" s="653">
        <v>24.139999999999997</v>
      </c>
      <c r="O313" s="653">
        <v>18061.64</v>
      </c>
      <c r="P313" s="666">
        <v>5.693853113693715E-2</v>
      </c>
      <c r="Q313" s="654">
        <v>748.20381110190567</v>
      </c>
    </row>
    <row r="314" spans="1:17" ht="14.4" customHeight="1" x14ac:dyDescent="0.3">
      <c r="A314" s="649" t="s">
        <v>581</v>
      </c>
      <c r="B314" s="650" t="s">
        <v>6873</v>
      </c>
      <c r="C314" s="650" t="s">
        <v>1527</v>
      </c>
      <c r="D314" s="650" t="s">
        <v>6563</v>
      </c>
      <c r="E314" s="650" t="s">
        <v>6562</v>
      </c>
      <c r="F314" s="653">
        <v>333.05</v>
      </c>
      <c r="G314" s="653">
        <v>2149622.14</v>
      </c>
      <c r="H314" s="653">
        <v>1</v>
      </c>
      <c r="I314" s="653">
        <v>6454.3526197267684</v>
      </c>
      <c r="J314" s="653">
        <v>288.86</v>
      </c>
      <c r="K314" s="653">
        <v>1858146.23</v>
      </c>
      <c r="L314" s="653">
        <v>0.86440597881076897</v>
      </c>
      <c r="M314" s="653">
        <v>6432.687911098802</v>
      </c>
      <c r="N314" s="653">
        <v>60.519999999999996</v>
      </c>
      <c r="O314" s="653">
        <v>90562.65</v>
      </c>
      <c r="P314" s="666">
        <v>4.2129567013112358E-2</v>
      </c>
      <c r="Q314" s="654">
        <v>1496.4086252478519</v>
      </c>
    </row>
    <row r="315" spans="1:17" ht="14.4" customHeight="1" x14ac:dyDescent="0.3">
      <c r="A315" s="649" t="s">
        <v>581</v>
      </c>
      <c r="B315" s="650" t="s">
        <v>6873</v>
      </c>
      <c r="C315" s="650" t="s">
        <v>1527</v>
      </c>
      <c r="D315" s="650" t="s">
        <v>6564</v>
      </c>
      <c r="E315" s="650" t="s">
        <v>1810</v>
      </c>
      <c r="F315" s="653"/>
      <c r="G315" s="653"/>
      <c r="H315" s="653"/>
      <c r="I315" s="653"/>
      <c r="J315" s="653">
        <v>9.52</v>
      </c>
      <c r="K315" s="653">
        <v>2494.98</v>
      </c>
      <c r="L315" s="653"/>
      <c r="M315" s="653">
        <v>262.07773109243698</v>
      </c>
      <c r="N315" s="653">
        <v>4.51</v>
      </c>
      <c r="O315" s="653">
        <v>1181.93</v>
      </c>
      <c r="P315" s="666"/>
      <c r="Q315" s="654">
        <v>262.06873614190692</v>
      </c>
    </row>
    <row r="316" spans="1:17" ht="14.4" customHeight="1" x14ac:dyDescent="0.3">
      <c r="A316" s="649" t="s">
        <v>581</v>
      </c>
      <c r="B316" s="650" t="s">
        <v>6873</v>
      </c>
      <c r="C316" s="650" t="s">
        <v>1527</v>
      </c>
      <c r="D316" s="650" t="s">
        <v>6565</v>
      </c>
      <c r="E316" s="650" t="s">
        <v>2265</v>
      </c>
      <c r="F316" s="653"/>
      <c r="G316" s="653"/>
      <c r="H316" s="653"/>
      <c r="I316" s="653"/>
      <c r="J316" s="653">
        <v>33</v>
      </c>
      <c r="K316" s="653">
        <v>10872.16</v>
      </c>
      <c r="L316" s="653"/>
      <c r="M316" s="653">
        <v>329.45939393939392</v>
      </c>
      <c r="N316" s="653">
        <v>47.72</v>
      </c>
      <c r="O316" s="653">
        <v>15721.8</v>
      </c>
      <c r="P316" s="666"/>
      <c r="Q316" s="654">
        <v>329.4593461860855</v>
      </c>
    </row>
    <row r="317" spans="1:17" ht="14.4" customHeight="1" x14ac:dyDescent="0.3">
      <c r="A317" s="649" t="s">
        <v>581</v>
      </c>
      <c r="B317" s="650" t="s">
        <v>6873</v>
      </c>
      <c r="C317" s="650" t="s">
        <v>1527</v>
      </c>
      <c r="D317" s="650" t="s">
        <v>6566</v>
      </c>
      <c r="E317" s="650" t="s">
        <v>2265</v>
      </c>
      <c r="F317" s="653"/>
      <c r="G317" s="653"/>
      <c r="H317" s="653"/>
      <c r="I317" s="653"/>
      <c r="J317" s="653"/>
      <c r="K317" s="653"/>
      <c r="L317" s="653"/>
      <c r="M317" s="653"/>
      <c r="N317" s="653">
        <v>14.370000000000001</v>
      </c>
      <c r="O317" s="653">
        <v>23671.95</v>
      </c>
      <c r="P317" s="666"/>
      <c r="Q317" s="654">
        <v>1647.3173277661795</v>
      </c>
    </row>
    <row r="318" spans="1:17" ht="14.4" customHeight="1" x14ac:dyDescent="0.3">
      <c r="A318" s="649" t="s">
        <v>581</v>
      </c>
      <c r="B318" s="650" t="s">
        <v>6873</v>
      </c>
      <c r="C318" s="650" t="s">
        <v>1527</v>
      </c>
      <c r="D318" s="650" t="s">
        <v>6567</v>
      </c>
      <c r="E318" s="650" t="s">
        <v>6568</v>
      </c>
      <c r="F318" s="653"/>
      <c r="G318" s="653"/>
      <c r="H318" s="653"/>
      <c r="I318" s="653"/>
      <c r="J318" s="653">
        <v>18.46</v>
      </c>
      <c r="K318" s="653">
        <v>3760.7999999999997</v>
      </c>
      <c r="L318" s="653"/>
      <c r="M318" s="653">
        <v>203.72697724810399</v>
      </c>
      <c r="N318" s="653">
        <v>27.49</v>
      </c>
      <c r="O318" s="653">
        <v>5600.49</v>
      </c>
      <c r="P318" s="666"/>
      <c r="Q318" s="654">
        <v>203.7282648235722</v>
      </c>
    </row>
    <row r="319" spans="1:17" ht="14.4" customHeight="1" x14ac:dyDescent="0.3">
      <c r="A319" s="649" t="s">
        <v>581</v>
      </c>
      <c r="B319" s="650" t="s">
        <v>6873</v>
      </c>
      <c r="C319" s="650" t="s">
        <v>1527</v>
      </c>
      <c r="D319" s="650" t="s">
        <v>6569</v>
      </c>
      <c r="E319" s="650" t="s">
        <v>6568</v>
      </c>
      <c r="F319" s="653"/>
      <c r="G319" s="653"/>
      <c r="H319" s="653"/>
      <c r="I319" s="653"/>
      <c r="J319" s="653">
        <v>29.65</v>
      </c>
      <c r="K319" s="653">
        <v>30202.620000000003</v>
      </c>
      <c r="L319" s="653"/>
      <c r="M319" s="653">
        <v>1018.6381112984824</v>
      </c>
      <c r="N319" s="653">
        <v>23.779999999999998</v>
      </c>
      <c r="O319" s="653">
        <v>24223.18</v>
      </c>
      <c r="P319" s="666"/>
      <c r="Q319" s="654">
        <v>1018.6366694701431</v>
      </c>
    </row>
    <row r="320" spans="1:17" ht="14.4" customHeight="1" x14ac:dyDescent="0.3">
      <c r="A320" s="649" t="s">
        <v>581</v>
      </c>
      <c r="B320" s="650" t="s">
        <v>6873</v>
      </c>
      <c r="C320" s="650" t="s">
        <v>1527</v>
      </c>
      <c r="D320" s="650" t="s">
        <v>6570</v>
      </c>
      <c r="E320" s="650" t="s">
        <v>6568</v>
      </c>
      <c r="F320" s="653"/>
      <c r="G320" s="653"/>
      <c r="H320" s="653"/>
      <c r="I320" s="653"/>
      <c r="J320" s="653">
        <v>2.75</v>
      </c>
      <c r="K320" s="653">
        <v>11205.009999999998</v>
      </c>
      <c r="L320" s="653"/>
      <c r="M320" s="653">
        <v>4074.5490909090904</v>
      </c>
      <c r="N320" s="653"/>
      <c r="O320" s="653"/>
      <c r="P320" s="666"/>
      <c r="Q320" s="654"/>
    </row>
    <row r="321" spans="1:17" ht="14.4" customHeight="1" x14ac:dyDescent="0.3">
      <c r="A321" s="649" t="s">
        <v>581</v>
      </c>
      <c r="B321" s="650" t="s">
        <v>6873</v>
      </c>
      <c r="C321" s="650" t="s">
        <v>1527</v>
      </c>
      <c r="D321" s="650" t="s">
        <v>6571</v>
      </c>
      <c r="E321" s="650" t="s">
        <v>6499</v>
      </c>
      <c r="F321" s="653">
        <v>1.3900000000000001</v>
      </c>
      <c r="G321" s="653">
        <v>2713.64</v>
      </c>
      <c r="H321" s="653">
        <v>1</v>
      </c>
      <c r="I321" s="653">
        <v>1952.258992805755</v>
      </c>
      <c r="J321" s="653"/>
      <c r="K321" s="653"/>
      <c r="L321" s="653"/>
      <c r="M321" s="653"/>
      <c r="N321" s="653"/>
      <c r="O321" s="653"/>
      <c r="P321" s="666"/>
      <c r="Q321" s="654"/>
    </row>
    <row r="322" spans="1:17" ht="14.4" customHeight="1" x14ac:dyDescent="0.3">
      <c r="A322" s="649" t="s">
        <v>581</v>
      </c>
      <c r="B322" s="650" t="s">
        <v>6873</v>
      </c>
      <c r="C322" s="650" t="s">
        <v>1527</v>
      </c>
      <c r="D322" s="650" t="s">
        <v>6575</v>
      </c>
      <c r="E322" s="650" t="s">
        <v>6418</v>
      </c>
      <c r="F322" s="653">
        <v>2.21</v>
      </c>
      <c r="G322" s="653">
        <v>5780.7</v>
      </c>
      <c r="H322" s="653">
        <v>1</v>
      </c>
      <c r="I322" s="653">
        <v>2615.7013574660632</v>
      </c>
      <c r="J322" s="653"/>
      <c r="K322" s="653"/>
      <c r="L322" s="653"/>
      <c r="M322" s="653"/>
      <c r="N322" s="653"/>
      <c r="O322" s="653"/>
      <c r="P322" s="666"/>
      <c r="Q322" s="654"/>
    </row>
    <row r="323" spans="1:17" ht="14.4" customHeight="1" x14ac:dyDescent="0.3">
      <c r="A323" s="649" t="s">
        <v>581</v>
      </c>
      <c r="B323" s="650" t="s">
        <v>6873</v>
      </c>
      <c r="C323" s="650" t="s">
        <v>1527</v>
      </c>
      <c r="D323" s="650" t="s">
        <v>6576</v>
      </c>
      <c r="E323" s="650" t="s">
        <v>6418</v>
      </c>
      <c r="F323" s="653">
        <v>2.48</v>
      </c>
      <c r="G323" s="653">
        <v>1140.8</v>
      </c>
      <c r="H323" s="653">
        <v>1</v>
      </c>
      <c r="I323" s="653">
        <v>460</v>
      </c>
      <c r="J323" s="653"/>
      <c r="K323" s="653"/>
      <c r="L323" s="653"/>
      <c r="M323" s="653"/>
      <c r="N323" s="653"/>
      <c r="O323" s="653"/>
      <c r="P323" s="666"/>
      <c r="Q323" s="654"/>
    </row>
    <row r="324" spans="1:17" ht="14.4" customHeight="1" x14ac:dyDescent="0.3">
      <c r="A324" s="649" t="s">
        <v>581</v>
      </c>
      <c r="B324" s="650" t="s">
        <v>6873</v>
      </c>
      <c r="C324" s="650" t="s">
        <v>1527</v>
      </c>
      <c r="D324" s="650" t="s">
        <v>6577</v>
      </c>
      <c r="E324" s="650" t="s">
        <v>1935</v>
      </c>
      <c r="F324" s="653"/>
      <c r="G324" s="653"/>
      <c r="H324" s="653"/>
      <c r="I324" s="653"/>
      <c r="J324" s="653"/>
      <c r="K324" s="653"/>
      <c r="L324" s="653"/>
      <c r="M324" s="653"/>
      <c r="N324" s="653">
        <v>2</v>
      </c>
      <c r="O324" s="653">
        <v>869.38</v>
      </c>
      <c r="P324" s="666"/>
      <c r="Q324" s="654">
        <v>434.69</v>
      </c>
    </row>
    <row r="325" spans="1:17" ht="14.4" customHeight="1" x14ac:dyDescent="0.3">
      <c r="A325" s="649" t="s">
        <v>581</v>
      </c>
      <c r="B325" s="650" t="s">
        <v>6873</v>
      </c>
      <c r="C325" s="650" t="s">
        <v>1527</v>
      </c>
      <c r="D325" s="650" t="s">
        <v>6578</v>
      </c>
      <c r="E325" s="650" t="s">
        <v>1935</v>
      </c>
      <c r="F325" s="653"/>
      <c r="G325" s="653"/>
      <c r="H325" s="653"/>
      <c r="I325" s="653"/>
      <c r="J325" s="653"/>
      <c r="K325" s="653"/>
      <c r="L325" s="653"/>
      <c r="M325" s="653"/>
      <c r="N325" s="653">
        <v>1</v>
      </c>
      <c r="O325" s="653">
        <v>2173.4499999999998</v>
      </c>
      <c r="P325" s="666"/>
      <c r="Q325" s="654">
        <v>2173.4499999999998</v>
      </c>
    </row>
    <row r="326" spans="1:17" ht="14.4" customHeight="1" x14ac:dyDescent="0.3">
      <c r="A326" s="649" t="s">
        <v>581</v>
      </c>
      <c r="B326" s="650" t="s">
        <v>6873</v>
      </c>
      <c r="C326" s="650" t="s">
        <v>1527</v>
      </c>
      <c r="D326" s="650" t="s">
        <v>6587</v>
      </c>
      <c r="E326" s="650" t="s">
        <v>3755</v>
      </c>
      <c r="F326" s="653"/>
      <c r="G326" s="653"/>
      <c r="H326" s="653"/>
      <c r="I326" s="653"/>
      <c r="J326" s="653">
        <v>3</v>
      </c>
      <c r="K326" s="653">
        <v>1392.12</v>
      </c>
      <c r="L326" s="653"/>
      <c r="M326" s="653">
        <v>464.03999999999996</v>
      </c>
      <c r="N326" s="653">
        <v>60.730000000000004</v>
      </c>
      <c r="O326" s="653">
        <v>28033.29</v>
      </c>
      <c r="P326" s="666"/>
      <c r="Q326" s="654">
        <v>461.60530215708872</v>
      </c>
    </row>
    <row r="327" spans="1:17" ht="14.4" customHeight="1" x14ac:dyDescent="0.3">
      <c r="A327" s="649" t="s">
        <v>581</v>
      </c>
      <c r="B327" s="650" t="s">
        <v>6873</v>
      </c>
      <c r="C327" s="650" t="s">
        <v>1527</v>
      </c>
      <c r="D327" s="650" t="s">
        <v>6589</v>
      </c>
      <c r="E327" s="650" t="s">
        <v>2255</v>
      </c>
      <c r="F327" s="653">
        <v>6.97</v>
      </c>
      <c r="G327" s="653">
        <v>11350.48</v>
      </c>
      <c r="H327" s="653">
        <v>1</v>
      </c>
      <c r="I327" s="653">
        <v>1628.4763271162124</v>
      </c>
      <c r="J327" s="653">
        <v>4.37</v>
      </c>
      <c r="K327" s="653">
        <v>7178.87</v>
      </c>
      <c r="L327" s="653">
        <v>0.63247281172249981</v>
      </c>
      <c r="M327" s="653">
        <v>1642.7620137299771</v>
      </c>
      <c r="N327" s="653">
        <v>12.71</v>
      </c>
      <c r="O327" s="653">
        <v>20879.54</v>
      </c>
      <c r="P327" s="666">
        <v>1.8395292533884031</v>
      </c>
      <c r="Q327" s="654">
        <v>1642.7647521636507</v>
      </c>
    </row>
    <row r="328" spans="1:17" ht="14.4" customHeight="1" x14ac:dyDescent="0.3">
      <c r="A328" s="649" t="s">
        <v>581</v>
      </c>
      <c r="B328" s="650" t="s">
        <v>6873</v>
      </c>
      <c r="C328" s="650" t="s">
        <v>1527</v>
      </c>
      <c r="D328" s="650" t="s">
        <v>6590</v>
      </c>
      <c r="E328" s="650" t="s">
        <v>1760</v>
      </c>
      <c r="F328" s="653">
        <v>160.51000000000005</v>
      </c>
      <c r="G328" s="653">
        <v>10354.66</v>
      </c>
      <c r="H328" s="653">
        <v>1</v>
      </c>
      <c r="I328" s="653">
        <v>64.510996199613714</v>
      </c>
      <c r="J328" s="653">
        <v>8.120000000000001</v>
      </c>
      <c r="K328" s="653">
        <v>530.56999999999994</v>
      </c>
      <c r="L328" s="653">
        <v>5.1239731676365995E-2</v>
      </c>
      <c r="M328" s="653">
        <v>65.341133004926093</v>
      </c>
      <c r="N328" s="653">
        <v>601.51</v>
      </c>
      <c r="O328" s="653">
        <v>39302.78</v>
      </c>
      <c r="P328" s="666">
        <v>3.7956610839950322</v>
      </c>
      <c r="Q328" s="654">
        <v>65.340193845488855</v>
      </c>
    </row>
    <row r="329" spans="1:17" ht="14.4" customHeight="1" x14ac:dyDescent="0.3">
      <c r="A329" s="649" t="s">
        <v>581</v>
      </c>
      <c r="B329" s="650" t="s">
        <v>6873</v>
      </c>
      <c r="C329" s="650" t="s">
        <v>1527</v>
      </c>
      <c r="D329" s="650" t="s">
        <v>6591</v>
      </c>
      <c r="E329" s="650" t="s">
        <v>1760</v>
      </c>
      <c r="F329" s="653">
        <v>71.81</v>
      </c>
      <c r="G329" s="653">
        <v>7952.130000000001</v>
      </c>
      <c r="H329" s="653">
        <v>1</v>
      </c>
      <c r="I329" s="653">
        <v>110.7384765353015</v>
      </c>
      <c r="J329" s="653">
        <v>17.899999999999999</v>
      </c>
      <c r="K329" s="653">
        <v>2015.79</v>
      </c>
      <c r="L329" s="653">
        <v>0.2534905742235099</v>
      </c>
      <c r="M329" s="653">
        <v>112.61396648044693</v>
      </c>
      <c r="N329" s="653">
        <v>685.07</v>
      </c>
      <c r="O329" s="653">
        <v>77146.86</v>
      </c>
      <c r="P329" s="666">
        <v>9.7014083019266533</v>
      </c>
      <c r="Q329" s="654">
        <v>112.61164552527478</v>
      </c>
    </row>
    <row r="330" spans="1:17" ht="14.4" customHeight="1" x14ac:dyDescent="0.3">
      <c r="A330" s="649" t="s">
        <v>581</v>
      </c>
      <c r="B330" s="650" t="s">
        <v>6873</v>
      </c>
      <c r="C330" s="650" t="s">
        <v>1527</v>
      </c>
      <c r="D330" s="650" t="s">
        <v>6592</v>
      </c>
      <c r="E330" s="650" t="s">
        <v>1760</v>
      </c>
      <c r="F330" s="653">
        <v>93.620000000000019</v>
      </c>
      <c r="G330" s="653">
        <v>52665.23</v>
      </c>
      <c r="H330" s="653">
        <v>1</v>
      </c>
      <c r="I330" s="653">
        <v>562.54251228370003</v>
      </c>
      <c r="J330" s="653">
        <v>1.2</v>
      </c>
      <c r="K330" s="653">
        <v>680.98</v>
      </c>
      <c r="L330" s="653">
        <v>1.2930352720381169E-2</v>
      </c>
      <c r="M330" s="653">
        <v>567.48333333333335</v>
      </c>
      <c r="N330" s="653">
        <v>466.04999999999995</v>
      </c>
      <c r="O330" s="653">
        <v>264478.26999999996</v>
      </c>
      <c r="P330" s="666">
        <v>5.0218762929545724</v>
      </c>
      <c r="Q330" s="654">
        <v>567.48904623967383</v>
      </c>
    </row>
    <row r="331" spans="1:17" ht="14.4" customHeight="1" x14ac:dyDescent="0.3">
      <c r="A331" s="649" t="s">
        <v>581</v>
      </c>
      <c r="B331" s="650" t="s">
        <v>6873</v>
      </c>
      <c r="C331" s="650" t="s">
        <v>1527</v>
      </c>
      <c r="D331" s="650" t="s">
        <v>6593</v>
      </c>
      <c r="E331" s="650" t="s">
        <v>1654</v>
      </c>
      <c r="F331" s="653"/>
      <c r="G331" s="653"/>
      <c r="H331" s="653"/>
      <c r="I331" s="653"/>
      <c r="J331" s="653"/>
      <c r="K331" s="653"/>
      <c r="L331" s="653"/>
      <c r="M331" s="653"/>
      <c r="N331" s="653">
        <v>3</v>
      </c>
      <c r="O331" s="653">
        <v>480.56</v>
      </c>
      <c r="P331" s="666"/>
      <c r="Q331" s="654">
        <v>160.18666666666667</v>
      </c>
    </row>
    <row r="332" spans="1:17" ht="14.4" customHeight="1" x14ac:dyDescent="0.3">
      <c r="A332" s="649" t="s">
        <v>581</v>
      </c>
      <c r="B332" s="650" t="s">
        <v>6873</v>
      </c>
      <c r="C332" s="650" t="s">
        <v>1527</v>
      </c>
      <c r="D332" s="650" t="s">
        <v>6595</v>
      </c>
      <c r="E332" s="650" t="s">
        <v>2210</v>
      </c>
      <c r="F332" s="653">
        <v>175.54999999999998</v>
      </c>
      <c r="G332" s="653">
        <v>117403.06000000001</v>
      </c>
      <c r="H332" s="653">
        <v>1</v>
      </c>
      <c r="I332" s="653">
        <v>668.77277129023082</v>
      </c>
      <c r="J332" s="653">
        <v>6.32</v>
      </c>
      <c r="K332" s="653">
        <v>4226.63</v>
      </c>
      <c r="L332" s="653">
        <v>3.6001020757039891E-2</v>
      </c>
      <c r="M332" s="653">
        <v>668.77056962025313</v>
      </c>
      <c r="N332" s="653">
        <v>127.67999999999999</v>
      </c>
      <c r="O332" s="653">
        <v>91436.15</v>
      </c>
      <c r="P332" s="666">
        <v>0.7788225451704579</v>
      </c>
      <c r="Q332" s="654">
        <v>716.13526002506262</v>
      </c>
    </row>
    <row r="333" spans="1:17" ht="14.4" customHeight="1" x14ac:dyDescent="0.3">
      <c r="A333" s="649" t="s">
        <v>581</v>
      </c>
      <c r="B333" s="650" t="s">
        <v>6873</v>
      </c>
      <c r="C333" s="650" t="s">
        <v>1527</v>
      </c>
      <c r="D333" s="650" t="s">
        <v>6596</v>
      </c>
      <c r="E333" s="650" t="s">
        <v>2240</v>
      </c>
      <c r="F333" s="653">
        <v>56.44</v>
      </c>
      <c r="G333" s="653">
        <v>47182.270000000004</v>
      </c>
      <c r="H333" s="653">
        <v>1</v>
      </c>
      <c r="I333" s="653">
        <v>835.97218284904329</v>
      </c>
      <c r="J333" s="653">
        <v>0.8</v>
      </c>
      <c r="K333" s="653">
        <v>674.64</v>
      </c>
      <c r="L333" s="653">
        <v>1.4298591398845369E-2</v>
      </c>
      <c r="M333" s="653">
        <v>843.3</v>
      </c>
      <c r="N333" s="653">
        <v>90.04</v>
      </c>
      <c r="O333" s="653">
        <v>77904.110000000015</v>
      </c>
      <c r="P333" s="666">
        <v>1.6511310286681842</v>
      </c>
      <c r="Q333" s="654">
        <v>865.21668147490016</v>
      </c>
    </row>
    <row r="334" spans="1:17" ht="14.4" customHeight="1" x14ac:dyDescent="0.3">
      <c r="A334" s="649" t="s">
        <v>581</v>
      </c>
      <c r="B334" s="650" t="s">
        <v>6873</v>
      </c>
      <c r="C334" s="650" t="s">
        <v>1527</v>
      </c>
      <c r="D334" s="650" t="s">
        <v>6597</v>
      </c>
      <c r="E334" s="650" t="s">
        <v>2243</v>
      </c>
      <c r="F334" s="653">
        <v>423.02000000000004</v>
      </c>
      <c r="G334" s="653">
        <v>141453.41</v>
      </c>
      <c r="H334" s="653">
        <v>1</v>
      </c>
      <c r="I334" s="653">
        <v>334.38941421209398</v>
      </c>
      <c r="J334" s="653">
        <v>159.44999999999999</v>
      </c>
      <c r="K334" s="653">
        <v>53705.65</v>
      </c>
      <c r="L334" s="653">
        <v>0.37967023912679093</v>
      </c>
      <c r="M334" s="653">
        <v>336.81812480401385</v>
      </c>
      <c r="N334" s="653">
        <v>380.71000000000004</v>
      </c>
      <c r="O334" s="653">
        <v>136555.04999999999</v>
      </c>
      <c r="P334" s="666">
        <v>0.96537121303756468</v>
      </c>
      <c r="Q334" s="654">
        <v>358.68521972104747</v>
      </c>
    </row>
    <row r="335" spans="1:17" ht="14.4" customHeight="1" x14ac:dyDescent="0.3">
      <c r="A335" s="649" t="s">
        <v>581</v>
      </c>
      <c r="B335" s="650" t="s">
        <v>6873</v>
      </c>
      <c r="C335" s="650" t="s">
        <v>1527</v>
      </c>
      <c r="D335" s="650" t="s">
        <v>6598</v>
      </c>
      <c r="E335" s="650" t="s">
        <v>6599</v>
      </c>
      <c r="F335" s="653"/>
      <c r="G335" s="653"/>
      <c r="H335" s="653"/>
      <c r="I335" s="653"/>
      <c r="J335" s="653">
        <v>36.739999999999995</v>
      </c>
      <c r="K335" s="653">
        <v>6059.43</v>
      </c>
      <c r="L335" s="653"/>
      <c r="M335" s="653">
        <v>164.92732716385413</v>
      </c>
      <c r="N335" s="653"/>
      <c r="O335" s="653"/>
      <c r="P335" s="666"/>
      <c r="Q335" s="654"/>
    </row>
    <row r="336" spans="1:17" ht="14.4" customHeight="1" x14ac:dyDescent="0.3">
      <c r="A336" s="649" t="s">
        <v>581</v>
      </c>
      <c r="B336" s="650" t="s">
        <v>6873</v>
      </c>
      <c r="C336" s="650" t="s">
        <v>1527</v>
      </c>
      <c r="D336" s="650" t="s">
        <v>6600</v>
      </c>
      <c r="E336" s="650" t="s">
        <v>6599</v>
      </c>
      <c r="F336" s="653"/>
      <c r="G336" s="653"/>
      <c r="H336" s="653"/>
      <c r="I336" s="653"/>
      <c r="J336" s="653">
        <v>62.13</v>
      </c>
      <c r="K336" s="653">
        <v>30740.57</v>
      </c>
      <c r="L336" s="653"/>
      <c r="M336" s="653">
        <v>494.77820698535328</v>
      </c>
      <c r="N336" s="653"/>
      <c r="O336" s="653"/>
      <c r="P336" s="666"/>
      <c r="Q336" s="654"/>
    </row>
    <row r="337" spans="1:17" ht="14.4" customHeight="1" x14ac:dyDescent="0.3">
      <c r="A337" s="649" t="s">
        <v>581</v>
      </c>
      <c r="B337" s="650" t="s">
        <v>6873</v>
      </c>
      <c r="C337" s="650" t="s">
        <v>1527</v>
      </c>
      <c r="D337" s="650" t="s">
        <v>6601</v>
      </c>
      <c r="E337" s="650" t="s">
        <v>6599</v>
      </c>
      <c r="F337" s="653"/>
      <c r="G337" s="653"/>
      <c r="H337" s="653"/>
      <c r="I337" s="653"/>
      <c r="J337" s="653">
        <v>12.93</v>
      </c>
      <c r="K337" s="653">
        <v>19192.43</v>
      </c>
      <c r="L337" s="653"/>
      <c r="M337" s="653">
        <v>1484.3333333333335</v>
      </c>
      <c r="N337" s="653"/>
      <c r="O337" s="653"/>
      <c r="P337" s="666"/>
      <c r="Q337" s="654"/>
    </row>
    <row r="338" spans="1:17" ht="14.4" customHeight="1" x14ac:dyDescent="0.3">
      <c r="A338" s="649" t="s">
        <v>581</v>
      </c>
      <c r="B338" s="650" t="s">
        <v>6873</v>
      </c>
      <c r="C338" s="650" t="s">
        <v>1527</v>
      </c>
      <c r="D338" s="650" t="s">
        <v>6602</v>
      </c>
      <c r="E338" s="650" t="s">
        <v>6599</v>
      </c>
      <c r="F338" s="653"/>
      <c r="G338" s="653"/>
      <c r="H338" s="653"/>
      <c r="I338" s="653"/>
      <c r="J338" s="653">
        <v>11.31</v>
      </c>
      <c r="K338" s="653">
        <v>22383.800000000003</v>
      </c>
      <c r="L338" s="653"/>
      <c r="M338" s="653">
        <v>1979.1158267020337</v>
      </c>
      <c r="N338" s="653"/>
      <c r="O338" s="653"/>
      <c r="P338" s="666"/>
      <c r="Q338" s="654"/>
    </row>
    <row r="339" spans="1:17" ht="14.4" customHeight="1" x14ac:dyDescent="0.3">
      <c r="A339" s="649" t="s">
        <v>581</v>
      </c>
      <c r="B339" s="650" t="s">
        <v>6873</v>
      </c>
      <c r="C339" s="650" t="s">
        <v>1527</v>
      </c>
      <c r="D339" s="650" t="s">
        <v>6603</v>
      </c>
      <c r="E339" s="650" t="s">
        <v>1650</v>
      </c>
      <c r="F339" s="653">
        <v>116.72</v>
      </c>
      <c r="G339" s="653">
        <v>25842.639999999999</v>
      </c>
      <c r="H339" s="653">
        <v>1</v>
      </c>
      <c r="I339" s="653">
        <v>221.40712816997944</v>
      </c>
      <c r="J339" s="653">
        <v>280.8</v>
      </c>
      <c r="K339" s="653">
        <v>64647.83</v>
      </c>
      <c r="L339" s="653">
        <v>2.5015954252351928</v>
      </c>
      <c r="M339" s="653">
        <v>230.2273148148148</v>
      </c>
      <c r="N339" s="653">
        <v>511.27</v>
      </c>
      <c r="O339" s="653">
        <v>117802.18000000001</v>
      </c>
      <c r="P339" s="666">
        <v>4.558442171542846</v>
      </c>
      <c r="Q339" s="654">
        <v>230.41089835116478</v>
      </c>
    </row>
    <row r="340" spans="1:17" ht="14.4" customHeight="1" x14ac:dyDescent="0.3">
      <c r="A340" s="649" t="s">
        <v>581</v>
      </c>
      <c r="B340" s="650" t="s">
        <v>6873</v>
      </c>
      <c r="C340" s="650" t="s">
        <v>1527</v>
      </c>
      <c r="D340" s="650" t="s">
        <v>6604</v>
      </c>
      <c r="E340" s="650" t="s">
        <v>1650</v>
      </c>
      <c r="F340" s="653"/>
      <c r="G340" s="653"/>
      <c r="H340" s="653"/>
      <c r="I340" s="653"/>
      <c r="J340" s="653">
        <v>4.49</v>
      </c>
      <c r="K340" s="653">
        <v>3528.12</v>
      </c>
      <c r="L340" s="653"/>
      <c r="M340" s="653">
        <v>785.772828507795</v>
      </c>
      <c r="N340" s="653">
        <v>6.1000000000000005</v>
      </c>
      <c r="O340" s="653">
        <v>4573.1099999999997</v>
      </c>
      <c r="P340" s="666"/>
      <c r="Q340" s="654">
        <v>749.6901639344261</v>
      </c>
    </row>
    <row r="341" spans="1:17" ht="14.4" customHeight="1" x14ac:dyDescent="0.3">
      <c r="A341" s="649" t="s">
        <v>581</v>
      </c>
      <c r="B341" s="650" t="s">
        <v>6873</v>
      </c>
      <c r="C341" s="650" t="s">
        <v>1527</v>
      </c>
      <c r="D341" s="650" t="s">
        <v>6605</v>
      </c>
      <c r="E341" s="650" t="s">
        <v>6606</v>
      </c>
      <c r="F341" s="653">
        <v>97.339999999999989</v>
      </c>
      <c r="G341" s="653">
        <v>32549.52</v>
      </c>
      <c r="H341" s="653">
        <v>1</v>
      </c>
      <c r="I341" s="653">
        <v>334.38997328950074</v>
      </c>
      <c r="J341" s="653">
        <v>501.56000000000006</v>
      </c>
      <c r="K341" s="653">
        <v>169184.72999999998</v>
      </c>
      <c r="L341" s="653">
        <v>5.1977642066611116</v>
      </c>
      <c r="M341" s="653">
        <v>337.31703086370516</v>
      </c>
      <c r="N341" s="653"/>
      <c r="O341" s="653"/>
      <c r="P341" s="666"/>
      <c r="Q341" s="654"/>
    </row>
    <row r="342" spans="1:17" ht="14.4" customHeight="1" x14ac:dyDescent="0.3">
      <c r="A342" s="649" t="s">
        <v>581</v>
      </c>
      <c r="B342" s="650" t="s">
        <v>6873</v>
      </c>
      <c r="C342" s="650" t="s">
        <v>1527</v>
      </c>
      <c r="D342" s="650" t="s">
        <v>6776</v>
      </c>
      <c r="E342" s="650" t="s">
        <v>6418</v>
      </c>
      <c r="F342" s="653">
        <v>33.370000000000005</v>
      </c>
      <c r="G342" s="653">
        <v>2231.77</v>
      </c>
      <c r="H342" s="653">
        <v>1</v>
      </c>
      <c r="I342" s="653">
        <v>66.879532514234327</v>
      </c>
      <c r="J342" s="653"/>
      <c r="K342" s="653"/>
      <c r="L342" s="653"/>
      <c r="M342" s="653"/>
      <c r="N342" s="653"/>
      <c r="O342" s="653"/>
      <c r="P342" s="666"/>
      <c r="Q342" s="654"/>
    </row>
    <row r="343" spans="1:17" ht="14.4" customHeight="1" x14ac:dyDescent="0.3">
      <c r="A343" s="649" t="s">
        <v>581</v>
      </c>
      <c r="B343" s="650" t="s">
        <v>6873</v>
      </c>
      <c r="C343" s="650" t="s">
        <v>1527</v>
      </c>
      <c r="D343" s="650" t="s">
        <v>6607</v>
      </c>
      <c r="E343" s="650" t="s">
        <v>1682</v>
      </c>
      <c r="F343" s="653"/>
      <c r="G343" s="653"/>
      <c r="H343" s="653"/>
      <c r="I343" s="653"/>
      <c r="J343" s="653">
        <v>61.4</v>
      </c>
      <c r="K343" s="653">
        <v>10126.650000000001</v>
      </c>
      <c r="L343" s="653"/>
      <c r="M343" s="653">
        <v>164.92915309446258</v>
      </c>
      <c r="N343" s="653">
        <v>8.85</v>
      </c>
      <c r="O343" s="653">
        <v>1459.61</v>
      </c>
      <c r="P343" s="666"/>
      <c r="Q343" s="654">
        <v>164.92768361581921</v>
      </c>
    </row>
    <row r="344" spans="1:17" ht="14.4" customHeight="1" x14ac:dyDescent="0.3">
      <c r="A344" s="649" t="s">
        <v>581</v>
      </c>
      <c r="B344" s="650" t="s">
        <v>6873</v>
      </c>
      <c r="C344" s="650" t="s">
        <v>1527</v>
      </c>
      <c r="D344" s="650" t="s">
        <v>6608</v>
      </c>
      <c r="E344" s="650" t="s">
        <v>1685</v>
      </c>
      <c r="F344" s="653"/>
      <c r="G344" s="653"/>
      <c r="H344" s="653"/>
      <c r="I344" s="653"/>
      <c r="J344" s="653">
        <v>2.2199999999999998</v>
      </c>
      <c r="K344" s="653">
        <v>3282.33</v>
      </c>
      <c r="L344" s="653"/>
      <c r="M344" s="653">
        <v>1478.5270270270271</v>
      </c>
      <c r="N344" s="653">
        <v>4.5599999999999996</v>
      </c>
      <c r="O344" s="653">
        <v>6768.55</v>
      </c>
      <c r="P344" s="666"/>
      <c r="Q344" s="654">
        <v>1484.3311403508774</v>
      </c>
    </row>
    <row r="345" spans="1:17" ht="14.4" customHeight="1" x14ac:dyDescent="0.3">
      <c r="A345" s="649" t="s">
        <v>581</v>
      </c>
      <c r="B345" s="650" t="s">
        <v>6873</v>
      </c>
      <c r="C345" s="650" t="s">
        <v>1527</v>
      </c>
      <c r="D345" s="650" t="s">
        <v>6609</v>
      </c>
      <c r="E345" s="650" t="s">
        <v>1701</v>
      </c>
      <c r="F345" s="653">
        <v>31.69</v>
      </c>
      <c r="G345" s="653">
        <v>15543.22</v>
      </c>
      <c r="H345" s="653">
        <v>1</v>
      </c>
      <c r="I345" s="653">
        <v>490.47712212054273</v>
      </c>
      <c r="J345" s="653">
        <v>24.09</v>
      </c>
      <c r="K345" s="653">
        <v>11886.89</v>
      </c>
      <c r="L345" s="653">
        <v>0.76476367187751315</v>
      </c>
      <c r="M345" s="653">
        <v>493.43669572436693</v>
      </c>
      <c r="N345" s="653">
        <v>8.32</v>
      </c>
      <c r="O345" s="653">
        <v>4116.5599999999995</v>
      </c>
      <c r="P345" s="666">
        <v>0.26484602289615661</v>
      </c>
      <c r="Q345" s="654">
        <v>494.77884615384608</v>
      </c>
    </row>
    <row r="346" spans="1:17" ht="14.4" customHeight="1" x14ac:dyDescent="0.3">
      <c r="A346" s="649" t="s">
        <v>581</v>
      </c>
      <c r="B346" s="650" t="s">
        <v>6873</v>
      </c>
      <c r="C346" s="650" t="s">
        <v>1527</v>
      </c>
      <c r="D346" s="650" t="s">
        <v>6612</v>
      </c>
      <c r="E346" s="650" t="s">
        <v>6613</v>
      </c>
      <c r="F346" s="653"/>
      <c r="G346" s="653"/>
      <c r="H346" s="653"/>
      <c r="I346" s="653"/>
      <c r="J346" s="653">
        <v>2</v>
      </c>
      <c r="K346" s="653">
        <v>10790.3</v>
      </c>
      <c r="L346" s="653"/>
      <c r="M346" s="653">
        <v>5395.15</v>
      </c>
      <c r="N346" s="653"/>
      <c r="O346" s="653"/>
      <c r="P346" s="666"/>
      <c r="Q346" s="654"/>
    </row>
    <row r="347" spans="1:17" ht="14.4" customHeight="1" x14ac:dyDescent="0.3">
      <c r="A347" s="649" t="s">
        <v>581</v>
      </c>
      <c r="B347" s="650" t="s">
        <v>6873</v>
      </c>
      <c r="C347" s="650" t="s">
        <v>1527</v>
      </c>
      <c r="D347" s="650" t="s">
        <v>6619</v>
      </c>
      <c r="E347" s="650" t="s">
        <v>1688</v>
      </c>
      <c r="F347" s="653">
        <v>10.120000000000001</v>
      </c>
      <c r="G347" s="653">
        <v>13992.89</v>
      </c>
      <c r="H347" s="653">
        <v>1</v>
      </c>
      <c r="I347" s="653">
        <v>1382.6966403162053</v>
      </c>
      <c r="J347" s="653">
        <v>18.62</v>
      </c>
      <c r="K347" s="653">
        <v>25745.82</v>
      </c>
      <c r="L347" s="653">
        <v>1.8399215601637688</v>
      </c>
      <c r="M347" s="653">
        <v>1382.6970998925885</v>
      </c>
      <c r="N347" s="653">
        <v>2.4300000000000002</v>
      </c>
      <c r="O347" s="653">
        <v>3359.94</v>
      </c>
      <c r="P347" s="666">
        <v>0.24011765975434668</v>
      </c>
      <c r="Q347" s="654">
        <v>1382.6913580246912</v>
      </c>
    </row>
    <row r="348" spans="1:17" ht="14.4" customHeight="1" x14ac:dyDescent="0.3">
      <c r="A348" s="649" t="s">
        <v>581</v>
      </c>
      <c r="B348" s="650" t="s">
        <v>6873</v>
      </c>
      <c r="C348" s="650" t="s">
        <v>1527</v>
      </c>
      <c r="D348" s="650" t="s">
        <v>6620</v>
      </c>
      <c r="E348" s="650" t="s">
        <v>1688</v>
      </c>
      <c r="F348" s="653">
        <v>16.709999999999997</v>
      </c>
      <c r="G348" s="653">
        <v>77180.5</v>
      </c>
      <c r="H348" s="653">
        <v>1</v>
      </c>
      <c r="I348" s="653">
        <v>4618.8210652304015</v>
      </c>
      <c r="J348" s="653">
        <v>26.43</v>
      </c>
      <c r="K348" s="653">
        <v>121815.87</v>
      </c>
      <c r="L348" s="653">
        <v>1.5783244472373203</v>
      </c>
      <c r="M348" s="653">
        <v>4609</v>
      </c>
      <c r="N348" s="653">
        <v>1.98</v>
      </c>
      <c r="O348" s="653">
        <v>9125.82</v>
      </c>
      <c r="P348" s="666">
        <v>0.1182399699405938</v>
      </c>
      <c r="Q348" s="654">
        <v>4609</v>
      </c>
    </row>
    <row r="349" spans="1:17" ht="14.4" customHeight="1" x14ac:dyDescent="0.3">
      <c r="A349" s="649" t="s">
        <v>581</v>
      </c>
      <c r="B349" s="650" t="s">
        <v>6873</v>
      </c>
      <c r="C349" s="650" t="s">
        <v>1527</v>
      </c>
      <c r="D349" s="650" t="s">
        <v>6621</v>
      </c>
      <c r="E349" s="650" t="s">
        <v>1688</v>
      </c>
      <c r="F349" s="653">
        <v>11.669999999999998</v>
      </c>
      <c r="G349" s="653">
        <v>161528.82999999999</v>
      </c>
      <c r="H349" s="653">
        <v>1</v>
      </c>
      <c r="I349" s="653">
        <v>13841.373607540703</v>
      </c>
      <c r="J349" s="653">
        <v>17.489999999999998</v>
      </c>
      <c r="K349" s="653">
        <v>241814.86</v>
      </c>
      <c r="L349" s="653">
        <v>1.4970383924652955</v>
      </c>
      <c r="M349" s="653">
        <v>13825.892510005719</v>
      </c>
      <c r="N349" s="653">
        <v>8.11</v>
      </c>
      <c r="O349" s="653">
        <v>112127.98000000001</v>
      </c>
      <c r="P349" s="666">
        <v>0.6941669793559454</v>
      </c>
      <c r="Q349" s="654">
        <v>13825.891491985205</v>
      </c>
    </row>
    <row r="350" spans="1:17" ht="14.4" customHeight="1" x14ac:dyDescent="0.3">
      <c r="A350" s="649" t="s">
        <v>581</v>
      </c>
      <c r="B350" s="650" t="s">
        <v>6873</v>
      </c>
      <c r="C350" s="650" t="s">
        <v>1527</v>
      </c>
      <c r="D350" s="650" t="s">
        <v>6624</v>
      </c>
      <c r="E350" s="650" t="s">
        <v>6625</v>
      </c>
      <c r="F350" s="653">
        <v>22.47</v>
      </c>
      <c r="G350" s="653">
        <v>15976.800000000001</v>
      </c>
      <c r="H350" s="653">
        <v>1</v>
      </c>
      <c r="I350" s="653">
        <v>711.02803738317766</v>
      </c>
      <c r="J350" s="653">
        <v>121.53</v>
      </c>
      <c r="K350" s="653">
        <v>53093.15</v>
      </c>
      <c r="L350" s="653">
        <v>3.3231404286215009</v>
      </c>
      <c r="M350" s="653">
        <v>436.87278861186542</v>
      </c>
      <c r="N350" s="653"/>
      <c r="O350" s="653"/>
      <c r="P350" s="666"/>
      <c r="Q350" s="654"/>
    </row>
    <row r="351" spans="1:17" ht="14.4" customHeight="1" x14ac:dyDescent="0.3">
      <c r="A351" s="649" t="s">
        <v>581</v>
      </c>
      <c r="B351" s="650" t="s">
        <v>6873</v>
      </c>
      <c r="C351" s="650" t="s">
        <v>1527</v>
      </c>
      <c r="D351" s="650" t="s">
        <v>6626</v>
      </c>
      <c r="E351" s="650" t="s">
        <v>6627</v>
      </c>
      <c r="F351" s="653">
        <v>20.399999999999999</v>
      </c>
      <c r="G351" s="653">
        <v>69754.740000000005</v>
      </c>
      <c r="H351" s="653">
        <v>1</v>
      </c>
      <c r="I351" s="653">
        <v>3419.3500000000004</v>
      </c>
      <c r="J351" s="653">
        <v>61.31</v>
      </c>
      <c r="K351" s="653">
        <v>134068.94</v>
      </c>
      <c r="L351" s="653">
        <v>1.9220047268472364</v>
      </c>
      <c r="M351" s="653">
        <v>2186.7385418365684</v>
      </c>
      <c r="N351" s="653"/>
      <c r="O351" s="653"/>
      <c r="P351" s="666"/>
      <c r="Q351" s="654"/>
    </row>
    <row r="352" spans="1:17" ht="14.4" customHeight="1" x14ac:dyDescent="0.3">
      <c r="A352" s="649" t="s">
        <v>581</v>
      </c>
      <c r="B352" s="650" t="s">
        <v>6873</v>
      </c>
      <c r="C352" s="650" t="s">
        <v>1527</v>
      </c>
      <c r="D352" s="650" t="s">
        <v>6628</v>
      </c>
      <c r="E352" s="650" t="s">
        <v>3755</v>
      </c>
      <c r="F352" s="653">
        <v>75.81</v>
      </c>
      <c r="G352" s="653">
        <v>348726</v>
      </c>
      <c r="H352" s="653">
        <v>1</v>
      </c>
      <c r="I352" s="653">
        <v>4600</v>
      </c>
      <c r="J352" s="653">
        <v>7.05</v>
      </c>
      <c r="K352" s="653">
        <v>32674.100000000002</v>
      </c>
      <c r="L352" s="653">
        <v>9.3695623498104535E-2</v>
      </c>
      <c r="M352" s="653">
        <v>4634.6241134751781</v>
      </c>
      <c r="N352" s="653">
        <v>14.69</v>
      </c>
      <c r="O352" s="653">
        <v>67847.929999999993</v>
      </c>
      <c r="P352" s="666">
        <v>0.19455942487798442</v>
      </c>
      <c r="Q352" s="654">
        <v>4618.6473791695025</v>
      </c>
    </row>
    <row r="353" spans="1:17" ht="14.4" customHeight="1" x14ac:dyDescent="0.3">
      <c r="A353" s="649" t="s">
        <v>581</v>
      </c>
      <c r="B353" s="650" t="s">
        <v>6873</v>
      </c>
      <c r="C353" s="650" t="s">
        <v>1527</v>
      </c>
      <c r="D353" s="650" t="s">
        <v>6629</v>
      </c>
      <c r="E353" s="650" t="s">
        <v>3755</v>
      </c>
      <c r="F353" s="653">
        <v>2</v>
      </c>
      <c r="G353" s="653">
        <v>4600</v>
      </c>
      <c r="H353" s="653">
        <v>1</v>
      </c>
      <c r="I353" s="653">
        <v>2300</v>
      </c>
      <c r="J353" s="653">
        <v>5.9</v>
      </c>
      <c r="K353" s="653">
        <v>13590.98</v>
      </c>
      <c r="L353" s="653">
        <v>2.9545608695652175</v>
      </c>
      <c r="M353" s="653">
        <v>2303.5559322033896</v>
      </c>
      <c r="N353" s="653">
        <v>21.4</v>
      </c>
      <c r="O353" s="653">
        <v>49409.69</v>
      </c>
      <c r="P353" s="666">
        <v>10.741236956521739</v>
      </c>
      <c r="Q353" s="654">
        <v>2308.8640186915891</v>
      </c>
    </row>
    <row r="354" spans="1:17" ht="14.4" customHeight="1" x14ac:dyDescent="0.3">
      <c r="A354" s="649" t="s">
        <v>581</v>
      </c>
      <c r="B354" s="650" t="s">
        <v>6873</v>
      </c>
      <c r="C354" s="650" t="s">
        <v>1527</v>
      </c>
      <c r="D354" s="650" t="s">
        <v>6883</v>
      </c>
      <c r="E354" s="650" t="s">
        <v>6418</v>
      </c>
      <c r="F354" s="653">
        <v>0</v>
      </c>
      <c r="G354" s="653">
        <v>0</v>
      </c>
      <c r="H354" s="653"/>
      <c r="I354" s="653"/>
      <c r="J354" s="653"/>
      <c r="K354" s="653"/>
      <c r="L354" s="653"/>
      <c r="M354" s="653"/>
      <c r="N354" s="653"/>
      <c r="O354" s="653"/>
      <c r="P354" s="666"/>
      <c r="Q354" s="654"/>
    </row>
    <row r="355" spans="1:17" ht="14.4" customHeight="1" x14ac:dyDescent="0.3">
      <c r="A355" s="649" t="s">
        <v>581</v>
      </c>
      <c r="B355" s="650" t="s">
        <v>6873</v>
      </c>
      <c r="C355" s="650" t="s">
        <v>1527</v>
      </c>
      <c r="D355" s="650" t="s">
        <v>6658</v>
      </c>
      <c r="E355" s="650" t="s">
        <v>6659</v>
      </c>
      <c r="F355" s="653"/>
      <c r="G355" s="653"/>
      <c r="H355" s="653"/>
      <c r="I355" s="653"/>
      <c r="J355" s="653"/>
      <c r="K355" s="653"/>
      <c r="L355" s="653"/>
      <c r="M355" s="653"/>
      <c r="N355" s="653">
        <v>19.27</v>
      </c>
      <c r="O355" s="653">
        <v>81128.28</v>
      </c>
      <c r="P355" s="666"/>
      <c r="Q355" s="654">
        <v>4210.0819927348211</v>
      </c>
    </row>
    <row r="356" spans="1:17" ht="14.4" customHeight="1" x14ac:dyDescent="0.3">
      <c r="A356" s="649" t="s">
        <v>581</v>
      </c>
      <c r="B356" s="650" t="s">
        <v>6873</v>
      </c>
      <c r="C356" s="650" t="s">
        <v>1527</v>
      </c>
      <c r="D356" s="650" t="s">
        <v>6662</v>
      </c>
      <c r="E356" s="650" t="s">
        <v>6659</v>
      </c>
      <c r="F356" s="653"/>
      <c r="G356" s="653"/>
      <c r="H356" s="653"/>
      <c r="I356" s="653"/>
      <c r="J356" s="653"/>
      <c r="K356" s="653"/>
      <c r="L356" s="653"/>
      <c r="M356" s="653"/>
      <c r="N356" s="653">
        <v>38.89</v>
      </c>
      <c r="O356" s="653">
        <v>507914.46</v>
      </c>
      <c r="P356" s="666"/>
      <c r="Q356" s="654">
        <v>13060.284391874518</v>
      </c>
    </row>
    <row r="357" spans="1:17" ht="14.4" customHeight="1" x14ac:dyDescent="0.3">
      <c r="A357" s="649" t="s">
        <v>581</v>
      </c>
      <c r="B357" s="650" t="s">
        <v>6873</v>
      </c>
      <c r="C357" s="650" t="s">
        <v>1527</v>
      </c>
      <c r="D357" s="650" t="s">
        <v>6663</v>
      </c>
      <c r="E357" s="650" t="s">
        <v>6659</v>
      </c>
      <c r="F357" s="653"/>
      <c r="G357" s="653"/>
      <c r="H357" s="653"/>
      <c r="I357" s="653"/>
      <c r="J357" s="653"/>
      <c r="K357" s="653"/>
      <c r="L357" s="653"/>
      <c r="M357" s="653"/>
      <c r="N357" s="653">
        <v>19.3</v>
      </c>
      <c r="O357" s="653">
        <v>24391.37</v>
      </c>
      <c r="P357" s="666"/>
      <c r="Q357" s="654">
        <v>1263.801554404145</v>
      </c>
    </row>
    <row r="358" spans="1:17" ht="14.4" customHeight="1" x14ac:dyDescent="0.3">
      <c r="A358" s="649" t="s">
        <v>581</v>
      </c>
      <c r="B358" s="650" t="s">
        <v>6873</v>
      </c>
      <c r="C358" s="650" t="s">
        <v>1527</v>
      </c>
      <c r="D358" s="650" t="s">
        <v>6664</v>
      </c>
      <c r="E358" s="650" t="s">
        <v>1886</v>
      </c>
      <c r="F358" s="653"/>
      <c r="G358" s="653"/>
      <c r="H358" s="653"/>
      <c r="I358" s="653"/>
      <c r="J358" s="653"/>
      <c r="K358" s="653"/>
      <c r="L358" s="653"/>
      <c r="M358" s="653"/>
      <c r="N358" s="653">
        <v>22.259999999999998</v>
      </c>
      <c r="O358" s="653">
        <v>25743.61</v>
      </c>
      <c r="P358" s="666"/>
      <c r="Q358" s="654">
        <v>1156.4964061096139</v>
      </c>
    </row>
    <row r="359" spans="1:17" ht="14.4" customHeight="1" x14ac:dyDescent="0.3">
      <c r="A359" s="649" t="s">
        <v>581</v>
      </c>
      <c r="B359" s="650" t="s">
        <v>6873</v>
      </c>
      <c r="C359" s="650" t="s">
        <v>1527</v>
      </c>
      <c r="D359" s="650" t="s">
        <v>6665</v>
      </c>
      <c r="E359" s="650" t="s">
        <v>1886</v>
      </c>
      <c r="F359" s="653"/>
      <c r="G359" s="653"/>
      <c r="H359" s="653"/>
      <c r="I359" s="653"/>
      <c r="J359" s="653"/>
      <c r="K359" s="653"/>
      <c r="L359" s="653"/>
      <c r="M359" s="653"/>
      <c r="N359" s="653">
        <v>76.47999999999999</v>
      </c>
      <c r="O359" s="653">
        <v>29482.97</v>
      </c>
      <c r="P359" s="666"/>
      <c r="Q359" s="654">
        <v>385.49908472803355</v>
      </c>
    </row>
    <row r="360" spans="1:17" ht="14.4" customHeight="1" x14ac:dyDescent="0.3">
      <c r="A360" s="649" t="s">
        <v>581</v>
      </c>
      <c r="B360" s="650" t="s">
        <v>6873</v>
      </c>
      <c r="C360" s="650" t="s">
        <v>1527</v>
      </c>
      <c r="D360" s="650" t="s">
        <v>6666</v>
      </c>
      <c r="E360" s="650" t="s">
        <v>1886</v>
      </c>
      <c r="F360" s="653"/>
      <c r="G360" s="653"/>
      <c r="H360" s="653"/>
      <c r="I360" s="653"/>
      <c r="J360" s="653"/>
      <c r="K360" s="653"/>
      <c r="L360" s="653"/>
      <c r="M360" s="653"/>
      <c r="N360" s="653">
        <v>66.28</v>
      </c>
      <c r="O360" s="653">
        <v>8516.8700000000008</v>
      </c>
      <c r="P360" s="666"/>
      <c r="Q360" s="654">
        <v>128.4983403741702</v>
      </c>
    </row>
    <row r="361" spans="1:17" ht="14.4" customHeight="1" x14ac:dyDescent="0.3">
      <c r="A361" s="649" t="s">
        <v>581</v>
      </c>
      <c r="B361" s="650" t="s">
        <v>6873</v>
      </c>
      <c r="C361" s="650" t="s">
        <v>1527</v>
      </c>
      <c r="D361" s="650" t="s">
        <v>6667</v>
      </c>
      <c r="E361" s="650" t="s">
        <v>6418</v>
      </c>
      <c r="F361" s="653">
        <v>2.39</v>
      </c>
      <c r="G361" s="653">
        <v>717.12</v>
      </c>
      <c r="H361" s="653">
        <v>1</v>
      </c>
      <c r="I361" s="653">
        <v>300.05020920502091</v>
      </c>
      <c r="J361" s="653"/>
      <c r="K361" s="653"/>
      <c r="L361" s="653"/>
      <c r="M361" s="653"/>
      <c r="N361" s="653"/>
      <c r="O361" s="653"/>
      <c r="P361" s="666"/>
      <c r="Q361" s="654"/>
    </row>
    <row r="362" spans="1:17" ht="14.4" customHeight="1" x14ac:dyDescent="0.3">
      <c r="A362" s="649" t="s">
        <v>581</v>
      </c>
      <c r="B362" s="650" t="s">
        <v>6873</v>
      </c>
      <c r="C362" s="650" t="s">
        <v>1527</v>
      </c>
      <c r="D362" s="650" t="s">
        <v>6668</v>
      </c>
      <c r="E362" s="650" t="s">
        <v>1886</v>
      </c>
      <c r="F362" s="653"/>
      <c r="G362" s="653"/>
      <c r="H362" s="653"/>
      <c r="I362" s="653"/>
      <c r="J362" s="653"/>
      <c r="K362" s="653"/>
      <c r="L362" s="653"/>
      <c r="M362" s="653"/>
      <c r="N362" s="653">
        <v>9.44</v>
      </c>
      <c r="O362" s="653">
        <v>14558.01</v>
      </c>
      <c r="P362" s="666"/>
      <c r="Q362" s="654">
        <v>1542.1620762711866</v>
      </c>
    </row>
    <row r="363" spans="1:17" ht="14.4" customHeight="1" x14ac:dyDescent="0.3">
      <c r="A363" s="649" t="s">
        <v>581</v>
      </c>
      <c r="B363" s="650" t="s">
        <v>6873</v>
      </c>
      <c r="C363" s="650" t="s">
        <v>1527</v>
      </c>
      <c r="D363" s="650" t="s">
        <v>6669</v>
      </c>
      <c r="E363" s="650" t="s">
        <v>1898</v>
      </c>
      <c r="F363" s="653"/>
      <c r="G363" s="653"/>
      <c r="H363" s="653"/>
      <c r="I363" s="653"/>
      <c r="J363" s="653"/>
      <c r="K363" s="653"/>
      <c r="L363" s="653"/>
      <c r="M363" s="653"/>
      <c r="N363" s="653">
        <v>144.57</v>
      </c>
      <c r="O363" s="653">
        <v>108168.01</v>
      </c>
      <c r="P363" s="666"/>
      <c r="Q363" s="654">
        <v>748.20509095939678</v>
      </c>
    </row>
    <row r="364" spans="1:17" ht="14.4" customHeight="1" x14ac:dyDescent="0.3">
      <c r="A364" s="649" t="s">
        <v>581</v>
      </c>
      <c r="B364" s="650" t="s">
        <v>6873</v>
      </c>
      <c r="C364" s="650" t="s">
        <v>1527</v>
      </c>
      <c r="D364" s="650" t="s">
        <v>6671</v>
      </c>
      <c r="E364" s="650" t="s">
        <v>1898</v>
      </c>
      <c r="F364" s="653"/>
      <c r="G364" s="653"/>
      <c r="H364" s="653"/>
      <c r="I364" s="653"/>
      <c r="J364" s="653"/>
      <c r="K364" s="653"/>
      <c r="L364" s="653"/>
      <c r="M364" s="653"/>
      <c r="N364" s="653">
        <v>368.48</v>
      </c>
      <c r="O364" s="653">
        <v>551396.37</v>
      </c>
      <c r="P364" s="666"/>
      <c r="Q364" s="654">
        <v>1496.4078647416413</v>
      </c>
    </row>
    <row r="365" spans="1:17" ht="14.4" customHeight="1" x14ac:dyDescent="0.3">
      <c r="A365" s="649" t="s">
        <v>581</v>
      </c>
      <c r="B365" s="650" t="s">
        <v>6873</v>
      </c>
      <c r="C365" s="650" t="s">
        <v>1527</v>
      </c>
      <c r="D365" s="650" t="s">
        <v>6884</v>
      </c>
      <c r="E365" s="650" t="s">
        <v>6885</v>
      </c>
      <c r="F365" s="653"/>
      <c r="G365" s="653"/>
      <c r="H365" s="653"/>
      <c r="I365" s="653"/>
      <c r="J365" s="653"/>
      <c r="K365" s="653"/>
      <c r="L365" s="653"/>
      <c r="M365" s="653"/>
      <c r="N365" s="653">
        <v>5.09</v>
      </c>
      <c r="O365" s="653">
        <v>3808.3500000000004</v>
      </c>
      <c r="P365" s="666"/>
      <c r="Q365" s="654">
        <v>748.2023575638508</v>
      </c>
    </row>
    <row r="366" spans="1:17" ht="14.4" customHeight="1" x14ac:dyDescent="0.3">
      <c r="A366" s="649" t="s">
        <v>581</v>
      </c>
      <c r="B366" s="650" t="s">
        <v>6873</v>
      </c>
      <c r="C366" s="650" t="s">
        <v>1527</v>
      </c>
      <c r="D366" s="650" t="s">
        <v>6886</v>
      </c>
      <c r="E366" s="650" t="s">
        <v>6885</v>
      </c>
      <c r="F366" s="653"/>
      <c r="G366" s="653"/>
      <c r="H366" s="653"/>
      <c r="I366" s="653"/>
      <c r="J366" s="653"/>
      <c r="K366" s="653"/>
      <c r="L366" s="653"/>
      <c r="M366" s="653"/>
      <c r="N366" s="653">
        <v>11.129999999999999</v>
      </c>
      <c r="O366" s="653">
        <v>16655.02</v>
      </c>
      <c r="P366" s="666"/>
      <c r="Q366" s="654">
        <v>1496.4079065588501</v>
      </c>
    </row>
    <row r="367" spans="1:17" ht="14.4" customHeight="1" x14ac:dyDescent="0.3">
      <c r="A367" s="649" t="s">
        <v>581</v>
      </c>
      <c r="B367" s="650" t="s">
        <v>6873</v>
      </c>
      <c r="C367" s="650" t="s">
        <v>1527</v>
      </c>
      <c r="D367" s="650" t="s">
        <v>6672</v>
      </c>
      <c r="E367" s="650" t="s">
        <v>1905</v>
      </c>
      <c r="F367" s="653"/>
      <c r="G367" s="653"/>
      <c r="H367" s="653"/>
      <c r="I367" s="653"/>
      <c r="J367" s="653"/>
      <c r="K367" s="653"/>
      <c r="L367" s="653"/>
      <c r="M367" s="653"/>
      <c r="N367" s="653">
        <v>7</v>
      </c>
      <c r="O367" s="653">
        <v>82774.58</v>
      </c>
      <c r="P367" s="666"/>
      <c r="Q367" s="654">
        <v>11824.94</v>
      </c>
    </row>
    <row r="368" spans="1:17" ht="14.4" customHeight="1" x14ac:dyDescent="0.3">
      <c r="A368" s="649" t="s">
        <v>581</v>
      </c>
      <c r="B368" s="650" t="s">
        <v>6873</v>
      </c>
      <c r="C368" s="650" t="s">
        <v>1527</v>
      </c>
      <c r="D368" s="650" t="s">
        <v>6673</v>
      </c>
      <c r="E368" s="650" t="s">
        <v>6418</v>
      </c>
      <c r="F368" s="653">
        <v>22.7</v>
      </c>
      <c r="G368" s="653">
        <v>32627.68</v>
      </c>
      <c r="H368" s="653">
        <v>1</v>
      </c>
      <c r="I368" s="653">
        <v>1437.3427312775332</v>
      </c>
      <c r="J368" s="653"/>
      <c r="K368" s="653"/>
      <c r="L368" s="653"/>
      <c r="M368" s="653"/>
      <c r="N368" s="653"/>
      <c r="O368" s="653"/>
      <c r="P368" s="666"/>
      <c r="Q368" s="654"/>
    </row>
    <row r="369" spans="1:17" ht="14.4" customHeight="1" x14ac:dyDescent="0.3">
      <c r="A369" s="649" t="s">
        <v>581</v>
      </c>
      <c r="B369" s="650" t="s">
        <v>6873</v>
      </c>
      <c r="C369" s="650" t="s">
        <v>1527</v>
      </c>
      <c r="D369" s="650" t="s">
        <v>6676</v>
      </c>
      <c r="E369" s="650" t="s">
        <v>625</v>
      </c>
      <c r="F369" s="653"/>
      <c r="G369" s="653"/>
      <c r="H369" s="653"/>
      <c r="I369" s="653"/>
      <c r="J369" s="653"/>
      <c r="K369" s="653"/>
      <c r="L369" s="653"/>
      <c r="M369" s="653"/>
      <c r="N369" s="653">
        <v>2.27</v>
      </c>
      <c r="O369" s="653">
        <v>14957.57</v>
      </c>
      <c r="P369" s="666"/>
      <c r="Q369" s="654">
        <v>6589.2378854625549</v>
      </c>
    </row>
    <row r="370" spans="1:17" ht="14.4" customHeight="1" x14ac:dyDescent="0.3">
      <c r="A370" s="649" t="s">
        <v>581</v>
      </c>
      <c r="B370" s="650" t="s">
        <v>6873</v>
      </c>
      <c r="C370" s="650" t="s">
        <v>1527</v>
      </c>
      <c r="D370" s="650" t="s">
        <v>6677</v>
      </c>
      <c r="E370" s="650" t="s">
        <v>1760</v>
      </c>
      <c r="F370" s="653">
        <v>664.03</v>
      </c>
      <c r="G370" s="653">
        <v>21732.33</v>
      </c>
      <c r="H370" s="653">
        <v>1</v>
      </c>
      <c r="I370" s="653">
        <v>32.727933978886497</v>
      </c>
      <c r="J370" s="653"/>
      <c r="K370" s="653"/>
      <c r="L370" s="653"/>
      <c r="M370" s="653"/>
      <c r="N370" s="653">
        <v>1.48</v>
      </c>
      <c r="O370" s="653">
        <v>26.82</v>
      </c>
      <c r="P370" s="666">
        <v>1.2341060530555168E-3</v>
      </c>
      <c r="Q370" s="654">
        <v>18.121621621621621</v>
      </c>
    </row>
    <row r="371" spans="1:17" ht="14.4" customHeight="1" x14ac:dyDescent="0.3">
      <c r="A371" s="649" t="s">
        <v>581</v>
      </c>
      <c r="B371" s="650" t="s">
        <v>6873</v>
      </c>
      <c r="C371" s="650" t="s">
        <v>1527</v>
      </c>
      <c r="D371" s="650" t="s">
        <v>6680</v>
      </c>
      <c r="E371" s="650" t="s">
        <v>625</v>
      </c>
      <c r="F371" s="653"/>
      <c r="G371" s="653"/>
      <c r="H371" s="653"/>
      <c r="I371" s="653"/>
      <c r="J371" s="653"/>
      <c r="K371" s="653"/>
      <c r="L371" s="653"/>
      <c r="M371" s="653"/>
      <c r="N371" s="653">
        <v>0.49</v>
      </c>
      <c r="O371" s="653">
        <v>161.43</v>
      </c>
      <c r="P371" s="666"/>
      <c r="Q371" s="654">
        <v>329.44897959183675</v>
      </c>
    </row>
    <row r="372" spans="1:17" ht="14.4" customHeight="1" x14ac:dyDescent="0.3">
      <c r="A372" s="649" t="s">
        <v>581</v>
      </c>
      <c r="B372" s="650" t="s">
        <v>6873</v>
      </c>
      <c r="C372" s="650" t="s">
        <v>1527</v>
      </c>
      <c r="D372" s="650" t="s">
        <v>6681</v>
      </c>
      <c r="E372" s="650" t="s">
        <v>625</v>
      </c>
      <c r="F372" s="653"/>
      <c r="G372" s="653"/>
      <c r="H372" s="653"/>
      <c r="I372" s="653"/>
      <c r="J372" s="653"/>
      <c r="K372" s="653"/>
      <c r="L372" s="653"/>
      <c r="M372" s="653"/>
      <c r="N372" s="653">
        <v>4</v>
      </c>
      <c r="O372" s="653">
        <v>6589.28</v>
      </c>
      <c r="P372" s="666"/>
      <c r="Q372" s="654">
        <v>1647.32</v>
      </c>
    </row>
    <row r="373" spans="1:17" ht="14.4" customHeight="1" x14ac:dyDescent="0.3">
      <c r="A373" s="649" t="s">
        <v>581</v>
      </c>
      <c r="B373" s="650" t="s">
        <v>6873</v>
      </c>
      <c r="C373" s="650" t="s">
        <v>1527</v>
      </c>
      <c r="D373" s="650" t="s">
        <v>6682</v>
      </c>
      <c r="E373" s="650" t="s">
        <v>1935</v>
      </c>
      <c r="F373" s="653"/>
      <c r="G373" s="653"/>
      <c r="H373" s="653"/>
      <c r="I373" s="653"/>
      <c r="J373" s="653"/>
      <c r="K373" s="653"/>
      <c r="L373" s="653"/>
      <c r="M373" s="653"/>
      <c r="N373" s="653">
        <v>1</v>
      </c>
      <c r="O373" s="653">
        <v>4346.8999999999996</v>
      </c>
      <c r="P373" s="666"/>
      <c r="Q373" s="654">
        <v>4346.8999999999996</v>
      </c>
    </row>
    <row r="374" spans="1:17" ht="14.4" customHeight="1" x14ac:dyDescent="0.3">
      <c r="A374" s="649" t="s">
        <v>581</v>
      </c>
      <c r="B374" s="650" t="s">
        <v>6873</v>
      </c>
      <c r="C374" s="650" t="s">
        <v>1527</v>
      </c>
      <c r="D374" s="650" t="s">
        <v>6683</v>
      </c>
      <c r="E374" s="650" t="s">
        <v>3766</v>
      </c>
      <c r="F374" s="653"/>
      <c r="G374" s="653"/>
      <c r="H374" s="653"/>
      <c r="I374" s="653"/>
      <c r="J374" s="653"/>
      <c r="K374" s="653"/>
      <c r="L374" s="653"/>
      <c r="M374" s="653"/>
      <c r="N374" s="653">
        <v>24.53</v>
      </c>
      <c r="O374" s="653">
        <v>23442.260000000002</v>
      </c>
      <c r="P374" s="666"/>
      <c r="Q374" s="654">
        <v>955.65674684060343</v>
      </c>
    </row>
    <row r="375" spans="1:17" ht="14.4" customHeight="1" x14ac:dyDescent="0.3">
      <c r="A375" s="649" t="s">
        <v>581</v>
      </c>
      <c r="B375" s="650" t="s">
        <v>6873</v>
      </c>
      <c r="C375" s="650" t="s">
        <v>1527</v>
      </c>
      <c r="D375" s="650" t="s">
        <v>6684</v>
      </c>
      <c r="E375" s="650" t="s">
        <v>3766</v>
      </c>
      <c r="F375" s="653"/>
      <c r="G375" s="653"/>
      <c r="H375" s="653"/>
      <c r="I375" s="653"/>
      <c r="J375" s="653"/>
      <c r="K375" s="653"/>
      <c r="L375" s="653"/>
      <c r="M375" s="653"/>
      <c r="N375" s="653">
        <v>13.77</v>
      </c>
      <c r="O375" s="653">
        <v>32898.590000000004</v>
      </c>
      <c r="P375" s="666"/>
      <c r="Q375" s="654">
        <v>2389.1496005809736</v>
      </c>
    </row>
    <row r="376" spans="1:17" ht="14.4" customHeight="1" x14ac:dyDescent="0.3">
      <c r="A376" s="649" t="s">
        <v>581</v>
      </c>
      <c r="B376" s="650" t="s">
        <v>6873</v>
      </c>
      <c r="C376" s="650" t="s">
        <v>1527</v>
      </c>
      <c r="D376" s="650" t="s">
        <v>6887</v>
      </c>
      <c r="E376" s="650" t="s">
        <v>6888</v>
      </c>
      <c r="F376" s="653">
        <v>0.1</v>
      </c>
      <c r="G376" s="653">
        <v>1444.52</v>
      </c>
      <c r="H376" s="653">
        <v>1</v>
      </c>
      <c r="I376" s="653">
        <v>14445.199999999999</v>
      </c>
      <c r="J376" s="653"/>
      <c r="K376" s="653"/>
      <c r="L376" s="653"/>
      <c r="M376" s="653"/>
      <c r="N376" s="653"/>
      <c r="O376" s="653"/>
      <c r="P376" s="666"/>
      <c r="Q376" s="654"/>
    </row>
    <row r="377" spans="1:17" ht="14.4" customHeight="1" x14ac:dyDescent="0.3">
      <c r="A377" s="649" t="s">
        <v>581</v>
      </c>
      <c r="B377" s="650" t="s">
        <v>6873</v>
      </c>
      <c r="C377" s="650" t="s">
        <v>1527</v>
      </c>
      <c r="D377" s="650" t="s">
        <v>6687</v>
      </c>
      <c r="E377" s="650" t="s">
        <v>1942</v>
      </c>
      <c r="F377" s="653"/>
      <c r="G377" s="653"/>
      <c r="H377" s="653"/>
      <c r="I377" s="653"/>
      <c r="J377" s="653"/>
      <c r="K377" s="653"/>
      <c r="L377" s="653"/>
      <c r="M377" s="653"/>
      <c r="N377" s="653">
        <v>11.34</v>
      </c>
      <c r="O377" s="653">
        <v>6385.23</v>
      </c>
      <c r="P377" s="666"/>
      <c r="Q377" s="654">
        <v>563.07142857142856</v>
      </c>
    </row>
    <row r="378" spans="1:17" ht="14.4" customHeight="1" x14ac:dyDescent="0.3">
      <c r="A378" s="649" t="s">
        <v>581</v>
      </c>
      <c r="B378" s="650" t="s">
        <v>6873</v>
      </c>
      <c r="C378" s="650" t="s">
        <v>6889</v>
      </c>
      <c r="D378" s="650" t="s">
        <v>6890</v>
      </c>
      <c r="E378" s="650" t="s">
        <v>6418</v>
      </c>
      <c r="F378" s="653">
        <v>511</v>
      </c>
      <c r="G378" s="653">
        <v>917685.76000000001</v>
      </c>
      <c r="H378" s="653">
        <v>1</v>
      </c>
      <c r="I378" s="653">
        <v>1795.8625440313112</v>
      </c>
      <c r="J378" s="653">
        <v>469</v>
      </c>
      <c r="K378" s="653">
        <v>870749.78</v>
      </c>
      <c r="L378" s="653">
        <v>0.94885397371753921</v>
      </c>
      <c r="M378" s="653">
        <v>1856.6093390191897</v>
      </c>
      <c r="N378" s="653">
        <v>504</v>
      </c>
      <c r="O378" s="653">
        <v>940252.32</v>
      </c>
      <c r="P378" s="666">
        <v>1.0245907270044159</v>
      </c>
      <c r="Q378" s="654">
        <v>1865.58</v>
      </c>
    </row>
    <row r="379" spans="1:17" ht="14.4" customHeight="1" x14ac:dyDescent="0.3">
      <c r="A379" s="649" t="s">
        <v>581</v>
      </c>
      <c r="B379" s="650" t="s">
        <v>6873</v>
      </c>
      <c r="C379" s="650" t="s">
        <v>6889</v>
      </c>
      <c r="D379" s="650" t="s">
        <v>6891</v>
      </c>
      <c r="E379" s="650" t="s">
        <v>6418</v>
      </c>
      <c r="F379" s="653">
        <v>3</v>
      </c>
      <c r="G379" s="653">
        <v>7739.46</v>
      </c>
      <c r="H379" s="653">
        <v>1</v>
      </c>
      <c r="I379" s="653">
        <v>2579.8200000000002</v>
      </c>
      <c r="J379" s="653"/>
      <c r="K379" s="653"/>
      <c r="L379" s="653"/>
      <c r="M379" s="653"/>
      <c r="N379" s="653">
        <v>1</v>
      </c>
      <c r="O379" s="653">
        <v>2728.71</v>
      </c>
      <c r="P379" s="666">
        <v>0.35257110961229854</v>
      </c>
      <c r="Q379" s="654">
        <v>2728.71</v>
      </c>
    </row>
    <row r="380" spans="1:17" ht="14.4" customHeight="1" x14ac:dyDescent="0.3">
      <c r="A380" s="649" t="s">
        <v>581</v>
      </c>
      <c r="B380" s="650" t="s">
        <v>6873</v>
      </c>
      <c r="C380" s="650" t="s">
        <v>6889</v>
      </c>
      <c r="D380" s="650" t="s">
        <v>6892</v>
      </c>
      <c r="E380" s="650" t="s">
        <v>6418</v>
      </c>
      <c r="F380" s="653">
        <v>4</v>
      </c>
      <c r="G380" s="653">
        <v>7128.64</v>
      </c>
      <c r="H380" s="653">
        <v>1</v>
      </c>
      <c r="I380" s="653">
        <v>1782.16</v>
      </c>
      <c r="J380" s="653"/>
      <c r="K380" s="653"/>
      <c r="L380" s="653"/>
      <c r="M380" s="653"/>
      <c r="N380" s="653">
        <v>1</v>
      </c>
      <c r="O380" s="653">
        <v>1865.58</v>
      </c>
      <c r="P380" s="666">
        <v>0.26170209184360549</v>
      </c>
      <c r="Q380" s="654">
        <v>1865.58</v>
      </c>
    </row>
    <row r="381" spans="1:17" ht="14.4" customHeight="1" x14ac:dyDescent="0.3">
      <c r="A381" s="649" t="s">
        <v>581</v>
      </c>
      <c r="B381" s="650" t="s">
        <v>6873</v>
      </c>
      <c r="C381" s="650" t="s">
        <v>6889</v>
      </c>
      <c r="D381" s="650" t="s">
        <v>6893</v>
      </c>
      <c r="E381" s="650" t="s">
        <v>6418</v>
      </c>
      <c r="F381" s="653">
        <v>2</v>
      </c>
      <c r="G381" s="653">
        <v>15608.42</v>
      </c>
      <c r="H381" s="653">
        <v>1</v>
      </c>
      <c r="I381" s="653">
        <v>7804.21</v>
      </c>
      <c r="J381" s="653"/>
      <c r="K381" s="653"/>
      <c r="L381" s="653"/>
      <c r="M381" s="653"/>
      <c r="N381" s="653"/>
      <c r="O381" s="653"/>
      <c r="P381" s="666"/>
      <c r="Q381" s="654"/>
    </row>
    <row r="382" spans="1:17" ht="14.4" customHeight="1" x14ac:dyDescent="0.3">
      <c r="A382" s="649" t="s">
        <v>581</v>
      </c>
      <c r="B382" s="650" t="s">
        <v>6873</v>
      </c>
      <c r="C382" s="650" t="s">
        <v>6889</v>
      </c>
      <c r="D382" s="650" t="s">
        <v>6894</v>
      </c>
      <c r="E382" s="650" t="s">
        <v>6418</v>
      </c>
      <c r="F382" s="653"/>
      <c r="G382" s="653"/>
      <c r="H382" s="653"/>
      <c r="I382" s="653"/>
      <c r="J382" s="653">
        <v>1</v>
      </c>
      <c r="K382" s="653">
        <v>8074.36</v>
      </c>
      <c r="L382" s="653"/>
      <c r="M382" s="653">
        <v>8074.36</v>
      </c>
      <c r="N382" s="653"/>
      <c r="O382" s="653"/>
      <c r="P382" s="666"/>
      <c r="Q382" s="654"/>
    </row>
    <row r="383" spans="1:17" ht="14.4" customHeight="1" x14ac:dyDescent="0.3">
      <c r="A383" s="649" t="s">
        <v>581</v>
      </c>
      <c r="B383" s="650" t="s">
        <v>6873</v>
      </c>
      <c r="C383" s="650" t="s">
        <v>6889</v>
      </c>
      <c r="D383" s="650" t="s">
        <v>6895</v>
      </c>
      <c r="E383" s="650" t="s">
        <v>6418</v>
      </c>
      <c r="F383" s="653">
        <v>10</v>
      </c>
      <c r="G383" s="653">
        <v>92343.1</v>
      </c>
      <c r="H383" s="653">
        <v>1</v>
      </c>
      <c r="I383" s="653">
        <v>9234.3100000000013</v>
      </c>
      <c r="J383" s="653">
        <v>21</v>
      </c>
      <c r="K383" s="653">
        <v>202117.83000000002</v>
      </c>
      <c r="L383" s="653">
        <v>2.1887702492119065</v>
      </c>
      <c r="M383" s="653">
        <v>9624.658571428572</v>
      </c>
      <c r="N383" s="653">
        <v>11</v>
      </c>
      <c r="O383" s="653">
        <v>106547.1</v>
      </c>
      <c r="P383" s="666">
        <v>1.153817664774087</v>
      </c>
      <c r="Q383" s="654">
        <v>9686.1</v>
      </c>
    </row>
    <row r="384" spans="1:17" ht="14.4" customHeight="1" x14ac:dyDescent="0.3">
      <c r="A384" s="649" t="s">
        <v>581</v>
      </c>
      <c r="B384" s="650" t="s">
        <v>6873</v>
      </c>
      <c r="C384" s="650" t="s">
        <v>6889</v>
      </c>
      <c r="D384" s="650" t="s">
        <v>6896</v>
      </c>
      <c r="E384" s="650" t="s">
        <v>6418</v>
      </c>
      <c r="F384" s="653">
        <v>3</v>
      </c>
      <c r="G384" s="653">
        <v>2666.73</v>
      </c>
      <c r="H384" s="653">
        <v>1</v>
      </c>
      <c r="I384" s="653">
        <v>888.91</v>
      </c>
      <c r="J384" s="653">
        <v>7</v>
      </c>
      <c r="K384" s="653">
        <v>6295.69</v>
      </c>
      <c r="L384" s="653">
        <v>2.3608276803425916</v>
      </c>
      <c r="M384" s="653">
        <v>899.38428571428562</v>
      </c>
      <c r="N384" s="653">
        <v>7</v>
      </c>
      <c r="O384" s="653">
        <v>6478.99</v>
      </c>
      <c r="P384" s="666">
        <v>2.429563547865738</v>
      </c>
      <c r="Q384" s="654">
        <v>925.56999999999994</v>
      </c>
    </row>
    <row r="385" spans="1:17" ht="14.4" customHeight="1" x14ac:dyDescent="0.3">
      <c r="A385" s="649" t="s">
        <v>581</v>
      </c>
      <c r="B385" s="650" t="s">
        <v>6873</v>
      </c>
      <c r="C385" s="650" t="s">
        <v>6695</v>
      </c>
      <c r="D385" s="650" t="s">
        <v>6897</v>
      </c>
      <c r="E385" s="650" t="s">
        <v>6898</v>
      </c>
      <c r="F385" s="653"/>
      <c r="G385" s="653"/>
      <c r="H385" s="653"/>
      <c r="I385" s="653"/>
      <c r="J385" s="653"/>
      <c r="K385" s="653"/>
      <c r="L385" s="653"/>
      <c r="M385" s="653"/>
      <c r="N385" s="653">
        <v>1</v>
      </c>
      <c r="O385" s="653">
        <v>2625.11</v>
      </c>
      <c r="P385" s="666"/>
      <c r="Q385" s="654">
        <v>2625.11</v>
      </c>
    </row>
    <row r="386" spans="1:17" ht="14.4" customHeight="1" x14ac:dyDescent="0.3">
      <c r="A386" s="649" t="s">
        <v>581</v>
      </c>
      <c r="B386" s="650" t="s">
        <v>6873</v>
      </c>
      <c r="C386" s="650" t="s">
        <v>6707</v>
      </c>
      <c r="D386" s="650" t="s">
        <v>6899</v>
      </c>
      <c r="E386" s="650" t="s">
        <v>6900</v>
      </c>
      <c r="F386" s="653">
        <v>8073</v>
      </c>
      <c r="G386" s="653">
        <v>7945657</v>
      </c>
      <c r="H386" s="653">
        <v>1</v>
      </c>
      <c r="I386" s="653">
        <v>984.22606218258397</v>
      </c>
      <c r="J386" s="653">
        <v>7882</v>
      </c>
      <c r="K386" s="653">
        <v>7920973</v>
      </c>
      <c r="L386" s="653">
        <v>0.99689339723574777</v>
      </c>
      <c r="M386" s="653">
        <v>1004.94455721898</v>
      </c>
      <c r="N386" s="653">
        <v>8611</v>
      </c>
      <c r="O386" s="653">
        <v>8598874</v>
      </c>
      <c r="P386" s="666">
        <v>1.0822105711333878</v>
      </c>
      <c r="Q386" s="654">
        <v>998.59180118453139</v>
      </c>
    </row>
    <row r="387" spans="1:17" ht="14.4" customHeight="1" x14ac:dyDescent="0.3">
      <c r="A387" s="649" t="s">
        <v>581</v>
      </c>
      <c r="B387" s="650" t="s">
        <v>6873</v>
      </c>
      <c r="C387" s="650" t="s">
        <v>6707</v>
      </c>
      <c r="D387" s="650" t="s">
        <v>6708</v>
      </c>
      <c r="E387" s="650" t="s">
        <v>6709</v>
      </c>
      <c r="F387" s="653">
        <v>32</v>
      </c>
      <c r="G387" s="653">
        <v>8832</v>
      </c>
      <c r="H387" s="653">
        <v>1</v>
      </c>
      <c r="I387" s="653">
        <v>276</v>
      </c>
      <c r="J387" s="653">
        <v>41</v>
      </c>
      <c r="K387" s="653">
        <v>11357</v>
      </c>
      <c r="L387" s="653">
        <v>1.2858922101449275</v>
      </c>
      <c r="M387" s="653">
        <v>277</v>
      </c>
      <c r="N387" s="653">
        <v>44</v>
      </c>
      <c r="O387" s="653">
        <v>12228</v>
      </c>
      <c r="P387" s="666">
        <v>1.3845108695652173</v>
      </c>
      <c r="Q387" s="654">
        <v>277.90909090909093</v>
      </c>
    </row>
    <row r="388" spans="1:17" ht="14.4" customHeight="1" x14ac:dyDescent="0.3">
      <c r="A388" s="649" t="s">
        <v>581</v>
      </c>
      <c r="B388" s="650" t="s">
        <v>6873</v>
      </c>
      <c r="C388" s="650" t="s">
        <v>6707</v>
      </c>
      <c r="D388" s="650" t="s">
        <v>6901</v>
      </c>
      <c r="E388" s="650" t="s">
        <v>6902</v>
      </c>
      <c r="F388" s="653">
        <v>318</v>
      </c>
      <c r="G388" s="653">
        <v>58828</v>
      </c>
      <c r="H388" s="653">
        <v>1</v>
      </c>
      <c r="I388" s="653">
        <v>184.99371069182391</v>
      </c>
      <c r="J388" s="653">
        <v>306</v>
      </c>
      <c r="K388" s="653">
        <v>56610</v>
      </c>
      <c r="L388" s="653">
        <v>0.96229686543822668</v>
      </c>
      <c r="M388" s="653">
        <v>185</v>
      </c>
      <c r="N388" s="653">
        <v>340</v>
      </c>
      <c r="O388" s="653">
        <v>63581</v>
      </c>
      <c r="P388" s="666">
        <v>1.0807948595906711</v>
      </c>
      <c r="Q388" s="654">
        <v>187.00294117647059</v>
      </c>
    </row>
    <row r="389" spans="1:17" ht="14.4" customHeight="1" x14ac:dyDescent="0.3">
      <c r="A389" s="649" t="s">
        <v>581</v>
      </c>
      <c r="B389" s="650" t="s">
        <v>6873</v>
      </c>
      <c r="C389" s="650" t="s">
        <v>6707</v>
      </c>
      <c r="D389" s="650" t="s">
        <v>6903</v>
      </c>
      <c r="E389" s="650" t="s">
        <v>6904</v>
      </c>
      <c r="F389" s="653">
        <v>0</v>
      </c>
      <c r="G389" s="653">
        <v>0</v>
      </c>
      <c r="H389" s="653"/>
      <c r="I389" s="653"/>
      <c r="J389" s="653">
        <v>0</v>
      </c>
      <c r="K389" s="653">
        <v>0</v>
      </c>
      <c r="L389" s="653"/>
      <c r="M389" s="653"/>
      <c r="N389" s="653">
        <v>0</v>
      </c>
      <c r="O389" s="653">
        <v>0</v>
      </c>
      <c r="P389" s="666"/>
      <c r="Q389" s="654"/>
    </row>
    <row r="390" spans="1:17" ht="14.4" customHeight="1" x14ac:dyDescent="0.3">
      <c r="A390" s="649" t="s">
        <v>581</v>
      </c>
      <c r="B390" s="650" t="s">
        <v>6873</v>
      </c>
      <c r="C390" s="650" t="s">
        <v>6707</v>
      </c>
      <c r="D390" s="650" t="s">
        <v>6905</v>
      </c>
      <c r="E390" s="650" t="s">
        <v>6906</v>
      </c>
      <c r="F390" s="653">
        <v>5481</v>
      </c>
      <c r="G390" s="653">
        <v>0</v>
      </c>
      <c r="H390" s="653"/>
      <c r="I390" s="653">
        <v>0</v>
      </c>
      <c r="J390" s="653">
        <v>6534</v>
      </c>
      <c r="K390" s="653">
        <v>0</v>
      </c>
      <c r="L390" s="653"/>
      <c r="M390" s="653">
        <v>0</v>
      </c>
      <c r="N390" s="653">
        <v>8454</v>
      </c>
      <c r="O390" s="653">
        <v>0</v>
      </c>
      <c r="P390" s="666"/>
      <c r="Q390" s="654">
        <v>0</v>
      </c>
    </row>
    <row r="391" spans="1:17" ht="14.4" customHeight="1" x14ac:dyDescent="0.3">
      <c r="A391" s="649" t="s">
        <v>581</v>
      </c>
      <c r="B391" s="650" t="s">
        <v>6873</v>
      </c>
      <c r="C391" s="650" t="s">
        <v>6707</v>
      </c>
      <c r="D391" s="650" t="s">
        <v>6724</v>
      </c>
      <c r="E391" s="650" t="s">
        <v>6725</v>
      </c>
      <c r="F391" s="653">
        <v>141</v>
      </c>
      <c r="G391" s="653">
        <v>0</v>
      </c>
      <c r="H391" s="653"/>
      <c r="I391" s="653">
        <v>0</v>
      </c>
      <c r="J391" s="653">
        <v>126</v>
      </c>
      <c r="K391" s="653">
        <v>0</v>
      </c>
      <c r="L391" s="653"/>
      <c r="M391" s="653">
        <v>0</v>
      </c>
      <c r="N391" s="653"/>
      <c r="O391" s="653"/>
      <c r="P391" s="666"/>
      <c r="Q391" s="654"/>
    </row>
    <row r="392" spans="1:17" ht="14.4" customHeight="1" x14ac:dyDescent="0.3">
      <c r="A392" s="649" t="s">
        <v>581</v>
      </c>
      <c r="B392" s="650" t="s">
        <v>6873</v>
      </c>
      <c r="C392" s="650" t="s">
        <v>6707</v>
      </c>
      <c r="D392" s="650" t="s">
        <v>6726</v>
      </c>
      <c r="E392" s="650" t="s">
        <v>6727</v>
      </c>
      <c r="F392" s="653">
        <v>45</v>
      </c>
      <c r="G392" s="653">
        <v>0</v>
      </c>
      <c r="H392" s="653"/>
      <c r="I392" s="653">
        <v>0</v>
      </c>
      <c r="J392" s="653">
        <v>80</v>
      </c>
      <c r="K392" s="653">
        <v>0</v>
      </c>
      <c r="L392" s="653"/>
      <c r="M392" s="653">
        <v>0</v>
      </c>
      <c r="N392" s="653">
        <v>111</v>
      </c>
      <c r="O392" s="653">
        <v>0</v>
      </c>
      <c r="P392" s="666"/>
      <c r="Q392" s="654">
        <v>0</v>
      </c>
    </row>
    <row r="393" spans="1:17" ht="14.4" customHeight="1" x14ac:dyDescent="0.3">
      <c r="A393" s="649" t="s">
        <v>581</v>
      </c>
      <c r="B393" s="650" t="s">
        <v>6873</v>
      </c>
      <c r="C393" s="650" t="s">
        <v>6707</v>
      </c>
      <c r="D393" s="650" t="s">
        <v>6728</v>
      </c>
      <c r="E393" s="650" t="s">
        <v>6729</v>
      </c>
      <c r="F393" s="653">
        <v>7420</v>
      </c>
      <c r="G393" s="653">
        <v>764260</v>
      </c>
      <c r="H393" s="653">
        <v>1</v>
      </c>
      <c r="I393" s="653">
        <v>103</v>
      </c>
      <c r="J393" s="653">
        <v>6857</v>
      </c>
      <c r="K393" s="653">
        <v>713118</v>
      </c>
      <c r="L393" s="653">
        <v>0.93308298223117792</v>
      </c>
      <c r="M393" s="653">
        <v>103.99854163628409</v>
      </c>
      <c r="N393" s="653">
        <v>8355</v>
      </c>
      <c r="O393" s="653">
        <v>874064</v>
      </c>
      <c r="P393" s="666">
        <v>1.1436736189254966</v>
      </c>
      <c r="Q393" s="654">
        <v>104.61567923399163</v>
      </c>
    </row>
    <row r="394" spans="1:17" ht="14.4" customHeight="1" x14ac:dyDescent="0.3">
      <c r="A394" s="649" t="s">
        <v>581</v>
      </c>
      <c r="B394" s="650" t="s">
        <v>6873</v>
      </c>
      <c r="C394" s="650" t="s">
        <v>6707</v>
      </c>
      <c r="D394" s="650" t="s">
        <v>6907</v>
      </c>
      <c r="E394" s="650" t="s">
        <v>6908</v>
      </c>
      <c r="F394" s="653">
        <v>6983</v>
      </c>
      <c r="G394" s="653">
        <v>0</v>
      </c>
      <c r="H394" s="653"/>
      <c r="I394" s="653">
        <v>0</v>
      </c>
      <c r="J394" s="653">
        <v>7137</v>
      </c>
      <c r="K394" s="653">
        <v>0</v>
      </c>
      <c r="L394" s="653"/>
      <c r="M394" s="653">
        <v>0</v>
      </c>
      <c r="N394" s="653"/>
      <c r="O394" s="653"/>
      <c r="P394" s="666"/>
      <c r="Q394" s="654"/>
    </row>
    <row r="395" spans="1:17" ht="14.4" customHeight="1" x14ac:dyDescent="0.3">
      <c r="A395" s="649" t="s">
        <v>581</v>
      </c>
      <c r="B395" s="650" t="s">
        <v>6873</v>
      </c>
      <c r="C395" s="650" t="s">
        <v>6707</v>
      </c>
      <c r="D395" s="650" t="s">
        <v>6734</v>
      </c>
      <c r="E395" s="650" t="s">
        <v>6735</v>
      </c>
      <c r="F395" s="653"/>
      <c r="G395" s="653"/>
      <c r="H395" s="653"/>
      <c r="I395" s="653"/>
      <c r="J395" s="653">
        <v>1</v>
      </c>
      <c r="K395" s="653">
        <v>81</v>
      </c>
      <c r="L395" s="653"/>
      <c r="M395" s="653">
        <v>81</v>
      </c>
      <c r="N395" s="653"/>
      <c r="O395" s="653"/>
      <c r="P395" s="666"/>
      <c r="Q395" s="654"/>
    </row>
    <row r="396" spans="1:17" ht="14.4" customHeight="1" x14ac:dyDescent="0.3">
      <c r="A396" s="649" t="s">
        <v>581</v>
      </c>
      <c r="B396" s="650" t="s">
        <v>6873</v>
      </c>
      <c r="C396" s="650" t="s">
        <v>6707</v>
      </c>
      <c r="D396" s="650" t="s">
        <v>6807</v>
      </c>
      <c r="E396" s="650" t="s">
        <v>6808</v>
      </c>
      <c r="F396" s="653">
        <v>178</v>
      </c>
      <c r="G396" s="653">
        <v>58016</v>
      </c>
      <c r="H396" s="653">
        <v>1</v>
      </c>
      <c r="I396" s="653">
        <v>325.93258426966293</v>
      </c>
      <c r="J396" s="653">
        <v>242</v>
      </c>
      <c r="K396" s="653">
        <v>79134</v>
      </c>
      <c r="L396" s="653">
        <v>1.3640030336458908</v>
      </c>
      <c r="M396" s="653">
        <v>327</v>
      </c>
      <c r="N396" s="653">
        <v>293</v>
      </c>
      <c r="O396" s="653">
        <v>96246</v>
      </c>
      <c r="P396" s="666">
        <v>1.6589561500275787</v>
      </c>
      <c r="Q396" s="654">
        <v>328.48464163822524</v>
      </c>
    </row>
    <row r="397" spans="1:17" ht="14.4" customHeight="1" x14ac:dyDescent="0.3">
      <c r="A397" s="649" t="s">
        <v>581</v>
      </c>
      <c r="B397" s="650" t="s">
        <v>6873</v>
      </c>
      <c r="C397" s="650" t="s">
        <v>6707</v>
      </c>
      <c r="D397" s="650" t="s">
        <v>6809</v>
      </c>
      <c r="E397" s="650" t="s">
        <v>6810</v>
      </c>
      <c r="F397" s="653">
        <v>90</v>
      </c>
      <c r="G397" s="653">
        <v>57776</v>
      </c>
      <c r="H397" s="653">
        <v>1</v>
      </c>
      <c r="I397" s="653">
        <v>641.95555555555552</v>
      </c>
      <c r="J397" s="653">
        <v>110</v>
      </c>
      <c r="K397" s="653">
        <v>70950</v>
      </c>
      <c r="L397" s="653">
        <v>1.228018554417059</v>
      </c>
      <c r="M397" s="653">
        <v>645</v>
      </c>
      <c r="N397" s="653">
        <v>115</v>
      </c>
      <c r="O397" s="653">
        <v>74547</v>
      </c>
      <c r="P397" s="666">
        <v>1.2902762392689007</v>
      </c>
      <c r="Q397" s="654">
        <v>648.2347826086957</v>
      </c>
    </row>
    <row r="398" spans="1:17" ht="14.4" customHeight="1" x14ac:dyDescent="0.3">
      <c r="A398" s="649" t="s">
        <v>581</v>
      </c>
      <c r="B398" s="650" t="s">
        <v>6873</v>
      </c>
      <c r="C398" s="650" t="s">
        <v>6707</v>
      </c>
      <c r="D398" s="650" t="s">
        <v>6744</v>
      </c>
      <c r="E398" s="650" t="s">
        <v>6745</v>
      </c>
      <c r="F398" s="653">
        <v>1931</v>
      </c>
      <c r="G398" s="653">
        <v>633358</v>
      </c>
      <c r="H398" s="653">
        <v>1</v>
      </c>
      <c r="I398" s="653">
        <v>327.9948213360953</v>
      </c>
      <c r="J398" s="653">
        <v>2054</v>
      </c>
      <c r="K398" s="653">
        <v>671664</v>
      </c>
      <c r="L398" s="653">
        <v>1.0604808023266463</v>
      </c>
      <c r="M398" s="653">
        <v>327.00292112950342</v>
      </c>
      <c r="N398" s="653">
        <v>2568</v>
      </c>
      <c r="O398" s="653">
        <v>844662</v>
      </c>
      <c r="P398" s="666">
        <v>1.3336249009249113</v>
      </c>
      <c r="Q398" s="654">
        <v>328.9182242990654</v>
      </c>
    </row>
    <row r="399" spans="1:17" ht="14.4" customHeight="1" x14ac:dyDescent="0.3">
      <c r="A399" s="649" t="s">
        <v>581</v>
      </c>
      <c r="B399" s="650" t="s">
        <v>6873</v>
      </c>
      <c r="C399" s="650" t="s">
        <v>6707</v>
      </c>
      <c r="D399" s="650" t="s">
        <v>6748</v>
      </c>
      <c r="E399" s="650" t="s">
        <v>6749</v>
      </c>
      <c r="F399" s="653">
        <v>250</v>
      </c>
      <c r="G399" s="653">
        <v>160994</v>
      </c>
      <c r="H399" s="653">
        <v>1</v>
      </c>
      <c r="I399" s="653">
        <v>643.976</v>
      </c>
      <c r="J399" s="653">
        <v>262</v>
      </c>
      <c r="K399" s="653">
        <v>168989</v>
      </c>
      <c r="L399" s="653">
        <v>1.0496602357851845</v>
      </c>
      <c r="M399" s="653">
        <v>644.99618320610682</v>
      </c>
      <c r="N399" s="653">
        <v>290</v>
      </c>
      <c r="O399" s="653">
        <v>188016</v>
      </c>
      <c r="P399" s="666">
        <v>1.1678447644011578</v>
      </c>
      <c r="Q399" s="654">
        <v>648.33103448275858</v>
      </c>
    </row>
    <row r="400" spans="1:17" ht="14.4" customHeight="1" x14ac:dyDescent="0.3">
      <c r="A400" s="649" t="s">
        <v>581</v>
      </c>
      <c r="B400" s="650" t="s">
        <v>6873</v>
      </c>
      <c r="C400" s="650" t="s">
        <v>6707</v>
      </c>
      <c r="D400" s="650" t="s">
        <v>6909</v>
      </c>
      <c r="E400" s="650" t="s">
        <v>6910</v>
      </c>
      <c r="F400" s="653">
        <v>2</v>
      </c>
      <c r="G400" s="653">
        <v>0</v>
      </c>
      <c r="H400" s="653"/>
      <c r="I400" s="653">
        <v>0</v>
      </c>
      <c r="J400" s="653"/>
      <c r="K400" s="653"/>
      <c r="L400" s="653"/>
      <c r="M400" s="653"/>
      <c r="N400" s="653"/>
      <c r="O400" s="653"/>
      <c r="P400" s="666"/>
      <c r="Q400" s="654"/>
    </row>
    <row r="401" spans="1:17" ht="14.4" customHeight="1" x14ac:dyDescent="0.3">
      <c r="A401" s="649" t="s">
        <v>581</v>
      </c>
      <c r="B401" s="650" t="s">
        <v>6873</v>
      </c>
      <c r="C401" s="650" t="s">
        <v>6707</v>
      </c>
      <c r="D401" s="650" t="s">
        <v>6911</v>
      </c>
      <c r="E401" s="650" t="s">
        <v>6912</v>
      </c>
      <c r="F401" s="653">
        <v>404</v>
      </c>
      <c r="G401" s="653">
        <v>0</v>
      </c>
      <c r="H401" s="653"/>
      <c r="I401" s="653">
        <v>0</v>
      </c>
      <c r="J401" s="653">
        <v>361</v>
      </c>
      <c r="K401" s="653">
        <v>0</v>
      </c>
      <c r="L401" s="653"/>
      <c r="M401" s="653">
        <v>0</v>
      </c>
      <c r="N401" s="653">
        <v>488</v>
      </c>
      <c r="O401" s="653">
        <v>0</v>
      </c>
      <c r="P401" s="666"/>
      <c r="Q401" s="654">
        <v>0</v>
      </c>
    </row>
    <row r="402" spans="1:17" ht="14.4" customHeight="1" x14ac:dyDescent="0.3">
      <c r="A402" s="649" t="s">
        <v>581</v>
      </c>
      <c r="B402" s="650" t="s">
        <v>6873</v>
      </c>
      <c r="C402" s="650" t="s">
        <v>6707</v>
      </c>
      <c r="D402" s="650" t="s">
        <v>6913</v>
      </c>
      <c r="E402" s="650" t="s">
        <v>6914</v>
      </c>
      <c r="F402" s="653">
        <v>3132</v>
      </c>
      <c r="G402" s="653">
        <v>1497096</v>
      </c>
      <c r="H402" s="653">
        <v>1</v>
      </c>
      <c r="I402" s="653">
        <v>478</v>
      </c>
      <c r="J402" s="653">
        <v>2971</v>
      </c>
      <c r="K402" s="653">
        <v>1432002</v>
      </c>
      <c r="L402" s="653">
        <v>0.95651982237612021</v>
      </c>
      <c r="M402" s="653">
        <v>481.99326825984519</v>
      </c>
      <c r="N402" s="653">
        <v>3410</v>
      </c>
      <c r="O402" s="653">
        <v>1660636</v>
      </c>
      <c r="P402" s="666">
        <v>1.1092381517284129</v>
      </c>
      <c r="Q402" s="654">
        <v>486.99002932551321</v>
      </c>
    </row>
    <row r="403" spans="1:17" ht="14.4" customHeight="1" x14ac:dyDescent="0.3">
      <c r="A403" s="649" t="s">
        <v>581</v>
      </c>
      <c r="B403" s="650" t="s">
        <v>6915</v>
      </c>
      <c r="C403" s="650" t="s">
        <v>6707</v>
      </c>
      <c r="D403" s="650" t="s">
        <v>6899</v>
      </c>
      <c r="E403" s="650" t="s">
        <v>6900</v>
      </c>
      <c r="F403" s="653">
        <v>8</v>
      </c>
      <c r="G403" s="653">
        <v>8746</v>
      </c>
      <c r="H403" s="653">
        <v>1</v>
      </c>
      <c r="I403" s="653">
        <v>1093.25</v>
      </c>
      <c r="J403" s="653"/>
      <c r="K403" s="653"/>
      <c r="L403" s="653"/>
      <c r="M403" s="653"/>
      <c r="N403" s="653"/>
      <c r="O403" s="653"/>
      <c r="P403" s="666"/>
      <c r="Q403" s="654"/>
    </row>
    <row r="404" spans="1:17" ht="14.4" customHeight="1" x14ac:dyDescent="0.3">
      <c r="A404" s="649" t="s">
        <v>581</v>
      </c>
      <c r="B404" s="650" t="s">
        <v>6915</v>
      </c>
      <c r="C404" s="650" t="s">
        <v>6707</v>
      </c>
      <c r="D404" s="650" t="s">
        <v>6903</v>
      </c>
      <c r="E404" s="650" t="s">
        <v>6904</v>
      </c>
      <c r="F404" s="653">
        <v>0</v>
      </c>
      <c r="G404" s="653">
        <v>0</v>
      </c>
      <c r="H404" s="653"/>
      <c r="I404" s="653"/>
      <c r="J404" s="653"/>
      <c r="K404" s="653"/>
      <c r="L404" s="653"/>
      <c r="M404" s="653"/>
      <c r="N404" s="653"/>
      <c r="O404" s="653"/>
      <c r="P404" s="666"/>
      <c r="Q404" s="654"/>
    </row>
    <row r="405" spans="1:17" ht="14.4" customHeight="1" x14ac:dyDescent="0.3">
      <c r="A405" s="649" t="s">
        <v>581</v>
      </c>
      <c r="B405" s="650" t="s">
        <v>6915</v>
      </c>
      <c r="C405" s="650" t="s">
        <v>6707</v>
      </c>
      <c r="D405" s="650" t="s">
        <v>6907</v>
      </c>
      <c r="E405" s="650" t="s">
        <v>6908</v>
      </c>
      <c r="F405" s="653">
        <v>105</v>
      </c>
      <c r="G405" s="653">
        <v>0</v>
      </c>
      <c r="H405" s="653"/>
      <c r="I405" s="653">
        <v>0</v>
      </c>
      <c r="J405" s="653">
        <v>295</v>
      </c>
      <c r="K405" s="653">
        <v>0</v>
      </c>
      <c r="L405" s="653"/>
      <c r="M405" s="653">
        <v>0</v>
      </c>
      <c r="N405" s="653"/>
      <c r="O405" s="653"/>
      <c r="P405" s="666"/>
      <c r="Q405" s="654"/>
    </row>
    <row r="406" spans="1:17" ht="14.4" customHeight="1" x14ac:dyDescent="0.3">
      <c r="A406" s="649" t="s">
        <v>581</v>
      </c>
      <c r="B406" s="650" t="s">
        <v>6916</v>
      </c>
      <c r="C406" s="650" t="s">
        <v>6707</v>
      </c>
      <c r="D406" s="650" t="s">
        <v>6917</v>
      </c>
      <c r="E406" s="650" t="s">
        <v>6918</v>
      </c>
      <c r="F406" s="653"/>
      <c r="G406" s="653"/>
      <c r="H406" s="653"/>
      <c r="I406" s="653"/>
      <c r="J406" s="653">
        <v>1</v>
      </c>
      <c r="K406" s="653">
        <v>2678</v>
      </c>
      <c r="L406" s="653"/>
      <c r="M406" s="653">
        <v>2678</v>
      </c>
      <c r="N406" s="653"/>
      <c r="O406" s="653"/>
      <c r="P406" s="666"/>
      <c r="Q406" s="654"/>
    </row>
    <row r="407" spans="1:17" ht="14.4" customHeight="1" x14ac:dyDescent="0.3">
      <c r="A407" s="649" t="s">
        <v>581</v>
      </c>
      <c r="B407" s="650" t="s">
        <v>6916</v>
      </c>
      <c r="C407" s="650" t="s">
        <v>6707</v>
      </c>
      <c r="D407" s="650" t="s">
        <v>647</v>
      </c>
      <c r="E407" s="650" t="s">
        <v>6919</v>
      </c>
      <c r="F407" s="653"/>
      <c r="G407" s="653"/>
      <c r="H407" s="653"/>
      <c r="I407" s="653"/>
      <c r="J407" s="653">
        <v>1</v>
      </c>
      <c r="K407" s="653">
        <v>2370</v>
      </c>
      <c r="L407" s="653"/>
      <c r="M407" s="653">
        <v>2370</v>
      </c>
      <c r="N407" s="653"/>
      <c r="O407" s="653"/>
      <c r="P407" s="666"/>
      <c r="Q407" s="654"/>
    </row>
    <row r="408" spans="1:17" ht="14.4" customHeight="1" x14ac:dyDescent="0.3">
      <c r="A408" s="649" t="s">
        <v>581</v>
      </c>
      <c r="B408" s="650" t="s">
        <v>6916</v>
      </c>
      <c r="C408" s="650" t="s">
        <v>6707</v>
      </c>
      <c r="D408" s="650" t="s">
        <v>6920</v>
      </c>
      <c r="E408" s="650" t="s">
        <v>6921</v>
      </c>
      <c r="F408" s="653"/>
      <c r="G408" s="653"/>
      <c r="H408" s="653"/>
      <c r="I408" s="653"/>
      <c r="J408" s="653">
        <v>1</v>
      </c>
      <c r="K408" s="653">
        <v>3205</v>
      </c>
      <c r="L408" s="653"/>
      <c r="M408" s="653">
        <v>3205</v>
      </c>
      <c r="N408" s="653"/>
      <c r="O408" s="653"/>
      <c r="P408" s="666"/>
      <c r="Q408" s="654"/>
    </row>
    <row r="409" spans="1:17" ht="14.4" customHeight="1" x14ac:dyDescent="0.3">
      <c r="A409" s="649" t="s">
        <v>581</v>
      </c>
      <c r="B409" s="650" t="s">
        <v>6916</v>
      </c>
      <c r="C409" s="650" t="s">
        <v>6707</v>
      </c>
      <c r="D409" s="650" t="s">
        <v>6922</v>
      </c>
      <c r="E409" s="650" t="s">
        <v>6923</v>
      </c>
      <c r="F409" s="653"/>
      <c r="G409" s="653"/>
      <c r="H409" s="653"/>
      <c r="I409" s="653"/>
      <c r="J409" s="653">
        <v>1</v>
      </c>
      <c r="K409" s="653">
        <v>5098</v>
      </c>
      <c r="L409" s="653"/>
      <c r="M409" s="653">
        <v>5098</v>
      </c>
      <c r="N409" s="653"/>
      <c r="O409" s="653"/>
      <c r="P409" s="666"/>
      <c r="Q409" s="654"/>
    </row>
    <row r="410" spans="1:17" ht="14.4" customHeight="1" x14ac:dyDescent="0.3">
      <c r="A410" s="649" t="s">
        <v>581</v>
      </c>
      <c r="B410" s="650" t="s">
        <v>6924</v>
      </c>
      <c r="C410" s="650" t="s">
        <v>6707</v>
      </c>
      <c r="D410" s="650" t="s">
        <v>6925</v>
      </c>
      <c r="E410" s="650" t="s">
        <v>6926</v>
      </c>
      <c r="F410" s="653"/>
      <c r="G410" s="653"/>
      <c r="H410" s="653"/>
      <c r="I410" s="653"/>
      <c r="J410" s="653"/>
      <c r="K410" s="653"/>
      <c r="L410" s="653"/>
      <c r="M410" s="653"/>
      <c r="N410" s="653">
        <v>1</v>
      </c>
      <c r="O410" s="653">
        <v>0</v>
      </c>
      <c r="P410" s="666"/>
      <c r="Q410" s="654">
        <v>0</v>
      </c>
    </row>
    <row r="411" spans="1:17" ht="14.4" customHeight="1" x14ac:dyDescent="0.3">
      <c r="A411" s="649" t="s">
        <v>581</v>
      </c>
      <c r="B411" s="650" t="s">
        <v>6924</v>
      </c>
      <c r="C411" s="650" t="s">
        <v>6707</v>
      </c>
      <c r="D411" s="650" t="s">
        <v>6927</v>
      </c>
      <c r="E411" s="650" t="s">
        <v>6928</v>
      </c>
      <c r="F411" s="653"/>
      <c r="G411" s="653"/>
      <c r="H411" s="653"/>
      <c r="I411" s="653"/>
      <c r="J411" s="653"/>
      <c r="K411" s="653"/>
      <c r="L411" s="653"/>
      <c r="M411" s="653"/>
      <c r="N411" s="653">
        <v>1</v>
      </c>
      <c r="O411" s="653">
        <v>0</v>
      </c>
      <c r="P411" s="666"/>
      <c r="Q411" s="654">
        <v>0</v>
      </c>
    </row>
    <row r="412" spans="1:17" ht="14.4" customHeight="1" x14ac:dyDescent="0.3">
      <c r="A412" s="649" t="s">
        <v>581</v>
      </c>
      <c r="B412" s="650" t="s">
        <v>6924</v>
      </c>
      <c r="C412" s="650" t="s">
        <v>6707</v>
      </c>
      <c r="D412" s="650" t="s">
        <v>6929</v>
      </c>
      <c r="E412" s="650" t="s">
        <v>6930</v>
      </c>
      <c r="F412" s="653"/>
      <c r="G412" s="653"/>
      <c r="H412" s="653"/>
      <c r="I412" s="653"/>
      <c r="J412" s="653"/>
      <c r="K412" s="653"/>
      <c r="L412" s="653"/>
      <c r="M412" s="653"/>
      <c r="N412" s="653">
        <v>1</v>
      </c>
      <c r="O412" s="653">
        <v>4674</v>
      </c>
      <c r="P412" s="666"/>
      <c r="Q412" s="654">
        <v>4674</v>
      </c>
    </row>
    <row r="413" spans="1:17" ht="14.4" customHeight="1" x14ac:dyDescent="0.3">
      <c r="A413" s="649" t="s">
        <v>581</v>
      </c>
      <c r="B413" s="650" t="s">
        <v>6931</v>
      </c>
      <c r="C413" s="650" t="s">
        <v>6707</v>
      </c>
      <c r="D413" s="650" t="s">
        <v>4750</v>
      </c>
      <c r="E413" s="650" t="s">
        <v>6932</v>
      </c>
      <c r="F413" s="653"/>
      <c r="G413" s="653"/>
      <c r="H413" s="653"/>
      <c r="I413" s="653"/>
      <c r="J413" s="653"/>
      <c r="K413" s="653"/>
      <c r="L413" s="653"/>
      <c r="M413" s="653"/>
      <c r="N413" s="653">
        <v>1</v>
      </c>
      <c r="O413" s="653">
        <v>1166</v>
      </c>
      <c r="P413" s="666"/>
      <c r="Q413" s="654">
        <v>1166</v>
      </c>
    </row>
    <row r="414" spans="1:17" ht="14.4" customHeight="1" x14ac:dyDescent="0.3">
      <c r="A414" s="649" t="s">
        <v>581</v>
      </c>
      <c r="B414" s="650" t="s">
        <v>6931</v>
      </c>
      <c r="C414" s="650" t="s">
        <v>6707</v>
      </c>
      <c r="D414" s="650" t="s">
        <v>6933</v>
      </c>
      <c r="E414" s="650" t="s">
        <v>6934</v>
      </c>
      <c r="F414" s="653"/>
      <c r="G414" s="653"/>
      <c r="H414" s="653"/>
      <c r="I414" s="653"/>
      <c r="J414" s="653"/>
      <c r="K414" s="653"/>
      <c r="L414" s="653"/>
      <c r="M414" s="653"/>
      <c r="N414" s="653">
        <v>1</v>
      </c>
      <c r="O414" s="653">
        <v>246</v>
      </c>
      <c r="P414" s="666"/>
      <c r="Q414" s="654">
        <v>246</v>
      </c>
    </row>
    <row r="415" spans="1:17" ht="14.4" customHeight="1" x14ac:dyDescent="0.3">
      <c r="A415" s="649" t="s">
        <v>6935</v>
      </c>
      <c r="B415" s="650" t="s">
        <v>6756</v>
      </c>
      <c r="C415" s="650" t="s">
        <v>6707</v>
      </c>
      <c r="D415" s="650" t="s">
        <v>6714</v>
      </c>
      <c r="E415" s="650" t="s">
        <v>6715</v>
      </c>
      <c r="F415" s="653"/>
      <c r="G415" s="653"/>
      <c r="H415" s="653"/>
      <c r="I415" s="653"/>
      <c r="J415" s="653"/>
      <c r="K415" s="653"/>
      <c r="L415" s="653"/>
      <c r="M415" s="653"/>
      <c r="N415" s="653">
        <v>2</v>
      </c>
      <c r="O415" s="653">
        <v>68</v>
      </c>
      <c r="P415" s="666"/>
      <c r="Q415" s="654">
        <v>34</v>
      </c>
    </row>
    <row r="416" spans="1:17" ht="14.4" customHeight="1" x14ac:dyDescent="0.3">
      <c r="A416" s="649" t="s">
        <v>6936</v>
      </c>
      <c r="B416" s="650" t="s">
        <v>6422</v>
      </c>
      <c r="C416" s="650" t="s">
        <v>6707</v>
      </c>
      <c r="D416" s="650" t="s">
        <v>6714</v>
      </c>
      <c r="E416" s="650" t="s">
        <v>6715</v>
      </c>
      <c r="F416" s="653">
        <v>1</v>
      </c>
      <c r="G416" s="653">
        <v>34</v>
      </c>
      <c r="H416" s="653">
        <v>1</v>
      </c>
      <c r="I416" s="653">
        <v>34</v>
      </c>
      <c r="J416" s="653">
        <v>1</v>
      </c>
      <c r="K416" s="653">
        <v>34</v>
      </c>
      <c r="L416" s="653">
        <v>1</v>
      </c>
      <c r="M416" s="653">
        <v>34</v>
      </c>
      <c r="N416" s="653"/>
      <c r="O416" s="653"/>
      <c r="P416" s="666"/>
      <c r="Q416" s="654"/>
    </row>
    <row r="417" spans="1:17" ht="14.4" customHeight="1" x14ac:dyDescent="0.3">
      <c r="A417" s="649" t="s">
        <v>6936</v>
      </c>
      <c r="B417" s="650" t="s">
        <v>6422</v>
      </c>
      <c r="C417" s="650" t="s">
        <v>6707</v>
      </c>
      <c r="D417" s="650" t="s">
        <v>6720</v>
      </c>
      <c r="E417" s="650" t="s">
        <v>6721</v>
      </c>
      <c r="F417" s="653"/>
      <c r="G417" s="653"/>
      <c r="H417" s="653"/>
      <c r="I417" s="653"/>
      <c r="J417" s="653">
        <v>1</v>
      </c>
      <c r="K417" s="653">
        <v>163</v>
      </c>
      <c r="L417" s="653"/>
      <c r="M417" s="653">
        <v>163</v>
      </c>
      <c r="N417" s="653"/>
      <c r="O417" s="653"/>
      <c r="P417" s="666"/>
      <c r="Q417" s="654"/>
    </row>
    <row r="418" spans="1:17" ht="14.4" customHeight="1" x14ac:dyDescent="0.3">
      <c r="A418" s="649" t="s">
        <v>6936</v>
      </c>
      <c r="B418" s="650" t="s">
        <v>6756</v>
      </c>
      <c r="C418" s="650" t="s">
        <v>1527</v>
      </c>
      <c r="D418" s="650" t="s">
        <v>6596</v>
      </c>
      <c r="E418" s="650" t="s">
        <v>2240</v>
      </c>
      <c r="F418" s="653"/>
      <c r="G418" s="653"/>
      <c r="H418" s="653"/>
      <c r="I418" s="653"/>
      <c r="J418" s="653"/>
      <c r="K418" s="653"/>
      <c r="L418" s="653"/>
      <c r="M418" s="653"/>
      <c r="N418" s="653">
        <v>0.4</v>
      </c>
      <c r="O418" s="653">
        <v>346.36</v>
      </c>
      <c r="P418" s="666"/>
      <c r="Q418" s="654">
        <v>865.9</v>
      </c>
    </row>
    <row r="419" spans="1:17" ht="14.4" customHeight="1" x14ac:dyDescent="0.3">
      <c r="A419" s="649" t="s">
        <v>6936</v>
      </c>
      <c r="B419" s="650" t="s">
        <v>6756</v>
      </c>
      <c r="C419" s="650" t="s">
        <v>6695</v>
      </c>
      <c r="D419" s="650" t="s">
        <v>6780</v>
      </c>
      <c r="E419" s="650" t="s">
        <v>6781</v>
      </c>
      <c r="F419" s="653">
        <v>3</v>
      </c>
      <c r="G419" s="653">
        <v>2131.8000000000002</v>
      </c>
      <c r="H419" s="653">
        <v>1</v>
      </c>
      <c r="I419" s="653">
        <v>710.6</v>
      </c>
      <c r="J419" s="653"/>
      <c r="K419" s="653"/>
      <c r="L419" s="653"/>
      <c r="M419" s="653"/>
      <c r="N419" s="653"/>
      <c r="O419" s="653"/>
      <c r="P419" s="666"/>
      <c r="Q419" s="654"/>
    </row>
    <row r="420" spans="1:17" ht="14.4" customHeight="1" x14ac:dyDescent="0.3">
      <c r="A420" s="649" t="s">
        <v>6936</v>
      </c>
      <c r="B420" s="650" t="s">
        <v>6756</v>
      </c>
      <c r="C420" s="650" t="s">
        <v>6695</v>
      </c>
      <c r="D420" s="650" t="s">
        <v>6782</v>
      </c>
      <c r="E420" s="650" t="s">
        <v>6783</v>
      </c>
      <c r="F420" s="653">
        <v>1</v>
      </c>
      <c r="G420" s="653">
        <v>746.4</v>
      </c>
      <c r="H420" s="653">
        <v>1</v>
      </c>
      <c r="I420" s="653">
        <v>746.4</v>
      </c>
      <c r="J420" s="653"/>
      <c r="K420" s="653"/>
      <c r="L420" s="653"/>
      <c r="M420" s="653"/>
      <c r="N420" s="653"/>
      <c r="O420" s="653"/>
      <c r="P420" s="666"/>
      <c r="Q420" s="654"/>
    </row>
    <row r="421" spans="1:17" ht="14.4" customHeight="1" x14ac:dyDescent="0.3">
      <c r="A421" s="649" t="s">
        <v>6936</v>
      </c>
      <c r="B421" s="650" t="s">
        <v>6756</v>
      </c>
      <c r="C421" s="650" t="s">
        <v>6695</v>
      </c>
      <c r="D421" s="650" t="s">
        <v>6784</v>
      </c>
      <c r="E421" s="650" t="s">
        <v>6785</v>
      </c>
      <c r="F421" s="653"/>
      <c r="G421" s="653"/>
      <c r="H421" s="653"/>
      <c r="I421" s="653"/>
      <c r="J421" s="653"/>
      <c r="K421" s="653"/>
      <c r="L421" s="653"/>
      <c r="M421" s="653"/>
      <c r="N421" s="653">
        <v>2</v>
      </c>
      <c r="O421" s="653">
        <v>4022.8</v>
      </c>
      <c r="P421" s="666"/>
      <c r="Q421" s="654">
        <v>2011.4</v>
      </c>
    </row>
    <row r="422" spans="1:17" ht="14.4" customHeight="1" x14ac:dyDescent="0.3">
      <c r="A422" s="649" t="s">
        <v>6936</v>
      </c>
      <c r="B422" s="650" t="s">
        <v>6756</v>
      </c>
      <c r="C422" s="650" t="s">
        <v>6707</v>
      </c>
      <c r="D422" s="650" t="s">
        <v>6714</v>
      </c>
      <c r="E422" s="650" t="s">
        <v>6715</v>
      </c>
      <c r="F422" s="653">
        <v>8</v>
      </c>
      <c r="G422" s="653">
        <v>272</v>
      </c>
      <c r="H422" s="653">
        <v>1</v>
      </c>
      <c r="I422" s="653">
        <v>34</v>
      </c>
      <c r="J422" s="653">
        <v>9</v>
      </c>
      <c r="K422" s="653">
        <v>306</v>
      </c>
      <c r="L422" s="653">
        <v>1.125</v>
      </c>
      <c r="M422" s="653">
        <v>34</v>
      </c>
      <c r="N422" s="653">
        <v>5</v>
      </c>
      <c r="O422" s="653">
        <v>173</v>
      </c>
      <c r="P422" s="666">
        <v>0.63602941176470584</v>
      </c>
      <c r="Q422" s="654">
        <v>34.6</v>
      </c>
    </row>
    <row r="423" spans="1:17" ht="14.4" customHeight="1" x14ac:dyDescent="0.3">
      <c r="A423" s="649" t="s">
        <v>6936</v>
      </c>
      <c r="B423" s="650" t="s">
        <v>6756</v>
      </c>
      <c r="C423" s="650" t="s">
        <v>6707</v>
      </c>
      <c r="D423" s="650" t="s">
        <v>6722</v>
      </c>
      <c r="E423" s="650" t="s">
        <v>6723</v>
      </c>
      <c r="F423" s="653">
        <v>1</v>
      </c>
      <c r="G423" s="653">
        <v>162</v>
      </c>
      <c r="H423" s="653">
        <v>1</v>
      </c>
      <c r="I423" s="653">
        <v>162</v>
      </c>
      <c r="J423" s="653"/>
      <c r="K423" s="653"/>
      <c r="L423" s="653"/>
      <c r="M423" s="653"/>
      <c r="N423" s="653">
        <v>2</v>
      </c>
      <c r="O423" s="653">
        <v>326</v>
      </c>
      <c r="P423" s="666">
        <v>2.0123456790123457</v>
      </c>
      <c r="Q423" s="654">
        <v>163</v>
      </c>
    </row>
    <row r="424" spans="1:17" ht="14.4" customHeight="1" x14ac:dyDescent="0.3">
      <c r="A424" s="649" t="s">
        <v>6936</v>
      </c>
      <c r="B424" s="650" t="s">
        <v>6756</v>
      </c>
      <c r="C424" s="650" t="s">
        <v>6707</v>
      </c>
      <c r="D424" s="650" t="s">
        <v>6789</v>
      </c>
      <c r="E424" s="650" t="s">
        <v>6790</v>
      </c>
      <c r="F424" s="653">
        <v>4</v>
      </c>
      <c r="G424" s="653">
        <v>2820</v>
      </c>
      <c r="H424" s="653">
        <v>1</v>
      </c>
      <c r="I424" s="653">
        <v>705</v>
      </c>
      <c r="J424" s="653"/>
      <c r="K424" s="653"/>
      <c r="L424" s="653"/>
      <c r="M424" s="653"/>
      <c r="N424" s="653"/>
      <c r="O424" s="653"/>
      <c r="P424" s="666"/>
      <c r="Q424" s="654"/>
    </row>
    <row r="425" spans="1:17" ht="14.4" customHeight="1" x14ac:dyDescent="0.3">
      <c r="A425" s="649" t="s">
        <v>6936</v>
      </c>
      <c r="B425" s="650" t="s">
        <v>6756</v>
      </c>
      <c r="C425" s="650" t="s">
        <v>6707</v>
      </c>
      <c r="D425" s="650" t="s">
        <v>6797</v>
      </c>
      <c r="E425" s="650" t="s">
        <v>6798</v>
      </c>
      <c r="F425" s="653">
        <v>2</v>
      </c>
      <c r="G425" s="653">
        <v>246</v>
      </c>
      <c r="H425" s="653">
        <v>1</v>
      </c>
      <c r="I425" s="653">
        <v>123</v>
      </c>
      <c r="J425" s="653"/>
      <c r="K425" s="653"/>
      <c r="L425" s="653"/>
      <c r="M425" s="653"/>
      <c r="N425" s="653"/>
      <c r="O425" s="653"/>
      <c r="P425" s="666"/>
      <c r="Q425" s="654"/>
    </row>
    <row r="426" spans="1:17" ht="14.4" customHeight="1" x14ac:dyDescent="0.3">
      <c r="A426" s="649" t="s">
        <v>6936</v>
      </c>
      <c r="B426" s="650" t="s">
        <v>6756</v>
      </c>
      <c r="C426" s="650" t="s">
        <v>6707</v>
      </c>
      <c r="D426" s="650" t="s">
        <v>6801</v>
      </c>
      <c r="E426" s="650" t="s">
        <v>6802</v>
      </c>
      <c r="F426" s="653">
        <v>4</v>
      </c>
      <c r="G426" s="653">
        <v>2672</v>
      </c>
      <c r="H426" s="653">
        <v>1</v>
      </c>
      <c r="I426" s="653">
        <v>668</v>
      </c>
      <c r="J426" s="653"/>
      <c r="K426" s="653"/>
      <c r="L426" s="653"/>
      <c r="M426" s="653"/>
      <c r="N426" s="653">
        <v>2</v>
      </c>
      <c r="O426" s="653">
        <v>1359</v>
      </c>
      <c r="P426" s="666">
        <v>0.50860778443113774</v>
      </c>
      <c r="Q426" s="654">
        <v>679.5</v>
      </c>
    </row>
    <row r="427" spans="1:17" ht="14.4" customHeight="1" x14ac:dyDescent="0.3">
      <c r="A427" s="649" t="s">
        <v>6936</v>
      </c>
      <c r="B427" s="650" t="s">
        <v>6756</v>
      </c>
      <c r="C427" s="650" t="s">
        <v>6707</v>
      </c>
      <c r="D427" s="650" t="s">
        <v>6803</v>
      </c>
      <c r="E427" s="650" t="s">
        <v>6804</v>
      </c>
      <c r="F427" s="653">
        <v>18</v>
      </c>
      <c r="G427" s="653">
        <v>15624</v>
      </c>
      <c r="H427" s="653">
        <v>1</v>
      </c>
      <c r="I427" s="653">
        <v>868</v>
      </c>
      <c r="J427" s="653"/>
      <c r="K427" s="653"/>
      <c r="L427" s="653"/>
      <c r="M427" s="653"/>
      <c r="N427" s="653">
        <v>40</v>
      </c>
      <c r="O427" s="653">
        <v>34720</v>
      </c>
      <c r="P427" s="666">
        <v>2.2222222222222223</v>
      </c>
      <c r="Q427" s="654">
        <v>868</v>
      </c>
    </row>
    <row r="428" spans="1:17" ht="14.4" customHeight="1" x14ac:dyDescent="0.3">
      <c r="A428" s="649" t="s">
        <v>6936</v>
      </c>
      <c r="B428" s="650" t="s">
        <v>6756</v>
      </c>
      <c r="C428" s="650" t="s">
        <v>6707</v>
      </c>
      <c r="D428" s="650" t="s">
        <v>6728</v>
      </c>
      <c r="E428" s="650" t="s">
        <v>6729</v>
      </c>
      <c r="F428" s="653"/>
      <c r="G428" s="653"/>
      <c r="H428" s="653"/>
      <c r="I428" s="653"/>
      <c r="J428" s="653"/>
      <c r="K428" s="653"/>
      <c r="L428" s="653"/>
      <c r="M428" s="653"/>
      <c r="N428" s="653">
        <v>2</v>
      </c>
      <c r="O428" s="653">
        <v>208</v>
      </c>
      <c r="P428" s="666"/>
      <c r="Q428" s="654">
        <v>104</v>
      </c>
    </row>
    <row r="429" spans="1:17" ht="14.4" customHeight="1" x14ac:dyDescent="0.3">
      <c r="A429" s="649" t="s">
        <v>6936</v>
      </c>
      <c r="B429" s="650" t="s">
        <v>6756</v>
      </c>
      <c r="C429" s="650" t="s">
        <v>6707</v>
      </c>
      <c r="D429" s="650" t="s">
        <v>6807</v>
      </c>
      <c r="E429" s="650" t="s">
        <v>6808</v>
      </c>
      <c r="F429" s="653">
        <v>3</v>
      </c>
      <c r="G429" s="653">
        <v>978</v>
      </c>
      <c r="H429" s="653">
        <v>1</v>
      </c>
      <c r="I429" s="653">
        <v>326</v>
      </c>
      <c r="J429" s="653"/>
      <c r="K429" s="653"/>
      <c r="L429" s="653"/>
      <c r="M429" s="653"/>
      <c r="N429" s="653">
        <v>4</v>
      </c>
      <c r="O429" s="653">
        <v>1314</v>
      </c>
      <c r="P429" s="666">
        <v>1.343558282208589</v>
      </c>
      <c r="Q429" s="654">
        <v>328.5</v>
      </c>
    </row>
    <row r="430" spans="1:17" ht="14.4" customHeight="1" x14ac:dyDescent="0.3">
      <c r="A430" s="649" t="s">
        <v>6936</v>
      </c>
      <c r="B430" s="650" t="s">
        <v>6756</v>
      </c>
      <c r="C430" s="650" t="s">
        <v>6707</v>
      </c>
      <c r="D430" s="650" t="s">
        <v>6752</v>
      </c>
      <c r="E430" s="650" t="s">
        <v>6753</v>
      </c>
      <c r="F430" s="653"/>
      <c r="G430" s="653"/>
      <c r="H430" s="653"/>
      <c r="I430" s="653"/>
      <c r="J430" s="653"/>
      <c r="K430" s="653"/>
      <c r="L430" s="653"/>
      <c r="M430" s="653"/>
      <c r="N430" s="653">
        <v>2</v>
      </c>
      <c r="O430" s="653">
        <v>228</v>
      </c>
      <c r="P430" s="666"/>
      <c r="Q430" s="654">
        <v>114</v>
      </c>
    </row>
    <row r="431" spans="1:17" ht="14.4" customHeight="1" x14ac:dyDescent="0.3">
      <c r="A431" s="649" t="s">
        <v>6936</v>
      </c>
      <c r="B431" s="650" t="s">
        <v>6756</v>
      </c>
      <c r="C431" s="650" t="s">
        <v>6707</v>
      </c>
      <c r="D431" s="650" t="s">
        <v>6815</v>
      </c>
      <c r="E431" s="650" t="s">
        <v>6816</v>
      </c>
      <c r="F431" s="653">
        <v>6</v>
      </c>
      <c r="G431" s="653">
        <v>11310</v>
      </c>
      <c r="H431" s="653">
        <v>1</v>
      </c>
      <c r="I431" s="653">
        <v>1885</v>
      </c>
      <c r="J431" s="653"/>
      <c r="K431" s="653"/>
      <c r="L431" s="653"/>
      <c r="M431" s="653"/>
      <c r="N431" s="653">
        <v>3</v>
      </c>
      <c r="O431" s="653">
        <v>5670</v>
      </c>
      <c r="P431" s="666">
        <v>0.50132625994694957</v>
      </c>
      <c r="Q431" s="654">
        <v>1890</v>
      </c>
    </row>
    <row r="432" spans="1:17" ht="14.4" customHeight="1" x14ac:dyDescent="0.3">
      <c r="A432" s="649" t="s">
        <v>6937</v>
      </c>
      <c r="B432" s="650" t="s">
        <v>6422</v>
      </c>
      <c r="C432" s="650" t="s">
        <v>6707</v>
      </c>
      <c r="D432" s="650" t="s">
        <v>6720</v>
      </c>
      <c r="E432" s="650" t="s">
        <v>6721</v>
      </c>
      <c r="F432" s="653"/>
      <c r="G432" s="653"/>
      <c r="H432" s="653"/>
      <c r="I432" s="653"/>
      <c r="J432" s="653">
        <v>1</v>
      </c>
      <c r="K432" s="653">
        <v>163</v>
      </c>
      <c r="L432" s="653"/>
      <c r="M432" s="653">
        <v>163</v>
      </c>
      <c r="N432" s="653">
        <v>2</v>
      </c>
      <c r="O432" s="653">
        <v>326</v>
      </c>
      <c r="P432" s="666"/>
      <c r="Q432" s="654">
        <v>163</v>
      </c>
    </row>
    <row r="433" spans="1:17" ht="14.4" customHeight="1" x14ac:dyDescent="0.3">
      <c r="A433" s="649" t="s">
        <v>6938</v>
      </c>
      <c r="B433" s="650" t="s">
        <v>6422</v>
      </c>
      <c r="C433" s="650" t="s">
        <v>1527</v>
      </c>
      <c r="D433" s="650" t="s">
        <v>6483</v>
      </c>
      <c r="E433" s="650" t="s">
        <v>6484</v>
      </c>
      <c r="F433" s="653">
        <v>0</v>
      </c>
      <c r="G433" s="653">
        <v>0</v>
      </c>
      <c r="H433" s="653"/>
      <c r="I433" s="653"/>
      <c r="J433" s="653"/>
      <c r="K433" s="653"/>
      <c r="L433" s="653"/>
      <c r="M433" s="653"/>
      <c r="N433" s="653"/>
      <c r="O433" s="653"/>
      <c r="P433" s="666"/>
      <c r="Q433" s="654"/>
    </row>
    <row r="434" spans="1:17" ht="14.4" customHeight="1" x14ac:dyDescent="0.3">
      <c r="A434" s="649" t="s">
        <v>6938</v>
      </c>
      <c r="B434" s="650" t="s">
        <v>6422</v>
      </c>
      <c r="C434" s="650" t="s">
        <v>1527</v>
      </c>
      <c r="D434" s="650" t="s">
        <v>6483</v>
      </c>
      <c r="E434" s="650" t="s">
        <v>6485</v>
      </c>
      <c r="F434" s="653">
        <v>1</v>
      </c>
      <c r="G434" s="653">
        <v>22134.82</v>
      </c>
      <c r="H434" s="653">
        <v>1</v>
      </c>
      <c r="I434" s="653">
        <v>22134.82</v>
      </c>
      <c r="J434" s="653"/>
      <c r="K434" s="653"/>
      <c r="L434" s="653"/>
      <c r="M434" s="653"/>
      <c r="N434" s="653"/>
      <c r="O434" s="653"/>
      <c r="P434" s="666"/>
      <c r="Q434" s="654"/>
    </row>
    <row r="435" spans="1:17" ht="14.4" customHeight="1" x14ac:dyDescent="0.3">
      <c r="A435" s="649" t="s">
        <v>6938</v>
      </c>
      <c r="B435" s="650" t="s">
        <v>6422</v>
      </c>
      <c r="C435" s="650" t="s">
        <v>6707</v>
      </c>
      <c r="D435" s="650" t="s">
        <v>6714</v>
      </c>
      <c r="E435" s="650" t="s">
        <v>6715</v>
      </c>
      <c r="F435" s="653">
        <v>3</v>
      </c>
      <c r="G435" s="653">
        <v>102</v>
      </c>
      <c r="H435" s="653">
        <v>1</v>
      </c>
      <c r="I435" s="653">
        <v>34</v>
      </c>
      <c r="J435" s="653"/>
      <c r="K435" s="653"/>
      <c r="L435" s="653"/>
      <c r="M435" s="653"/>
      <c r="N435" s="653"/>
      <c r="O435" s="653"/>
      <c r="P435" s="666"/>
      <c r="Q435" s="654"/>
    </row>
    <row r="436" spans="1:17" ht="14.4" customHeight="1" x14ac:dyDescent="0.3">
      <c r="A436" s="649" t="s">
        <v>6938</v>
      </c>
      <c r="B436" s="650" t="s">
        <v>6422</v>
      </c>
      <c r="C436" s="650" t="s">
        <v>6707</v>
      </c>
      <c r="D436" s="650" t="s">
        <v>6726</v>
      </c>
      <c r="E436" s="650" t="s">
        <v>6727</v>
      </c>
      <c r="F436" s="653">
        <v>1</v>
      </c>
      <c r="G436" s="653">
        <v>0</v>
      </c>
      <c r="H436" s="653"/>
      <c r="I436" s="653">
        <v>0</v>
      </c>
      <c r="J436" s="653"/>
      <c r="K436" s="653"/>
      <c r="L436" s="653"/>
      <c r="M436" s="653"/>
      <c r="N436" s="653"/>
      <c r="O436" s="653"/>
      <c r="P436" s="666"/>
      <c r="Q436" s="654"/>
    </row>
    <row r="437" spans="1:17" ht="14.4" customHeight="1" x14ac:dyDescent="0.3">
      <c r="A437" s="649" t="s">
        <v>6938</v>
      </c>
      <c r="B437" s="650" t="s">
        <v>6422</v>
      </c>
      <c r="C437" s="650" t="s">
        <v>6707</v>
      </c>
      <c r="D437" s="650" t="s">
        <v>6728</v>
      </c>
      <c r="E437" s="650" t="s">
        <v>6729</v>
      </c>
      <c r="F437" s="653">
        <v>1</v>
      </c>
      <c r="G437" s="653">
        <v>103</v>
      </c>
      <c r="H437" s="653">
        <v>1</v>
      </c>
      <c r="I437" s="653">
        <v>103</v>
      </c>
      <c r="J437" s="653"/>
      <c r="K437" s="653"/>
      <c r="L437" s="653"/>
      <c r="M437" s="653"/>
      <c r="N437" s="653"/>
      <c r="O437" s="653"/>
      <c r="P437" s="666"/>
      <c r="Q437" s="654"/>
    </row>
    <row r="438" spans="1:17" ht="14.4" customHeight="1" x14ac:dyDescent="0.3">
      <c r="A438" s="649" t="s">
        <v>6938</v>
      </c>
      <c r="B438" s="650" t="s">
        <v>6756</v>
      </c>
      <c r="C438" s="650" t="s">
        <v>6707</v>
      </c>
      <c r="D438" s="650" t="s">
        <v>6714</v>
      </c>
      <c r="E438" s="650" t="s">
        <v>6715</v>
      </c>
      <c r="F438" s="653">
        <v>3</v>
      </c>
      <c r="G438" s="653">
        <v>102</v>
      </c>
      <c r="H438" s="653">
        <v>1</v>
      </c>
      <c r="I438" s="653">
        <v>34</v>
      </c>
      <c r="J438" s="653"/>
      <c r="K438" s="653"/>
      <c r="L438" s="653"/>
      <c r="M438" s="653"/>
      <c r="N438" s="653"/>
      <c r="O438" s="653"/>
      <c r="P438" s="666"/>
      <c r="Q438" s="654"/>
    </row>
    <row r="439" spans="1:17" ht="14.4" customHeight="1" x14ac:dyDescent="0.3">
      <c r="A439" s="649" t="s">
        <v>6938</v>
      </c>
      <c r="B439" s="650" t="s">
        <v>6756</v>
      </c>
      <c r="C439" s="650" t="s">
        <v>6707</v>
      </c>
      <c r="D439" s="650" t="s">
        <v>6807</v>
      </c>
      <c r="E439" s="650" t="s">
        <v>6808</v>
      </c>
      <c r="F439" s="653">
        <v>1</v>
      </c>
      <c r="G439" s="653">
        <v>326</v>
      </c>
      <c r="H439" s="653">
        <v>1</v>
      </c>
      <c r="I439" s="653">
        <v>326</v>
      </c>
      <c r="J439" s="653"/>
      <c r="K439" s="653"/>
      <c r="L439" s="653"/>
      <c r="M439" s="653"/>
      <c r="N439" s="653"/>
      <c r="O439" s="653"/>
      <c r="P439" s="666"/>
      <c r="Q439" s="654"/>
    </row>
    <row r="440" spans="1:17" ht="14.4" customHeight="1" x14ac:dyDescent="0.3">
      <c r="A440" s="649" t="s">
        <v>6939</v>
      </c>
      <c r="B440" s="650" t="s">
        <v>6422</v>
      </c>
      <c r="C440" s="650" t="s">
        <v>6707</v>
      </c>
      <c r="D440" s="650" t="s">
        <v>6714</v>
      </c>
      <c r="E440" s="650" t="s">
        <v>6715</v>
      </c>
      <c r="F440" s="653">
        <v>1</v>
      </c>
      <c r="G440" s="653">
        <v>34</v>
      </c>
      <c r="H440" s="653">
        <v>1</v>
      </c>
      <c r="I440" s="653">
        <v>34</v>
      </c>
      <c r="J440" s="653">
        <v>2</v>
      </c>
      <c r="K440" s="653">
        <v>68</v>
      </c>
      <c r="L440" s="653">
        <v>2</v>
      </c>
      <c r="M440" s="653">
        <v>34</v>
      </c>
      <c r="N440" s="653">
        <v>1</v>
      </c>
      <c r="O440" s="653">
        <v>34</v>
      </c>
      <c r="P440" s="666">
        <v>1</v>
      </c>
      <c r="Q440" s="654">
        <v>34</v>
      </c>
    </row>
    <row r="441" spans="1:17" ht="14.4" customHeight="1" x14ac:dyDescent="0.3">
      <c r="A441" s="649" t="s">
        <v>6939</v>
      </c>
      <c r="B441" s="650" t="s">
        <v>6422</v>
      </c>
      <c r="C441" s="650" t="s">
        <v>6707</v>
      </c>
      <c r="D441" s="650" t="s">
        <v>6748</v>
      </c>
      <c r="E441" s="650" t="s">
        <v>6749</v>
      </c>
      <c r="F441" s="653"/>
      <c r="G441" s="653"/>
      <c r="H441" s="653"/>
      <c r="I441" s="653"/>
      <c r="J441" s="653"/>
      <c r="K441" s="653"/>
      <c r="L441" s="653"/>
      <c r="M441" s="653"/>
      <c r="N441" s="653">
        <v>2</v>
      </c>
      <c r="O441" s="653">
        <v>1296</v>
      </c>
      <c r="P441" s="666"/>
      <c r="Q441" s="654">
        <v>648</v>
      </c>
    </row>
    <row r="442" spans="1:17" ht="14.4" customHeight="1" x14ac:dyDescent="0.3">
      <c r="A442" s="649" t="s">
        <v>6939</v>
      </c>
      <c r="B442" s="650" t="s">
        <v>6422</v>
      </c>
      <c r="C442" s="650" t="s">
        <v>6707</v>
      </c>
      <c r="D442" s="650" t="s">
        <v>6752</v>
      </c>
      <c r="E442" s="650" t="s">
        <v>6753</v>
      </c>
      <c r="F442" s="653">
        <v>1</v>
      </c>
      <c r="G442" s="653">
        <v>112</v>
      </c>
      <c r="H442" s="653">
        <v>1</v>
      </c>
      <c r="I442" s="653">
        <v>112</v>
      </c>
      <c r="J442" s="653">
        <v>3</v>
      </c>
      <c r="K442" s="653">
        <v>336</v>
      </c>
      <c r="L442" s="653">
        <v>3</v>
      </c>
      <c r="M442" s="653">
        <v>112</v>
      </c>
      <c r="N442" s="653">
        <v>1</v>
      </c>
      <c r="O442" s="653">
        <v>112</v>
      </c>
      <c r="P442" s="666">
        <v>1</v>
      </c>
      <c r="Q442" s="654">
        <v>112</v>
      </c>
    </row>
    <row r="443" spans="1:17" ht="14.4" customHeight="1" x14ac:dyDescent="0.3">
      <c r="A443" s="649" t="s">
        <v>6939</v>
      </c>
      <c r="B443" s="650" t="s">
        <v>6756</v>
      </c>
      <c r="C443" s="650" t="s">
        <v>1527</v>
      </c>
      <c r="D443" s="650" t="s">
        <v>6757</v>
      </c>
      <c r="E443" s="650" t="s">
        <v>6758</v>
      </c>
      <c r="F443" s="653">
        <v>1</v>
      </c>
      <c r="G443" s="653">
        <v>9760.49</v>
      </c>
      <c r="H443" s="653">
        <v>1</v>
      </c>
      <c r="I443" s="653">
        <v>9760.49</v>
      </c>
      <c r="J443" s="653"/>
      <c r="K443" s="653"/>
      <c r="L443" s="653"/>
      <c r="M443" s="653"/>
      <c r="N443" s="653"/>
      <c r="O443" s="653"/>
      <c r="P443" s="666"/>
      <c r="Q443" s="654"/>
    </row>
    <row r="444" spans="1:17" ht="14.4" customHeight="1" x14ac:dyDescent="0.3">
      <c r="A444" s="649" t="s">
        <v>6939</v>
      </c>
      <c r="B444" s="650" t="s">
        <v>6756</v>
      </c>
      <c r="C444" s="650" t="s">
        <v>6707</v>
      </c>
      <c r="D444" s="650" t="s">
        <v>6714</v>
      </c>
      <c r="E444" s="650" t="s">
        <v>6715</v>
      </c>
      <c r="F444" s="653">
        <v>2</v>
      </c>
      <c r="G444" s="653">
        <v>68</v>
      </c>
      <c r="H444" s="653">
        <v>1</v>
      </c>
      <c r="I444" s="653">
        <v>34</v>
      </c>
      <c r="J444" s="653">
        <v>2</v>
      </c>
      <c r="K444" s="653">
        <v>68</v>
      </c>
      <c r="L444" s="653">
        <v>1</v>
      </c>
      <c r="M444" s="653">
        <v>34</v>
      </c>
      <c r="N444" s="653"/>
      <c r="O444" s="653"/>
      <c r="P444" s="666"/>
      <c r="Q444" s="654"/>
    </row>
    <row r="445" spans="1:17" ht="14.4" customHeight="1" x14ac:dyDescent="0.3">
      <c r="A445" s="649" t="s">
        <v>6939</v>
      </c>
      <c r="B445" s="650" t="s">
        <v>6756</v>
      </c>
      <c r="C445" s="650" t="s">
        <v>6707</v>
      </c>
      <c r="D445" s="650" t="s">
        <v>6722</v>
      </c>
      <c r="E445" s="650" t="s">
        <v>6723</v>
      </c>
      <c r="F445" s="653">
        <v>2</v>
      </c>
      <c r="G445" s="653">
        <v>324</v>
      </c>
      <c r="H445" s="653">
        <v>1</v>
      </c>
      <c r="I445" s="653">
        <v>162</v>
      </c>
      <c r="J445" s="653">
        <v>2</v>
      </c>
      <c r="K445" s="653">
        <v>326</v>
      </c>
      <c r="L445" s="653">
        <v>1.0061728395061729</v>
      </c>
      <c r="M445" s="653">
        <v>163</v>
      </c>
      <c r="N445" s="653"/>
      <c r="O445" s="653"/>
      <c r="P445" s="666"/>
      <c r="Q445" s="654"/>
    </row>
    <row r="446" spans="1:17" ht="14.4" customHeight="1" x14ac:dyDescent="0.3">
      <c r="A446" s="649" t="s">
        <v>6939</v>
      </c>
      <c r="B446" s="650" t="s">
        <v>6756</v>
      </c>
      <c r="C446" s="650" t="s">
        <v>6707</v>
      </c>
      <c r="D446" s="650" t="s">
        <v>6736</v>
      </c>
      <c r="E446" s="650" t="s">
        <v>6737</v>
      </c>
      <c r="F446" s="653">
        <v>1</v>
      </c>
      <c r="G446" s="653">
        <v>19</v>
      </c>
      <c r="H446" s="653">
        <v>1</v>
      </c>
      <c r="I446" s="653">
        <v>19</v>
      </c>
      <c r="J446" s="653"/>
      <c r="K446" s="653"/>
      <c r="L446" s="653"/>
      <c r="M446" s="653"/>
      <c r="N446" s="653"/>
      <c r="O446" s="653"/>
      <c r="P446" s="666"/>
      <c r="Q446" s="654"/>
    </row>
    <row r="447" spans="1:17" ht="14.4" customHeight="1" x14ac:dyDescent="0.3">
      <c r="A447" s="649" t="s">
        <v>6940</v>
      </c>
      <c r="B447" s="650" t="s">
        <v>6422</v>
      </c>
      <c r="C447" s="650" t="s">
        <v>1527</v>
      </c>
      <c r="D447" s="650" t="s">
        <v>6600</v>
      </c>
      <c r="E447" s="650" t="s">
        <v>6599</v>
      </c>
      <c r="F447" s="653"/>
      <c r="G447" s="653"/>
      <c r="H447" s="653"/>
      <c r="I447" s="653"/>
      <c r="J447" s="653">
        <v>1</v>
      </c>
      <c r="K447" s="653">
        <v>494.78</v>
      </c>
      <c r="L447" s="653"/>
      <c r="M447" s="653">
        <v>494.78</v>
      </c>
      <c r="N447" s="653"/>
      <c r="O447" s="653"/>
      <c r="P447" s="666"/>
      <c r="Q447" s="654"/>
    </row>
    <row r="448" spans="1:17" ht="14.4" customHeight="1" x14ac:dyDescent="0.3">
      <c r="A448" s="649" t="s">
        <v>6940</v>
      </c>
      <c r="B448" s="650" t="s">
        <v>6422</v>
      </c>
      <c r="C448" s="650" t="s">
        <v>1527</v>
      </c>
      <c r="D448" s="650" t="s">
        <v>6601</v>
      </c>
      <c r="E448" s="650" t="s">
        <v>6599</v>
      </c>
      <c r="F448" s="653"/>
      <c r="G448" s="653"/>
      <c r="H448" s="653"/>
      <c r="I448" s="653"/>
      <c r="J448" s="653">
        <v>0.14000000000000001</v>
      </c>
      <c r="K448" s="653">
        <v>207.8</v>
      </c>
      <c r="L448" s="653"/>
      <c r="M448" s="653">
        <v>1484.2857142857142</v>
      </c>
      <c r="N448" s="653"/>
      <c r="O448" s="653"/>
      <c r="P448" s="666"/>
      <c r="Q448" s="654"/>
    </row>
    <row r="449" spans="1:17" ht="14.4" customHeight="1" x14ac:dyDescent="0.3">
      <c r="A449" s="649" t="s">
        <v>6940</v>
      </c>
      <c r="B449" s="650" t="s">
        <v>6422</v>
      </c>
      <c r="C449" s="650" t="s">
        <v>1527</v>
      </c>
      <c r="D449" s="650" t="s">
        <v>6619</v>
      </c>
      <c r="E449" s="650" t="s">
        <v>1688</v>
      </c>
      <c r="F449" s="653"/>
      <c r="G449" s="653"/>
      <c r="H449" s="653"/>
      <c r="I449" s="653"/>
      <c r="J449" s="653">
        <v>0.27</v>
      </c>
      <c r="K449" s="653">
        <v>373.32</v>
      </c>
      <c r="L449" s="653"/>
      <c r="M449" s="653">
        <v>1382.6666666666665</v>
      </c>
      <c r="N449" s="653"/>
      <c r="O449" s="653"/>
      <c r="P449" s="666"/>
      <c r="Q449" s="654"/>
    </row>
    <row r="450" spans="1:17" ht="14.4" customHeight="1" x14ac:dyDescent="0.3">
      <c r="A450" s="649" t="s">
        <v>6940</v>
      </c>
      <c r="B450" s="650" t="s">
        <v>6422</v>
      </c>
      <c r="C450" s="650" t="s">
        <v>1527</v>
      </c>
      <c r="D450" s="650" t="s">
        <v>6620</v>
      </c>
      <c r="E450" s="650" t="s">
        <v>1688</v>
      </c>
      <c r="F450" s="653"/>
      <c r="G450" s="653"/>
      <c r="H450" s="653"/>
      <c r="I450" s="653"/>
      <c r="J450" s="653">
        <v>1.6600000000000001</v>
      </c>
      <c r="K450" s="653">
        <v>7650.94</v>
      </c>
      <c r="L450" s="653"/>
      <c r="M450" s="653">
        <v>4608.9999999999991</v>
      </c>
      <c r="N450" s="653"/>
      <c r="O450" s="653"/>
      <c r="P450" s="666"/>
      <c r="Q450" s="654"/>
    </row>
    <row r="451" spans="1:17" ht="14.4" customHeight="1" x14ac:dyDescent="0.3">
      <c r="A451" s="649" t="s">
        <v>6940</v>
      </c>
      <c r="B451" s="650" t="s">
        <v>6422</v>
      </c>
      <c r="C451" s="650" t="s">
        <v>6707</v>
      </c>
      <c r="D451" s="650" t="s">
        <v>6720</v>
      </c>
      <c r="E451" s="650" t="s">
        <v>6721</v>
      </c>
      <c r="F451" s="653"/>
      <c r="G451" s="653"/>
      <c r="H451" s="653"/>
      <c r="I451" s="653"/>
      <c r="J451" s="653">
        <v>1</v>
      </c>
      <c r="K451" s="653">
        <v>163</v>
      </c>
      <c r="L451" s="653"/>
      <c r="M451" s="653">
        <v>163</v>
      </c>
      <c r="N451" s="653"/>
      <c r="O451" s="653"/>
      <c r="P451" s="666"/>
      <c r="Q451" s="654"/>
    </row>
    <row r="452" spans="1:17" ht="14.4" customHeight="1" x14ac:dyDescent="0.3">
      <c r="A452" s="649" t="s">
        <v>6940</v>
      </c>
      <c r="B452" s="650" t="s">
        <v>6422</v>
      </c>
      <c r="C452" s="650" t="s">
        <v>6707</v>
      </c>
      <c r="D452" s="650" t="s">
        <v>6728</v>
      </c>
      <c r="E452" s="650" t="s">
        <v>6729</v>
      </c>
      <c r="F452" s="653"/>
      <c r="G452" s="653"/>
      <c r="H452" s="653"/>
      <c r="I452" s="653"/>
      <c r="J452" s="653">
        <v>2</v>
      </c>
      <c r="K452" s="653">
        <v>208</v>
      </c>
      <c r="L452" s="653"/>
      <c r="M452" s="653">
        <v>104</v>
      </c>
      <c r="N452" s="653"/>
      <c r="O452" s="653"/>
      <c r="P452" s="666"/>
      <c r="Q452" s="654"/>
    </row>
    <row r="453" spans="1:17" ht="14.4" customHeight="1" x14ac:dyDescent="0.3">
      <c r="A453" s="649" t="s">
        <v>6940</v>
      </c>
      <c r="B453" s="650" t="s">
        <v>6422</v>
      </c>
      <c r="C453" s="650" t="s">
        <v>6707</v>
      </c>
      <c r="D453" s="650" t="s">
        <v>6730</v>
      </c>
      <c r="E453" s="650" t="s">
        <v>6731</v>
      </c>
      <c r="F453" s="653"/>
      <c r="G453" s="653"/>
      <c r="H453" s="653"/>
      <c r="I453" s="653"/>
      <c r="J453" s="653">
        <v>1</v>
      </c>
      <c r="K453" s="653">
        <v>0</v>
      </c>
      <c r="L453" s="653"/>
      <c r="M453" s="653">
        <v>0</v>
      </c>
      <c r="N453" s="653"/>
      <c r="O453" s="653"/>
      <c r="P453" s="666"/>
      <c r="Q453" s="654"/>
    </row>
    <row r="454" spans="1:17" ht="14.4" customHeight="1" x14ac:dyDescent="0.3">
      <c r="A454" s="649" t="s">
        <v>6940</v>
      </c>
      <c r="B454" s="650" t="s">
        <v>6756</v>
      </c>
      <c r="C454" s="650" t="s">
        <v>6707</v>
      </c>
      <c r="D454" s="650" t="s">
        <v>6714</v>
      </c>
      <c r="E454" s="650" t="s">
        <v>6715</v>
      </c>
      <c r="F454" s="653">
        <v>1</v>
      </c>
      <c r="G454" s="653">
        <v>34</v>
      </c>
      <c r="H454" s="653">
        <v>1</v>
      </c>
      <c r="I454" s="653">
        <v>34</v>
      </c>
      <c r="J454" s="653">
        <v>1</v>
      </c>
      <c r="K454" s="653">
        <v>34</v>
      </c>
      <c r="L454" s="653">
        <v>1</v>
      </c>
      <c r="M454" s="653">
        <v>34</v>
      </c>
      <c r="N454" s="653">
        <v>4</v>
      </c>
      <c r="O454" s="653">
        <v>140</v>
      </c>
      <c r="P454" s="666">
        <v>4.117647058823529</v>
      </c>
      <c r="Q454" s="654">
        <v>35</v>
      </c>
    </row>
    <row r="455" spans="1:17" ht="14.4" customHeight="1" x14ac:dyDescent="0.3">
      <c r="A455" s="649" t="s">
        <v>6940</v>
      </c>
      <c r="B455" s="650" t="s">
        <v>6756</v>
      </c>
      <c r="C455" s="650" t="s">
        <v>6707</v>
      </c>
      <c r="D455" s="650" t="s">
        <v>6789</v>
      </c>
      <c r="E455" s="650" t="s">
        <v>6790</v>
      </c>
      <c r="F455" s="653"/>
      <c r="G455" s="653"/>
      <c r="H455" s="653"/>
      <c r="I455" s="653"/>
      <c r="J455" s="653">
        <v>7</v>
      </c>
      <c r="K455" s="653">
        <v>4942</v>
      </c>
      <c r="L455" s="653"/>
      <c r="M455" s="653">
        <v>706</v>
      </c>
      <c r="N455" s="653"/>
      <c r="O455" s="653"/>
      <c r="P455" s="666"/>
      <c r="Q455" s="654"/>
    </row>
    <row r="456" spans="1:17" ht="14.4" customHeight="1" x14ac:dyDescent="0.3">
      <c r="A456" s="649" t="s">
        <v>6941</v>
      </c>
      <c r="B456" s="650" t="s">
        <v>6422</v>
      </c>
      <c r="C456" s="650" t="s">
        <v>6707</v>
      </c>
      <c r="D456" s="650" t="s">
        <v>6714</v>
      </c>
      <c r="E456" s="650" t="s">
        <v>6715</v>
      </c>
      <c r="F456" s="653">
        <v>1</v>
      </c>
      <c r="G456" s="653">
        <v>34</v>
      </c>
      <c r="H456" s="653">
        <v>1</v>
      </c>
      <c r="I456" s="653">
        <v>34</v>
      </c>
      <c r="J456" s="653">
        <v>2</v>
      </c>
      <c r="K456" s="653">
        <v>68</v>
      </c>
      <c r="L456" s="653">
        <v>2</v>
      </c>
      <c r="M456" s="653">
        <v>34</v>
      </c>
      <c r="N456" s="653"/>
      <c r="O456" s="653"/>
      <c r="P456" s="666"/>
      <c r="Q456" s="654"/>
    </row>
    <row r="457" spans="1:17" ht="14.4" customHeight="1" x14ac:dyDescent="0.3">
      <c r="A457" s="649" t="s">
        <v>6941</v>
      </c>
      <c r="B457" s="650" t="s">
        <v>6422</v>
      </c>
      <c r="C457" s="650" t="s">
        <v>6707</v>
      </c>
      <c r="D457" s="650" t="s">
        <v>6744</v>
      </c>
      <c r="E457" s="650" t="s">
        <v>6745</v>
      </c>
      <c r="F457" s="653">
        <v>1</v>
      </c>
      <c r="G457" s="653">
        <v>328</v>
      </c>
      <c r="H457" s="653">
        <v>1</v>
      </c>
      <c r="I457" s="653">
        <v>328</v>
      </c>
      <c r="J457" s="653"/>
      <c r="K457" s="653"/>
      <c r="L457" s="653"/>
      <c r="M457" s="653"/>
      <c r="N457" s="653"/>
      <c r="O457" s="653"/>
      <c r="P457" s="666"/>
      <c r="Q457" s="654"/>
    </row>
    <row r="458" spans="1:17" ht="14.4" customHeight="1" x14ac:dyDescent="0.3">
      <c r="A458" s="649" t="s">
        <v>6941</v>
      </c>
      <c r="B458" s="650" t="s">
        <v>6422</v>
      </c>
      <c r="C458" s="650" t="s">
        <v>6707</v>
      </c>
      <c r="D458" s="650" t="s">
        <v>6752</v>
      </c>
      <c r="E458" s="650" t="s">
        <v>6753</v>
      </c>
      <c r="F458" s="653">
        <v>1</v>
      </c>
      <c r="G458" s="653">
        <v>112</v>
      </c>
      <c r="H458" s="653">
        <v>1</v>
      </c>
      <c r="I458" s="653">
        <v>112</v>
      </c>
      <c r="J458" s="653">
        <v>3</v>
      </c>
      <c r="K458" s="653">
        <v>336</v>
      </c>
      <c r="L458" s="653">
        <v>3</v>
      </c>
      <c r="M458" s="653">
        <v>112</v>
      </c>
      <c r="N458" s="653"/>
      <c r="O458" s="653"/>
      <c r="P458" s="666"/>
      <c r="Q458" s="654"/>
    </row>
    <row r="459" spans="1:17" ht="14.4" customHeight="1" x14ac:dyDescent="0.3">
      <c r="A459" s="649" t="s">
        <v>6941</v>
      </c>
      <c r="B459" s="650" t="s">
        <v>6756</v>
      </c>
      <c r="C459" s="650" t="s">
        <v>6695</v>
      </c>
      <c r="D459" s="650" t="s">
        <v>6780</v>
      </c>
      <c r="E459" s="650" t="s">
        <v>6781</v>
      </c>
      <c r="F459" s="653">
        <v>4</v>
      </c>
      <c r="G459" s="653">
        <v>2842.4</v>
      </c>
      <c r="H459" s="653">
        <v>1</v>
      </c>
      <c r="I459" s="653">
        <v>710.6</v>
      </c>
      <c r="J459" s="653">
        <v>2</v>
      </c>
      <c r="K459" s="653">
        <v>1421.2</v>
      </c>
      <c r="L459" s="653">
        <v>0.5</v>
      </c>
      <c r="M459" s="653">
        <v>710.6</v>
      </c>
      <c r="N459" s="653"/>
      <c r="O459" s="653"/>
      <c r="P459" s="666"/>
      <c r="Q459" s="654"/>
    </row>
    <row r="460" spans="1:17" ht="14.4" customHeight="1" x14ac:dyDescent="0.3">
      <c r="A460" s="649" t="s">
        <v>6941</v>
      </c>
      <c r="B460" s="650" t="s">
        <v>6756</v>
      </c>
      <c r="C460" s="650" t="s">
        <v>6695</v>
      </c>
      <c r="D460" s="650" t="s">
        <v>6784</v>
      </c>
      <c r="E460" s="650" t="s">
        <v>6785</v>
      </c>
      <c r="F460" s="653"/>
      <c r="G460" s="653"/>
      <c r="H460" s="653"/>
      <c r="I460" s="653"/>
      <c r="J460" s="653">
        <v>1</v>
      </c>
      <c r="K460" s="653">
        <v>2011.4</v>
      </c>
      <c r="L460" s="653"/>
      <c r="M460" s="653">
        <v>2011.4</v>
      </c>
      <c r="N460" s="653">
        <v>3</v>
      </c>
      <c r="O460" s="653">
        <v>6034.2000000000007</v>
      </c>
      <c r="P460" s="666"/>
      <c r="Q460" s="654">
        <v>2011.4000000000003</v>
      </c>
    </row>
    <row r="461" spans="1:17" ht="14.4" customHeight="1" x14ac:dyDescent="0.3">
      <c r="A461" s="649" t="s">
        <v>6941</v>
      </c>
      <c r="B461" s="650" t="s">
        <v>6756</v>
      </c>
      <c r="C461" s="650" t="s">
        <v>6707</v>
      </c>
      <c r="D461" s="650" t="s">
        <v>6714</v>
      </c>
      <c r="E461" s="650" t="s">
        <v>6715</v>
      </c>
      <c r="F461" s="653">
        <v>2</v>
      </c>
      <c r="G461" s="653">
        <v>68</v>
      </c>
      <c r="H461" s="653">
        <v>1</v>
      </c>
      <c r="I461" s="653">
        <v>34</v>
      </c>
      <c r="J461" s="653">
        <v>5</v>
      </c>
      <c r="K461" s="653">
        <v>170</v>
      </c>
      <c r="L461" s="653">
        <v>2.5</v>
      </c>
      <c r="M461" s="653">
        <v>34</v>
      </c>
      <c r="N461" s="653">
        <v>1</v>
      </c>
      <c r="O461" s="653">
        <v>34</v>
      </c>
      <c r="P461" s="666">
        <v>0.5</v>
      </c>
      <c r="Q461" s="654">
        <v>34</v>
      </c>
    </row>
    <row r="462" spans="1:17" ht="14.4" customHeight="1" x14ac:dyDescent="0.3">
      <c r="A462" s="649" t="s">
        <v>6941</v>
      </c>
      <c r="B462" s="650" t="s">
        <v>6756</v>
      </c>
      <c r="C462" s="650" t="s">
        <v>6707</v>
      </c>
      <c r="D462" s="650" t="s">
        <v>6722</v>
      </c>
      <c r="E462" s="650" t="s">
        <v>6723</v>
      </c>
      <c r="F462" s="653"/>
      <c r="G462" s="653"/>
      <c r="H462" s="653"/>
      <c r="I462" s="653"/>
      <c r="J462" s="653">
        <v>8</v>
      </c>
      <c r="K462" s="653">
        <v>1304</v>
      </c>
      <c r="L462" s="653"/>
      <c r="M462" s="653">
        <v>163</v>
      </c>
      <c r="N462" s="653">
        <v>1</v>
      </c>
      <c r="O462" s="653">
        <v>163</v>
      </c>
      <c r="P462" s="666"/>
      <c r="Q462" s="654">
        <v>163</v>
      </c>
    </row>
    <row r="463" spans="1:17" ht="14.4" customHeight="1" x14ac:dyDescent="0.3">
      <c r="A463" s="649" t="s">
        <v>6941</v>
      </c>
      <c r="B463" s="650" t="s">
        <v>6756</v>
      </c>
      <c r="C463" s="650" t="s">
        <v>6707</v>
      </c>
      <c r="D463" s="650" t="s">
        <v>6787</v>
      </c>
      <c r="E463" s="650" t="s">
        <v>6788</v>
      </c>
      <c r="F463" s="653">
        <v>3</v>
      </c>
      <c r="G463" s="653">
        <v>3549</v>
      </c>
      <c r="H463" s="653">
        <v>1</v>
      </c>
      <c r="I463" s="653">
        <v>1183</v>
      </c>
      <c r="J463" s="653">
        <v>8</v>
      </c>
      <c r="K463" s="653">
        <v>9488</v>
      </c>
      <c r="L463" s="653">
        <v>2.6734291349675967</v>
      </c>
      <c r="M463" s="653">
        <v>1186</v>
      </c>
      <c r="N463" s="653">
        <v>3</v>
      </c>
      <c r="O463" s="653">
        <v>3564</v>
      </c>
      <c r="P463" s="666">
        <v>1.0042265426880812</v>
      </c>
      <c r="Q463" s="654">
        <v>1188</v>
      </c>
    </row>
    <row r="464" spans="1:17" ht="14.4" customHeight="1" x14ac:dyDescent="0.3">
      <c r="A464" s="649" t="s">
        <v>6941</v>
      </c>
      <c r="B464" s="650" t="s">
        <v>6756</v>
      </c>
      <c r="C464" s="650" t="s">
        <v>6707</v>
      </c>
      <c r="D464" s="650" t="s">
        <v>6789</v>
      </c>
      <c r="E464" s="650" t="s">
        <v>6790</v>
      </c>
      <c r="F464" s="653">
        <v>117</v>
      </c>
      <c r="G464" s="653">
        <v>82485</v>
      </c>
      <c r="H464" s="653">
        <v>1</v>
      </c>
      <c r="I464" s="653">
        <v>705</v>
      </c>
      <c r="J464" s="653">
        <v>132</v>
      </c>
      <c r="K464" s="653">
        <v>93192</v>
      </c>
      <c r="L464" s="653">
        <v>1.1298054191671214</v>
      </c>
      <c r="M464" s="653">
        <v>706</v>
      </c>
      <c r="N464" s="653">
        <v>142</v>
      </c>
      <c r="O464" s="653">
        <v>100264</v>
      </c>
      <c r="P464" s="666">
        <v>1.215542219797539</v>
      </c>
      <c r="Q464" s="654">
        <v>706.08450704225356</v>
      </c>
    </row>
    <row r="465" spans="1:17" ht="14.4" customHeight="1" x14ac:dyDescent="0.3">
      <c r="A465" s="649" t="s">
        <v>6941</v>
      </c>
      <c r="B465" s="650" t="s">
        <v>6756</v>
      </c>
      <c r="C465" s="650" t="s">
        <v>6707</v>
      </c>
      <c r="D465" s="650" t="s">
        <v>6797</v>
      </c>
      <c r="E465" s="650" t="s">
        <v>6798</v>
      </c>
      <c r="F465" s="653">
        <v>10</v>
      </c>
      <c r="G465" s="653">
        <v>1230</v>
      </c>
      <c r="H465" s="653">
        <v>1</v>
      </c>
      <c r="I465" s="653">
        <v>123</v>
      </c>
      <c r="J465" s="653">
        <v>6</v>
      </c>
      <c r="K465" s="653">
        <v>744</v>
      </c>
      <c r="L465" s="653">
        <v>0.60487804878048779</v>
      </c>
      <c r="M465" s="653">
        <v>124</v>
      </c>
      <c r="N465" s="653">
        <v>13</v>
      </c>
      <c r="O465" s="653">
        <v>1614</v>
      </c>
      <c r="P465" s="666">
        <v>1.3121951219512196</v>
      </c>
      <c r="Q465" s="654">
        <v>124.15384615384616</v>
      </c>
    </row>
    <row r="466" spans="1:17" ht="14.4" customHeight="1" x14ac:dyDescent="0.3">
      <c r="A466" s="649" t="s">
        <v>6941</v>
      </c>
      <c r="B466" s="650" t="s">
        <v>6756</v>
      </c>
      <c r="C466" s="650" t="s">
        <v>6707</v>
      </c>
      <c r="D466" s="650" t="s">
        <v>6801</v>
      </c>
      <c r="E466" s="650" t="s">
        <v>6802</v>
      </c>
      <c r="F466" s="653">
        <v>4</v>
      </c>
      <c r="G466" s="653">
        <v>2672</v>
      </c>
      <c r="H466" s="653">
        <v>1</v>
      </c>
      <c r="I466" s="653">
        <v>668</v>
      </c>
      <c r="J466" s="653">
        <v>4</v>
      </c>
      <c r="K466" s="653">
        <v>2696</v>
      </c>
      <c r="L466" s="653">
        <v>1.0089820359281436</v>
      </c>
      <c r="M466" s="653">
        <v>674</v>
      </c>
      <c r="N466" s="653">
        <v>3</v>
      </c>
      <c r="O466" s="653">
        <v>2033</v>
      </c>
      <c r="P466" s="666">
        <v>0.76085329341317365</v>
      </c>
      <c r="Q466" s="654">
        <v>677.66666666666663</v>
      </c>
    </row>
    <row r="467" spans="1:17" ht="14.4" customHeight="1" x14ac:dyDescent="0.3">
      <c r="A467" s="649" t="s">
        <v>6941</v>
      </c>
      <c r="B467" s="650" t="s">
        <v>6756</v>
      </c>
      <c r="C467" s="650" t="s">
        <v>6707</v>
      </c>
      <c r="D467" s="650" t="s">
        <v>6803</v>
      </c>
      <c r="E467" s="650" t="s">
        <v>6804</v>
      </c>
      <c r="F467" s="653"/>
      <c r="G467" s="653"/>
      <c r="H467" s="653"/>
      <c r="I467" s="653"/>
      <c r="J467" s="653">
        <v>114</v>
      </c>
      <c r="K467" s="653">
        <v>98952</v>
      </c>
      <c r="L467" s="653"/>
      <c r="M467" s="653">
        <v>868</v>
      </c>
      <c r="N467" s="653">
        <v>10</v>
      </c>
      <c r="O467" s="653">
        <v>8680</v>
      </c>
      <c r="P467" s="666"/>
      <c r="Q467" s="654">
        <v>868</v>
      </c>
    </row>
    <row r="468" spans="1:17" ht="14.4" customHeight="1" x14ac:dyDescent="0.3">
      <c r="A468" s="649" t="s">
        <v>6941</v>
      </c>
      <c r="B468" s="650" t="s">
        <v>6756</v>
      </c>
      <c r="C468" s="650" t="s">
        <v>6707</v>
      </c>
      <c r="D468" s="650" t="s">
        <v>6730</v>
      </c>
      <c r="E468" s="650" t="s">
        <v>6731</v>
      </c>
      <c r="F468" s="653"/>
      <c r="G468" s="653"/>
      <c r="H468" s="653"/>
      <c r="I468" s="653"/>
      <c r="J468" s="653">
        <v>1</v>
      </c>
      <c r="K468" s="653">
        <v>0</v>
      </c>
      <c r="L468" s="653"/>
      <c r="M468" s="653">
        <v>0</v>
      </c>
      <c r="N468" s="653"/>
      <c r="O468" s="653"/>
      <c r="P468" s="666"/>
      <c r="Q468" s="654"/>
    </row>
    <row r="469" spans="1:17" ht="14.4" customHeight="1" x14ac:dyDescent="0.3">
      <c r="A469" s="649" t="s">
        <v>6941</v>
      </c>
      <c r="B469" s="650" t="s">
        <v>6756</v>
      </c>
      <c r="C469" s="650" t="s">
        <v>6707</v>
      </c>
      <c r="D469" s="650" t="s">
        <v>6807</v>
      </c>
      <c r="E469" s="650" t="s">
        <v>6808</v>
      </c>
      <c r="F469" s="653">
        <v>2</v>
      </c>
      <c r="G469" s="653">
        <v>652</v>
      </c>
      <c r="H469" s="653">
        <v>1</v>
      </c>
      <c r="I469" s="653">
        <v>326</v>
      </c>
      <c r="J469" s="653">
        <v>1</v>
      </c>
      <c r="K469" s="653">
        <v>327</v>
      </c>
      <c r="L469" s="653">
        <v>0.50153374233128833</v>
      </c>
      <c r="M469" s="653">
        <v>327</v>
      </c>
      <c r="N469" s="653">
        <v>3</v>
      </c>
      <c r="O469" s="653">
        <v>984</v>
      </c>
      <c r="P469" s="666">
        <v>1.50920245398773</v>
      </c>
      <c r="Q469" s="654">
        <v>328</v>
      </c>
    </row>
    <row r="470" spans="1:17" ht="14.4" customHeight="1" x14ac:dyDescent="0.3">
      <c r="A470" s="649" t="s">
        <v>6941</v>
      </c>
      <c r="B470" s="650" t="s">
        <v>6756</v>
      </c>
      <c r="C470" s="650" t="s">
        <v>6707</v>
      </c>
      <c r="D470" s="650" t="s">
        <v>6811</v>
      </c>
      <c r="E470" s="650" t="s">
        <v>6812</v>
      </c>
      <c r="F470" s="653">
        <v>4</v>
      </c>
      <c r="G470" s="653">
        <v>1980</v>
      </c>
      <c r="H470" s="653">
        <v>1</v>
      </c>
      <c r="I470" s="653">
        <v>495</v>
      </c>
      <c r="J470" s="653">
        <v>6</v>
      </c>
      <c r="K470" s="653">
        <v>2982</v>
      </c>
      <c r="L470" s="653">
        <v>1.5060606060606061</v>
      </c>
      <c r="M470" s="653">
        <v>497</v>
      </c>
      <c r="N470" s="653"/>
      <c r="O470" s="653"/>
      <c r="P470" s="666"/>
      <c r="Q470" s="654"/>
    </row>
    <row r="471" spans="1:17" ht="14.4" customHeight="1" x14ac:dyDescent="0.3">
      <c r="A471" s="649" t="s">
        <v>6941</v>
      </c>
      <c r="B471" s="650" t="s">
        <v>6756</v>
      </c>
      <c r="C471" s="650" t="s">
        <v>6707</v>
      </c>
      <c r="D471" s="650" t="s">
        <v>6813</v>
      </c>
      <c r="E471" s="650" t="s">
        <v>6814</v>
      </c>
      <c r="F471" s="653"/>
      <c r="G471" s="653"/>
      <c r="H471" s="653"/>
      <c r="I471" s="653"/>
      <c r="J471" s="653">
        <v>1</v>
      </c>
      <c r="K471" s="653">
        <v>3696</v>
      </c>
      <c r="L471" s="653"/>
      <c r="M471" s="653">
        <v>3696</v>
      </c>
      <c r="N471" s="653"/>
      <c r="O471" s="653"/>
      <c r="P471" s="666"/>
      <c r="Q471" s="654"/>
    </row>
    <row r="472" spans="1:17" ht="14.4" customHeight="1" x14ac:dyDescent="0.3">
      <c r="A472" s="649" t="s">
        <v>6941</v>
      </c>
      <c r="B472" s="650" t="s">
        <v>6756</v>
      </c>
      <c r="C472" s="650" t="s">
        <v>6707</v>
      </c>
      <c r="D472" s="650" t="s">
        <v>6815</v>
      </c>
      <c r="E472" s="650" t="s">
        <v>6816</v>
      </c>
      <c r="F472" s="653">
        <v>20</v>
      </c>
      <c r="G472" s="653">
        <v>37700</v>
      </c>
      <c r="H472" s="653">
        <v>1</v>
      </c>
      <c r="I472" s="653">
        <v>1885</v>
      </c>
      <c r="J472" s="653">
        <v>25</v>
      </c>
      <c r="K472" s="653">
        <v>47200</v>
      </c>
      <c r="L472" s="653">
        <v>1.2519893899204244</v>
      </c>
      <c r="M472" s="653">
        <v>1888</v>
      </c>
      <c r="N472" s="653">
        <v>11</v>
      </c>
      <c r="O472" s="653">
        <v>20780</v>
      </c>
      <c r="P472" s="666">
        <v>0.55119363395225462</v>
      </c>
      <c r="Q472" s="654">
        <v>1889.090909090909</v>
      </c>
    </row>
    <row r="473" spans="1:17" ht="14.4" customHeight="1" x14ac:dyDescent="0.3">
      <c r="A473" s="649" t="s">
        <v>6942</v>
      </c>
      <c r="B473" s="650" t="s">
        <v>6422</v>
      </c>
      <c r="C473" s="650" t="s">
        <v>6707</v>
      </c>
      <c r="D473" s="650" t="s">
        <v>6752</v>
      </c>
      <c r="E473" s="650" t="s">
        <v>6753</v>
      </c>
      <c r="F473" s="653">
        <v>1</v>
      </c>
      <c r="G473" s="653">
        <v>112</v>
      </c>
      <c r="H473" s="653">
        <v>1</v>
      </c>
      <c r="I473" s="653">
        <v>112</v>
      </c>
      <c r="J473" s="653"/>
      <c r="K473" s="653"/>
      <c r="L473" s="653"/>
      <c r="M473" s="653"/>
      <c r="N473" s="653">
        <v>1</v>
      </c>
      <c r="O473" s="653">
        <v>114</v>
      </c>
      <c r="P473" s="666">
        <v>1.0178571428571428</v>
      </c>
      <c r="Q473" s="654">
        <v>114</v>
      </c>
    </row>
    <row r="474" spans="1:17" ht="14.4" customHeight="1" x14ac:dyDescent="0.3">
      <c r="A474" s="649" t="s">
        <v>6943</v>
      </c>
      <c r="B474" s="650" t="s">
        <v>6422</v>
      </c>
      <c r="C474" s="650" t="s">
        <v>6707</v>
      </c>
      <c r="D474" s="650" t="s">
        <v>6720</v>
      </c>
      <c r="E474" s="650" t="s">
        <v>6721</v>
      </c>
      <c r="F474" s="653"/>
      <c r="G474" s="653"/>
      <c r="H474" s="653"/>
      <c r="I474" s="653"/>
      <c r="J474" s="653">
        <v>1</v>
      </c>
      <c r="K474" s="653">
        <v>163</v>
      </c>
      <c r="L474" s="653"/>
      <c r="M474" s="653">
        <v>163</v>
      </c>
      <c r="N474" s="653"/>
      <c r="O474" s="653"/>
      <c r="P474" s="666"/>
      <c r="Q474" s="654"/>
    </row>
    <row r="475" spans="1:17" ht="14.4" customHeight="1" x14ac:dyDescent="0.3">
      <c r="A475" s="649" t="s">
        <v>6943</v>
      </c>
      <c r="B475" s="650" t="s">
        <v>6422</v>
      </c>
      <c r="C475" s="650" t="s">
        <v>6707</v>
      </c>
      <c r="D475" s="650" t="s">
        <v>6730</v>
      </c>
      <c r="E475" s="650" t="s">
        <v>6731</v>
      </c>
      <c r="F475" s="653"/>
      <c r="G475" s="653"/>
      <c r="H475" s="653"/>
      <c r="I475" s="653"/>
      <c r="J475" s="653"/>
      <c r="K475" s="653"/>
      <c r="L475" s="653"/>
      <c r="M475" s="653"/>
      <c r="N475" s="653">
        <v>1</v>
      </c>
      <c r="O475" s="653">
        <v>0</v>
      </c>
      <c r="P475" s="666"/>
      <c r="Q475" s="654">
        <v>0</v>
      </c>
    </row>
    <row r="476" spans="1:17" ht="14.4" customHeight="1" x14ac:dyDescent="0.3">
      <c r="A476" s="649" t="s">
        <v>6943</v>
      </c>
      <c r="B476" s="650" t="s">
        <v>6422</v>
      </c>
      <c r="C476" s="650" t="s">
        <v>6707</v>
      </c>
      <c r="D476" s="650" t="s">
        <v>6748</v>
      </c>
      <c r="E476" s="650" t="s">
        <v>6749</v>
      </c>
      <c r="F476" s="653"/>
      <c r="G476" s="653"/>
      <c r="H476" s="653"/>
      <c r="I476" s="653"/>
      <c r="J476" s="653"/>
      <c r="K476" s="653"/>
      <c r="L476" s="653"/>
      <c r="M476" s="653"/>
      <c r="N476" s="653">
        <v>1</v>
      </c>
      <c r="O476" s="653">
        <v>645</v>
      </c>
      <c r="P476" s="666"/>
      <c r="Q476" s="654">
        <v>645</v>
      </c>
    </row>
    <row r="477" spans="1:17" ht="14.4" customHeight="1" thickBot="1" x14ac:dyDescent="0.35">
      <c r="A477" s="655" t="s">
        <v>6943</v>
      </c>
      <c r="B477" s="656" t="s">
        <v>6756</v>
      </c>
      <c r="C477" s="656" t="s">
        <v>6707</v>
      </c>
      <c r="D477" s="656" t="s">
        <v>6714</v>
      </c>
      <c r="E477" s="656" t="s">
        <v>6715</v>
      </c>
      <c r="F477" s="659">
        <v>1</v>
      </c>
      <c r="G477" s="659">
        <v>34</v>
      </c>
      <c r="H477" s="659">
        <v>1</v>
      </c>
      <c r="I477" s="659">
        <v>34</v>
      </c>
      <c r="J477" s="659"/>
      <c r="K477" s="659"/>
      <c r="L477" s="659"/>
      <c r="M477" s="659"/>
      <c r="N477" s="659">
        <v>1</v>
      </c>
      <c r="O477" s="659">
        <v>35</v>
      </c>
      <c r="P477" s="667">
        <v>1.0294117647058822</v>
      </c>
      <c r="Q477" s="660">
        <v>35</v>
      </c>
    </row>
  </sheetData>
  <autoFilter ref="A5:Q5"/>
  <mergeCells count="11">
    <mergeCell ref="J4:K4"/>
    <mergeCell ref="A1:Q1"/>
    <mergeCell ref="N4:O4"/>
    <mergeCell ref="Q4:Q5"/>
    <mergeCell ref="A4:A5"/>
    <mergeCell ref="B4:B5"/>
    <mergeCell ref="C4:C5"/>
    <mergeCell ref="D4:D5"/>
    <mergeCell ref="P4:P5"/>
    <mergeCell ref="E4:E5"/>
    <mergeCell ref="F4:G4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2">
    <tabColor theme="5" tint="0.39997558519241921"/>
    <pageSetUpPr fitToPage="1"/>
  </sheetPr>
  <dimension ref="A1:M46"/>
  <sheetViews>
    <sheetView showGridLines="0" showRowColHeaders="0" zoomScaleNormal="100" workbookViewId="0">
      <selection sqref="A1:M1"/>
    </sheetView>
  </sheetViews>
  <sheetFormatPr defaultColWidth="9.33203125" defaultRowHeight="14.4" customHeight="1" outlineLevelRow="1" x14ac:dyDescent="0.25"/>
  <cols>
    <col min="1" max="1" width="29.109375" style="361" customWidth="1"/>
    <col min="2" max="4" width="7.88671875" style="361" customWidth="1"/>
    <col min="5" max="5" width="7.88671875" style="370" customWidth="1"/>
    <col min="6" max="8" width="7.88671875" style="361" customWidth="1"/>
    <col min="9" max="9" width="7.88671875" style="371" customWidth="1"/>
    <col min="10" max="13" width="7.88671875" style="361" customWidth="1"/>
    <col min="14" max="16384" width="9.33203125" style="361"/>
  </cols>
  <sheetData>
    <row r="1" spans="1:13" ht="18.600000000000001" customHeight="1" thickBot="1" x14ac:dyDescent="0.4">
      <c r="A1" s="578" t="s">
        <v>136</v>
      </c>
      <c r="B1" s="543"/>
      <c r="C1" s="543"/>
      <c r="D1" s="543"/>
      <c r="E1" s="543"/>
      <c r="F1" s="543"/>
      <c r="G1" s="543"/>
      <c r="H1" s="543"/>
      <c r="I1" s="543"/>
      <c r="J1" s="543"/>
      <c r="K1" s="543"/>
      <c r="L1" s="543"/>
      <c r="M1" s="543"/>
    </row>
    <row r="2" spans="1:13" ht="14.4" customHeight="1" thickBot="1" x14ac:dyDescent="0.35">
      <c r="A2" s="383" t="s">
        <v>332</v>
      </c>
      <c r="B2" s="362"/>
      <c r="C2" s="362"/>
      <c r="D2" s="362"/>
      <c r="E2" s="362"/>
      <c r="F2" s="362"/>
      <c r="G2" s="362"/>
      <c r="H2" s="362"/>
      <c r="I2" s="362"/>
      <c r="J2" s="362"/>
      <c r="K2" s="362"/>
      <c r="L2" s="362"/>
      <c r="M2" s="362"/>
    </row>
    <row r="3" spans="1:13" ht="14.4" customHeight="1" thickBot="1" x14ac:dyDescent="0.35">
      <c r="A3" s="579" t="s">
        <v>70</v>
      </c>
      <c r="B3" s="546" t="s">
        <v>71</v>
      </c>
      <c r="C3" s="547"/>
      <c r="D3" s="547"/>
      <c r="E3" s="548"/>
      <c r="F3" s="546" t="s">
        <v>314</v>
      </c>
      <c r="G3" s="547"/>
      <c r="H3" s="547"/>
      <c r="I3" s="548"/>
      <c r="J3" s="123"/>
      <c r="K3" s="124"/>
      <c r="L3" s="123"/>
      <c r="M3" s="125"/>
    </row>
    <row r="4" spans="1:13" ht="14.4" customHeight="1" thickBot="1" x14ac:dyDescent="0.35">
      <c r="A4" s="580"/>
      <c r="B4" s="126">
        <v>2012</v>
      </c>
      <c r="C4" s="127">
        <v>2013</v>
      </c>
      <c r="D4" s="127">
        <v>2014</v>
      </c>
      <c r="E4" s="128" t="s">
        <v>2</v>
      </c>
      <c r="F4" s="127">
        <v>2012</v>
      </c>
      <c r="G4" s="127">
        <v>2013</v>
      </c>
      <c r="H4" s="127">
        <v>2014</v>
      </c>
      <c r="I4" s="128" t="s">
        <v>2</v>
      </c>
      <c r="J4" s="123"/>
      <c r="K4" s="123"/>
      <c r="L4" s="129" t="s">
        <v>72</v>
      </c>
      <c r="M4" s="130" t="s">
        <v>73</v>
      </c>
    </row>
    <row r="5" spans="1:13" ht="14.4" hidden="1" customHeight="1" outlineLevel="1" x14ac:dyDescent="0.3">
      <c r="A5" s="118" t="s">
        <v>169</v>
      </c>
      <c r="B5" s="121">
        <v>541.10699999999997</v>
      </c>
      <c r="C5" s="114">
        <v>601.68600000000004</v>
      </c>
      <c r="D5" s="114">
        <v>690.08900000000006</v>
      </c>
      <c r="E5" s="131">
        <v>1.2753281698444117</v>
      </c>
      <c r="F5" s="132">
        <v>620</v>
      </c>
      <c r="G5" s="114">
        <v>659</v>
      </c>
      <c r="H5" s="114">
        <v>753</v>
      </c>
      <c r="I5" s="133">
        <v>1.2145161290322581</v>
      </c>
      <c r="J5" s="123"/>
      <c r="K5" s="123"/>
      <c r="L5" s="7">
        <f>D5-B5</f>
        <v>148.98200000000008</v>
      </c>
      <c r="M5" s="8">
        <f>H5-F5</f>
        <v>133</v>
      </c>
    </row>
    <row r="6" spans="1:13" ht="14.4" hidden="1" customHeight="1" outlineLevel="1" x14ac:dyDescent="0.3">
      <c r="A6" s="119" t="s">
        <v>170</v>
      </c>
      <c r="B6" s="122">
        <v>111.133</v>
      </c>
      <c r="C6" s="113">
        <v>91.287000000000006</v>
      </c>
      <c r="D6" s="113">
        <v>106.968</v>
      </c>
      <c r="E6" s="134">
        <v>0.96252238309053129</v>
      </c>
      <c r="F6" s="135">
        <v>134</v>
      </c>
      <c r="G6" s="113">
        <v>114</v>
      </c>
      <c r="H6" s="113">
        <v>138</v>
      </c>
      <c r="I6" s="136">
        <v>1.0298507462686568</v>
      </c>
      <c r="J6" s="123"/>
      <c r="K6" s="123"/>
      <c r="L6" s="5">
        <f t="shared" ref="L6:L11" si="0">D6-B6</f>
        <v>-4.164999999999992</v>
      </c>
      <c r="M6" s="6">
        <f t="shared" ref="M6:M13" si="1">H6-F6</f>
        <v>4</v>
      </c>
    </row>
    <row r="7" spans="1:13" ht="14.4" hidden="1" customHeight="1" outlineLevel="1" x14ac:dyDescent="0.3">
      <c r="A7" s="119" t="s">
        <v>171</v>
      </c>
      <c r="B7" s="122">
        <v>246.26599999999999</v>
      </c>
      <c r="C7" s="113">
        <v>304.94900000000001</v>
      </c>
      <c r="D7" s="113">
        <v>352.339</v>
      </c>
      <c r="E7" s="134">
        <v>1.4307253132791373</v>
      </c>
      <c r="F7" s="135">
        <v>306</v>
      </c>
      <c r="G7" s="113">
        <v>353</v>
      </c>
      <c r="H7" s="113">
        <v>417</v>
      </c>
      <c r="I7" s="136">
        <v>1.3627450980392157</v>
      </c>
      <c r="J7" s="123"/>
      <c r="K7" s="123"/>
      <c r="L7" s="5">
        <f t="shared" si="0"/>
        <v>106.07300000000001</v>
      </c>
      <c r="M7" s="6">
        <f t="shared" si="1"/>
        <v>111</v>
      </c>
    </row>
    <row r="8" spans="1:13" ht="14.4" hidden="1" customHeight="1" outlineLevel="1" x14ac:dyDescent="0.3">
      <c r="A8" s="119" t="s">
        <v>172</v>
      </c>
      <c r="B8" s="122">
        <v>28.817</v>
      </c>
      <c r="C8" s="113">
        <v>34.238999999999997</v>
      </c>
      <c r="D8" s="113">
        <v>82.385999999999996</v>
      </c>
      <c r="E8" s="134">
        <v>2.8589374327653814</v>
      </c>
      <c r="F8" s="135">
        <v>35</v>
      </c>
      <c r="G8" s="113">
        <v>38</v>
      </c>
      <c r="H8" s="113">
        <v>85</v>
      </c>
      <c r="I8" s="136">
        <v>2.4285714285714284</v>
      </c>
      <c r="J8" s="123"/>
      <c r="K8" s="123"/>
      <c r="L8" s="5">
        <f t="shared" si="0"/>
        <v>53.568999999999996</v>
      </c>
      <c r="M8" s="6">
        <f t="shared" si="1"/>
        <v>50</v>
      </c>
    </row>
    <row r="9" spans="1:13" ht="14.4" hidden="1" customHeight="1" outlineLevel="1" x14ac:dyDescent="0.3">
      <c r="A9" s="119" t="s">
        <v>173</v>
      </c>
      <c r="B9" s="122">
        <v>0</v>
      </c>
      <c r="C9" s="113">
        <v>2.4020000000000001</v>
      </c>
      <c r="D9" s="113">
        <v>0</v>
      </c>
      <c r="E9" s="134" t="s">
        <v>583</v>
      </c>
      <c r="F9" s="135">
        <v>0</v>
      </c>
      <c r="G9" s="113">
        <v>2</v>
      </c>
      <c r="H9" s="113">
        <v>0</v>
      </c>
      <c r="I9" s="136" t="s">
        <v>583</v>
      </c>
      <c r="J9" s="123"/>
      <c r="K9" s="123"/>
      <c r="L9" s="5">
        <f t="shared" si="0"/>
        <v>0</v>
      </c>
      <c r="M9" s="6">
        <f t="shared" si="1"/>
        <v>0</v>
      </c>
    </row>
    <row r="10" spans="1:13" ht="14.4" hidden="1" customHeight="1" outlineLevel="1" x14ac:dyDescent="0.3">
      <c r="A10" s="119" t="s">
        <v>174</v>
      </c>
      <c r="B10" s="122">
        <v>96.314999999999998</v>
      </c>
      <c r="C10" s="113">
        <v>150.876</v>
      </c>
      <c r="D10" s="113">
        <v>159.477</v>
      </c>
      <c r="E10" s="134">
        <v>1.6557857031615013</v>
      </c>
      <c r="F10" s="135">
        <v>113</v>
      </c>
      <c r="G10" s="113">
        <v>165</v>
      </c>
      <c r="H10" s="113">
        <v>179</v>
      </c>
      <c r="I10" s="136">
        <v>1.584070796460177</v>
      </c>
      <c r="J10" s="123"/>
      <c r="K10" s="123"/>
      <c r="L10" s="5">
        <f t="shared" si="0"/>
        <v>63.162000000000006</v>
      </c>
      <c r="M10" s="6">
        <f t="shared" si="1"/>
        <v>66</v>
      </c>
    </row>
    <row r="11" spans="1:13" ht="14.4" hidden="1" customHeight="1" outlineLevel="1" x14ac:dyDescent="0.3">
      <c r="A11" s="119" t="s">
        <v>175</v>
      </c>
      <c r="B11" s="122">
        <v>13.805</v>
      </c>
      <c r="C11" s="113">
        <v>28.805</v>
      </c>
      <c r="D11" s="113">
        <v>22.128</v>
      </c>
      <c r="E11" s="134">
        <v>1.6028975009054691</v>
      </c>
      <c r="F11" s="135">
        <v>11</v>
      </c>
      <c r="G11" s="113">
        <v>34</v>
      </c>
      <c r="H11" s="113">
        <v>24</v>
      </c>
      <c r="I11" s="136">
        <v>2.1818181818181817</v>
      </c>
      <c r="J11" s="123"/>
      <c r="K11" s="123"/>
      <c r="L11" s="5">
        <f t="shared" si="0"/>
        <v>8.3230000000000004</v>
      </c>
      <c r="M11" s="6">
        <f t="shared" si="1"/>
        <v>13</v>
      </c>
    </row>
    <row r="12" spans="1:13" ht="14.4" hidden="1" customHeight="1" outlineLevel="1" thickBot="1" x14ac:dyDescent="0.35">
      <c r="A12" s="244" t="s">
        <v>233</v>
      </c>
      <c r="B12" s="245">
        <v>1.232</v>
      </c>
      <c r="C12" s="246">
        <v>0</v>
      </c>
      <c r="D12" s="246">
        <v>13.113</v>
      </c>
      <c r="E12" s="247"/>
      <c r="F12" s="248">
        <v>2</v>
      </c>
      <c r="G12" s="246">
        <v>0</v>
      </c>
      <c r="H12" s="246">
        <v>15</v>
      </c>
      <c r="I12" s="249"/>
      <c r="J12" s="123"/>
      <c r="K12" s="123"/>
      <c r="L12" s="250">
        <f>D12-B12</f>
        <v>11.881</v>
      </c>
      <c r="M12" s="251">
        <f>H12-F12</f>
        <v>13</v>
      </c>
    </row>
    <row r="13" spans="1:13" ht="14.4" customHeight="1" collapsed="1" thickBot="1" x14ac:dyDescent="0.35">
      <c r="A13" s="120" t="s">
        <v>3</v>
      </c>
      <c r="B13" s="115">
        <f>SUM(B5:B12)</f>
        <v>1038.675</v>
      </c>
      <c r="C13" s="116">
        <f>SUM(C5:C12)</f>
        <v>1214.2440000000001</v>
      </c>
      <c r="D13" s="116">
        <f>SUM(D5:D12)</f>
        <v>1426.5</v>
      </c>
      <c r="E13" s="137">
        <f>IF(OR(D13=0,B13=0),0,D13/B13)</f>
        <v>1.37338435988158</v>
      </c>
      <c r="F13" s="138">
        <f>SUM(F5:F12)</f>
        <v>1221</v>
      </c>
      <c r="G13" s="116">
        <f>SUM(G5:G12)</f>
        <v>1365</v>
      </c>
      <c r="H13" s="116">
        <f>SUM(H5:H12)</f>
        <v>1611</v>
      </c>
      <c r="I13" s="139">
        <f>IF(OR(H13=0,F13=0),0,H13/F13)</f>
        <v>1.3194103194103195</v>
      </c>
      <c r="J13" s="123"/>
      <c r="K13" s="123"/>
      <c r="L13" s="129">
        <f>D13-B13</f>
        <v>387.82500000000005</v>
      </c>
      <c r="M13" s="140">
        <f t="shared" si="1"/>
        <v>390</v>
      </c>
    </row>
    <row r="14" spans="1:13" ht="14.4" customHeight="1" x14ac:dyDescent="0.3">
      <c r="A14" s="141"/>
      <c r="B14" s="572"/>
      <c r="C14" s="572"/>
      <c r="D14" s="572"/>
      <c r="E14" s="572"/>
      <c r="F14" s="572"/>
      <c r="G14" s="572"/>
      <c r="H14" s="572"/>
      <c r="I14" s="572"/>
      <c r="J14" s="123"/>
      <c r="K14" s="123"/>
      <c r="L14" s="123"/>
      <c r="M14" s="125"/>
    </row>
    <row r="15" spans="1:13" ht="14.4" customHeight="1" thickBot="1" x14ac:dyDescent="0.35">
      <c r="A15" s="141"/>
      <c r="B15" s="363"/>
      <c r="C15" s="364"/>
      <c r="D15" s="364"/>
      <c r="E15" s="364"/>
      <c r="F15" s="363"/>
      <c r="G15" s="364"/>
      <c r="H15" s="364"/>
      <c r="I15" s="364"/>
      <c r="J15" s="123"/>
      <c r="K15" s="123"/>
      <c r="L15" s="123"/>
      <c r="M15" s="125"/>
    </row>
    <row r="16" spans="1:13" ht="14.4" customHeight="1" thickBot="1" x14ac:dyDescent="0.35">
      <c r="A16" s="567" t="s">
        <v>229</v>
      </c>
      <c r="B16" s="569" t="s">
        <v>71</v>
      </c>
      <c r="C16" s="570"/>
      <c r="D16" s="570"/>
      <c r="E16" s="571"/>
      <c r="F16" s="569" t="s">
        <v>314</v>
      </c>
      <c r="G16" s="570"/>
      <c r="H16" s="570"/>
      <c r="I16" s="571"/>
      <c r="J16" s="574" t="s">
        <v>180</v>
      </c>
      <c r="K16" s="575"/>
      <c r="L16" s="158"/>
      <c r="M16" s="158"/>
    </row>
    <row r="17" spans="1:13" ht="14.4" customHeight="1" thickBot="1" x14ac:dyDescent="0.35">
      <c r="A17" s="568"/>
      <c r="B17" s="142">
        <v>2012</v>
      </c>
      <c r="C17" s="143">
        <v>2013</v>
      </c>
      <c r="D17" s="143">
        <v>2014</v>
      </c>
      <c r="E17" s="144" t="s">
        <v>2</v>
      </c>
      <c r="F17" s="142">
        <v>2012</v>
      </c>
      <c r="G17" s="143">
        <v>2013</v>
      </c>
      <c r="H17" s="143">
        <v>2014</v>
      </c>
      <c r="I17" s="144" t="s">
        <v>2</v>
      </c>
      <c r="J17" s="576" t="s">
        <v>181</v>
      </c>
      <c r="K17" s="577"/>
      <c r="L17" s="145" t="s">
        <v>72</v>
      </c>
      <c r="M17" s="146" t="s">
        <v>73</v>
      </c>
    </row>
    <row r="18" spans="1:13" ht="14.4" hidden="1" customHeight="1" outlineLevel="1" x14ac:dyDescent="0.3">
      <c r="A18" s="118" t="s">
        <v>169</v>
      </c>
      <c r="B18" s="121">
        <v>541.10699999999997</v>
      </c>
      <c r="C18" s="114">
        <v>601.68600000000004</v>
      </c>
      <c r="D18" s="114">
        <v>690.08900000000006</v>
      </c>
      <c r="E18" s="131">
        <v>1.2753281698444117</v>
      </c>
      <c r="F18" s="121">
        <v>620</v>
      </c>
      <c r="G18" s="114">
        <v>659</v>
      </c>
      <c r="H18" s="114">
        <v>753</v>
      </c>
      <c r="I18" s="133">
        <v>1.2145161290322581</v>
      </c>
      <c r="J18" s="560">
        <f>0.97*0.976</f>
        <v>0.94672000000000001</v>
      </c>
      <c r="K18" s="561"/>
      <c r="L18" s="147">
        <f>D18-B18</f>
        <v>148.98200000000008</v>
      </c>
      <c r="M18" s="148">
        <f>H18-F18</f>
        <v>133</v>
      </c>
    </row>
    <row r="19" spans="1:13" ht="14.4" hidden="1" customHeight="1" outlineLevel="1" x14ac:dyDescent="0.3">
      <c r="A19" s="119" t="s">
        <v>170</v>
      </c>
      <c r="B19" s="122">
        <v>111.133</v>
      </c>
      <c r="C19" s="113">
        <v>91.287000000000006</v>
      </c>
      <c r="D19" s="113">
        <v>106.968</v>
      </c>
      <c r="E19" s="134">
        <v>0.96252238309053129</v>
      </c>
      <c r="F19" s="122">
        <v>134</v>
      </c>
      <c r="G19" s="113">
        <v>114</v>
      </c>
      <c r="H19" s="113">
        <v>138</v>
      </c>
      <c r="I19" s="136">
        <v>1.0298507462686568</v>
      </c>
      <c r="J19" s="560">
        <f>0.97*1.096</f>
        <v>1.0631200000000001</v>
      </c>
      <c r="K19" s="561"/>
      <c r="L19" s="149">
        <f t="shared" ref="L19:L26" si="2">D19-B19</f>
        <v>-4.164999999999992</v>
      </c>
      <c r="M19" s="150">
        <f t="shared" ref="M19:M26" si="3">H19-F19</f>
        <v>4</v>
      </c>
    </row>
    <row r="20" spans="1:13" ht="14.4" hidden="1" customHeight="1" outlineLevel="1" x14ac:dyDescent="0.3">
      <c r="A20" s="119" t="s">
        <v>171</v>
      </c>
      <c r="B20" s="122">
        <v>246.26599999999999</v>
      </c>
      <c r="C20" s="113">
        <v>304.94900000000001</v>
      </c>
      <c r="D20" s="113">
        <v>352.339</v>
      </c>
      <c r="E20" s="134">
        <v>1.4307253132791373</v>
      </c>
      <c r="F20" s="122">
        <v>306</v>
      </c>
      <c r="G20" s="113">
        <v>353</v>
      </c>
      <c r="H20" s="113">
        <v>417</v>
      </c>
      <c r="I20" s="136">
        <v>1.3627450980392157</v>
      </c>
      <c r="J20" s="560">
        <f>0.97*1.047</f>
        <v>1.01559</v>
      </c>
      <c r="K20" s="561"/>
      <c r="L20" s="149">
        <f t="shared" si="2"/>
        <v>106.07300000000001</v>
      </c>
      <c r="M20" s="150">
        <f t="shared" si="3"/>
        <v>111</v>
      </c>
    </row>
    <row r="21" spans="1:13" ht="14.4" hidden="1" customHeight="1" outlineLevel="1" x14ac:dyDescent="0.3">
      <c r="A21" s="119" t="s">
        <v>172</v>
      </c>
      <c r="B21" s="122">
        <v>28.817</v>
      </c>
      <c r="C21" s="113">
        <v>34.238999999999997</v>
      </c>
      <c r="D21" s="113">
        <v>82.385999999999996</v>
      </c>
      <c r="E21" s="134">
        <v>2.8589374327653814</v>
      </c>
      <c r="F21" s="122">
        <v>35</v>
      </c>
      <c r="G21" s="113">
        <v>38</v>
      </c>
      <c r="H21" s="113">
        <v>85</v>
      </c>
      <c r="I21" s="136">
        <v>2.4285714285714284</v>
      </c>
      <c r="J21" s="560">
        <f>0.97*1.091</f>
        <v>1.05827</v>
      </c>
      <c r="K21" s="561"/>
      <c r="L21" s="149">
        <f t="shared" si="2"/>
        <v>53.568999999999996</v>
      </c>
      <c r="M21" s="150">
        <f t="shared" si="3"/>
        <v>50</v>
      </c>
    </row>
    <row r="22" spans="1:13" ht="14.4" hidden="1" customHeight="1" outlineLevel="1" x14ac:dyDescent="0.3">
      <c r="A22" s="119" t="s">
        <v>173</v>
      </c>
      <c r="B22" s="122">
        <v>0</v>
      </c>
      <c r="C22" s="113">
        <v>2.4020000000000001</v>
      </c>
      <c r="D22" s="113">
        <v>0</v>
      </c>
      <c r="E22" s="134" t="s">
        <v>583</v>
      </c>
      <c r="F22" s="122">
        <v>0</v>
      </c>
      <c r="G22" s="113">
        <v>2</v>
      </c>
      <c r="H22" s="113">
        <v>0</v>
      </c>
      <c r="I22" s="136" t="s">
        <v>583</v>
      </c>
      <c r="J22" s="560">
        <f>0.97*1</f>
        <v>0.97</v>
      </c>
      <c r="K22" s="561"/>
      <c r="L22" s="149">
        <f t="shared" si="2"/>
        <v>0</v>
      </c>
      <c r="M22" s="150">
        <f t="shared" si="3"/>
        <v>0</v>
      </c>
    </row>
    <row r="23" spans="1:13" ht="14.4" hidden="1" customHeight="1" outlineLevel="1" x14ac:dyDescent="0.3">
      <c r="A23" s="119" t="s">
        <v>174</v>
      </c>
      <c r="B23" s="122">
        <v>96.314999999999998</v>
      </c>
      <c r="C23" s="113">
        <v>150.876</v>
      </c>
      <c r="D23" s="113">
        <v>159.477</v>
      </c>
      <c r="E23" s="134">
        <v>1.6557857031615013</v>
      </c>
      <c r="F23" s="122">
        <v>113</v>
      </c>
      <c r="G23" s="113">
        <v>165</v>
      </c>
      <c r="H23" s="113">
        <v>179</v>
      </c>
      <c r="I23" s="136">
        <v>1.584070796460177</v>
      </c>
      <c r="J23" s="560">
        <f>0.97*1.096</f>
        <v>1.0631200000000001</v>
      </c>
      <c r="K23" s="561"/>
      <c r="L23" s="149">
        <f t="shared" si="2"/>
        <v>63.162000000000006</v>
      </c>
      <c r="M23" s="150">
        <f t="shared" si="3"/>
        <v>66</v>
      </c>
    </row>
    <row r="24" spans="1:13" ht="14.4" hidden="1" customHeight="1" outlineLevel="1" x14ac:dyDescent="0.3">
      <c r="A24" s="119" t="s">
        <v>175</v>
      </c>
      <c r="B24" s="122">
        <v>13.805</v>
      </c>
      <c r="C24" s="113">
        <v>28.805</v>
      </c>
      <c r="D24" s="113">
        <v>22.128</v>
      </c>
      <c r="E24" s="134">
        <v>1.6028975009054691</v>
      </c>
      <c r="F24" s="122">
        <v>11</v>
      </c>
      <c r="G24" s="113">
        <v>34</v>
      </c>
      <c r="H24" s="113">
        <v>24</v>
      </c>
      <c r="I24" s="136">
        <v>2.1818181818181817</v>
      </c>
      <c r="J24" s="560">
        <f>0.97*0.989</f>
        <v>0.95933000000000002</v>
      </c>
      <c r="K24" s="561"/>
      <c r="L24" s="149">
        <f t="shared" si="2"/>
        <v>8.3230000000000004</v>
      </c>
      <c r="M24" s="150">
        <f t="shared" si="3"/>
        <v>13</v>
      </c>
    </row>
    <row r="25" spans="1:13" ht="14.4" hidden="1" customHeight="1" outlineLevel="1" thickBot="1" x14ac:dyDescent="0.35">
      <c r="A25" s="244" t="s">
        <v>233</v>
      </c>
      <c r="B25" s="245">
        <v>1.232</v>
      </c>
      <c r="C25" s="246">
        <v>0</v>
      </c>
      <c r="D25" s="246">
        <v>13.113</v>
      </c>
      <c r="E25" s="247"/>
      <c r="F25" s="245">
        <v>2</v>
      </c>
      <c r="G25" s="246">
        <v>0</v>
      </c>
      <c r="H25" s="246">
        <v>15</v>
      </c>
      <c r="I25" s="249"/>
      <c r="J25" s="365"/>
      <c r="K25" s="366"/>
      <c r="L25" s="252">
        <f>D25-B25</f>
        <v>11.881</v>
      </c>
      <c r="M25" s="253">
        <f>H25-F25</f>
        <v>13</v>
      </c>
    </row>
    <row r="26" spans="1:13" ht="14.4" customHeight="1" collapsed="1" thickBot="1" x14ac:dyDescent="0.35">
      <c r="A26" s="151" t="s">
        <v>3</v>
      </c>
      <c r="B26" s="152">
        <f>SUM(B18:B25)</f>
        <v>1038.675</v>
      </c>
      <c r="C26" s="153">
        <f>SUM(C18:C25)</f>
        <v>1214.2440000000001</v>
      </c>
      <c r="D26" s="153">
        <f>SUM(D18:D25)</f>
        <v>1426.5</v>
      </c>
      <c r="E26" s="154">
        <f>IF(OR(D26=0,B26=0),0,D26/B26)</f>
        <v>1.37338435988158</v>
      </c>
      <c r="F26" s="152">
        <f>SUM(F18:F25)</f>
        <v>1221</v>
      </c>
      <c r="G26" s="153">
        <f>SUM(G18:G25)</f>
        <v>1365</v>
      </c>
      <c r="H26" s="153">
        <f>SUM(H18:H25)</f>
        <v>1611</v>
      </c>
      <c r="I26" s="155">
        <f>IF(OR(H26=0,F26=0),0,H26/F26)</f>
        <v>1.3194103194103195</v>
      </c>
      <c r="J26" s="123"/>
      <c r="K26" s="123"/>
      <c r="L26" s="145">
        <f t="shared" si="2"/>
        <v>387.82500000000005</v>
      </c>
      <c r="M26" s="156">
        <f t="shared" si="3"/>
        <v>390</v>
      </c>
    </row>
    <row r="27" spans="1:13" ht="14.4" customHeight="1" x14ac:dyDescent="0.3">
      <c r="A27" s="157"/>
      <c r="B27" s="572" t="s">
        <v>231</v>
      </c>
      <c r="C27" s="573"/>
      <c r="D27" s="573"/>
      <c r="E27" s="573"/>
      <c r="F27" s="572" t="s">
        <v>232</v>
      </c>
      <c r="G27" s="573"/>
      <c r="H27" s="573"/>
      <c r="I27" s="573"/>
      <c r="J27" s="158"/>
      <c r="K27" s="158"/>
      <c r="L27" s="158"/>
      <c r="M27" s="159"/>
    </row>
    <row r="28" spans="1:13" ht="14.4" customHeight="1" thickBot="1" x14ac:dyDescent="0.35">
      <c r="A28" s="157"/>
      <c r="B28" s="363"/>
      <c r="C28" s="364"/>
      <c r="D28" s="364"/>
      <c r="E28" s="364"/>
      <c r="F28" s="363"/>
      <c r="G28" s="364"/>
      <c r="H28" s="364"/>
      <c r="I28" s="364"/>
      <c r="J28" s="158"/>
      <c r="K28" s="158"/>
      <c r="L28" s="158"/>
      <c r="M28" s="159"/>
    </row>
    <row r="29" spans="1:13" ht="14.4" customHeight="1" thickBot="1" x14ac:dyDescent="0.35">
      <c r="A29" s="562" t="s">
        <v>230</v>
      </c>
      <c r="B29" s="564" t="s">
        <v>71</v>
      </c>
      <c r="C29" s="565"/>
      <c r="D29" s="565"/>
      <c r="E29" s="566"/>
      <c r="F29" s="565" t="s">
        <v>314</v>
      </c>
      <c r="G29" s="565"/>
      <c r="H29" s="565"/>
      <c r="I29" s="566"/>
      <c r="J29" s="158"/>
      <c r="K29" s="158"/>
      <c r="L29" s="158"/>
      <c r="M29" s="159"/>
    </row>
    <row r="30" spans="1:13" ht="14.4" customHeight="1" thickBot="1" x14ac:dyDescent="0.35">
      <c r="A30" s="563"/>
      <c r="B30" s="160">
        <v>2012</v>
      </c>
      <c r="C30" s="161">
        <v>2013</v>
      </c>
      <c r="D30" s="161">
        <v>2014</v>
      </c>
      <c r="E30" s="162" t="s">
        <v>2</v>
      </c>
      <c r="F30" s="161">
        <v>2012</v>
      </c>
      <c r="G30" s="161">
        <v>2013</v>
      </c>
      <c r="H30" s="161">
        <v>2014</v>
      </c>
      <c r="I30" s="162" t="s">
        <v>2</v>
      </c>
      <c r="J30" s="158"/>
      <c r="K30" s="158"/>
      <c r="L30" s="163" t="s">
        <v>72</v>
      </c>
      <c r="M30" s="164" t="s">
        <v>73</v>
      </c>
    </row>
    <row r="31" spans="1:13" ht="14.4" hidden="1" customHeight="1" outlineLevel="1" x14ac:dyDescent="0.3">
      <c r="A31" s="118" t="s">
        <v>169</v>
      </c>
      <c r="B31" s="121">
        <v>0</v>
      </c>
      <c r="C31" s="114">
        <v>0</v>
      </c>
      <c r="D31" s="114">
        <v>0</v>
      </c>
      <c r="E31" s="131" t="s">
        <v>583</v>
      </c>
      <c r="F31" s="132">
        <v>0</v>
      </c>
      <c r="G31" s="114">
        <v>0</v>
      </c>
      <c r="H31" s="114">
        <v>0</v>
      </c>
      <c r="I31" s="133" t="s">
        <v>583</v>
      </c>
      <c r="J31" s="158"/>
      <c r="K31" s="158"/>
      <c r="L31" s="147">
        <f t="shared" ref="L31:L39" si="4">D31-B31</f>
        <v>0</v>
      </c>
      <c r="M31" s="148">
        <f t="shared" ref="M31:M39" si="5">H31-F31</f>
        <v>0</v>
      </c>
    </row>
    <row r="32" spans="1:13" ht="14.4" hidden="1" customHeight="1" outlineLevel="1" x14ac:dyDescent="0.3">
      <c r="A32" s="119" t="s">
        <v>170</v>
      </c>
      <c r="B32" s="122">
        <v>0</v>
      </c>
      <c r="C32" s="113">
        <v>0</v>
      </c>
      <c r="D32" s="113">
        <v>0</v>
      </c>
      <c r="E32" s="134" t="s">
        <v>583</v>
      </c>
      <c r="F32" s="135">
        <v>0</v>
      </c>
      <c r="G32" s="113">
        <v>0</v>
      </c>
      <c r="H32" s="113">
        <v>0</v>
      </c>
      <c r="I32" s="136" t="s">
        <v>583</v>
      </c>
      <c r="J32" s="158"/>
      <c r="K32" s="158"/>
      <c r="L32" s="149">
        <f t="shared" si="4"/>
        <v>0</v>
      </c>
      <c r="M32" s="150">
        <f t="shared" si="5"/>
        <v>0</v>
      </c>
    </row>
    <row r="33" spans="1:13" ht="14.4" hidden="1" customHeight="1" outlineLevel="1" x14ac:dyDescent="0.3">
      <c r="A33" s="119" t="s">
        <v>171</v>
      </c>
      <c r="B33" s="122">
        <v>0</v>
      </c>
      <c r="C33" s="113">
        <v>0</v>
      </c>
      <c r="D33" s="113">
        <v>0</v>
      </c>
      <c r="E33" s="134" t="s">
        <v>583</v>
      </c>
      <c r="F33" s="135">
        <v>0</v>
      </c>
      <c r="G33" s="113">
        <v>0</v>
      </c>
      <c r="H33" s="113">
        <v>0</v>
      </c>
      <c r="I33" s="136" t="s">
        <v>583</v>
      </c>
      <c r="J33" s="158"/>
      <c r="K33" s="158"/>
      <c r="L33" s="149">
        <f t="shared" si="4"/>
        <v>0</v>
      </c>
      <c r="M33" s="150">
        <f t="shared" si="5"/>
        <v>0</v>
      </c>
    </row>
    <row r="34" spans="1:13" ht="14.4" hidden="1" customHeight="1" outlineLevel="1" x14ac:dyDescent="0.3">
      <c r="A34" s="119" t="s">
        <v>172</v>
      </c>
      <c r="B34" s="122">
        <v>0</v>
      </c>
      <c r="C34" s="113">
        <v>0</v>
      </c>
      <c r="D34" s="113">
        <v>0</v>
      </c>
      <c r="E34" s="134" t="s">
        <v>583</v>
      </c>
      <c r="F34" s="135">
        <v>0</v>
      </c>
      <c r="G34" s="113">
        <v>0</v>
      </c>
      <c r="H34" s="113">
        <v>0</v>
      </c>
      <c r="I34" s="136" t="s">
        <v>583</v>
      </c>
      <c r="J34" s="158"/>
      <c r="K34" s="158"/>
      <c r="L34" s="149">
        <f t="shared" si="4"/>
        <v>0</v>
      </c>
      <c r="M34" s="150">
        <f t="shared" si="5"/>
        <v>0</v>
      </c>
    </row>
    <row r="35" spans="1:13" ht="14.4" hidden="1" customHeight="1" outlineLevel="1" x14ac:dyDescent="0.3">
      <c r="A35" s="119" t="s">
        <v>173</v>
      </c>
      <c r="B35" s="122">
        <v>0</v>
      </c>
      <c r="C35" s="113">
        <v>0</v>
      </c>
      <c r="D35" s="113">
        <v>0</v>
      </c>
      <c r="E35" s="134" t="s">
        <v>583</v>
      </c>
      <c r="F35" s="135">
        <v>0</v>
      </c>
      <c r="G35" s="113">
        <v>0</v>
      </c>
      <c r="H35" s="113">
        <v>0</v>
      </c>
      <c r="I35" s="136" t="s">
        <v>583</v>
      </c>
      <c r="J35" s="158"/>
      <c r="K35" s="158"/>
      <c r="L35" s="149">
        <f t="shared" si="4"/>
        <v>0</v>
      </c>
      <c r="M35" s="150">
        <f t="shared" si="5"/>
        <v>0</v>
      </c>
    </row>
    <row r="36" spans="1:13" ht="14.4" hidden="1" customHeight="1" outlineLevel="1" x14ac:dyDescent="0.3">
      <c r="A36" s="119" t="s">
        <v>174</v>
      </c>
      <c r="B36" s="122">
        <v>0</v>
      </c>
      <c r="C36" s="113">
        <v>0</v>
      </c>
      <c r="D36" s="113">
        <v>0</v>
      </c>
      <c r="E36" s="134" t="s">
        <v>583</v>
      </c>
      <c r="F36" s="135">
        <v>0</v>
      </c>
      <c r="G36" s="113">
        <v>0</v>
      </c>
      <c r="H36" s="113">
        <v>0</v>
      </c>
      <c r="I36" s="136" t="s">
        <v>583</v>
      </c>
      <c r="J36" s="158"/>
      <c r="K36" s="158"/>
      <c r="L36" s="149">
        <f t="shared" si="4"/>
        <v>0</v>
      </c>
      <c r="M36" s="150">
        <f t="shared" si="5"/>
        <v>0</v>
      </c>
    </row>
    <row r="37" spans="1:13" ht="14.4" hidden="1" customHeight="1" outlineLevel="1" x14ac:dyDescent="0.3">
      <c r="A37" s="119" t="s">
        <v>175</v>
      </c>
      <c r="B37" s="122">
        <v>0</v>
      </c>
      <c r="C37" s="113">
        <v>0</v>
      </c>
      <c r="D37" s="113">
        <v>0</v>
      </c>
      <c r="E37" s="134" t="s">
        <v>583</v>
      </c>
      <c r="F37" s="135">
        <v>0</v>
      </c>
      <c r="G37" s="113">
        <v>0</v>
      </c>
      <c r="H37" s="113">
        <v>0</v>
      </c>
      <c r="I37" s="136" t="s">
        <v>583</v>
      </c>
      <c r="J37" s="158"/>
      <c r="K37" s="158"/>
      <c r="L37" s="149">
        <f t="shared" si="4"/>
        <v>0</v>
      </c>
      <c r="M37" s="150">
        <f t="shared" si="5"/>
        <v>0</v>
      </c>
    </row>
    <row r="38" spans="1:13" ht="14.4" hidden="1" customHeight="1" outlineLevel="1" thickBot="1" x14ac:dyDescent="0.35">
      <c r="A38" s="244" t="s">
        <v>233</v>
      </c>
      <c r="B38" s="245">
        <v>0</v>
      </c>
      <c r="C38" s="246">
        <v>0</v>
      </c>
      <c r="D38" s="246">
        <v>0</v>
      </c>
      <c r="E38" s="247"/>
      <c r="F38" s="248">
        <v>0</v>
      </c>
      <c r="G38" s="246">
        <v>0</v>
      </c>
      <c r="H38" s="246">
        <v>0</v>
      </c>
      <c r="I38" s="249"/>
      <c r="J38" s="158"/>
      <c r="K38" s="158"/>
      <c r="L38" s="252">
        <f>D38-B38</f>
        <v>0</v>
      </c>
      <c r="M38" s="253">
        <f>H38-F38</f>
        <v>0</v>
      </c>
    </row>
    <row r="39" spans="1:13" ht="14.4" customHeight="1" collapsed="1" thickBot="1" x14ac:dyDescent="0.35">
      <c r="A39" s="165" t="s">
        <v>3</v>
      </c>
      <c r="B39" s="117">
        <f>SUM(B31:B38)</f>
        <v>0</v>
      </c>
      <c r="C39" s="166">
        <f>SUM(C31:C38)</f>
        <v>0</v>
      </c>
      <c r="D39" s="166">
        <f>SUM(D31:D38)</f>
        <v>0</v>
      </c>
      <c r="E39" s="167">
        <f>IF(OR(D39=0,B39=0),0,D39/B39)</f>
        <v>0</v>
      </c>
      <c r="F39" s="168">
        <f>SUM(F31:F38)</f>
        <v>0</v>
      </c>
      <c r="G39" s="166">
        <f>SUM(G31:G38)</f>
        <v>0</v>
      </c>
      <c r="H39" s="166">
        <f>SUM(H31:H38)</f>
        <v>0</v>
      </c>
      <c r="I39" s="169">
        <f>IF(OR(H39=0,F39=0),0,H39/F39)</f>
        <v>0</v>
      </c>
      <c r="J39" s="158"/>
      <c r="K39" s="158"/>
      <c r="L39" s="163">
        <f t="shared" si="4"/>
        <v>0</v>
      </c>
      <c r="M39" s="170">
        <f t="shared" si="5"/>
        <v>0</v>
      </c>
    </row>
    <row r="40" spans="1:13" ht="14.4" customHeight="1" x14ac:dyDescent="0.25">
      <c r="A40" s="367"/>
      <c r="B40" s="367"/>
      <c r="C40" s="367"/>
      <c r="D40" s="367"/>
      <c r="E40" s="368"/>
      <c r="F40" s="367"/>
      <c r="G40" s="367"/>
      <c r="H40" s="367"/>
      <c r="I40" s="369"/>
      <c r="J40" s="367"/>
      <c r="K40" s="367"/>
      <c r="L40" s="367"/>
      <c r="M40" s="367"/>
    </row>
    <row r="41" spans="1:13" ht="14.4" customHeight="1" x14ac:dyDescent="0.3">
      <c r="A41" s="262" t="s">
        <v>317</v>
      </c>
      <c r="B41" s="367"/>
      <c r="C41" s="367"/>
      <c r="D41" s="367"/>
      <c r="E41" s="368"/>
      <c r="F41" s="367"/>
      <c r="G41" s="367"/>
      <c r="H41" s="367"/>
      <c r="I41" s="369"/>
      <c r="J41" s="367"/>
      <c r="K41" s="367"/>
      <c r="L41" s="367"/>
      <c r="M41" s="367"/>
    </row>
    <row r="42" spans="1:13" ht="14.4" customHeight="1" x14ac:dyDescent="0.25">
      <c r="A42" s="449" t="s">
        <v>313</v>
      </c>
    </row>
    <row r="43" spans="1:13" ht="14.4" customHeight="1" x14ac:dyDescent="0.25">
      <c r="A43" s="450" t="s">
        <v>319</v>
      </c>
    </row>
    <row r="44" spans="1:13" ht="14.4" customHeight="1" x14ac:dyDescent="0.25">
      <c r="A44" s="449" t="s">
        <v>315</v>
      </c>
    </row>
    <row r="45" spans="1:13" ht="14.4" customHeight="1" x14ac:dyDescent="0.25">
      <c r="A45" s="450" t="s">
        <v>316</v>
      </c>
    </row>
    <row r="46" spans="1:13" ht="14.4" customHeight="1" x14ac:dyDescent="0.3">
      <c r="A46" s="243" t="s">
        <v>318</v>
      </c>
    </row>
  </sheetData>
  <mergeCells count="23">
    <mergeCell ref="J16:K16"/>
    <mergeCell ref="J17:K17"/>
    <mergeCell ref="J18:K18"/>
    <mergeCell ref="A1:M1"/>
    <mergeCell ref="A3:A4"/>
    <mergeCell ref="B3:E3"/>
    <mergeCell ref="F3:I3"/>
    <mergeCell ref="B14:E14"/>
    <mergeCell ref="F14:I14"/>
    <mergeCell ref="A29:A30"/>
    <mergeCell ref="B29:E29"/>
    <mergeCell ref="F29:I29"/>
    <mergeCell ref="A16:A17"/>
    <mergeCell ref="B16:E16"/>
    <mergeCell ref="F16:I16"/>
    <mergeCell ref="B27:E27"/>
    <mergeCell ref="F27:I27"/>
    <mergeCell ref="J24:K24"/>
    <mergeCell ref="J19:K19"/>
    <mergeCell ref="J20:K20"/>
    <mergeCell ref="J21:K21"/>
    <mergeCell ref="J22:K22"/>
    <mergeCell ref="J23:K23"/>
  </mergeCells>
  <conditionalFormatting sqref="E18:E26">
    <cfRule type="cellIs" dxfId="17" priority="11" stopIfTrue="1" operator="lessThan">
      <formula>1</formula>
    </cfRule>
  </conditionalFormatting>
  <conditionalFormatting sqref="I18:I26">
    <cfRule type="cellIs" dxfId="16" priority="10" stopIfTrue="1" operator="lessThan">
      <formula>0.95</formula>
    </cfRule>
  </conditionalFormatting>
  <conditionalFormatting sqref="L5:M13 L18:M26 L31:M39">
    <cfRule type="cellIs" dxfId="15" priority="9" stopIfTrue="1" operator="lessThan">
      <formula>0</formula>
    </cfRule>
  </conditionalFormatting>
  <conditionalFormatting sqref="D31:D38 D5:D12 H5:H12 D18:D25 H18:H25 H31:H38">
    <cfRule type="dataBar" priority="8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{42AE6CD6-2D5D-4743-B35C-69F84FE26F98}</x14:id>
        </ext>
      </extLst>
    </cfRule>
  </conditionalFormatting>
  <conditionalFormatting sqref="D5:D12">
    <cfRule type="dataBar" priority="7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{A4EF560A-8599-4347-B851-343B92BCD5E1}</x14:id>
        </ext>
      </extLst>
    </cfRule>
  </conditionalFormatting>
  <conditionalFormatting sqref="H5:H12">
    <cfRule type="dataBar" priority="6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{C26992FC-93C6-46A0-A6FF-231000D745AA}</x14:id>
        </ext>
      </extLst>
    </cfRule>
  </conditionalFormatting>
  <conditionalFormatting sqref="D18:D25">
    <cfRule type="dataBar" priority="5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{6B84CA98-94F0-413A-8305-92901160F8F9}</x14:id>
        </ext>
      </extLst>
    </cfRule>
  </conditionalFormatting>
  <conditionalFormatting sqref="H18:H25">
    <cfRule type="dataBar" priority="4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{22330AD9-BF89-40A5-88DF-FF41314428B1}</x14:id>
        </ext>
      </extLst>
    </cfRule>
  </conditionalFormatting>
  <conditionalFormatting sqref="D31:D38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{1583B143-B462-4C73-A979-5D07CBCBE895}</x14:id>
        </ext>
      </extLst>
    </cfRule>
  </conditionalFormatting>
  <conditionalFormatting sqref="H31:H38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{DD197DDA-FC0B-4F23-81BF-C02D70CD23CB}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93" fitToHeight="0" orientation="portrait" r:id="rId1"/>
  <headerFooter alignWithMargins="0">
    <oddFooter>&amp;L&amp;F</oddFooter>
  </headerFooter>
  <ignoredErrors>
    <ignoredError sqref="E13 E26 E39" formula="1"/>
    <ignoredError sqref="B39:D39 F39:H39 B13:D13 F13:H13 B26:D26 F26:H26" formulaRange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42AE6CD6-2D5D-4743-B35C-69F84FE26F98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D31:D38 D5:D12 H5:H12 D18:D25 H18:H25 H31:H38</xm:sqref>
        </x14:conditionalFormatting>
        <x14:conditionalFormatting xmlns:xm="http://schemas.microsoft.com/office/excel/2006/main">
          <x14:cfRule type="dataBar" id="{A4EF560A-8599-4347-B851-343B92BCD5E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D5:D12</xm:sqref>
        </x14:conditionalFormatting>
        <x14:conditionalFormatting xmlns:xm="http://schemas.microsoft.com/office/excel/2006/main">
          <x14:cfRule type="dataBar" id="{C26992FC-93C6-46A0-A6FF-231000D745AA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H5:H12</xm:sqref>
        </x14:conditionalFormatting>
        <x14:conditionalFormatting xmlns:xm="http://schemas.microsoft.com/office/excel/2006/main">
          <x14:cfRule type="dataBar" id="{6B84CA98-94F0-413A-8305-92901160F8F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D18:D25</xm:sqref>
        </x14:conditionalFormatting>
        <x14:conditionalFormatting xmlns:xm="http://schemas.microsoft.com/office/excel/2006/main">
          <x14:cfRule type="dataBar" id="{22330AD9-BF89-40A5-88DF-FF41314428B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H18:H25</xm:sqref>
        </x14:conditionalFormatting>
        <x14:conditionalFormatting xmlns:xm="http://schemas.microsoft.com/office/excel/2006/main">
          <x14:cfRule type="dataBar" id="{1583B143-B462-4C73-A979-5D07CBCBE895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D31:D38</xm:sqref>
        </x14:conditionalFormatting>
        <x14:conditionalFormatting xmlns:xm="http://schemas.microsoft.com/office/excel/2006/main">
          <x14:cfRule type="dataBar" id="{DD197DDA-FC0B-4F23-81BF-C02D70CD23CB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H31:H38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3">
    <tabColor theme="0" tint="-0.249977111117893"/>
    <pageSetUpPr fitToPage="1"/>
  </sheetPr>
  <dimension ref="A1:M45"/>
  <sheetViews>
    <sheetView showGridLines="0" showRowColHeaders="0" zoomScaleNormal="100" workbookViewId="0">
      <selection sqref="A1:M1"/>
    </sheetView>
  </sheetViews>
  <sheetFormatPr defaultRowHeight="14.4" customHeight="1" x14ac:dyDescent="0.3"/>
  <cols>
    <col min="1" max="1" width="5.44140625" style="81" bestFit="1" customWidth="1"/>
    <col min="2" max="3" width="7.77734375" style="206" customWidth="1"/>
    <col min="4" max="5" width="7.77734375" style="81" customWidth="1"/>
    <col min="6" max="6" width="14.88671875" style="81" bestFit="1" customWidth="1"/>
    <col min="7" max="7" width="2" style="81" bestFit="1" customWidth="1"/>
    <col min="8" max="8" width="5.33203125" style="81" bestFit="1" customWidth="1"/>
    <col min="9" max="9" width="7.6640625" style="81" bestFit="1" customWidth="1"/>
    <col min="10" max="10" width="6.88671875" style="81" bestFit="1" customWidth="1"/>
    <col min="11" max="11" width="17.33203125" style="81" bestFit="1" customWidth="1"/>
    <col min="12" max="13" width="19.6640625" style="81" bestFit="1" customWidth="1"/>
    <col min="14" max="16384" width="8.88671875" style="81"/>
  </cols>
  <sheetData>
    <row r="1" spans="1:13" ht="18.600000000000001" customHeight="1" thickBot="1" x14ac:dyDescent="0.4">
      <c r="A1" s="501" t="s">
        <v>115</v>
      </c>
      <c r="B1" s="543"/>
      <c r="C1" s="543"/>
      <c r="D1" s="543"/>
      <c r="E1" s="543"/>
      <c r="F1" s="543"/>
      <c r="G1" s="543"/>
      <c r="H1" s="543"/>
      <c r="I1" s="543"/>
      <c r="J1" s="543"/>
      <c r="K1" s="543"/>
      <c r="L1" s="543"/>
      <c r="M1" s="543"/>
    </row>
    <row r="2" spans="1:13" ht="14.4" customHeight="1" x14ac:dyDescent="0.3">
      <c r="A2" s="383" t="s">
        <v>332</v>
      </c>
      <c r="B2" s="202"/>
      <c r="C2" s="202"/>
      <c r="D2" s="82"/>
      <c r="E2" s="82"/>
      <c r="F2" s="82"/>
      <c r="G2" s="82"/>
      <c r="H2" s="82"/>
      <c r="I2" s="82"/>
      <c r="J2" s="82"/>
      <c r="K2" s="82"/>
      <c r="L2" s="82"/>
      <c r="M2" s="82"/>
    </row>
    <row r="3" spans="1:13" ht="14.4" customHeight="1" x14ac:dyDescent="0.3">
      <c r="A3" s="80"/>
      <c r="B3" s="372"/>
      <c r="C3" s="372"/>
      <c r="D3" s="80"/>
      <c r="E3" s="80"/>
      <c r="F3" s="80"/>
      <c r="G3" s="80"/>
      <c r="H3" s="80"/>
      <c r="I3" s="80"/>
      <c r="J3" s="80"/>
      <c r="K3" s="80"/>
      <c r="L3" s="80"/>
      <c r="M3" s="80"/>
    </row>
    <row r="4" spans="1:13" ht="14.4" customHeight="1" x14ac:dyDescent="0.3">
      <c r="A4" s="80"/>
      <c r="B4" s="372"/>
      <c r="C4" s="372"/>
      <c r="D4" s="80"/>
      <c r="E4" s="80"/>
      <c r="F4" s="80"/>
      <c r="G4" s="80"/>
      <c r="H4" s="80"/>
      <c r="I4" s="80"/>
      <c r="J4" s="80"/>
      <c r="K4" s="80"/>
      <c r="L4" s="80"/>
      <c r="M4" s="80"/>
    </row>
    <row r="5" spans="1:13" ht="14.4" customHeight="1" x14ac:dyDescent="0.3">
      <c r="A5" s="80"/>
      <c r="B5" s="372"/>
      <c r="C5" s="372"/>
      <c r="D5" s="80"/>
      <c r="E5" s="80"/>
      <c r="F5" s="80"/>
      <c r="G5" s="80"/>
      <c r="H5" s="80"/>
      <c r="I5" s="80"/>
      <c r="J5" s="80"/>
      <c r="K5" s="80"/>
      <c r="L5" s="80"/>
      <c r="M5" s="80"/>
    </row>
    <row r="6" spans="1:13" ht="14.4" customHeight="1" x14ac:dyDescent="0.3">
      <c r="A6" s="80"/>
      <c r="B6" s="372"/>
      <c r="C6" s="372"/>
      <c r="D6" s="80"/>
      <c r="E6" s="80"/>
      <c r="F6" s="80"/>
      <c r="G6" s="80"/>
      <c r="H6" s="80"/>
      <c r="I6" s="80"/>
      <c r="J6" s="80"/>
      <c r="K6" s="80"/>
      <c r="L6" s="80"/>
      <c r="M6" s="80"/>
    </row>
    <row r="7" spans="1:13" ht="14.4" customHeight="1" x14ac:dyDescent="0.3">
      <c r="A7" s="80"/>
      <c r="B7" s="372"/>
      <c r="C7" s="372"/>
      <c r="D7" s="80"/>
      <c r="E7" s="80"/>
      <c r="F7" s="80"/>
      <c r="G7" s="80"/>
      <c r="H7" s="80"/>
      <c r="I7" s="80"/>
      <c r="J7" s="80"/>
      <c r="K7" s="80"/>
      <c r="L7" s="80"/>
      <c r="M7" s="80"/>
    </row>
    <row r="8" spans="1:13" ht="14.4" customHeight="1" x14ac:dyDescent="0.3">
      <c r="A8" s="80"/>
      <c r="B8" s="372"/>
      <c r="C8" s="372"/>
      <c r="D8" s="80"/>
      <c r="E8" s="80"/>
      <c r="F8" s="80"/>
      <c r="G8" s="80"/>
      <c r="H8" s="80"/>
      <c r="I8" s="80"/>
      <c r="J8" s="80"/>
      <c r="K8" s="80"/>
      <c r="L8" s="80"/>
      <c r="M8" s="80"/>
    </row>
    <row r="9" spans="1:13" ht="14.4" customHeight="1" x14ac:dyDescent="0.3">
      <c r="A9" s="80"/>
      <c r="B9" s="372"/>
      <c r="C9" s="372"/>
      <c r="D9" s="80"/>
      <c r="E9" s="80"/>
      <c r="F9" s="80"/>
      <c r="G9" s="80"/>
      <c r="H9" s="80"/>
      <c r="I9" s="80"/>
      <c r="J9" s="80"/>
      <c r="K9" s="80"/>
      <c r="L9" s="80"/>
      <c r="M9" s="80"/>
    </row>
    <row r="10" spans="1:13" ht="14.4" customHeight="1" x14ac:dyDescent="0.3">
      <c r="A10" s="80"/>
      <c r="B10" s="372"/>
      <c r="C10" s="372"/>
      <c r="D10" s="80"/>
      <c r="E10" s="80"/>
      <c r="F10" s="80"/>
      <c r="G10" s="80"/>
      <c r="H10" s="80"/>
      <c r="I10" s="80"/>
      <c r="J10" s="80"/>
      <c r="K10" s="80"/>
      <c r="L10" s="80"/>
      <c r="M10" s="80"/>
    </row>
    <row r="11" spans="1:13" ht="14.4" customHeight="1" x14ac:dyDescent="0.3">
      <c r="A11" s="80"/>
      <c r="B11" s="372"/>
      <c r="C11" s="372"/>
      <c r="D11" s="80"/>
      <c r="E11" s="80"/>
      <c r="F11" s="80"/>
      <c r="G11" s="80"/>
      <c r="H11" s="80"/>
      <c r="I11" s="80"/>
      <c r="J11" s="80"/>
      <c r="K11" s="80"/>
      <c r="L11" s="80"/>
      <c r="M11" s="80"/>
    </row>
    <row r="12" spans="1:13" ht="14.4" customHeight="1" x14ac:dyDescent="0.3">
      <c r="A12" s="80"/>
      <c r="B12" s="372"/>
      <c r="C12" s="372"/>
      <c r="D12" s="80"/>
      <c r="E12" s="80"/>
      <c r="F12" s="80"/>
      <c r="G12" s="80"/>
      <c r="H12" s="80"/>
      <c r="I12" s="80"/>
      <c r="J12" s="80"/>
      <c r="K12" s="80"/>
      <c r="L12" s="80"/>
      <c r="M12" s="80"/>
    </row>
    <row r="13" spans="1:13" ht="14.4" customHeight="1" x14ac:dyDescent="0.3">
      <c r="A13" s="80"/>
      <c r="B13" s="372"/>
      <c r="C13" s="372"/>
      <c r="D13" s="80"/>
      <c r="E13" s="80"/>
      <c r="F13" s="80"/>
      <c r="G13" s="80"/>
      <c r="H13" s="80"/>
      <c r="I13" s="80"/>
      <c r="J13" s="80"/>
      <c r="K13" s="80"/>
      <c r="L13" s="80"/>
      <c r="M13" s="80"/>
    </row>
    <row r="14" spans="1:13" ht="14.4" customHeight="1" x14ac:dyDescent="0.3">
      <c r="A14" s="80"/>
      <c r="B14" s="372"/>
      <c r="C14" s="372"/>
      <c r="D14" s="80"/>
      <c r="E14" s="80"/>
      <c r="F14" s="80"/>
      <c r="G14" s="80"/>
      <c r="H14" s="80"/>
      <c r="I14" s="80"/>
      <c r="J14" s="80"/>
      <c r="K14" s="80"/>
      <c r="L14" s="80"/>
      <c r="M14" s="80"/>
    </row>
    <row r="15" spans="1:13" ht="14.4" customHeight="1" x14ac:dyDescent="0.3">
      <c r="A15" s="80"/>
      <c r="B15" s="372"/>
      <c r="C15" s="372"/>
      <c r="D15" s="80"/>
      <c r="E15" s="80"/>
      <c r="F15" s="80"/>
      <c r="G15" s="80"/>
      <c r="H15" s="80"/>
      <c r="I15" s="80"/>
      <c r="J15" s="80"/>
      <c r="K15" s="80"/>
      <c r="L15" s="80"/>
      <c r="M15" s="80"/>
    </row>
    <row r="16" spans="1:13" ht="14.4" customHeight="1" x14ac:dyDescent="0.3">
      <c r="A16" s="80"/>
      <c r="B16" s="372"/>
      <c r="C16" s="372"/>
      <c r="D16" s="80"/>
      <c r="E16" s="80"/>
      <c r="F16" s="80"/>
      <c r="G16" s="80"/>
      <c r="H16" s="80"/>
      <c r="I16" s="80"/>
      <c r="J16" s="80"/>
      <c r="K16" s="80"/>
      <c r="L16" s="80"/>
      <c r="M16" s="80"/>
    </row>
    <row r="17" spans="1:13" ht="14.4" customHeight="1" x14ac:dyDescent="0.3">
      <c r="A17" s="80"/>
      <c r="B17" s="372"/>
      <c r="C17" s="372"/>
      <c r="D17" s="80"/>
      <c r="E17" s="80"/>
      <c r="F17" s="80"/>
      <c r="G17" s="80"/>
      <c r="H17" s="80"/>
      <c r="I17" s="80"/>
      <c r="J17" s="80"/>
      <c r="K17" s="80"/>
      <c r="L17" s="80"/>
      <c r="M17" s="80"/>
    </row>
    <row r="18" spans="1:13" ht="14.4" customHeight="1" x14ac:dyDescent="0.3">
      <c r="A18" s="80"/>
      <c r="B18" s="372"/>
      <c r="C18" s="372"/>
      <c r="D18" s="80"/>
      <c r="E18" s="80"/>
      <c r="F18" s="80"/>
      <c r="G18" s="80"/>
      <c r="H18" s="80"/>
      <c r="I18" s="80"/>
      <c r="J18" s="80"/>
      <c r="K18" s="80"/>
      <c r="L18" s="80"/>
      <c r="M18" s="80"/>
    </row>
    <row r="19" spans="1:13" ht="14.4" customHeight="1" x14ac:dyDescent="0.3">
      <c r="A19" s="80"/>
      <c r="B19" s="372"/>
      <c r="C19" s="372"/>
      <c r="D19" s="80"/>
      <c r="E19" s="80"/>
      <c r="F19" s="80"/>
      <c r="G19" s="80"/>
      <c r="H19" s="80"/>
      <c r="I19" s="80"/>
      <c r="J19" s="80"/>
      <c r="K19" s="80"/>
      <c r="L19" s="80"/>
      <c r="M19" s="80"/>
    </row>
    <row r="20" spans="1:13" ht="14.4" customHeight="1" x14ac:dyDescent="0.3">
      <c r="A20" s="80"/>
      <c r="B20" s="372"/>
      <c r="C20" s="372"/>
      <c r="D20" s="80"/>
      <c r="E20" s="80"/>
      <c r="F20" s="80"/>
      <c r="G20" s="80"/>
      <c r="H20" s="80"/>
      <c r="I20" s="80"/>
      <c r="J20" s="80"/>
      <c r="K20" s="80"/>
      <c r="L20" s="80"/>
      <c r="M20" s="80"/>
    </row>
    <row r="21" spans="1:13" ht="14.4" customHeight="1" x14ac:dyDescent="0.3">
      <c r="A21" s="80"/>
      <c r="B21" s="372"/>
      <c r="C21" s="372"/>
      <c r="D21" s="80"/>
      <c r="E21" s="80"/>
      <c r="F21" s="80"/>
      <c r="G21" s="80"/>
      <c r="H21" s="80"/>
      <c r="I21" s="80"/>
      <c r="J21" s="80"/>
      <c r="K21" s="80"/>
      <c r="L21" s="80"/>
      <c r="M21" s="80"/>
    </row>
    <row r="22" spans="1:13" ht="14.4" customHeight="1" x14ac:dyDescent="0.3">
      <c r="A22" s="80"/>
      <c r="B22" s="372"/>
      <c r="C22" s="372"/>
      <c r="D22" s="80"/>
      <c r="E22" s="80"/>
      <c r="F22" s="80"/>
      <c r="G22" s="80"/>
      <c r="H22" s="80"/>
      <c r="I22" s="80"/>
      <c r="J22" s="80"/>
      <c r="K22" s="80"/>
      <c r="L22" s="80"/>
      <c r="M22" s="80"/>
    </row>
    <row r="23" spans="1:13" ht="14.4" customHeight="1" x14ac:dyDescent="0.3">
      <c r="A23" s="80"/>
      <c r="B23" s="372"/>
      <c r="C23" s="372"/>
      <c r="D23" s="80"/>
      <c r="E23" s="80"/>
      <c r="F23" s="80"/>
      <c r="G23" s="80"/>
      <c r="H23" s="80"/>
      <c r="I23" s="80"/>
      <c r="J23" s="80"/>
      <c r="K23" s="80"/>
      <c r="L23" s="80"/>
      <c r="M23" s="80"/>
    </row>
    <row r="24" spans="1:13" ht="14.4" customHeight="1" x14ac:dyDescent="0.3">
      <c r="A24" s="80"/>
      <c r="B24" s="372"/>
      <c r="C24" s="372"/>
      <c r="D24" s="80"/>
      <c r="E24" s="80"/>
      <c r="F24" s="80"/>
      <c r="G24" s="80"/>
      <c r="H24" s="80"/>
      <c r="I24" s="80"/>
      <c r="J24" s="80"/>
      <c r="K24" s="80"/>
      <c r="L24" s="80"/>
      <c r="M24" s="80"/>
    </row>
    <row r="25" spans="1:13" ht="14.4" customHeight="1" x14ac:dyDescent="0.3">
      <c r="A25" s="80"/>
      <c r="B25" s="372"/>
      <c r="C25" s="372"/>
      <c r="D25" s="80"/>
      <c r="E25" s="80"/>
      <c r="F25" s="80"/>
      <c r="G25" s="80"/>
      <c r="H25" s="80"/>
      <c r="I25" s="80"/>
      <c r="J25" s="80"/>
      <c r="K25" s="80"/>
      <c r="L25" s="80"/>
      <c r="M25" s="80"/>
    </row>
    <row r="26" spans="1:13" ht="14.4" customHeight="1" x14ac:dyDescent="0.3">
      <c r="A26" s="80"/>
      <c r="B26" s="372"/>
      <c r="C26" s="372"/>
      <c r="D26" s="80"/>
      <c r="E26" s="80"/>
      <c r="F26" s="80"/>
      <c r="G26" s="80"/>
      <c r="H26" s="80"/>
      <c r="I26" s="80"/>
      <c r="J26" s="80"/>
      <c r="K26" s="80"/>
      <c r="L26" s="80"/>
      <c r="M26" s="80"/>
    </row>
    <row r="27" spans="1:13" ht="14.4" customHeight="1" x14ac:dyDescent="0.3">
      <c r="A27" s="80"/>
      <c r="B27" s="372"/>
      <c r="C27" s="372"/>
      <c r="D27" s="80"/>
      <c r="E27" s="80"/>
      <c r="F27" s="80"/>
      <c r="G27" s="80"/>
      <c r="H27" s="80"/>
      <c r="I27" s="80"/>
      <c r="J27" s="80"/>
      <c r="K27" s="80"/>
      <c r="L27" s="80"/>
      <c r="M27" s="80"/>
    </row>
    <row r="28" spans="1:13" ht="14.4" customHeight="1" x14ac:dyDescent="0.3">
      <c r="A28" s="80"/>
      <c r="B28" s="372"/>
      <c r="C28" s="372"/>
      <c r="D28" s="80"/>
      <c r="E28" s="80"/>
      <c r="F28" s="80"/>
      <c r="G28" s="80"/>
      <c r="H28" s="80"/>
      <c r="I28" s="80"/>
      <c r="J28" s="80"/>
      <c r="K28" s="80"/>
      <c r="L28" s="80"/>
      <c r="M28" s="80"/>
    </row>
    <row r="29" spans="1:13" ht="14.4" customHeight="1" x14ac:dyDescent="0.3">
      <c r="A29" s="80"/>
      <c r="B29" s="372"/>
      <c r="C29" s="372"/>
      <c r="D29" s="80"/>
      <c r="E29" s="80"/>
      <c r="F29" s="80"/>
      <c r="G29" s="80"/>
      <c r="H29" s="80"/>
      <c r="I29" s="80"/>
      <c r="J29" s="80"/>
      <c r="K29" s="80"/>
      <c r="L29" s="80"/>
      <c r="M29" s="80"/>
    </row>
    <row r="30" spans="1:13" ht="14.4" customHeight="1" thickBot="1" x14ac:dyDescent="0.35">
      <c r="A30" s="80"/>
      <c r="B30" s="372"/>
      <c r="C30" s="372"/>
      <c r="D30" s="80"/>
      <c r="E30" s="80"/>
      <c r="F30" s="80"/>
      <c r="G30" s="80"/>
      <c r="H30" s="80"/>
      <c r="I30" s="80"/>
      <c r="J30" s="80"/>
      <c r="K30" s="80"/>
      <c r="L30" s="80"/>
      <c r="M30" s="80"/>
    </row>
    <row r="31" spans="1:13" ht="14.4" customHeight="1" x14ac:dyDescent="0.3">
      <c r="A31" s="179"/>
      <c r="B31" s="581" t="s">
        <v>83</v>
      </c>
      <c r="C31" s="582"/>
      <c r="D31" s="582"/>
      <c r="E31" s="583"/>
      <c r="F31" s="171" t="s">
        <v>83</v>
      </c>
      <c r="G31" s="83"/>
      <c r="H31" s="83"/>
      <c r="I31" s="80"/>
      <c r="J31" s="80"/>
      <c r="K31" s="80"/>
      <c r="L31" s="80"/>
      <c r="M31" s="80"/>
    </row>
    <row r="32" spans="1:13" ht="14.4" customHeight="1" thickBot="1" x14ac:dyDescent="0.35">
      <c r="A32" s="180" t="s">
        <v>67</v>
      </c>
      <c r="B32" s="172" t="s">
        <v>86</v>
      </c>
      <c r="C32" s="173" t="s">
        <v>87</v>
      </c>
      <c r="D32" s="173" t="s">
        <v>88</v>
      </c>
      <c r="E32" s="174" t="s">
        <v>2</v>
      </c>
      <c r="F32" s="175" t="s">
        <v>89</v>
      </c>
      <c r="G32" s="373"/>
      <c r="H32" s="373" t="s">
        <v>116</v>
      </c>
      <c r="I32" s="80"/>
      <c r="J32" s="80"/>
      <c r="K32" s="80"/>
      <c r="L32" s="80"/>
      <c r="M32" s="80"/>
    </row>
    <row r="33" spans="1:13" ht="14.4" customHeight="1" x14ac:dyDescent="0.3">
      <c r="A33" s="176" t="s">
        <v>103</v>
      </c>
      <c r="B33" s="203">
        <v>1465.49</v>
      </c>
      <c r="C33" s="203">
        <v>1185</v>
      </c>
      <c r="D33" s="84">
        <f>IF(C33="","",C33-B33)</f>
        <v>-280.49</v>
      </c>
      <c r="E33" s="85">
        <f>IF(C33="","",C33/B33)</f>
        <v>0.80860326580188191</v>
      </c>
      <c r="F33" s="86">
        <v>185.23</v>
      </c>
      <c r="G33" s="373">
        <v>0</v>
      </c>
      <c r="H33" s="374">
        <v>1</v>
      </c>
      <c r="I33" s="80"/>
      <c r="J33" s="80"/>
      <c r="K33" s="80"/>
      <c r="L33" s="80"/>
      <c r="M33" s="80"/>
    </row>
    <row r="34" spans="1:13" ht="14.4" customHeight="1" x14ac:dyDescent="0.3">
      <c r="A34" s="177" t="s">
        <v>104</v>
      </c>
      <c r="B34" s="204">
        <v>3150.52</v>
      </c>
      <c r="C34" s="204">
        <v>2875</v>
      </c>
      <c r="D34" s="87">
        <f t="shared" ref="D34:D45" si="0">IF(C34="","",C34-B34)</f>
        <v>-275.52</v>
      </c>
      <c r="E34" s="88">
        <f t="shared" ref="E34:E45" si="1">IF(C34="","",C34/B34)</f>
        <v>0.9125477698919543</v>
      </c>
      <c r="F34" s="89">
        <v>691.73</v>
      </c>
      <c r="G34" s="373">
        <v>1</v>
      </c>
      <c r="H34" s="374">
        <v>1</v>
      </c>
      <c r="I34" s="80"/>
      <c r="J34" s="80"/>
      <c r="K34" s="80"/>
      <c r="L34" s="80"/>
      <c r="M34" s="80"/>
    </row>
    <row r="35" spans="1:13" ht="14.4" customHeight="1" x14ac:dyDescent="0.3">
      <c r="A35" s="177" t="s">
        <v>105</v>
      </c>
      <c r="B35" s="204">
        <v>5049.38</v>
      </c>
      <c r="C35" s="204">
        <v>4591</v>
      </c>
      <c r="D35" s="87">
        <f t="shared" si="0"/>
        <v>-458.38000000000011</v>
      </c>
      <c r="E35" s="88">
        <f t="shared" si="1"/>
        <v>0.9092205379670375</v>
      </c>
      <c r="F35" s="89">
        <v>1032.71</v>
      </c>
      <c r="G35" s="375"/>
      <c r="H35" s="375"/>
      <c r="I35" s="80"/>
      <c r="J35" s="80"/>
      <c r="K35" s="80"/>
      <c r="L35" s="80"/>
      <c r="M35" s="80"/>
    </row>
    <row r="36" spans="1:13" ht="14.4" customHeight="1" x14ac:dyDescent="0.3">
      <c r="A36" s="177" t="s">
        <v>106</v>
      </c>
      <c r="B36" s="204">
        <v>6850.58</v>
      </c>
      <c r="C36" s="204">
        <v>6262</v>
      </c>
      <c r="D36" s="87">
        <f t="shared" si="0"/>
        <v>-588.57999999999993</v>
      </c>
      <c r="E36" s="88">
        <f t="shared" si="1"/>
        <v>0.9140831871170032</v>
      </c>
      <c r="F36" s="89">
        <v>1461.42</v>
      </c>
      <c r="G36" s="375"/>
      <c r="H36" s="375"/>
      <c r="I36" s="80"/>
      <c r="J36" s="80"/>
      <c r="K36" s="80"/>
      <c r="L36" s="80"/>
      <c r="M36" s="80"/>
    </row>
    <row r="37" spans="1:13" ht="14.4" customHeight="1" x14ac:dyDescent="0.3">
      <c r="A37" s="177" t="s">
        <v>107</v>
      </c>
      <c r="B37" s="204">
        <v>8195.4599999999991</v>
      </c>
      <c r="C37" s="204">
        <v>7521</v>
      </c>
      <c r="D37" s="87">
        <f t="shared" si="0"/>
        <v>-674.45999999999913</v>
      </c>
      <c r="E37" s="88">
        <f t="shared" si="1"/>
        <v>0.91770321617090445</v>
      </c>
      <c r="F37" s="89">
        <v>1810.24</v>
      </c>
      <c r="G37" s="375"/>
      <c r="H37" s="375"/>
      <c r="I37" s="80"/>
      <c r="J37" s="80"/>
      <c r="K37" s="80"/>
      <c r="L37" s="80"/>
      <c r="M37" s="80"/>
    </row>
    <row r="38" spans="1:13" ht="14.4" customHeight="1" x14ac:dyDescent="0.3">
      <c r="A38" s="177" t="s">
        <v>108</v>
      </c>
      <c r="B38" s="204">
        <v>9849.44</v>
      </c>
      <c r="C38" s="204">
        <v>9147</v>
      </c>
      <c r="D38" s="87">
        <f t="shared" si="0"/>
        <v>-702.44000000000051</v>
      </c>
      <c r="E38" s="88">
        <f t="shared" si="1"/>
        <v>0.92868223980246589</v>
      </c>
      <c r="F38" s="89">
        <v>2261.4699999999998</v>
      </c>
      <c r="G38" s="375"/>
      <c r="H38" s="375"/>
      <c r="I38" s="80"/>
      <c r="J38" s="80"/>
      <c r="K38" s="80"/>
      <c r="L38" s="80"/>
      <c r="M38" s="80"/>
    </row>
    <row r="39" spans="1:13" ht="14.4" customHeight="1" x14ac:dyDescent="0.3">
      <c r="A39" s="177" t="s">
        <v>109</v>
      </c>
      <c r="B39" s="204">
        <v>11858.04</v>
      </c>
      <c r="C39" s="204">
        <v>10873</v>
      </c>
      <c r="D39" s="87">
        <f t="shared" si="0"/>
        <v>-985.04000000000087</v>
      </c>
      <c r="E39" s="88">
        <f t="shared" si="1"/>
        <v>0.91693062259867564</v>
      </c>
      <c r="F39" s="89">
        <v>2668.13</v>
      </c>
      <c r="G39" s="375"/>
      <c r="H39" s="375"/>
      <c r="I39" s="80"/>
      <c r="J39" s="80"/>
      <c r="K39" s="80"/>
      <c r="L39" s="80"/>
      <c r="M39" s="80"/>
    </row>
    <row r="40" spans="1:13" ht="14.4" customHeight="1" x14ac:dyDescent="0.3">
      <c r="A40" s="177" t="s">
        <v>110</v>
      </c>
      <c r="B40" s="204"/>
      <c r="C40" s="204"/>
      <c r="D40" s="87" t="str">
        <f t="shared" si="0"/>
        <v/>
      </c>
      <c r="E40" s="88" t="str">
        <f t="shared" si="1"/>
        <v/>
      </c>
      <c r="F40" s="89"/>
      <c r="G40" s="375"/>
      <c r="H40" s="375"/>
      <c r="I40" s="80"/>
      <c r="J40" s="80"/>
      <c r="K40" s="80"/>
      <c r="L40" s="80"/>
      <c r="M40" s="80"/>
    </row>
    <row r="41" spans="1:13" ht="14.4" customHeight="1" x14ac:dyDescent="0.3">
      <c r="A41" s="177" t="s">
        <v>111</v>
      </c>
      <c r="B41" s="204"/>
      <c r="C41" s="204"/>
      <c r="D41" s="87" t="str">
        <f t="shared" si="0"/>
        <v/>
      </c>
      <c r="E41" s="88" t="str">
        <f t="shared" si="1"/>
        <v/>
      </c>
      <c r="F41" s="89"/>
      <c r="G41" s="375"/>
      <c r="H41" s="375"/>
      <c r="I41" s="80"/>
      <c r="J41" s="80"/>
      <c r="K41" s="80"/>
      <c r="L41" s="80"/>
      <c r="M41" s="80"/>
    </row>
    <row r="42" spans="1:13" ht="14.4" customHeight="1" x14ac:dyDescent="0.3">
      <c r="A42" s="177" t="s">
        <v>112</v>
      </c>
      <c r="B42" s="204"/>
      <c r="C42" s="204"/>
      <c r="D42" s="87" t="str">
        <f t="shared" si="0"/>
        <v/>
      </c>
      <c r="E42" s="88" t="str">
        <f t="shared" si="1"/>
        <v/>
      </c>
      <c r="F42" s="89"/>
      <c r="G42" s="375"/>
      <c r="H42" s="375"/>
      <c r="I42" s="80"/>
      <c r="J42" s="80"/>
      <c r="K42" s="80"/>
      <c r="L42" s="80"/>
      <c r="M42" s="80"/>
    </row>
    <row r="43" spans="1:13" ht="14.4" customHeight="1" x14ac:dyDescent="0.3">
      <c r="A43" s="177" t="s">
        <v>113</v>
      </c>
      <c r="B43" s="204"/>
      <c r="C43" s="204"/>
      <c r="D43" s="87" t="str">
        <f t="shared" si="0"/>
        <v/>
      </c>
      <c r="E43" s="88" t="str">
        <f t="shared" si="1"/>
        <v/>
      </c>
      <c r="F43" s="89"/>
      <c r="G43" s="375"/>
      <c r="H43" s="375"/>
      <c r="I43" s="80"/>
      <c r="J43" s="80"/>
      <c r="K43" s="80"/>
      <c r="L43" s="80"/>
      <c r="M43" s="80"/>
    </row>
    <row r="44" spans="1:13" ht="14.4" customHeight="1" x14ac:dyDescent="0.3">
      <c r="A44" s="177" t="s">
        <v>114</v>
      </c>
      <c r="B44" s="204"/>
      <c r="C44" s="204"/>
      <c r="D44" s="87" t="str">
        <f t="shared" si="0"/>
        <v/>
      </c>
      <c r="E44" s="88" t="str">
        <f t="shared" si="1"/>
        <v/>
      </c>
      <c r="F44" s="89"/>
      <c r="G44" s="375"/>
      <c r="H44" s="375"/>
      <c r="I44" s="80"/>
      <c r="J44" s="80"/>
      <c r="K44" s="80"/>
      <c r="L44" s="80"/>
      <c r="M44" s="80"/>
    </row>
    <row r="45" spans="1:13" ht="14.4" customHeight="1" thickBot="1" x14ac:dyDescent="0.35">
      <c r="A45" s="178" t="s">
        <v>117</v>
      </c>
      <c r="B45" s="205"/>
      <c r="C45" s="205"/>
      <c r="D45" s="90" t="str">
        <f t="shared" si="0"/>
        <v/>
      </c>
      <c r="E45" s="91" t="str">
        <f t="shared" si="1"/>
        <v/>
      </c>
      <c r="F45" s="92"/>
      <c r="G45" s="375"/>
      <c r="H45" s="375"/>
      <c r="I45" s="80"/>
      <c r="J45" s="80"/>
      <c r="K45" s="80"/>
      <c r="L45" s="80"/>
      <c r="M45" s="80"/>
    </row>
  </sheetData>
  <mergeCells count="2">
    <mergeCell ref="A1:M1"/>
    <mergeCell ref="B31:E31"/>
  </mergeCells>
  <conditionalFormatting sqref="E33:E45">
    <cfRule type="cellIs" dxfId="14" priority="2" operator="greaterThan">
      <formula>1</formula>
    </cfRule>
  </conditionalFormatting>
  <conditionalFormatting sqref="F33:F45">
    <cfRule type="cellIs" dxfId="13" priority="1" operator="greaterThan">
      <formula>0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77" fitToHeight="0" orientation="portrait" r:id="rId1"/>
  <headerFooter alignWithMargins="0"/>
  <ignoredErrors>
    <ignoredError sqref="A45" twoDigitTextYear="1"/>
  </ignoredErrors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4">
    <tabColor theme="0" tint="-0.249977111117893"/>
    <pageSetUpPr fitToPage="1"/>
  </sheetPr>
  <dimension ref="A1:W107"/>
  <sheetViews>
    <sheetView showGridLines="0" showRowColHeaders="0" zoomScaleNormal="100" workbookViewId="0">
      <pane ySplit="4" topLeftCell="A5" activePane="bottomLeft" state="frozen"/>
      <selection sqref="A1:N1"/>
      <selection pane="bottomLeft" sqref="A1:W1"/>
    </sheetView>
  </sheetViews>
  <sheetFormatPr defaultRowHeight="14.4" customHeight="1" x14ac:dyDescent="0.3"/>
  <cols>
    <col min="1" max="1" width="6.109375" style="96" customWidth="1"/>
    <col min="2" max="2" width="6.5546875" style="217" customWidth="1"/>
    <col min="3" max="3" width="5.88671875" style="217" customWidth="1"/>
    <col min="4" max="4" width="7.6640625" style="217" customWidth="1"/>
    <col min="5" max="5" width="6.5546875" style="99" customWidth="1"/>
    <col min="6" max="6" width="5.88671875" style="99" customWidth="1"/>
    <col min="7" max="7" width="7.6640625" style="99" customWidth="1"/>
    <col min="8" max="8" width="6.6640625" style="99" bestFit="1" customWidth="1"/>
    <col min="9" max="9" width="6" style="99" bestFit="1" customWidth="1"/>
    <col min="10" max="10" width="7.77734375" style="99" bestFit="1" customWidth="1"/>
    <col min="11" max="11" width="9.109375" style="99" bestFit="1" customWidth="1"/>
    <col min="12" max="12" width="3.88671875" style="99" bestFit="1" customWidth="1"/>
    <col min="13" max="13" width="4.33203125" style="99" bestFit="1" customWidth="1"/>
    <col min="14" max="14" width="5.44140625" style="99" bestFit="1" customWidth="1"/>
    <col min="15" max="15" width="4" style="99" bestFit="1" customWidth="1"/>
    <col min="16" max="16" width="55.44140625" style="93" customWidth="1"/>
    <col min="17" max="17" width="7.88671875" style="97" bestFit="1" customWidth="1"/>
    <col min="18" max="18" width="6" style="97" bestFit="1" customWidth="1"/>
    <col min="19" max="19" width="9.5546875" style="217" customWidth="1"/>
    <col min="20" max="20" width="9.6640625" style="217" customWidth="1"/>
    <col min="21" max="21" width="7.6640625" style="217" bestFit="1" customWidth="1"/>
    <col min="22" max="22" width="6.109375" style="100" bestFit="1" customWidth="1"/>
    <col min="23" max="23" width="17.21875" style="98" bestFit="1" customWidth="1"/>
    <col min="24" max="16384" width="8.88671875" style="93"/>
  </cols>
  <sheetData>
    <row r="1" spans="1:23" s="321" customFormat="1" ht="18.600000000000001" customHeight="1" thickBot="1" x14ac:dyDescent="0.4">
      <c r="A1" s="540" t="s">
        <v>7152</v>
      </c>
      <c r="B1" s="472"/>
      <c r="C1" s="472"/>
      <c r="D1" s="472"/>
      <c r="E1" s="472"/>
      <c r="F1" s="472"/>
      <c r="G1" s="472"/>
      <c r="H1" s="472"/>
      <c r="I1" s="472"/>
      <c r="J1" s="472"/>
      <c r="K1" s="472"/>
      <c r="L1" s="472"/>
      <c r="M1" s="472"/>
      <c r="N1" s="472"/>
      <c r="O1" s="472"/>
      <c r="P1" s="472"/>
      <c r="Q1" s="472"/>
      <c r="R1" s="472"/>
      <c r="S1" s="472"/>
      <c r="T1" s="472"/>
      <c r="U1" s="472"/>
      <c r="V1" s="472"/>
      <c r="W1" s="472"/>
    </row>
    <row r="2" spans="1:23" ht="14.4" customHeight="1" thickBot="1" x14ac:dyDescent="0.35">
      <c r="A2" s="383" t="s">
        <v>332</v>
      </c>
      <c r="B2" s="377"/>
      <c r="C2" s="377"/>
      <c r="D2" s="377"/>
      <c r="E2" s="377"/>
      <c r="F2" s="377"/>
      <c r="G2" s="377"/>
      <c r="H2" s="377"/>
      <c r="I2" s="377"/>
      <c r="J2" s="377"/>
      <c r="K2" s="377"/>
      <c r="L2" s="377"/>
      <c r="M2" s="377"/>
      <c r="N2" s="377"/>
      <c r="O2" s="377"/>
      <c r="P2" s="376"/>
      <c r="Q2" s="376"/>
      <c r="R2" s="376"/>
      <c r="S2" s="377"/>
      <c r="T2" s="377"/>
      <c r="U2" s="377"/>
      <c r="V2" s="376"/>
      <c r="W2" s="378"/>
    </row>
    <row r="3" spans="1:23" s="94" customFormat="1" ht="14.4" customHeight="1" x14ac:dyDescent="0.3">
      <c r="A3" s="590" t="s">
        <v>75</v>
      </c>
      <c r="B3" s="591">
        <v>2012</v>
      </c>
      <c r="C3" s="592"/>
      <c r="D3" s="593"/>
      <c r="E3" s="591">
        <v>2013</v>
      </c>
      <c r="F3" s="592"/>
      <c r="G3" s="593"/>
      <c r="H3" s="591">
        <v>2014</v>
      </c>
      <c r="I3" s="592"/>
      <c r="J3" s="593"/>
      <c r="K3" s="594" t="s">
        <v>76</v>
      </c>
      <c r="L3" s="586" t="s">
        <v>77</v>
      </c>
      <c r="M3" s="586" t="s">
        <v>78</v>
      </c>
      <c r="N3" s="586" t="s">
        <v>79</v>
      </c>
      <c r="O3" s="270" t="s">
        <v>80</v>
      </c>
      <c r="P3" s="587" t="s">
        <v>81</v>
      </c>
      <c r="Q3" s="588" t="s">
        <v>82</v>
      </c>
      <c r="R3" s="589"/>
      <c r="S3" s="584" t="s">
        <v>83</v>
      </c>
      <c r="T3" s="585"/>
      <c r="U3" s="585"/>
      <c r="V3" s="585"/>
      <c r="W3" s="218" t="s">
        <v>83</v>
      </c>
    </row>
    <row r="4" spans="1:23" s="95" customFormat="1" ht="14.4" customHeight="1" thickBot="1" x14ac:dyDescent="0.35">
      <c r="A4" s="820"/>
      <c r="B4" s="821" t="s">
        <v>84</v>
      </c>
      <c r="C4" s="822" t="s">
        <v>72</v>
      </c>
      <c r="D4" s="823" t="s">
        <v>85</v>
      </c>
      <c r="E4" s="821" t="s">
        <v>84</v>
      </c>
      <c r="F4" s="822" t="s">
        <v>72</v>
      </c>
      <c r="G4" s="823" t="s">
        <v>85</v>
      </c>
      <c r="H4" s="821" t="s">
        <v>84</v>
      </c>
      <c r="I4" s="822" t="s">
        <v>72</v>
      </c>
      <c r="J4" s="823" t="s">
        <v>85</v>
      </c>
      <c r="K4" s="824"/>
      <c r="L4" s="825"/>
      <c r="M4" s="825"/>
      <c r="N4" s="825"/>
      <c r="O4" s="826"/>
      <c r="P4" s="827"/>
      <c r="Q4" s="828" t="s">
        <v>73</v>
      </c>
      <c r="R4" s="829" t="s">
        <v>72</v>
      </c>
      <c r="S4" s="830" t="s">
        <v>86</v>
      </c>
      <c r="T4" s="831" t="s">
        <v>87</v>
      </c>
      <c r="U4" s="831" t="s">
        <v>88</v>
      </c>
      <c r="V4" s="832" t="s">
        <v>2</v>
      </c>
      <c r="W4" s="833" t="s">
        <v>89</v>
      </c>
    </row>
    <row r="5" spans="1:23" ht="14.4" customHeight="1" x14ac:dyDescent="0.3">
      <c r="A5" s="863" t="s">
        <v>6945</v>
      </c>
      <c r="B5" s="834"/>
      <c r="C5" s="835"/>
      <c r="D5" s="836"/>
      <c r="E5" s="837">
        <v>1</v>
      </c>
      <c r="F5" s="838">
        <v>6.5</v>
      </c>
      <c r="G5" s="839">
        <v>13</v>
      </c>
      <c r="H5" s="840"/>
      <c r="I5" s="841"/>
      <c r="J5" s="842"/>
      <c r="K5" s="843">
        <v>6.5</v>
      </c>
      <c r="L5" s="840">
        <v>5</v>
      </c>
      <c r="M5" s="840">
        <v>46</v>
      </c>
      <c r="N5" s="844">
        <v>15.21</v>
      </c>
      <c r="O5" s="840" t="s">
        <v>6946</v>
      </c>
      <c r="P5" s="845" t="s">
        <v>6947</v>
      </c>
      <c r="Q5" s="846">
        <f>H5-B5</f>
        <v>0</v>
      </c>
      <c r="R5" s="846">
        <f>I5-C5</f>
        <v>0</v>
      </c>
      <c r="S5" s="834" t="str">
        <f>IF(H5=0,"",H5*N5)</f>
        <v/>
      </c>
      <c r="T5" s="834" t="str">
        <f>IF(H5=0,"",H5*J5)</f>
        <v/>
      </c>
      <c r="U5" s="834" t="str">
        <f>IF(H5=0,"",T5-S5)</f>
        <v/>
      </c>
      <c r="V5" s="847" t="str">
        <f>IF(H5=0,"",T5/S5)</f>
        <v/>
      </c>
      <c r="W5" s="848"/>
    </row>
    <row r="6" spans="1:23" ht="14.4" customHeight="1" x14ac:dyDescent="0.3">
      <c r="A6" s="864" t="s">
        <v>6948</v>
      </c>
      <c r="B6" s="813"/>
      <c r="C6" s="814"/>
      <c r="D6" s="815"/>
      <c r="E6" s="794">
        <v>5</v>
      </c>
      <c r="F6" s="795">
        <v>3.03</v>
      </c>
      <c r="G6" s="796">
        <v>5</v>
      </c>
      <c r="H6" s="797">
        <v>2</v>
      </c>
      <c r="I6" s="798">
        <v>1.21</v>
      </c>
      <c r="J6" s="799">
        <v>3.5</v>
      </c>
      <c r="K6" s="800">
        <v>0.61</v>
      </c>
      <c r="L6" s="797">
        <v>2</v>
      </c>
      <c r="M6" s="797">
        <v>22</v>
      </c>
      <c r="N6" s="801">
        <v>7.44</v>
      </c>
      <c r="O6" s="797" t="s">
        <v>6946</v>
      </c>
      <c r="P6" s="816" t="s">
        <v>6949</v>
      </c>
      <c r="Q6" s="802">
        <f t="shared" ref="Q6:R69" si="0">H6-B6</f>
        <v>2</v>
      </c>
      <c r="R6" s="802">
        <f t="shared" si="0"/>
        <v>1.21</v>
      </c>
      <c r="S6" s="813">
        <f t="shared" ref="S6:S69" si="1">IF(H6=0,"",H6*N6)</f>
        <v>14.88</v>
      </c>
      <c r="T6" s="813">
        <f t="shared" ref="T6:T69" si="2">IF(H6=0,"",H6*J6)</f>
        <v>7</v>
      </c>
      <c r="U6" s="813">
        <f t="shared" ref="U6:U69" si="3">IF(H6=0,"",T6-S6)</f>
        <v>-7.8800000000000008</v>
      </c>
      <c r="V6" s="817">
        <f t="shared" ref="V6:V69" si="4">IF(H6=0,"",T6/S6)</f>
        <v>0.47043010752688169</v>
      </c>
      <c r="W6" s="803"/>
    </row>
    <row r="7" spans="1:23" ht="14.4" customHeight="1" x14ac:dyDescent="0.3">
      <c r="A7" s="865" t="s">
        <v>6950</v>
      </c>
      <c r="B7" s="849">
        <v>1</v>
      </c>
      <c r="C7" s="850">
        <v>0.73</v>
      </c>
      <c r="D7" s="818">
        <v>11</v>
      </c>
      <c r="E7" s="851">
        <v>5</v>
      </c>
      <c r="F7" s="852">
        <v>3.63</v>
      </c>
      <c r="G7" s="804">
        <v>4.5999999999999996</v>
      </c>
      <c r="H7" s="853">
        <v>3</v>
      </c>
      <c r="I7" s="854">
        <v>1.96</v>
      </c>
      <c r="J7" s="805">
        <v>6.7</v>
      </c>
      <c r="K7" s="855">
        <v>0.73</v>
      </c>
      <c r="L7" s="853">
        <v>3</v>
      </c>
      <c r="M7" s="853">
        <v>28</v>
      </c>
      <c r="N7" s="856">
        <v>9.44</v>
      </c>
      <c r="O7" s="853" t="s">
        <v>6946</v>
      </c>
      <c r="P7" s="857" t="s">
        <v>6951</v>
      </c>
      <c r="Q7" s="858">
        <f t="shared" si="0"/>
        <v>2</v>
      </c>
      <c r="R7" s="858">
        <f t="shared" si="0"/>
        <v>1.23</v>
      </c>
      <c r="S7" s="849">
        <f t="shared" si="1"/>
        <v>28.32</v>
      </c>
      <c r="T7" s="849">
        <f t="shared" si="2"/>
        <v>20.100000000000001</v>
      </c>
      <c r="U7" s="849">
        <f t="shared" si="3"/>
        <v>-8.2199999999999989</v>
      </c>
      <c r="V7" s="859">
        <f t="shared" si="4"/>
        <v>0.7097457627118644</v>
      </c>
      <c r="W7" s="806"/>
    </row>
    <row r="8" spans="1:23" ht="14.4" customHeight="1" x14ac:dyDescent="0.3">
      <c r="A8" s="865" t="s">
        <v>6952</v>
      </c>
      <c r="B8" s="849"/>
      <c r="C8" s="850"/>
      <c r="D8" s="818"/>
      <c r="E8" s="851">
        <v>1</v>
      </c>
      <c r="F8" s="852">
        <v>0.56999999999999995</v>
      </c>
      <c r="G8" s="804">
        <v>2</v>
      </c>
      <c r="H8" s="853">
        <v>2</v>
      </c>
      <c r="I8" s="854">
        <v>1.49</v>
      </c>
      <c r="J8" s="805">
        <v>6.5</v>
      </c>
      <c r="K8" s="855">
        <v>0.97</v>
      </c>
      <c r="L8" s="853">
        <v>4</v>
      </c>
      <c r="M8" s="853">
        <v>35</v>
      </c>
      <c r="N8" s="856">
        <v>11.68</v>
      </c>
      <c r="O8" s="853" t="s">
        <v>6946</v>
      </c>
      <c r="P8" s="857" t="s">
        <v>6953</v>
      </c>
      <c r="Q8" s="858">
        <f t="shared" si="0"/>
        <v>2</v>
      </c>
      <c r="R8" s="858">
        <f t="shared" si="0"/>
        <v>1.49</v>
      </c>
      <c r="S8" s="849">
        <f t="shared" si="1"/>
        <v>23.36</v>
      </c>
      <c r="T8" s="849">
        <f t="shared" si="2"/>
        <v>13</v>
      </c>
      <c r="U8" s="849">
        <f t="shared" si="3"/>
        <v>-10.36</v>
      </c>
      <c r="V8" s="859">
        <f t="shared" si="4"/>
        <v>0.55650684931506855</v>
      </c>
      <c r="W8" s="806"/>
    </row>
    <row r="9" spans="1:23" ht="14.4" customHeight="1" x14ac:dyDescent="0.3">
      <c r="A9" s="864" t="s">
        <v>6954</v>
      </c>
      <c r="B9" s="813"/>
      <c r="C9" s="814"/>
      <c r="D9" s="815"/>
      <c r="E9" s="794">
        <v>1</v>
      </c>
      <c r="F9" s="795">
        <v>0.92</v>
      </c>
      <c r="G9" s="796">
        <v>5</v>
      </c>
      <c r="H9" s="797"/>
      <c r="I9" s="798"/>
      <c r="J9" s="799"/>
      <c r="K9" s="800">
        <v>0.92</v>
      </c>
      <c r="L9" s="797">
        <v>4</v>
      </c>
      <c r="M9" s="797">
        <v>32</v>
      </c>
      <c r="N9" s="801">
        <v>10.7</v>
      </c>
      <c r="O9" s="797" t="s">
        <v>6946</v>
      </c>
      <c r="P9" s="816" t="s">
        <v>6955</v>
      </c>
      <c r="Q9" s="802">
        <f t="shared" si="0"/>
        <v>0</v>
      </c>
      <c r="R9" s="802">
        <f t="shared" si="0"/>
        <v>0</v>
      </c>
      <c r="S9" s="813" t="str">
        <f t="shared" si="1"/>
        <v/>
      </c>
      <c r="T9" s="813" t="str">
        <f t="shared" si="2"/>
        <v/>
      </c>
      <c r="U9" s="813" t="str">
        <f t="shared" si="3"/>
        <v/>
      </c>
      <c r="V9" s="817" t="str">
        <f t="shared" si="4"/>
        <v/>
      </c>
      <c r="W9" s="803"/>
    </row>
    <row r="10" spans="1:23" ht="14.4" customHeight="1" x14ac:dyDescent="0.3">
      <c r="A10" s="864" t="s">
        <v>6956</v>
      </c>
      <c r="B10" s="813"/>
      <c r="C10" s="814"/>
      <c r="D10" s="815"/>
      <c r="E10" s="819"/>
      <c r="F10" s="798"/>
      <c r="G10" s="799"/>
      <c r="H10" s="794">
        <v>1</v>
      </c>
      <c r="I10" s="795">
        <v>0.95</v>
      </c>
      <c r="J10" s="796">
        <v>7</v>
      </c>
      <c r="K10" s="800">
        <v>0.95</v>
      </c>
      <c r="L10" s="797">
        <v>3</v>
      </c>
      <c r="M10" s="797">
        <v>27</v>
      </c>
      <c r="N10" s="801">
        <v>9.14</v>
      </c>
      <c r="O10" s="797" t="s">
        <v>6946</v>
      </c>
      <c r="P10" s="816" t="s">
        <v>6957</v>
      </c>
      <c r="Q10" s="802">
        <f t="shared" si="0"/>
        <v>1</v>
      </c>
      <c r="R10" s="802">
        <f t="shared" si="0"/>
        <v>0.95</v>
      </c>
      <c r="S10" s="813">
        <f t="shared" si="1"/>
        <v>9.14</v>
      </c>
      <c r="T10" s="813">
        <f t="shared" si="2"/>
        <v>7</v>
      </c>
      <c r="U10" s="813">
        <f t="shared" si="3"/>
        <v>-2.1400000000000006</v>
      </c>
      <c r="V10" s="817">
        <f t="shared" si="4"/>
        <v>0.76586433260393871</v>
      </c>
      <c r="W10" s="803"/>
    </row>
    <row r="11" spans="1:23" ht="14.4" customHeight="1" x14ac:dyDescent="0.3">
      <c r="A11" s="864" t="s">
        <v>6958</v>
      </c>
      <c r="B11" s="807">
        <v>1</v>
      </c>
      <c r="C11" s="808">
        <v>0.63</v>
      </c>
      <c r="D11" s="809">
        <v>4</v>
      </c>
      <c r="E11" s="819"/>
      <c r="F11" s="798"/>
      <c r="G11" s="799"/>
      <c r="H11" s="797"/>
      <c r="I11" s="798"/>
      <c r="J11" s="799"/>
      <c r="K11" s="800">
        <v>0.63</v>
      </c>
      <c r="L11" s="797">
        <v>2</v>
      </c>
      <c r="M11" s="797">
        <v>21</v>
      </c>
      <c r="N11" s="801">
        <v>7.01</v>
      </c>
      <c r="O11" s="797" t="s">
        <v>6946</v>
      </c>
      <c r="P11" s="816" t="s">
        <v>6959</v>
      </c>
      <c r="Q11" s="802">
        <f t="shared" si="0"/>
        <v>-1</v>
      </c>
      <c r="R11" s="802">
        <f t="shared" si="0"/>
        <v>-0.63</v>
      </c>
      <c r="S11" s="813" t="str">
        <f t="shared" si="1"/>
        <v/>
      </c>
      <c r="T11" s="813" t="str">
        <f t="shared" si="2"/>
        <v/>
      </c>
      <c r="U11" s="813" t="str">
        <f t="shared" si="3"/>
        <v/>
      </c>
      <c r="V11" s="817" t="str">
        <f t="shared" si="4"/>
        <v/>
      </c>
      <c r="W11" s="803"/>
    </row>
    <row r="12" spans="1:23" ht="14.4" customHeight="1" x14ac:dyDescent="0.3">
      <c r="A12" s="864" t="s">
        <v>6960</v>
      </c>
      <c r="B12" s="813"/>
      <c r="C12" s="814"/>
      <c r="D12" s="815"/>
      <c r="E12" s="819"/>
      <c r="F12" s="798"/>
      <c r="G12" s="799"/>
      <c r="H12" s="794">
        <v>1</v>
      </c>
      <c r="I12" s="795">
        <v>0.39</v>
      </c>
      <c r="J12" s="796">
        <v>3</v>
      </c>
      <c r="K12" s="800">
        <v>0.37</v>
      </c>
      <c r="L12" s="797">
        <v>1</v>
      </c>
      <c r="M12" s="797">
        <v>12</v>
      </c>
      <c r="N12" s="801">
        <v>3.96</v>
      </c>
      <c r="O12" s="797" t="s">
        <v>6946</v>
      </c>
      <c r="P12" s="816" t="s">
        <v>6961</v>
      </c>
      <c r="Q12" s="802">
        <f t="shared" si="0"/>
        <v>1</v>
      </c>
      <c r="R12" s="802">
        <f t="shared" si="0"/>
        <v>0.39</v>
      </c>
      <c r="S12" s="813">
        <f t="shared" si="1"/>
        <v>3.96</v>
      </c>
      <c r="T12" s="813">
        <f t="shared" si="2"/>
        <v>3</v>
      </c>
      <c r="U12" s="813">
        <f t="shared" si="3"/>
        <v>-0.96</v>
      </c>
      <c r="V12" s="817">
        <f t="shared" si="4"/>
        <v>0.75757575757575757</v>
      </c>
      <c r="W12" s="803"/>
    </row>
    <row r="13" spans="1:23" ht="14.4" customHeight="1" x14ac:dyDescent="0.3">
      <c r="A13" s="865" t="s">
        <v>6962</v>
      </c>
      <c r="B13" s="849"/>
      <c r="C13" s="850"/>
      <c r="D13" s="818"/>
      <c r="E13" s="860"/>
      <c r="F13" s="854"/>
      <c r="G13" s="805"/>
      <c r="H13" s="851">
        <v>2</v>
      </c>
      <c r="I13" s="852">
        <v>0.9</v>
      </c>
      <c r="J13" s="804">
        <v>2</v>
      </c>
      <c r="K13" s="855">
        <v>0.45</v>
      </c>
      <c r="L13" s="853">
        <v>2</v>
      </c>
      <c r="M13" s="853">
        <v>15</v>
      </c>
      <c r="N13" s="856">
        <v>4.87</v>
      </c>
      <c r="O13" s="853" t="s">
        <v>6946</v>
      </c>
      <c r="P13" s="857" t="s">
        <v>6963</v>
      </c>
      <c r="Q13" s="858">
        <f t="shared" si="0"/>
        <v>2</v>
      </c>
      <c r="R13" s="858">
        <f t="shared" si="0"/>
        <v>0.9</v>
      </c>
      <c r="S13" s="849">
        <f t="shared" si="1"/>
        <v>9.74</v>
      </c>
      <c r="T13" s="849">
        <f t="shared" si="2"/>
        <v>4</v>
      </c>
      <c r="U13" s="849">
        <f t="shared" si="3"/>
        <v>-5.74</v>
      </c>
      <c r="V13" s="859">
        <f t="shared" si="4"/>
        <v>0.41067761806981518</v>
      </c>
      <c r="W13" s="806"/>
    </row>
    <row r="14" spans="1:23" ht="14.4" customHeight="1" x14ac:dyDescent="0.3">
      <c r="A14" s="864" t="s">
        <v>6964</v>
      </c>
      <c r="B14" s="813">
        <v>1</v>
      </c>
      <c r="C14" s="814">
        <v>0.56999999999999995</v>
      </c>
      <c r="D14" s="815">
        <v>3</v>
      </c>
      <c r="E14" s="794">
        <v>5</v>
      </c>
      <c r="F14" s="795">
        <v>2.84</v>
      </c>
      <c r="G14" s="796">
        <v>3.6</v>
      </c>
      <c r="H14" s="797">
        <v>1</v>
      </c>
      <c r="I14" s="798">
        <v>0.56999999999999995</v>
      </c>
      <c r="J14" s="799">
        <v>2</v>
      </c>
      <c r="K14" s="800">
        <v>0.56999999999999995</v>
      </c>
      <c r="L14" s="797">
        <v>2</v>
      </c>
      <c r="M14" s="797">
        <v>18</v>
      </c>
      <c r="N14" s="801">
        <v>5.97</v>
      </c>
      <c r="O14" s="797" t="s">
        <v>6946</v>
      </c>
      <c r="P14" s="816" t="s">
        <v>6965</v>
      </c>
      <c r="Q14" s="802">
        <f t="shared" si="0"/>
        <v>0</v>
      </c>
      <c r="R14" s="802">
        <f t="shared" si="0"/>
        <v>0</v>
      </c>
      <c r="S14" s="813">
        <f t="shared" si="1"/>
        <v>5.97</v>
      </c>
      <c r="T14" s="813">
        <f t="shared" si="2"/>
        <v>2</v>
      </c>
      <c r="U14" s="813">
        <f t="shared" si="3"/>
        <v>-3.9699999999999998</v>
      </c>
      <c r="V14" s="817">
        <f t="shared" si="4"/>
        <v>0.33500837520938026</v>
      </c>
      <c r="W14" s="803"/>
    </row>
    <row r="15" spans="1:23" ht="14.4" customHeight="1" x14ac:dyDescent="0.3">
      <c r="A15" s="865" t="s">
        <v>6966</v>
      </c>
      <c r="B15" s="849"/>
      <c r="C15" s="850"/>
      <c r="D15" s="818"/>
      <c r="E15" s="851">
        <v>4</v>
      </c>
      <c r="F15" s="852">
        <v>2.44</v>
      </c>
      <c r="G15" s="804">
        <v>4.3</v>
      </c>
      <c r="H15" s="853">
        <v>4</v>
      </c>
      <c r="I15" s="854">
        <v>2.44</v>
      </c>
      <c r="J15" s="810">
        <v>7</v>
      </c>
      <c r="K15" s="855">
        <v>0.61</v>
      </c>
      <c r="L15" s="853">
        <v>2</v>
      </c>
      <c r="M15" s="853">
        <v>21</v>
      </c>
      <c r="N15" s="856">
        <v>6.98</v>
      </c>
      <c r="O15" s="853" t="s">
        <v>6946</v>
      </c>
      <c r="P15" s="857" t="s">
        <v>6967</v>
      </c>
      <c r="Q15" s="858">
        <f t="shared" si="0"/>
        <v>4</v>
      </c>
      <c r="R15" s="858">
        <f t="shared" si="0"/>
        <v>2.44</v>
      </c>
      <c r="S15" s="849">
        <f t="shared" si="1"/>
        <v>27.92</v>
      </c>
      <c r="T15" s="849">
        <f t="shared" si="2"/>
        <v>28</v>
      </c>
      <c r="U15" s="849">
        <f t="shared" si="3"/>
        <v>7.9999999999998295E-2</v>
      </c>
      <c r="V15" s="859">
        <f t="shared" si="4"/>
        <v>1.002865329512894</v>
      </c>
      <c r="W15" s="806">
        <v>8</v>
      </c>
    </row>
    <row r="16" spans="1:23" ht="14.4" customHeight="1" x14ac:dyDescent="0.3">
      <c r="A16" s="865" t="s">
        <v>6968</v>
      </c>
      <c r="B16" s="849"/>
      <c r="C16" s="850"/>
      <c r="D16" s="818"/>
      <c r="E16" s="851">
        <v>8</v>
      </c>
      <c r="F16" s="852">
        <v>5.8</v>
      </c>
      <c r="G16" s="804">
        <v>8.1</v>
      </c>
      <c r="H16" s="853">
        <v>5</v>
      </c>
      <c r="I16" s="854">
        <v>3.48</v>
      </c>
      <c r="J16" s="805">
        <v>5.8</v>
      </c>
      <c r="K16" s="855">
        <v>0.74</v>
      </c>
      <c r="L16" s="853">
        <v>3</v>
      </c>
      <c r="M16" s="853">
        <v>25</v>
      </c>
      <c r="N16" s="856">
        <v>8.24</v>
      </c>
      <c r="O16" s="853" t="s">
        <v>6946</v>
      </c>
      <c r="P16" s="857" t="s">
        <v>6969</v>
      </c>
      <c r="Q16" s="858">
        <f t="shared" si="0"/>
        <v>5</v>
      </c>
      <c r="R16" s="858">
        <f t="shared" si="0"/>
        <v>3.48</v>
      </c>
      <c r="S16" s="849">
        <f t="shared" si="1"/>
        <v>41.2</v>
      </c>
      <c r="T16" s="849">
        <f t="shared" si="2"/>
        <v>29</v>
      </c>
      <c r="U16" s="849">
        <f t="shared" si="3"/>
        <v>-12.200000000000003</v>
      </c>
      <c r="V16" s="859">
        <f t="shared" si="4"/>
        <v>0.70388349514563098</v>
      </c>
      <c r="W16" s="806">
        <v>4</v>
      </c>
    </row>
    <row r="17" spans="1:23" ht="14.4" customHeight="1" x14ac:dyDescent="0.3">
      <c r="A17" s="864" t="s">
        <v>6970</v>
      </c>
      <c r="B17" s="813"/>
      <c r="C17" s="814"/>
      <c r="D17" s="815"/>
      <c r="E17" s="819">
        <v>1</v>
      </c>
      <c r="F17" s="798">
        <v>1.22</v>
      </c>
      <c r="G17" s="799">
        <v>3</v>
      </c>
      <c r="H17" s="794"/>
      <c r="I17" s="795"/>
      <c r="J17" s="796"/>
      <c r="K17" s="800">
        <v>1.03</v>
      </c>
      <c r="L17" s="797">
        <v>3</v>
      </c>
      <c r="M17" s="797">
        <v>25</v>
      </c>
      <c r="N17" s="801">
        <v>8.23</v>
      </c>
      <c r="O17" s="797" t="s">
        <v>6946</v>
      </c>
      <c r="P17" s="816" t="s">
        <v>6971</v>
      </c>
      <c r="Q17" s="802">
        <f t="shared" si="0"/>
        <v>0</v>
      </c>
      <c r="R17" s="802">
        <f t="shared" si="0"/>
        <v>0</v>
      </c>
      <c r="S17" s="813" t="str">
        <f t="shared" si="1"/>
        <v/>
      </c>
      <c r="T17" s="813" t="str">
        <f t="shared" si="2"/>
        <v/>
      </c>
      <c r="U17" s="813" t="str">
        <f t="shared" si="3"/>
        <v/>
      </c>
      <c r="V17" s="817" t="str">
        <f t="shared" si="4"/>
        <v/>
      </c>
      <c r="W17" s="803"/>
    </row>
    <row r="18" spans="1:23" ht="14.4" customHeight="1" x14ac:dyDescent="0.3">
      <c r="A18" s="865" t="s">
        <v>6972</v>
      </c>
      <c r="B18" s="849"/>
      <c r="C18" s="850"/>
      <c r="D18" s="818"/>
      <c r="E18" s="860"/>
      <c r="F18" s="854"/>
      <c r="G18" s="805"/>
      <c r="H18" s="851">
        <v>1</v>
      </c>
      <c r="I18" s="852">
        <v>1.42</v>
      </c>
      <c r="J18" s="810">
        <v>18</v>
      </c>
      <c r="K18" s="855">
        <v>1.42</v>
      </c>
      <c r="L18" s="853">
        <v>4</v>
      </c>
      <c r="M18" s="853">
        <v>33</v>
      </c>
      <c r="N18" s="856">
        <v>11.11</v>
      </c>
      <c r="O18" s="853" t="s">
        <v>6946</v>
      </c>
      <c r="P18" s="857" t="s">
        <v>6973</v>
      </c>
      <c r="Q18" s="858">
        <f t="shared" si="0"/>
        <v>1</v>
      </c>
      <c r="R18" s="858">
        <f t="shared" si="0"/>
        <v>1.42</v>
      </c>
      <c r="S18" s="849">
        <f t="shared" si="1"/>
        <v>11.11</v>
      </c>
      <c r="T18" s="849">
        <f t="shared" si="2"/>
        <v>18</v>
      </c>
      <c r="U18" s="849">
        <f t="shared" si="3"/>
        <v>6.8900000000000006</v>
      </c>
      <c r="V18" s="859">
        <f t="shared" si="4"/>
        <v>1.6201620162016201</v>
      </c>
      <c r="W18" s="806">
        <v>7</v>
      </c>
    </row>
    <row r="19" spans="1:23" ht="14.4" customHeight="1" x14ac:dyDescent="0.3">
      <c r="A19" s="865" t="s">
        <v>6974</v>
      </c>
      <c r="B19" s="849">
        <v>1</v>
      </c>
      <c r="C19" s="850">
        <v>3.07</v>
      </c>
      <c r="D19" s="818">
        <v>23</v>
      </c>
      <c r="E19" s="860"/>
      <c r="F19" s="854"/>
      <c r="G19" s="805"/>
      <c r="H19" s="851"/>
      <c r="I19" s="852"/>
      <c r="J19" s="804"/>
      <c r="K19" s="855">
        <v>2.7</v>
      </c>
      <c r="L19" s="853">
        <v>6</v>
      </c>
      <c r="M19" s="853">
        <v>51</v>
      </c>
      <c r="N19" s="856">
        <v>17.09</v>
      </c>
      <c r="O19" s="853" t="s">
        <v>6946</v>
      </c>
      <c r="P19" s="857" t="s">
        <v>6975</v>
      </c>
      <c r="Q19" s="858">
        <f t="shared" si="0"/>
        <v>-1</v>
      </c>
      <c r="R19" s="858">
        <f t="shared" si="0"/>
        <v>-3.07</v>
      </c>
      <c r="S19" s="849" t="str">
        <f t="shared" si="1"/>
        <v/>
      </c>
      <c r="T19" s="849" t="str">
        <f t="shared" si="2"/>
        <v/>
      </c>
      <c r="U19" s="849" t="str">
        <f t="shared" si="3"/>
        <v/>
      </c>
      <c r="V19" s="859" t="str">
        <f t="shared" si="4"/>
        <v/>
      </c>
      <c r="W19" s="806"/>
    </row>
    <row r="20" spans="1:23" ht="14.4" customHeight="1" x14ac:dyDescent="0.3">
      <c r="A20" s="864" t="s">
        <v>6976</v>
      </c>
      <c r="B20" s="813"/>
      <c r="C20" s="814"/>
      <c r="D20" s="815"/>
      <c r="E20" s="819"/>
      <c r="F20" s="798"/>
      <c r="G20" s="799"/>
      <c r="H20" s="794">
        <v>1</v>
      </c>
      <c r="I20" s="795">
        <v>0.84</v>
      </c>
      <c r="J20" s="796">
        <v>5</v>
      </c>
      <c r="K20" s="800">
        <v>0.84</v>
      </c>
      <c r="L20" s="797">
        <v>3</v>
      </c>
      <c r="M20" s="797">
        <v>30</v>
      </c>
      <c r="N20" s="801">
        <v>9.9600000000000009</v>
      </c>
      <c r="O20" s="797" t="s">
        <v>6946</v>
      </c>
      <c r="P20" s="816" t="s">
        <v>6977</v>
      </c>
      <c r="Q20" s="802">
        <f t="shared" si="0"/>
        <v>1</v>
      </c>
      <c r="R20" s="802">
        <f t="shared" si="0"/>
        <v>0.84</v>
      </c>
      <c r="S20" s="813">
        <f t="shared" si="1"/>
        <v>9.9600000000000009</v>
      </c>
      <c r="T20" s="813">
        <f t="shared" si="2"/>
        <v>5</v>
      </c>
      <c r="U20" s="813">
        <f t="shared" si="3"/>
        <v>-4.9600000000000009</v>
      </c>
      <c r="V20" s="817">
        <f t="shared" si="4"/>
        <v>0.50200803212851397</v>
      </c>
      <c r="W20" s="803"/>
    </row>
    <row r="21" spans="1:23" ht="14.4" customHeight="1" x14ac:dyDescent="0.3">
      <c r="A21" s="865" t="s">
        <v>6978</v>
      </c>
      <c r="B21" s="849"/>
      <c r="C21" s="850"/>
      <c r="D21" s="818"/>
      <c r="E21" s="860"/>
      <c r="F21" s="854"/>
      <c r="G21" s="805"/>
      <c r="H21" s="851">
        <v>1</v>
      </c>
      <c r="I21" s="852">
        <v>0.93</v>
      </c>
      <c r="J21" s="804">
        <v>9</v>
      </c>
      <c r="K21" s="855">
        <v>0.93</v>
      </c>
      <c r="L21" s="853">
        <v>4</v>
      </c>
      <c r="M21" s="853">
        <v>33</v>
      </c>
      <c r="N21" s="856">
        <v>11.01</v>
      </c>
      <c r="O21" s="853" t="s">
        <v>6946</v>
      </c>
      <c r="P21" s="857" t="s">
        <v>6979</v>
      </c>
      <c r="Q21" s="858">
        <f t="shared" si="0"/>
        <v>1</v>
      </c>
      <c r="R21" s="858">
        <f t="shared" si="0"/>
        <v>0.93</v>
      </c>
      <c r="S21" s="849">
        <f t="shared" si="1"/>
        <v>11.01</v>
      </c>
      <c r="T21" s="849">
        <f t="shared" si="2"/>
        <v>9</v>
      </c>
      <c r="U21" s="849">
        <f t="shared" si="3"/>
        <v>-2.0099999999999998</v>
      </c>
      <c r="V21" s="859">
        <f t="shared" si="4"/>
        <v>0.81743869209809261</v>
      </c>
      <c r="W21" s="806"/>
    </row>
    <row r="22" spans="1:23" ht="14.4" customHeight="1" x14ac:dyDescent="0.3">
      <c r="A22" s="865" t="s">
        <v>6980</v>
      </c>
      <c r="B22" s="849"/>
      <c r="C22" s="850"/>
      <c r="D22" s="818"/>
      <c r="E22" s="860"/>
      <c r="F22" s="854"/>
      <c r="G22" s="805"/>
      <c r="H22" s="851">
        <v>1</v>
      </c>
      <c r="I22" s="852">
        <v>1.05</v>
      </c>
      <c r="J22" s="804">
        <v>8</v>
      </c>
      <c r="K22" s="855">
        <v>1.05</v>
      </c>
      <c r="L22" s="853">
        <v>4</v>
      </c>
      <c r="M22" s="853">
        <v>34</v>
      </c>
      <c r="N22" s="856">
        <v>11.31</v>
      </c>
      <c r="O22" s="853" t="s">
        <v>6946</v>
      </c>
      <c r="P22" s="857" t="s">
        <v>6981</v>
      </c>
      <c r="Q22" s="858">
        <f t="shared" si="0"/>
        <v>1</v>
      </c>
      <c r="R22" s="858">
        <f t="shared" si="0"/>
        <v>1.05</v>
      </c>
      <c r="S22" s="849">
        <f t="shared" si="1"/>
        <v>11.31</v>
      </c>
      <c r="T22" s="849">
        <f t="shared" si="2"/>
        <v>8</v>
      </c>
      <c r="U22" s="849">
        <f t="shared" si="3"/>
        <v>-3.3100000000000005</v>
      </c>
      <c r="V22" s="859">
        <f t="shared" si="4"/>
        <v>0.70733863837312105</v>
      </c>
      <c r="W22" s="806"/>
    </row>
    <row r="23" spans="1:23" ht="14.4" customHeight="1" x14ac:dyDescent="0.3">
      <c r="A23" s="864" t="s">
        <v>6982</v>
      </c>
      <c r="B23" s="813"/>
      <c r="C23" s="814"/>
      <c r="D23" s="815"/>
      <c r="E23" s="819">
        <v>3</v>
      </c>
      <c r="F23" s="798">
        <v>1.33</v>
      </c>
      <c r="G23" s="799">
        <v>9.3000000000000007</v>
      </c>
      <c r="H23" s="794">
        <v>2</v>
      </c>
      <c r="I23" s="795">
        <v>1.33</v>
      </c>
      <c r="J23" s="796">
        <v>5</v>
      </c>
      <c r="K23" s="800">
        <v>0.66</v>
      </c>
      <c r="L23" s="797">
        <v>3</v>
      </c>
      <c r="M23" s="797">
        <v>23</v>
      </c>
      <c r="N23" s="801">
        <v>7.67</v>
      </c>
      <c r="O23" s="797" t="s">
        <v>6946</v>
      </c>
      <c r="P23" s="816" t="s">
        <v>6983</v>
      </c>
      <c r="Q23" s="802">
        <f t="shared" si="0"/>
        <v>2</v>
      </c>
      <c r="R23" s="802">
        <f t="shared" si="0"/>
        <v>1.33</v>
      </c>
      <c r="S23" s="813">
        <f t="shared" si="1"/>
        <v>15.34</v>
      </c>
      <c r="T23" s="813">
        <f t="shared" si="2"/>
        <v>10</v>
      </c>
      <c r="U23" s="813">
        <f t="shared" si="3"/>
        <v>-5.34</v>
      </c>
      <c r="V23" s="817">
        <f t="shared" si="4"/>
        <v>0.65189048239895697</v>
      </c>
      <c r="W23" s="803"/>
    </row>
    <row r="24" spans="1:23" ht="14.4" customHeight="1" x14ac:dyDescent="0.3">
      <c r="A24" s="865" t="s">
        <v>6984</v>
      </c>
      <c r="B24" s="849">
        <v>1</v>
      </c>
      <c r="C24" s="850">
        <v>0.53</v>
      </c>
      <c r="D24" s="818">
        <v>2</v>
      </c>
      <c r="E24" s="860">
        <v>4</v>
      </c>
      <c r="F24" s="854">
        <v>2.81</v>
      </c>
      <c r="G24" s="805">
        <v>6</v>
      </c>
      <c r="H24" s="851">
        <v>4</v>
      </c>
      <c r="I24" s="852">
        <v>3.46</v>
      </c>
      <c r="J24" s="804">
        <v>4.3</v>
      </c>
      <c r="K24" s="855">
        <v>0.76</v>
      </c>
      <c r="L24" s="853">
        <v>3</v>
      </c>
      <c r="M24" s="853">
        <v>26</v>
      </c>
      <c r="N24" s="856">
        <v>8.8000000000000007</v>
      </c>
      <c r="O24" s="853" t="s">
        <v>6946</v>
      </c>
      <c r="P24" s="857" t="s">
        <v>6985</v>
      </c>
      <c r="Q24" s="858">
        <f t="shared" si="0"/>
        <v>3</v>
      </c>
      <c r="R24" s="858">
        <f t="shared" si="0"/>
        <v>2.9299999999999997</v>
      </c>
      <c r="S24" s="849">
        <f t="shared" si="1"/>
        <v>35.200000000000003</v>
      </c>
      <c r="T24" s="849">
        <f t="shared" si="2"/>
        <v>17.2</v>
      </c>
      <c r="U24" s="849">
        <f t="shared" si="3"/>
        <v>-18.000000000000004</v>
      </c>
      <c r="V24" s="859">
        <f t="shared" si="4"/>
        <v>0.48863636363636359</v>
      </c>
      <c r="W24" s="806"/>
    </row>
    <row r="25" spans="1:23" ht="14.4" customHeight="1" x14ac:dyDescent="0.3">
      <c r="A25" s="865" t="s">
        <v>6986</v>
      </c>
      <c r="B25" s="849"/>
      <c r="C25" s="850"/>
      <c r="D25" s="818"/>
      <c r="E25" s="860"/>
      <c r="F25" s="854"/>
      <c r="G25" s="805"/>
      <c r="H25" s="851">
        <v>3</v>
      </c>
      <c r="I25" s="852">
        <v>3.36</v>
      </c>
      <c r="J25" s="810">
        <v>20</v>
      </c>
      <c r="K25" s="855">
        <v>0.92</v>
      </c>
      <c r="L25" s="853">
        <v>4</v>
      </c>
      <c r="M25" s="853">
        <v>33</v>
      </c>
      <c r="N25" s="856">
        <v>11</v>
      </c>
      <c r="O25" s="853" t="s">
        <v>6946</v>
      </c>
      <c r="P25" s="857" t="s">
        <v>6987</v>
      </c>
      <c r="Q25" s="858">
        <f t="shared" si="0"/>
        <v>3</v>
      </c>
      <c r="R25" s="858">
        <f t="shared" si="0"/>
        <v>3.36</v>
      </c>
      <c r="S25" s="849">
        <f t="shared" si="1"/>
        <v>33</v>
      </c>
      <c r="T25" s="849">
        <f t="shared" si="2"/>
        <v>60</v>
      </c>
      <c r="U25" s="849">
        <f t="shared" si="3"/>
        <v>27</v>
      </c>
      <c r="V25" s="859">
        <f t="shared" si="4"/>
        <v>1.8181818181818181</v>
      </c>
      <c r="W25" s="806">
        <v>35</v>
      </c>
    </row>
    <row r="26" spans="1:23" ht="14.4" customHeight="1" x14ac:dyDescent="0.3">
      <c r="A26" s="864" t="s">
        <v>6988</v>
      </c>
      <c r="B26" s="813"/>
      <c r="C26" s="814"/>
      <c r="D26" s="815"/>
      <c r="E26" s="819">
        <v>3</v>
      </c>
      <c r="F26" s="798">
        <v>2.87</v>
      </c>
      <c r="G26" s="799">
        <v>8.3000000000000007</v>
      </c>
      <c r="H26" s="794">
        <v>2</v>
      </c>
      <c r="I26" s="795">
        <v>1.83</v>
      </c>
      <c r="J26" s="796">
        <v>8</v>
      </c>
      <c r="K26" s="800">
        <v>0.91</v>
      </c>
      <c r="L26" s="797">
        <v>3</v>
      </c>
      <c r="M26" s="797">
        <v>30</v>
      </c>
      <c r="N26" s="801">
        <v>9.93</v>
      </c>
      <c r="O26" s="797" t="s">
        <v>6946</v>
      </c>
      <c r="P26" s="816" t="s">
        <v>6989</v>
      </c>
      <c r="Q26" s="802">
        <f t="shared" si="0"/>
        <v>2</v>
      </c>
      <c r="R26" s="802">
        <f t="shared" si="0"/>
        <v>1.83</v>
      </c>
      <c r="S26" s="813">
        <f t="shared" si="1"/>
        <v>19.86</v>
      </c>
      <c r="T26" s="813">
        <f t="shared" si="2"/>
        <v>16</v>
      </c>
      <c r="U26" s="813">
        <f t="shared" si="3"/>
        <v>-3.8599999999999994</v>
      </c>
      <c r="V26" s="817">
        <f t="shared" si="4"/>
        <v>0.80563947633434041</v>
      </c>
      <c r="W26" s="803">
        <v>3</v>
      </c>
    </row>
    <row r="27" spans="1:23" ht="14.4" customHeight="1" x14ac:dyDescent="0.3">
      <c r="A27" s="865" t="s">
        <v>6990</v>
      </c>
      <c r="B27" s="849"/>
      <c r="C27" s="850"/>
      <c r="D27" s="818"/>
      <c r="E27" s="860"/>
      <c r="F27" s="854"/>
      <c r="G27" s="805"/>
      <c r="H27" s="851">
        <v>1</v>
      </c>
      <c r="I27" s="852">
        <v>1.25</v>
      </c>
      <c r="J27" s="804">
        <v>11</v>
      </c>
      <c r="K27" s="855">
        <v>1.25</v>
      </c>
      <c r="L27" s="853">
        <v>4</v>
      </c>
      <c r="M27" s="853">
        <v>39</v>
      </c>
      <c r="N27" s="856">
        <v>12.94</v>
      </c>
      <c r="O27" s="853" t="s">
        <v>6946</v>
      </c>
      <c r="P27" s="857" t="s">
        <v>6991</v>
      </c>
      <c r="Q27" s="858">
        <f t="shared" si="0"/>
        <v>1</v>
      </c>
      <c r="R27" s="858">
        <f t="shared" si="0"/>
        <v>1.25</v>
      </c>
      <c r="S27" s="849">
        <f t="shared" si="1"/>
        <v>12.94</v>
      </c>
      <c r="T27" s="849">
        <f t="shared" si="2"/>
        <v>11</v>
      </c>
      <c r="U27" s="849">
        <f t="shared" si="3"/>
        <v>-1.9399999999999995</v>
      </c>
      <c r="V27" s="859">
        <f t="shared" si="4"/>
        <v>0.85007727975270486</v>
      </c>
      <c r="W27" s="806"/>
    </row>
    <row r="28" spans="1:23" ht="14.4" customHeight="1" x14ac:dyDescent="0.3">
      <c r="A28" s="864" t="s">
        <v>6992</v>
      </c>
      <c r="B28" s="813"/>
      <c r="C28" s="814"/>
      <c r="D28" s="815"/>
      <c r="E28" s="819">
        <v>1</v>
      </c>
      <c r="F28" s="798">
        <v>3.19</v>
      </c>
      <c r="G28" s="799">
        <v>17</v>
      </c>
      <c r="H28" s="794">
        <v>1</v>
      </c>
      <c r="I28" s="795">
        <v>3.19</v>
      </c>
      <c r="J28" s="796">
        <v>10</v>
      </c>
      <c r="K28" s="800">
        <v>3.19</v>
      </c>
      <c r="L28" s="797">
        <v>5</v>
      </c>
      <c r="M28" s="797">
        <v>42</v>
      </c>
      <c r="N28" s="801">
        <v>14.02</v>
      </c>
      <c r="O28" s="797" t="s">
        <v>6946</v>
      </c>
      <c r="P28" s="816" t="s">
        <v>6993</v>
      </c>
      <c r="Q28" s="802">
        <f t="shared" si="0"/>
        <v>1</v>
      </c>
      <c r="R28" s="802">
        <f t="shared" si="0"/>
        <v>3.19</v>
      </c>
      <c r="S28" s="813">
        <f t="shared" si="1"/>
        <v>14.02</v>
      </c>
      <c r="T28" s="813">
        <f t="shared" si="2"/>
        <v>10</v>
      </c>
      <c r="U28" s="813">
        <f t="shared" si="3"/>
        <v>-4.0199999999999996</v>
      </c>
      <c r="V28" s="817">
        <f t="shared" si="4"/>
        <v>0.71326676176890158</v>
      </c>
      <c r="W28" s="803"/>
    </row>
    <row r="29" spans="1:23" ht="14.4" customHeight="1" x14ac:dyDescent="0.3">
      <c r="A29" s="864" t="s">
        <v>6994</v>
      </c>
      <c r="B29" s="813"/>
      <c r="C29" s="814"/>
      <c r="D29" s="815"/>
      <c r="E29" s="819"/>
      <c r="F29" s="798"/>
      <c r="G29" s="799"/>
      <c r="H29" s="794">
        <v>1</v>
      </c>
      <c r="I29" s="795">
        <v>0.9</v>
      </c>
      <c r="J29" s="811">
        <v>16</v>
      </c>
      <c r="K29" s="800">
        <v>0.87</v>
      </c>
      <c r="L29" s="797">
        <v>2</v>
      </c>
      <c r="M29" s="797">
        <v>19</v>
      </c>
      <c r="N29" s="801">
        <v>6.25</v>
      </c>
      <c r="O29" s="797" t="s">
        <v>6946</v>
      </c>
      <c r="P29" s="816" t="s">
        <v>6995</v>
      </c>
      <c r="Q29" s="802">
        <f t="shared" si="0"/>
        <v>1</v>
      </c>
      <c r="R29" s="802">
        <f t="shared" si="0"/>
        <v>0.9</v>
      </c>
      <c r="S29" s="813">
        <f t="shared" si="1"/>
        <v>6.25</v>
      </c>
      <c r="T29" s="813">
        <f t="shared" si="2"/>
        <v>16</v>
      </c>
      <c r="U29" s="813">
        <f t="shared" si="3"/>
        <v>9.75</v>
      </c>
      <c r="V29" s="817">
        <f t="shared" si="4"/>
        <v>2.56</v>
      </c>
      <c r="W29" s="803">
        <v>10</v>
      </c>
    </row>
    <row r="30" spans="1:23" ht="14.4" customHeight="1" x14ac:dyDescent="0.3">
      <c r="A30" s="865" t="s">
        <v>6996</v>
      </c>
      <c r="B30" s="849"/>
      <c r="C30" s="850"/>
      <c r="D30" s="818"/>
      <c r="E30" s="860">
        <v>1</v>
      </c>
      <c r="F30" s="854">
        <v>1.4</v>
      </c>
      <c r="G30" s="805">
        <v>14</v>
      </c>
      <c r="H30" s="851">
        <v>1</v>
      </c>
      <c r="I30" s="852">
        <v>1.4</v>
      </c>
      <c r="J30" s="810">
        <v>11</v>
      </c>
      <c r="K30" s="855">
        <v>1.4</v>
      </c>
      <c r="L30" s="853">
        <v>3</v>
      </c>
      <c r="M30" s="853">
        <v>28</v>
      </c>
      <c r="N30" s="856">
        <v>9.34</v>
      </c>
      <c r="O30" s="853" t="s">
        <v>6946</v>
      </c>
      <c r="P30" s="857" t="s">
        <v>6997</v>
      </c>
      <c r="Q30" s="858">
        <f t="shared" si="0"/>
        <v>1</v>
      </c>
      <c r="R30" s="858">
        <f t="shared" si="0"/>
        <v>1.4</v>
      </c>
      <c r="S30" s="849">
        <f t="shared" si="1"/>
        <v>9.34</v>
      </c>
      <c r="T30" s="849">
        <f t="shared" si="2"/>
        <v>11</v>
      </c>
      <c r="U30" s="849">
        <f t="shared" si="3"/>
        <v>1.6600000000000001</v>
      </c>
      <c r="V30" s="859">
        <f t="shared" si="4"/>
        <v>1.1777301927194861</v>
      </c>
      <c r="W30" s="806">
        <v>2</v>
      </c>
    </row>
    <row r="31" spans="1:23" ht="14.4" customHeight="1" x14ac:dyDescent="0.3">
      <c r="A31" s="864" t="s">
        <v>6998</v>
      </c>
      <c r="B31" s="813">
        <v>2</v>
      </c>
      <c r="C31" s="814">
        <v>0.96</v>
      </c>
      <c r="D31" s="815">
        <v>9</v>
      </c>
      <c r="E31" s="819">
        <v>25</v>
      </c>
      <c r="F31" s="798">
        <v>12.78</v>
      </c>
      <c r="G31" s="799">
        <v>5.4</v>
      </c>
      <c r="H31" s="794">
        <v>43</v>
      </c>
      <c r="I31" s="795">
        <v>21.82</v>
      </c>
      <c r="J31" s="796">
        <v>4.2</v>
      </c>
      <c r="K31" s="800">
        <v>0.48</v>
      </c>
      <c r="L31" s="797">
        <v>2</v>
      </c>
      <c r="M31" s="797">
        <v>18</v>
      </c>
      <c r="N31" s="801">
        <v>5.95</v>
      </c>
      <c r="O31" s="797" t="s">
        <v>6946</v>
      </c>
      <c r="P31" s="816" t="s">
        <v>6999</v>
      </c>
      <c r="Q31" s="802">
        <f t="shared" si="0"/>
        <v>41</v>
      </c>
      <c r="R31" s="802">
        <f t="shared" si="0"/>
        <v>20.86</v>
      </c>
      <c r="S31" s="813">
        <f t="shared" si="1"/>
        <v>255.85</v>
      </c>
      <c r="T31" s="813">
        <f t="shared" si="2"/>
        <v>180.6</v>
      </c>
      <c r="U31" s="813">
        <f t="shared" si="3"/>
        <v>-75.25</v>
      </c>
      <c r="V31" s="817">
        <f t="shared" si="4"/>
        <v>0.70588235294117652</v>
      </c>
      <c r="W31" s="803">
        <v>32</v>
      </c>
    </row>
    <row r="32" spans="1:23" ht="14.4" customHeight="1" x14ac:dyDescent="0.3">
      <c r="A32" s="865" t="s">
        <v>7000</v>
      </c>
      <c r="B32" s="849">
        <v>11</v>
      </c>
      <c r="C32" s="850">
        <v>6.81</v>
      </c>
      <c r="D32" s="818">
        <v>6.8</v>
      </c>
      <c r="E32" s="860">
        <v>44</v>
      </c>
      <c r="F32" s="854">
        <v>27.26</v>
      </c>
      <c r="G32" s="805">
        <v>6.4</v>
      </c>
      <c r="H32" s="851">
        <v>33</v>
      </c>
      <c r="I32" s="852">
        <v>20.97</v>
      </c>
      <c r="J32" s="804">
        <v>5.3</v>
      </c>
      <c r="K32" s="855">
        <v>0.62</v>
      </c>
      <c r="L32" s="853">
        <v>2</v>
      </c>
      <c r="M32" s="853">
        <v>22</v>
      </c>
      <c r="N32" s="856">
        <v>7.18</v>
      </c>
      <c r="O32" s="853" t="s">
        <v>6946</v>
      </c>
      <c r="P32" s="857" t="s">
        <v>7001</v>
      </c>
      <c r="Q32" s="858">
        <f t="shared" si="0"/>
        <v>22</v>
      </c>
      <c r="R32" s="858">
        <f t="shared" si="0"/>
        <v>14.16</v>
      </c>
      <c r="S32" s="849">
        <f t="shared" si="1"/>
        <v>236.94</v>
      </c>
      <c r="T32" s="849">
        <f t="shared" si="2"/>
        <v>174.9</v>
      </c>
      <c r="U32" s="849">
        <f t="shared" si="3"/>
        <v>-62.039999999999992</v>
      </c>
      <c r="V32" s="859">
        <f t="shared" si="4"/>
        <v>0.73816155988857945</v>
      </c>
      <c r="W32" s="806">
        <v>40</v>
      </c>
    </row>
    <row r="33" spans="1:23" ht="14.4" customHeight="1" x14ac:dyDescent="0.3">
      <c r="A33" s="865" t="s">
        <v>7002</v>
      </c>
      <c r="B33" s="849">
        <v>1</v>
      </c>
      <c r="C33" s="850">
        <v>2.15</v>
      </c>
      <c r="D33" s="818">
        <v>40</v>
      </c>
      <c r="E33" s="860">
        <v>56</v>
      </c>
      <c r="F33" s="854">
        <v>42.54</v>
      </c>
      <c r="G33" s="805">
        <v>6.8</v>
      </c>
      <c r="H33" s="851">
        <v>60</v>
      </c>
      <c r="I33" s="852">
        <v>40.92</v>
      </c>
      <c r="J33" s="804">
        <v>4.5999999999999996</v>
      </c>
      <c r="K33" s="855">
        <v>0.81</v>
      </c>
      <c r="L33" s="853">
        <v>3</v>
      </c>
      <c r="M33" s="853">
        <v>30</v>
      </c>
      <c r="N33" s="856">
        <v>10.14</v>
      </c>
      <c r="O33" s="853" t="s">
        <v>6946</v>
      </c>
      <c r="P33" s="857" t="s">
        <v>7003</v>
      </c>
      <c r="Q33" s="858">
        <f t="shared" si="0"/>
        <v>59</v>
      </c>
      <c r="R33" s="858">
        <f t="shared" si="0"/>
        <v>38.770000000000003</v>
      </c>
      <c r="S33" s="849">
        <f t="shared" si="1"/>
        <v>608.40000000000009</v>
      </c>
      <c r="T33" s="849">
        <f t="shared" si="2"/>
        <v>276</v>
      </c>
      <c r="U33" s="849">
        <f t="shared" si="3"/>
        <v>-332.40000000000009</v>
      </c>
      <c r="V33" s="859">
        <f t="shared" si="4"/>
        <v>0.45364891518737666</v>
      </c>
      <c r="W33" s="806">
        <v>37</v>
      </c>
    </row>
    <row r="34" spans="1:23" ht="14.4" customHeight="1" x14ac:dyDescent="0.3">
      <c r="A34" s="864" t="s">
        <v>7004</v>
      </c>
      <c r="B34" s="813"/>
      <c r="C34" s="814"/>
      <c r="D34" s="815"/>
      <c r="E34" s="794">
        <v>1</v>
      </c>
      <c r="F34" s="795">
        <v>0.62</v>
      </c>
      <c r="G34" s="796">
        <v>2</v>
      </c>
      <c r="H34" s="797"/>
      <c r="I34" s="798"/>
      <c r="J34" s="799"/>
      <c r="K34" s="800">
        <v>0.62</v>
      </c>
      <c r="L34" s="797">
        <v>2</v>
      </c>
      <c r="M34" s="797">
        <v>22</v>
      </c>
      <c r="N34" s="801">
        <v>7.33</v>
      </c>
      <c r="O34" s="797" t="s">
        <v>6946</v>
      </c>
      <c r="P34" s="816" t="s">
        <v>7005</v>
      </c>
      <c r="Q34" s="802">
        <f t="shared" si="0"/>
        <v>0</v>
      </c>
      <c r="R34" s="802">
        <f t="shared" si="0"/>
        <v>0</v>
      </c>
      <c r="S34" s="813" t="str">
        <f t="shared" si="1"/>
        <v/>
      </c>
      <c r="T34" s="813" t="str">
        <f t="shared" si="2"/>
        <v/>
      </c>
      <c r="U34" s="813" t="str">
        <f t="shared" si="3"/>
        <v/>
      </c>
      <c r="V34" s="817" t="str">
        <f t="shared" si="4"/>
        <v/>
      </c>
      <c r="W34" s="803"/>
    </row>
    <row r="35" spans="1:23" ht="14.4" customHeight="1" x14ac:dyDescent="0.3">
      <c r="A35" s="864" t="s">
        <v>7006</v>
      </c>
      <c r="B35" s="813"/>
      <c r="C35" s="814"/>
      <c r="D35" s="815"/>
      <c r="E35" s="819"/>
      <c r="F35" s="798"/>
      <c r="G35" s="799"/>
      <c r="H35" s="794">
        <v>1</v>
      </c>
      <c r="I35" s="795">
        <v>0.56999999999999995</v>
      </c>
      <c r="J35" s="811">
        <v>4</v>
      </c>
      <c r="K35" s="800">
        <v>0.31</v>
      </c>
      <c r="L35" s="797">
        <v>1</v>
      </c>
      <c r="M35" s="797">
        <v>12</v>
      </c>
      <c r="N35" s="801">
        <v>3.97</v>
      </c>
      <c r="O35" s="797" t="s">
        <v>6946</v>
      </c>
      <c r="P35" s="816" t="s">
        <v>7007</v>
      </c>
      <c r="Q35" s="802">
        <f t="shared" si="0"/>
        <v>1</v>
      </c>
      <c r="R35" s="802">
        <f t="shared" si="0"/>
        <v>0.56999999999999995</v>
      </c>
      <c r="S35" s="813">
        <f t="shared" si="1"/>
        <v>3.97</v>
      </c>
      <c r="T35" s="813">
        <f t="shared" si="2"/>
        <v>4</v>
      </c>
      <c r="U35" s="813">
        <f t="shared" si="3"/>
        <v>2.9999999999999805E-2</v>
      </c>
      <c r="V35" s="817">
        <f t="shared" si="4"/>
        <v>1.0075566750629723</v>
      </c>
      <c r="W35" s="803"/>
    </row>
    <row r="36" spans="1:23" ht="14.4" customHeight="1" x14ac:dyDescent="0.3">
      <c r="A36" s="864" t="s">
        <v>7008</v>
      </c>
      <c r="B36" s="813"/>
      <c r="C36" s="814"/>
      <c r="D36" s="815"/>
      <c r="E36" s="819"/>
      <c r="F36" s="798"/>
      <c r="G36" s="799"/>
      <c r="H36" s="794">
        <v>2</v>
      </c>
      <c r="I36" s="795">
        <v>3.1</v>
      </c>
      <c r="J36" s="796">
        <v>6</v>
      </c>
      <c r="K36" s="800">
        <v>1.55</v>
      </c>
      <c r="L36" s="797">
        <v>3</v>
      </c>
      <c r="M36" s="797">
        <v>27</v>
      </c>
      <c r="N36" s="801">
        <v>9.14</v>
      </c>
      <c r="O36" s="797" t="s">
        <v>6946</v>
      </c>
      <c r="P36" s="816" t="s">
        <v>7009</v>
      </c>
      <c r="Q36" s="802">
        <f t="shared" si="0"/>
        <v>2</v>
      </c>
      <c r="R36" s="802">
        <f t="shared" si="0"/>
        <v>3.1</v>
      </c>
      <c r="S36" s="813">
        <f t="shared" si="1"/>
        <v>18.28</v>
      </c>
      <c r="T36" s="813">
        <f t="shared" si="2"/>
        <v>12</v>
      </c>
      <c r="U36" s="813">
        <f t="shared" si="3"/>
        <v>-6.2800000000000011</v>
      </c>
      <c r="V36" s="817">
        <f t="shared" si="4"/>
        <v>0.65645514223194745</v>
      </c>
      <c r="W36" s="803"/>
    </row>
    <row r="37" spans="1:23" ht="14.4" customHeight="1" x14ac:dyDescent="0.3">
      <c r="A37" s="865" t="s">
        <v>7010</v>
      </c>
      <c r="B37" s="849"/>
      <c r="C37" s="850"/>
      <c r="D37" s="818"/>
      <c r="E37" s="860">
        <v>4</v>
      </c>
      <c r="F37" s="854">
        <v>8.1999999999999993</v>
      </c>
      <c r="G37" s="805">
        <v>15.3</v>
      </c>
      <c r="H37" s="851">
        <v>4</v>
      </c>
      <c r="I37" s="852">
        <v>8.1999999999999993</v>
      </c>
      <c r="J37" s="810">
        <v>14</v>
      </c>
      <c r="K37" s="855">
        <v>2.0499999999999998</v>
      </c>
      <c r="L37" s="853">
        <v>4</v>
      </c>
      <c r="M37" s="853">
        <v>37</v>
      </c>
      <c r="N37" s="856">
        <v>12.2</v>
      </c>
      <c r="O37" s="853" t="s">
        <v>6946</v>
      </c>
      <c r="P37" s="857" t="s">
        <v>7011</v>
      </c>
      <c r="Q37" s="858">
        <f t="shared" si="0"/>
        <v>4</v>
      </c>
      <c r="R37" s="858">
        <f t="shared" si="0"/>
        <v>8.1999999999999993</v>
      </c>
      <c r="S37" s="849">
        <f t="shared" si="1"/>
        <v>48.8</v>
      </c>
      <c r="T37" s="849">
        <f t="shared" si="2"/>
        <v>56</v>
      </c>
      <c r="U37" s="849">
        <f t="shared" si="3"/>
        <v>7.2000000000000028</v>
      </c>
      <c r="V37" s="859">
        <f t="shared" si="4"/>
        <v>1.1475409836065575</v>
      </c>
      <c r="W37" s="806">
        <v>16</v>
      </c>
    </row>
    <row r="38" spans="1:23" ht="14.4" customHeight="1" x14ac:dyDescent="0.3">
      <c r="A38" s="865" t="s">
        <v>7012</v>
      </c>
      <c r="B38" s="849"/>
      <c r="C38" s="850"/>
      <c r="D38" s="818"/>
      <c r="E38" s="860"/>
      <c r="F38" s="854"/>
      <c r="G38" s="805"/>
      <c r="H38" s="851">
        <v>4</v>
      </c>
      <c r="I38" s="852">
        <v>13.22</v>
      </c>
      <c r="J38" s="804">
        <v>10.8</v>
      </c>
      <c r="K38" s="855">
        <v>3.3</v>
      </c>
      <c r="L38" s="853">
        <v>5</v>
      </c>
      <c r="M38" s="853">
        <v>49</v>
      </c>
      <c r="N38" s="856">
        <v>16.2</v>
      </c>
      <c r="O38" s="853" t="s">
        <v>6946</v>
      </c>
      <c r="P38" s="857" t="s">
        <v>7013</v>
      </c>
      <c r="Q38" s="858">
        <f t="shared" si="0"/>
        <v>4</v>
      </c>
      <c r="R38" s="858">
        <f t="shared" si="0"/>
        <v>13.22</v>
      </c>
      <c r="S38" s="849">
        <f t="shared" si="1"/>
        <v>64.8</v>
      </c>
      <c r="T38" s="849">
        <f t="shared" si="2"/>
        <v>43.2</v>
      </c>
      <c r="U38" s="849">
        <f t="shared" si="3"/>
        <v>-21.599999999999994</v>
      </c>
      <c r="V38" s="859">
        <f t="shared" si="4"/>
        <v>0.66666666666666674</v>
      </c>
      <c r="W38" s="806">
        <v>3</v>
      </c>
    </row>
    <row r="39" spans="1:23" ht="14.4" customHeight="1" x14ac:dyDescent="0.3">
      <c r="A39" s="864" t="s">
        <v>7014</v>
      </c>
      <c r="B39" s="813">
        <v>2</v>
      </c>
      <c r="C39" s="814">
        <v>1.07</v>
      </c>
      <c r="D39" s="815">
        <v>4.5</v>
      </c>
      <c r="E39" s="819">
        <v>19</v>
      </c>
      <c r="F39" s="798">
        <v>10.3</v>
      </c>
      <c r="G39" s="799">
        <v>4.4000000000000004</v>
      </c>
      <c r="H39" s="794">
        <v>9</v>
      </c>
      <c r="I39" s="795">
        <v>4.84</v>
      </c>
      <c r="J39" s="796">
        <v>4.3</v>
      </c>
      <c r="K39" s="800">
        <v>0.54</v>
      </c>
      <c r="L39" s="797">
        <v>2</v>
      </c>
      <c r="M39" s="797">
        <v>21</v>
      </c>
      <c r="N39" s="801">
        <v>6.96</v>
      </c>
      <c r="O39" s="797" t="s">
        <v>6946</v>
      </c>
      <c r="P39" s="816" t="s">
        <v>7015</v>
      </c>
      <c r="Q39" s="802">
        <f t="shared" si="0"/>
        <v>7</v>
      </c>
      <c r="R39" s="802">
        <f t="shared" si="0"/>
        <v>3.7699999999999996</v>
      </c>
      <c r="S39" s="813">
        <f t="shared" si="1"/>
        <v>62.64</v>
      </c>
      <c r="T39" s="813">
        <f t="shared" si="2"/>
        <v>38.699999999999996</v>
      </c>
      <c r="U39" s="813">
        <f t="shared" si="3"/>
        <v>-23.940000000000005</v>
      </c>
      <c r="V39" s="817">
        <f t="shared" si="4"/>
        <v>0.61781609195402287</v>
      </c>
      <c r="W39" s="803">
        <v>1</v>
      </c>
    </row>
    <row r="40" spans="1:23" ht="14.4" customHeight="1" x14ac:dyDescent="0.3">
      <c r="A40" s="865" t="s">
        <v>7016</v>
      </c>
      <c r="B40" s="849">
        <v>5</v>
      </c>
      <c r="C40" s="850">
        <v>3.39</v>
      </c>
      <c r="D40" s="818">
        <v>6.2</v>
      </c>
      <c r="E40" s="860">
        <v>19</v>
      </c>
      <c r="F40" s="854">
        <v>12.27</v>
      </c>
      <c r="G40" s="805">
        <v>7.2</v>
      </c>
      <c r="H40" s="851">
        <v>36</v>
      </c>
      <c r="I40" s="852">
        <v>23.39</v>
      </c>
      <c r="J40" s="804">
        <v>6</v>
      </c>
      <c r="K40" s="855">
        <v>0.68</v>
      </c>
      <c r="L40" s="853">
        <v>3</v>
      </c>
      <c r="M40" s="853">
        <v>26</v>
      </c>
      <c r="N40" s="856">
        <v>8.76</v>
      </c>
      <c r="O40" s="853" t="s">
        <v>6946</v>
      </c>
      <c r="P40" s="857" t="s">
        <v>7017</v>
      </c>
      <c r="Q40" s="858">
        <f t="shared" si="0"/>
        <v>31</v>
      </c>
      <c r="R40" s="858">
        <f t="shared" si="0"/>
        <v>20</v>
      </c>
      <c r="S40" s="849">
        <f t="shared" si="1"/>
        <v>315.36</v>
      </c>
      <c r="T40" s="849">
        <f t="shared" si="2"/>
        <v>216</v>
      </c>
      <c r="U40" s="849">
        <f t="shared" si="3"/>
        <v>-99.360000000000014</v>
      </c>
      <c r="V40" s="859">
        <f t="shared" si="4"/>
        <v>0.68493150684931503</v>
      </c>
      <c r="W40" s="806">
        <v>48</v>
      </c>
    </row>
    <row r="41" spans="1:23" ht="14.4" customHeight="1" x14ac:dyDescent="0.3">
      <c r="A41" s="865" t="s">
        <v>7018</v>
      </c>
      <c r="B41" s="849"/>
      <c r="C41" s="850"/>
      <c r="D41" s="818"/>
      <c r="E41" s="860">
        <v>13</v>
      </c>
      <c r="F41" s="854">
        <v>8.59</v>
      </c>
      <c r="G41" s="805">
        <v>5.6</v>
      </c>
      <c r="H41" s="851">
        <v>13</v>
      </c>
      <c r="I41" s="852">
        <v>9.0500000000000007</v>
      </c>
      <c r="J41" s="804">
        <v>5.3</v>
      </c>
      <c r="K41" s="855">
        <v>0.76</v>
      </c>
      <c r="L41" s="853">
        <v>3</v>
      </c>
      <c r="M41" s="853">
        <v>31</v>
      </c>
      <c r="N41" s="856">
        <v>10.210000000000001</v>
      </c>
      <c r="O41" s="853" t="s">
        <v>6946</v>
      </c>
      <c r="P41" s="857" t="s">
        <v>7019</v>
      </c>
      <c r="Q41" s="858">
        <f t="shared" si="0"/>
        <v>13</v>
      </c>
      <c r="R41" s="858">
        <f t="shared" si="0"/>
        <v>9.0500000000000007</v>
      </c>
      <c r="S41" s="849">
        <f t="shared" si="1"/>
        <v>132.73000000000002</v>
      </c>
      <c r="T41" s="849">
        <f t="shared" si="2"/>
        <v>68.899999999999991</v>
      </c>
      <c r="U41" s="849">
        <f t="shared" si="3"/>
        <v>-63.830000000000027</v>
      </c>
      <c r="V41" s="859">
        <f t="shared" si="4"/>
        <v>0.51909892262487745</v>
      </c>
      <c r="W41" s="806">
        <v>8</v>
      </c>
    </row>
    <row r="42" spans="1:23" ht="14.4" customHeight="1" x14ac:dyDescent="0.3">
      <c r="A42" s="864" t="s">
        <v>7020</v>
      </c>
      <c r="B42" s="813"/>
      <c r="C42" s="814"/>
      <c r="D42" s="815"/>
      <c r="E42" s="794"/>
      <c r="F42" s="795"/>
      <c r="G42" s="796"/>
      <c r="H42" s="797">
        <v>1</v>
      </c>
      <c r="I42" s="798">
        <v>0.52</v>
      </c>
      <c r="J42" s="799">
        <v>3</v>
      </c>
      <c r="K42" s="800">
        <v>0.52</v>
      </c>
      <c r="L42" s="797">
        <v>2</v>
      </c>
      <c r="M42" s="797">
        <v>20</v>
      </c>
      <c r="N42" s="801">
        <v>6.83</v>
      </c>
      <c r="O42" s="797" t="s">
        <v>6946</v>
      </c>
      <c r="P42" s="816" t="s">
        <v>7021</v>
      </c>
      <c r="Q42" s="802">
        <f t="shared" si="0"/>
        <v>1</v>
      </c>
      <c r="R42" s="802">
        <f t="shared" si="0"/>
        <v>0.52</v>
      </c>
      <c r="S42" s="813">
        <f t="shared" si="1"/>
        <v>6.83</v>
      </c>
      <c r="T42" s="813">
        <f t="shared" si="2"/>
        <v>3</v>
      </c>
      <c r="U42" s="813">
        <f t="shared" si="3"/>
        <v>-3.83</v>
      </c>
      <c r="V42" s="817">
        <f t="shared" si="4"/>
        <v>0.43923865300146414</v>
      </c>
      <c r="W42" s="803"/>
    </row>
    <row r="43" spans="1:23" ht="14.4" customHeight="1" x14ac:dyDescent="0.3">
      <c r="A43" s="865" t="s">
        <v>7022</v>
      </c>
      <c r="B43" s="849">
        <v>2</v>
      </c>
      <c r="C43" s="850">
        <v>1.25</v>
      </c>
      <c r="D43" s="818">
        <v>7.5</v>
      </c>
      <c r="E43" s="851">
        <v>2</v>
      </c>
      <c r="F43" s="852">
        <v>1.25</v>
      </c>
      <c r="G43" s="804">
        <v>12</v>
      </c>
      <c r="H43" s="853"/>
      <c r="I43" s="854"/>
      <c r="J43" s="805"/>
      <c r="K43" s="855">
        <v>0.63</v>
      </c>
      <c r="L43" s="853">
        <v>3</v>
      </c>
      <c r="M43" s="853">
        <v>25</v>
      </c>
      <c r="N43" s="856">
        <v>8.35</v>
      </c>
      <c r="O43" s="853" t="s">
        <v>6946</v>
      </c>
      <c r="P43" s="857" t="s">
        <v>7023</v>
      </c>
      <c r="Q43" s="858">
        <f t="shared" si="0"/>
        <v>-2</v>
      </c>
      <c r="R43" s="858">
        <f t="shared" si="0"/>
        <v>-1.25</v>
      </c>
      <c r="S43" s="849" t="str">
        <f t="shared" si="1"/>
        <v/>
      </c>
      <c r="T43" s="849" t="str">
        <f t="shared" si="2"/>
        <v/>
      </c>
      <c r="U43" s="849" t="str">
        <f t="shared" si="3"/>
        <v/>
      </c>
      <c r="V43" s="859" t="str">
        <f t="shared" si="4"/>
        <v/>
      </c>
      <c r="W43" s="806"/>
    </row>
    <row r="44" spans="1:23" ht="14.4" customHeight="1" x14ac:dyDescent="0.3">
      <c r="A44" s="865" t="s">
        <v>7024</v>
      </c>
      <c r="B44" s="849">
        <v>1</v>
      </c>
      <c r="C44" s="850">
        <v>1.86</v>
      </c>
      <c r="D44" s="818">
        <v>31</v>
      </c>
      <c r="E44" s="851">
        <v>2</v>
      </c>
      <c r="F44" s="852">
        <v>1.49</v>
      </c>
      <c r="G44" s="804">
        <v>3</v>
      </c>
      <c r="H44" s="853"/>
      <c r="I44" s="854"/>
      <c r="J44" s="805"/>
      <c r="K44" s="855">
        <v>0.98</v>
      </c>
      <c r="L44" s="853">
        <v>4</v>
      </c>
      <c r="M44" s="853">
        <v>34</v>
      </c>
      <c r="N44" s="856">
        <v>11.34</v>
      </c>
      <c r="O44" s="853" t="s">
        <v>6946</v>
      </c>
      <c r="P44" s="857" t="s">
        <v>7025</v>
      </c>
      <c r="Q44" s="858">
        <f t="shared" si="0"/>
        <v>-1</v>
      </c>
      <c r="R44" s="858">
        <f t="shared" si="0"/>
        <v>-1.86</v>
      </c>
      <c r="S44" s="849" t="str">
        <f t="shared" si="1"/>
        <v/>
      </c>
      <c r="T44" s="849" t="str">
        <f t="shared" si="2"/>
        <v/>
      </c>
      <c r="U44" s="849" t="str">
        <f t="shared" si="3"/>
        <v/>
      </c>
      <c r="V44" s="859" t="str">
        <f t="shared" si="4"/>
        <v/>
      </c>
      <c r="W44" s="806"/>
    </row>
    <row r="45" spans="1:23" ht="14.4" customHeight="1" x14ac:dyDescent="0.3">
      <c r="A45" s="864" t="s">
        <v>7026</v>
      </c>
      <c r="B45" s="813"/>
      <c r="C45" s="814"/>
      <c r="D45" s="815"/>
      <c r="E45" s="819"/>
      <c r="F45" s="798"/>
      <c r="G45" s="799"/>
      <c r="H45" s="794">
        <v>1</v>
      </c>
      <c r="I45" s="795">
        <v>5.04</v>
      </c>
      <c r="J45" s="811">
        <v>29</v>
      </c>
      <c r="K45" s="800">
        <v>5.25</v>
      </c>
      <c r="L45" s="797">
        <v>3</v>
      </c>
      <c r="M45" s="797">
        <v>31</v>
      </c>
      <c r="N45" s="801">
        <v>10.27</v>
      </c>
      <c r="O45" s="797" t="s">
        <v>6946</v>
      </c>
      <c r="P45" s="816" t="s">
        <v>7027</v>
      </c>
      <c r="Q45" s="802">
        <f t="shared" si="0"/>
        <v>1</v>
      </c>
      <c r="R45" s="802">
        <f t="shared" si="0"/>
        <v>5.04</v>
      </c>
      <c r="S45" s="813">
        <f t="shared" si="1"/>
        <v>10.27</v>
      </c>
      <c r="T45" s="813">
        <f t="shared" si="2"/>
        <v>29</v>
      </c>
      <c r="U45" s="813">
        <f t="shared" si="3"/>
        <v>18.73</v>
      </c>
      <c r="V45" s="817">
        <f t="shared" si="4"/>
        <v>2.8237585199610518</v>
      </c>
      <c r="W45" s="803">
        <v>19</v>
      </c>
    </row>
    <row r="46" spans="1:23" ht="14.4" customHeight="1" x14ac:dyDescent="0.3">
      <c r="A46" s="864" t="s">
        <v>7028</v>
      </c>
      <c r="B46" s="807">
        <v>1</v>
      </c>
      <c r="C46" s="808">
        <v>2.68</v>
      </c>
      <c r="D46" s="809">
        <v>27</v>
      </c>
      <c r="E46" s="819"/>
      <c r="F46" s="798"/>
      <c r="G46" s="799"/>
      <c r="H46" s="797"/>
      <c r="I46" s="798"/>
      <c r="J46" s="799"/>
      <c r="K46" s="800">
        <v>2.68</v>
      </c>
      <c r="L46" s="797">
        <v>4</v>
      </c>
      <c r="M46" s="797">
        <v>33</v>
      </c>
      <c r="N46" s="801">
        <v>11.16</v>
      </c>
      <c r="O46" s="797" t="s">
        <v>6946</v>
      </c>
      <c r="P46" s="816" t="s">
        <v>7029</v>
      </c>
      <c r="Q46" s="802">
        <f t="shared" si="0"/>
        <v>-1</v>
      </c>
      <c r="R46" s="802">
        <f t="shared" si="0"/>
        <v>-2.68</v>
      </c>
      <c r="S46" s="813" t="str">
        <f t="shared" si="1"/>
        <v/>
      </c>
      <c r="T46" s="813" t="str">
        <f t="shared" si="2"/>
        <v/>
      </c>
      <c r="U46" s="813" t="str">
        <f t="shared" si="3"/>
        <v/>
      </c>
      <c r="V46" s="817" t="str">
        <f t="shared" si="4"/>
        <v/>
      </c>
      <c r="W46" s="803"/>
    </row>
    <row r="47" spans="1:23" ht="14.4" customHeight="1" x14ac:dyDescent="0.3">
      <c r="A47" s="864" t="s">
        <v>7030</v>
      </c>
      <c r="B47" s="813"/>
      <c r="C47" s="814"/>
      <c r="D47" s="815"/>
      <c r="E47" s="819"/>
      <c r="F47" s="798"/>
      <c r="G47" s="799"/>
      <c r="H47" s="794">
        <v>1</v>
      </c>
      <c r="I47" s="795">
        <v>1.54</v>
      </c>
      <c r="J47" s="811">
        <v>19</v>
      </c>
      <c r="K47" s="800">
        <v>1.54</v>
      </c>
      <c r="L47" s="797">
        <v>3</v>
      </c>
      <c r="M47" s="797">
        <v>25</v>
      </c>
      <c r="N47" s="801">
        <v>8.41</v>
      </c>
      <c r="O47" s="797" t="s">
        <v>6946</v>
      </c>
      <c r="P47" s="816" t="s">
        <v>7031</v>
      </c>
      <c r="Q47" s="802">
        <f t="shared" si="0"/>
        <v>1</v>
      </c>
      <c r="R47" s="802">
        <f t="shared" si="0"/>
        <v>1.54</v>
      </c>
      <c r="S47" s="813">
        <f t="shared" si="1"/>
        <v>8.41</v>
      </c>
      <c r="T47" s="813">
        <f t="shared" si="2"/>
        <v>19</v>
      </c>
      <c r="U47" s="813">
        <f t="shared" si="3"/>
        <v>10.59</v>
      </c>
      <c r="V47" s="817">
        <f t="shared" si="4"/>
        <v>2.2592152199762188</v>
      </c>
      <c r="W47" s="803">
        <v>11</v>
      </c>
    </row>
    <row r="48" spans="1:23" ht="14.4" customHeight="1" x14ac:dyDescent="0.3">
      <c r="A48" s="864" t="s">
        <v>7032</v>
      </c>
      <c r="B48" s="813"/>
      <c r="C48" s="814"/>
      <c r="D48" s="815"/>
      <c r="E48" s="819">
        <v>4</v>
      </c>
      <c r="F48" s="798">
        <v>2.5499999999999998</v>
      </c>
      <c r="G48" s="799">
        <v>3.8</v>
      </c>
      <c r="H48" s="794">
        <v>6</v>
      </c>
      <c r="I48" s="795">
        <v>4.8899999999999997</v>
      </c>
      <c r="J48" s="811">
        <v>10.3</v>
      </c>
      <c r="K48" s="800">
        <v>0.6</v>
      </c>
      <c r="L48" s="797">
        <v>2</v>
      </c>
      <c r="M48" s="797">
        <v>22</v>
      </c>
      <c r="N48" s="801">
        <v>7.3</v>
      </c>
      <c r="O48" s="797" t="s">
        <v>6946</v>
      </c>
      <c r="P48" s="816" t="s">
        <v>7033</v>
      </c>
      <c r="Q48" s="802">
        <f t="shared" si="0"/>
        <v>6</v>
      </c>
      <c r="R48" s="802">
        <f t="shared" si="0"/>
        <v>4.8899999999999997</v>
      </c>
      <c r="S48" s="813">
        <f t="shared" si="1"/>
        <v>43.8</v>
      </c>
      <c r="T48" s="813">
        <f t="shared" si="2"/>
        <v>61.800000000000004</v>
      </c>
      <c r="U48" s="813">
        <f t="shared" si="3"/>
        <v>18.000000000000007</v>
      </c>
      <c r="V48" s="817">
        <f t="shared" si="4"/>
        <v>1.4109589041095891</v>
      </c>
      <c r="W48" s="803">
        <v>29</v>
      </c>
    </row>
    <row r="49" spans="1:23" ht="14.4" customHeight="1" x14ac:dyDescent="0.3">
      <c r="A49" s="865" t="s">
        <v>7034</v>
      </c>
      <c r="B49" s="849"/>
      <c r="C49" s="850"/>
      <c r="D49" s="818"/>
      <c r="E49" s="860">
        <v>5</v>
      </c>
      <c r="F49" s="854">
        <v>4.4000000000000004</v>
      </c>
      <c r="G49" s="805">
        <v>7.4</v>
      </c>
      <c r="H49" s="851">
        <v>9</v>
      </c>
      <c r="I49" s="852">
        <v>7.46</v>
      </c>
      <c r="J49" s="804">
        <v>8</v>
      </c>
      <c r="K49" s="855">
        <v>0.92</v>
      </c>
      <c r="L49" s="853">
        <v>3</v>
      </c>
      <c r="M49" s="853">
        <v>25</v>
      </c>
      <c r="N49" s="856">
        <v>8.48</v>
      </c>
      <c r="O49" s="853" t="s">
        <v>6946</v>
      </c>
      <c r="P49" s="857" t="s">
        <v>7035</v>
      </c>
      <c r="Q49" s="858">
        <f t="shared" si="0"/>
        <v>9</v>
      </c>
      <c r="R49" s="858">
        <f t="shared" si="0"/>
        <v>7.46</v>
      </c>
      <c r="S49" s="849">
        <f t="shared" si="1"/>
        <v>76.320000000000007</v>
      </c>
      <c r="T49" s="849">
        <f t="shared" si="2"/>
        <v>72</v>
      </c>
      <c r="U49" s="849">
        <f t="shared" si="3"/>
        <v>-4.3200000000000074</v>
      </c>
      <c r="V49" s="859">
        <f t="shared" si="4"/>
        <v>0.94339622641509424</v>
      </c>
      <c r="W49" s="806">
        <v>27</v>
      </c>
    </row>
    <row r="50" spans="1:23" ht="14.4" customHeight="1" x14ac:dyDescent="0.3">
      <c r="A50" s="865" t="s">
        <v>7036</v>
      </c>
      <c r="B50" s="849"/>
      <c r="C50" s="850"/>
      <c r="D50" s="818"/>
      <c r="E50" s="860">
        <v>4</v>
      </c>
      <c r="F50" s="854">
        <v>4.1399999999999997</v>
      </c>
      <c r="G50" s="805">
        <v>10.8</v>
      </c>
      <c r="H50" s="851">
        <v>10</v>
      </c>
      <c r="I50" s="852">
        <v>9.59</v>
      </c>
      <c r="J50" s="804">
        <v>5.5</v>
      </c>
      <c r="K50" s="855">
        <v>1.1100000000000001</v>
      </c>
      <c r="L50" s="853">
        <v>3</v>
      </c>
      <c r="M50" s="853">
        <v>31</v>
      </c>
      <c r="N50" s="856">
        <v>10.34</v>
      </c>
      <c r="O50" s="853" t="s">
        <v>6946</v>
      </c>
      <c r="P50" s="857" t="s">
        <v>7037</v>
      </c>
      <c r="Q50" s="858">
        <f t="shared" si="0"/>
        <v>10</v>
      </c>
      <c r="R50" s="858">
        <f t="shared" si="0"/>
        <v>9.59</v>
      </c>
      <c r="S50" s="849">
        <f t="shared" si="1"/>
        <v>103.4</v>
      </c>
      <c r="T50" s="849">
        <f t="shared" si="2"/>
        <v>55</v>
      </c>
      <c r="U50" s="849">
        <f t="shared" si="3"/>
        <v>-48.400000000000006</v>
      </c>
      <c r="V50" s="859">
        <f t="shared" si="4"/>
        <v>0.53191489361702127</v>
      </c>
      <c r="W50" s="806">
        <v>18</v>
      </c>
    </row>
    <row r="51" spans="1:23" ht="14.4" customHeight="1" x14ac:dyDescent="0.3">
      <c r="A51" s="864" t="s">
        <v>7038</v>
      </c>
      <c r="B51" s="813"/>
      <c r="C51" s="814"/>
      <c r="D51" s="815"/>
      <c r="E51" s="794">
        <v>2</v>
      </c>
      <c r="F51" s="795">
        <v>1.53</v>
      </c>
      <c r="G51" s="796">
        <v>11</v>
      </c>
      <c r="H51" s="797">
        <v>3</v>
      </c>
      <c r="I51" s="798">
        <v>1.75</v>
      </c>
      <c r="J51" s="799">
        <v>3</v>
      </c>
      <c r="K51" s="800">
        <v>0.77</v>
      </c>
      <c r="L51" s="797">
        <v>4</v>
      </c>
      <c r="M51" s="797">
        <v>33</v>
      </c>
      <c r="N51" s="801">
        <v>11.09</v>
      </c>
      <c r="O51" s="797" t="s">
        <v>6946</v>
      </c>
      <c r="P51" s="816" t="s">
        <v>7039</v>
      </c>
      <c r="Q51" s="802">
        <f t="shared" si="0"/>
        <v>3</v>
      </c>
      <c r="R51" s="802">
        <f t="shared" si="0"/>
        <v>1.75</v>
      </c>
      <c r="S51" s="813">
        <f t="shared" si="1"/>
        <v>33.269999999999996</v>
      </c>
      <c r="T51" s="813">
        <f t="shared" si="2"/>
        <v>9</v>
      </c>
      <c r="U51" s="813">
        <f t="shared" si="3"/>
        <v>-24.269999999999996</v>
      </c>
      <c r="V51" s="817">
        <f t="shared" si="4"/>
        <v>0.27051397655545539</v>
      </c>
      <c r="W51" s="803"/>
    </row>
    <row r="52" spans="1:23" ht="14.4" customHeight="1" x14ac:dyDescent="0.3">
      <c r="A52" s="865" t="s">
        <v>7040</v>
      </c>
      <c r="B52" s="849"/>
      <c r="C52" s="850"/>
      <c r="D52" s="818"/>
      <c r="E52" s="851">
        <v>7</v>
      </c>
      <c r="F52" s="852">
        <v>3.74</v>
      </c>
      <c r="G52" s="804">
        <v>7</v>
      </c>
      <c r="H52" s="853">
        <v>3</v>
      </c>
      <c r="I52" s="854">
        <v>1.93</v>
      </c>
      <c r="J52" s="805">
        <v>3.3</v>
      </c>
      <c r="K52" s="855">
        <v>0.77</v>
      </c>
      <c r="L52" s="853">
        <v>4</v>
      </c>
      <c r="M52" s="853">
        <v>33</v>
      </c>
      <c r="N52" s="856">
        <v>11.09</v>
      </c>
      <c r="O52" s="853" t="s">
        <v>6946</v>
      </c>
      <c r="P52" s="857" t="s">
        <v>7041</v>
      </c>
      <c r="Q52" s="858">
        <f t="shared" si="0"/>
        <v>3</v>
      </c>
      <c r="R52" s="858">
        <f t="shared" si="0"/>
        <v>1.93</v>
      </c>
      <c r="S52" s="849">
        <f t="shared" si="1"/>
        <v>33.269999999999996</v>
      </c>
      <c r="T52" s="849">
        <f t="shared" si="2"/>
        <v>9.8999999999999986</v>
      </c>
      <c r="U52" s="849">
        <f t="shared" si="3"/>
        <v>-23.369999999999997</v>
      </c>
      <c r="V52" s="859">
        <f t="shared" si="4"/>
        <v>0.29756537421100088</v>
      </c>
      <c r="W52" s="806"/>
    </row>
    <row r="53" spans="1:23" ht="14.4" customHeight="1" x14ac:dyDescent="0.3">
      <c r="A53" s="865" t="s">
        <v>7042</v>
      </c>
      <c r="B53" s="849"/>
      <c r="C53" s="850"/>
      <c r="D53" s="818"/>
      <c r="E53" s="851">
        <v>2</v>
      </c>
      <c r="F53" s="852">
        <v>1.46</v>
      </c>
      <c r="G53" s="804">
        <v>3.5</v>
      </c>
      <c r="H53" s="853">
        <v>1</v>
      </c>
      <c r="I53" s="854">
        <v>0.97</v>
      </c>
      <c r="J53" s="805">
        <v>4</v>
      </c>
      <c r="K53" s="855">
        <v>0.94</v>
      </c>
      <c r="L53" s="853">
        <v>4</v>
      </c>
      <c r="M53" s="853">
        <v>39</v>
      </c>
      <c r="N53" s="856">
        <v>13.08</v>
      </c>
      <c r="O53" s="853" t="s">
        <v>6946</v>
      </c>
      <c r="P53" s="857" t="s">
        <v>7043</v>
      </c>
      <c r="Q53" s="858">
        <f t="shared" si="0"/>
        <v>1</v>
      </c>
      <c r="R53" s="858">
        <f t="shared" si="0"/>
        <v>0.97</v>
      </c>
      <c r="S53" s="849">
        <f t="shared" si="1"/>
        <v>13.08</v>
      </c>
      <c r="T53" s="849">
        <f t="shared" si="2"/>
        <v>4</v>
      </c>
      <c r="U53" s="849">
        <f t="shared" si="3"/>
        <v>-9.08</v>
      </c>
      <c r="V53" s="859">
        <f t="shared" si="4"/>
        <v>0.3058103975535168</v>
      </c>
      <c r="W53" s="806"/>
    </row>
    <row r="54" spans="1:23" ht="14.4" customHeight="1" x14ac:dyDescent="0.3">
      <c r="A54" s="864" t="s">
        <v>7044</v>
      </c>
      <c r="B54" s="813">
        <v>1</v>
      </c>
      <c r="C54" s="814">
        <v>0.59</v>
      </c>
      <c r="D54" s="815">
        <v>5</v>
      </c>
      <c r="E54" s="819">
        <v>7</v>
      </c>
      <c r="F54" s="798">
        <v>3.32</v>
      </c>
      <c r="G54" s="799">
        <v>6.6</v>
      </c>
      <c r="H54" s="794">
        <v>6</v>
      </c>
      <c r="I54" s="795">
        <v>2.62</v>
      </c>
      <c r="J54" s="796">
        <v>3.3</v>
      </c>
      <c r="K54" s="800">
        <v>0.47</v>
      </c>
      <c r="L54" s="797">
        <v>2</v>
      </c>
      <c r="M54" s="797">
        <v>18</v>
      </c>
      <c r="N54" s="801">
        <v>5.98</v>
      </c>
      <c r="O54" s="797" t="s">
        <v>6946</v>
      </c>
      <c r="P54" s="816" t="s">
        <v>7045</v>
      </c>
      <c r="Q54" s="802">
        <f t="shared" si="0"/>
        <v>5</v>
      </c>
      <c r="R54" s="802">
        <f t="shared" si="0"/>
        <v>2.0300000000000002</v>
      </c>
      <c r="S54" s="813">
        <f t="shared" si="1"/>
        <v>35.880000000000003</v>
      </c>
      <c r="T54" s="813">
        <f t="shared" si="2"/>
        <v>19.799999999999997</v>
      </c>
      <c r="U54" s="813">
        <f t="shared" si="3"/>
        <v>-16.080000000000005</v>
      </c>
      <c r="V54" s="817">
        <f t="shared" si="4"/>
        <v>0.551839464882943</v>
      </c>
      <c r="W54" s="803"/>
    </row>
    <row r="55" spans="1:23" ht="14.4" customHeight="1" x14ac:dyDescent="0.3">
      <c r="A55" s="865" t="s">
        <v>7046</v>
      </c>
      <c r="B55" s="849">
        <v>1</v>
      </c>
      <c r="C55" s="850">
        <v>0.59</v>
      </c>
      <c r="D55" s="818">
        <v>8</v>
      </c>
      <c r="E55" s="860">
        <v>10</v>
      </c>
      <c r="F55" s="854">
        <v>5.94</v>
      </c>
      <c r="G55" s="805">
        <v>9.1</v>
      </c>
      <c r="H55" s="851">
        <v>10</v>
      </c>
      <c r="I55" s="852">
        <v>5.9</v>
      </c>
      <c r="J55" s="804">
        <v>5.3</v>
      </c>
      <c r="K55" s="855">
        <v>0.59</v>
      </c>
      <c r="L55" s="853">
        <v>2</v>
      </c>
      <c r="M55" s="853">
        <v>22</v>
      </c>
      <c r="N55" s="856">
        <v>7.34</v>
      </c>
      <c r="O55" s="853" t="s">
        <v>6946</v>
      </c>
      <c r="P55" s="857" t="s">
        <v>7047</v>
      </c>
      <c r="Q55" s="858">
        <f t="shared" si="0"/>
        <v>9</v>
      </c>
      <c r="R55" s="858">
        <f t="shared" si="0"/>
        <v>5.3100000000000005</v>
      </c>
      <c r="S55" s="849">
        <f t="shared" si="1"/>
        <v>73.400000000000006</v>
      </c>
      <c r="T55" s="849">
        <f t="shared" si="2"/>
        <v>53</v>
      </c>
      <c r="U55" s="849">
        <f t="shared" si="3"/>
        <v>-20.400000000000006</v>
      </c>
      <c r="V55" s="859">
        <f t="shared" si="4"/>
        <v>0.72207084468664839</v>
      </c>
      <c r="W55" s="806">
        <v>9</v>
      </c>
    </row>
    <row r="56" spans="1:23" ht="14.4" customHeight="1" x14ac:dyDescent="0.3">
      <c r="A56" s="865" t="s">
        <v>7048</v>
      </c>
      <c r="B56" s="849"/>
      <c r="C56" s="850"/>
      <c r="D56" s="818"/>
      <c r="E56" s="860">
        <v>8</v>
      </c>
      <c r="F56" s="854">
        <v>4.78</v>
      </c>
      <c r="G56" s="805">
        <v>3.9</v>
      </c>
      <c r="H56" s="851">
        <v>15</v>
      </c>
      <c r="I56" s="852">
        <v>11.23</v>
      </c>
      <c r="J56" s="804">
        <v>7.3</v>
      </c>
      <c r="K56" s="855">
        <v>0.72</v>
      </c>
      <c r="L56" s="853">
        <v>3</v>
      </c>
      <c r="M56" s="853">
        <v>28</v>
      </c>
      <c r="N56" s="856">
        <v>9.49</v>
      </c>
      <c r="O56" s="853" t="s">
        <v>6946</v>
      </c>
      <c r="P56" s="857" t="s">
        <v>7049</v>
      </c>
      <c r="Q56" s="858">
        <f t="shared" si="0"/>
        <v>15</v>
      </c>
      <c r="R56" s="858">
        <f t="shared" si="0"/>
        <v>11.23</v>
      </c>
      <c r="S56" s="849">
        <f t="shared" si="1"/>
        <v>142.35</v>
      </c>
      <c r="T56" s="849">
        <f t="shared" si="2"/>
        <v>109.5</v>
      </c>
      <c r="U56" s="849">
        <f t="shared" si="3"/>
        <v>-32.849999999999994</v>
      </c>
      <c r="V56" s="859">
        <f t="shared" si="4"/>
        <v>0.76923076923076927</v>
      </c>
      <c r="W56" s="806">
        <v>30</v>
      </c>
    </row>
    <row r="57" spans="1:23" ht="14.4" customHeight="1" x14ac:dyDescent="0.3">
      <c r="A57" s="864" t="s">
        <v>7050</v>
      </c>
      <c r="B57" s="813"/>
      <c r="C57" s="814"/>
      <c r="D57" s="815"/>
      <c r="E57" s="794">
        <v>5</v>
      </c>
      <c r="F57" s="795">
        <v>2.21</v>
      </c>
      <c r="G57" s="796">
        <v>4.4000000000000004</v>
      </c>
      <c r="H57" s="797"/>
      <c r="I57" s="798"/>
      <c r="J57" s="799"/>
      <c r="K57" s="800">
        <v>0.42</v>
      </c>
      <c r="L57" s="797">
        <v>2</v>
      </c>
      <c r="M57" s="797">
        <v>19</v>
      </c>
      <c r="N57" s="801">
        <v>6.19</v>
      </c>
      <c r="O57" s="797" t="s">
        <v>6946</v>
      </c>
      <c r="P57" s="816" t="s">
        <v>7051</v>
      </c>
      <c r="Q57" s="802">
        <f t="shared" si="0"/>
        <v>0</v>
      </c>
      <c r="R57" s="802">
        <f t="shared" si="0"/>
        <v>0</v>
      </c>
      <c r="S57" s="813" t="str">
        <f t="shared" si="1"/>
        <v/>
      </c>
      <c r="T57" s="813" t="str">
        <f t="shared" si="2"/>
        <v/>
      </c>
      <c r="U57" s="813" t="str">
        <f t="shared" si="3"/>
        <v/>
      </c>
      <c r="V57" s="817" t="str">
        <f t="shared" si="4"/>
        <v/>
      </c>
      <c r="W57" s="803"/>
    </row>
    <row r="58" spans="1:23" ht="14.4" customHeight="1" x14ac:dyDescent="0.3">
      <c r="A58" s="865" t="s">
        <v>7052</v>
      </c>
      <c r="B58" s="849"/>
      <c r="C58" s="850"/>
      <c r="D58" s="818"/>
      <c r="E58" s="851">
        <v>2</v>
      </c>
      <c r="F58" s="852">
        <v>1.48</v>
      </c>
      <c r="G58" s="804">
        <v>5</v>
      </c>
      <c r="H58" s="853"/>
      <c r="I58" s="854"/>
      <c r="J58" s="805"/>
      <c r="K58" s="855">
        <v>0.69</v>
      </c>
      <c r="L58" s="853">
        <v>3</v>
      </c>
      <c r="M58" s="853">
        <v>29</v>
      </c>
      <c r="N58" s="856">
        <v>9.5299999999999994</v>
      </c>
      <c r="O58" s="853" t="s">
        <v>6946</v>
      </c>
      <c r="P58" s="857" t="s">
        <v>7053</v>
      </c>
      <c r="Q58" s="858">
        <f t="shared" si="0"/>
        <v>0</v>
      </c>
      <c r="R58" s="858">
        <f t="shared" si="0"/>
        <v>0</v>
      </c>
      <c r="S58" s="849" t="str">
        <f t="shared" si="1"/>
        <v/>
      </c>
      <c r="T58" s="849" t="str">
        <f t="shared" si="2"/>
        <v/>
      </c>
      <c r="U58" s="849" t="str">
        <f t="shared" si="3"/>
        <v/>
      </c>
      <c r="V58" s="859" t="str">
        <f t="shared" si="4"/>
        <v/>
      </c>
      <c r="W58" s="806"/>
    </row>
    <row r="59" spans="1:23" ht="14.4" customHeight="1" x14ac:dyDescent="0.3">
      <c r="A59" s="864" t="s">
        <v>7054</v>
      </c>
      <c r="B59" s="813"/>
      <c r="C59" s="814"/>
      <c r="D59" s="815"/>
      <c r="E59" s="819">
        <v>1</v>
      </c>
      <c r="F59" s="798">
        <v>1.81</v>
      </c>
      <c r="G59" s="799">
        <v>3</v>
      </c>
      <c r="H59" s="794">
        <v>1</v>
      </c>
      <c r="I59" s="795">
        <v>0.59</v>
      </c>
      <c r="J59" s="796">
        <v>3</v>
      </c>
      <c r="K59" s="800">
        <v>0.59</v>
      </c>
      <c r="L59" s="797">
        <v>2</v>
      </c>
      <c r="M59" s="797">
        <v>20</v>
      </c>
      <c r="N59" s="801">
        <v>6.66</v>
      </c>
      <c r="O59" s="797" t="s">
        <v>6946</v>
      </c>
      <c r="P59" s="816" t="s">
        <v>7055</v>
      </c>
      <c r="Q59" s="802">
        <f t="shared" si="0"/>
        <v>1</v>
      </c>
      <c r="R59" s="802">
        <f t="shared" si="0"/>
        <v>0.59</v>
      </c>
      <c r="S59" s="813">
        <f t="shared" si="1"/>
        <v>6.66</v>
      </c>
      <c r="T59" s="813">
        <f t="shared" si="2"/>
        <v>3</v>
      </c>
      <c r="U59" s="813">
        <f t="shared" si="3"/>
        <v>-3.66</v>
      </c>
      <c r="V59" s="817">
        <f t="shared" si="4"/>
        <v>0.45045045045045046</v>
      </c>
      <c r="W59" s="803"/>
    </row>
    <row r="60" spans="1:23" ht="14.4" customHeight="1" x14ac:dyDescent="0.3">
      <c r="A60" s="865" t="s">
        <v>7056</v>
      </c>
      <c r="B60" s="849"/>
      <c r="C60" s="850"/>
      <c r="D60" s="818"/>
      <c r="E60" s="860"/>
      <c r="F60" s="854"/>
      <c r="G60" s="805"/>
      <c r="H60" s="851">
        <v>2</v>
      </c>
      <c r="I60" s="852">
        <v>1.18</v>
      </c>
      <c r="J60" s="804">
        <v>3</v>
      </c>
      <c r="K60" s="855">
        <v>0.59</v>
      </c>
      <c r="L60" s="853">
        <v>2</v>
      </c>
      <c r="M60" s="853">
        <v>20</v>
      </c>
      <c r="N60" s="856">
        <v>6.66</v>
      </c>
      <c r="O60" s="853" t="s">
        <v>6946</v>
      </c>
      <c r="P60" s="857" t="s">
        <v>7057</v>
      </c>
      <c r="Q60" s="858">
        <f t="shared" si="0"/>
        <v>2</v>
      </c>
      <c r="R60" s="858">
        <f t="shared" si="0"/>
        <v>1.18</v>
      </c>
      <c r="S60" s="849">
        <f t="shared" si="1"/>
        <v>13.32</v>
      </c>
      <c r="T60" s="849">
        <f t="shared" si="2"/>
        <v>6</v>
      </c>
      <c r="U60" s="849">
        <f t="shared" si="3"/>
        <v>-7.32</v>
      </c>
      <c r="V60" s="859">
        <f t="shared" si="4"/>
        <v>0.45045045045045046</v>
      </c>
      <c r="W60" s="806"/>
    </row>
    <row r="61" spans="1:23" ht="14.4" customHeight="1" x14ac:dyDescent="0.3">
      <c r="A61" s="864" t="s">
        <v>7058</v>
      </c>
      <c r="B61" s="813"/>
      <c r="C61" s="814"/>
      <c r="D61" s="815"/>
      <c r="E61" s="819">
        <v>1</v>
      </c>
      <c r="F61" s="798">
        <v>2.2400000000000002</v>
      </c>
      <c r="G61" s="799">
        <v>3</v>
      </c>
      <c r="H61" s="794"/>
      <c r="I61" s="795"/>
      <c r="J61" s="796"/>
      <c r="K61" s="800">
        <v>1.98</v>
      </c>
      <c r="L61" s="797">
        <v>3</v>
      </c>
      <c r="M61" s="797">
        <v>29</v>
      </c>
      <c r="N61" s="801">
        <v>9.83</v>
      </c>
      <c r="O61" s="797" t="s">
        <v>6946</v>
      </c>
      <c r="P61" s="816" t="s">
        <v>7059</v>
      </c>
      <c r="Q61" s="802">
        <f t="shared" si="0"/>
        <v>0</v>
      </c>
      <c r="R61" s="802">
        <f t="shared" si="0"/>
        <v>0</v>
      </c>
      <c r="S61" s="813" t="str">
        <f t="shared" si="1"/>
        <v/>
      </c>
      <c r="T61" s="813" t="str">
        <f t="shared" si="2"/>
        <v/>
      </c>
      <c r="U61" s="813" t="str">
        <f t="shared" si="3"/>
        <v/>
      </c>
      <c r="V61" s="817" t="str">
        <f t="shared" si="4"/>
        <v/>
      </c>
      <c r="W61" s="803"/>
    </row>
    <row r="62" spans="1:23" ht="14.4" customHeight="1" x14ac:dyDescent="0.3">
      <c r="A62" s="865" t="s">
        <v>7060</v>
      </c>
      <c r="B62" s="849"/>
      <c r="C62" s="850"/>
      <c r="D62" s="818"/>
      <c r="E62" s="860"/>
      <c r="F62" s="854"/>
      <c r="G62" s="805"/>
      <c r="H62" s="851">
        <v>1</v>
      </c>
      <c r="I62" s="852">
        <v>3.12</v>
      </c>
      <c r="J62" s="804">
        <v>6</v>
      </c>
      <c r="K62" s="855">
        <v>3.12</v>
      </c>
      <c r="L62" s="853">
        <v>5</v>
      </c>
      <c r="M62" s="853">
        <v>43</v>
      </c>
      <c r="N62" s="856">
        <v>14.24</v>
      </c>
      <c r="O62" s="853" t="s">
        <v>6946</v>
      </c>
      <c r="P62" s="857" t="s">
        <v>7061</v>
      </c>
      <c r="Q62" s="858">
        <f t="shared" si="0"/>
        <v>1</v>
      </c>
      <c r="R62" s="858">
        <f t="shared" si="0"/>
        <v>3.12</v>
      </c>
      <c r="S62" s="849">
        <f t="shared" si="1"/>
        <v>14.24</v>
      </c>
      <c r="T62" s="849">
        <f t="shared" si="2"/>
        <v>6</v>
      </c>
      <c r="U62" s="849">
        <f t="shared" si="3"/>
        <v>-8.24</v>
      </c>
      <c r="V62" s="859">
        <f t="shared" si="4"/>
        <v>0.42134831460674155</v>
      </c>
      <c r="W62" s="806"/>
    </row>
    <row r="63" spans="1:23" ht="14.4" customHeight="1" x14ac:dyDescent="0.3">
      <c r="A63" s="864" t="s">
        <v>7062</v>
      </c>
      <c r="B63" s="807">
        <v>1</v>
      </c>
      <c r="C63" s="808">
        <v>1.41</v>
      </c>
      <c r="D63" s="809">
        <v>25</v>
      </c>
      <c r="E63" s="819"/>
      <c r="F63" s="798"/>
      <c r="G63" s="799"/>
      <c r="H63" s="797"/>
      <c r="I63" s="798"/>
      <c r="J63" s="799"/>
      <c r="K63" s="800">
        <v>0.98</v>
      </c>
      <c r="L63" s="797">
        <v>2</v>
      </c>
      <c r="M63" s="797">
        <v>19</v>
      </c>
      <c r="N63" s="801">
        <v>6.45</v>
      </c>
      <c r="O63" s="797" t="s">
        <v>6946</v>
      </c>
      <c r="P63" s="816" t="s">
        <v>7063</v>
      </c>
      <c r="Q63" s="802">
        <f t="shared" si="0"/>
        <v>-1</v>
      </c>
      <c r="R63" s="802">
        <f t="shared" si="0"/>
        <v>-1.41</v>
      </c>
      <c r="S63" s="813" t="str">
        <f t="shared" si="1"/>
        <v/>
      </c>
      <c r="T63" s="813" t="str">
        <f t="shared" si="2"/>
        <v/>
      </c>
      <c r="U63" s="813" t="str">
        <f t="shared" si="3"/>
        <v/>
      </c>
      <c r="V63" s="817" t="str">
        <f t="shared" si="4"/>
        <v/>
      </c>
      <c r="W63" s="803"/>
    </row>
    <row r="64" spans="1:23" ht="14.4" customHeight="1" x14ac:dyDescent="0.3">
      <c r="A64" s="864" t="s">
        <v>7064</v>
      </c>
      <c r="B64" s="813">
        <v>1</v>
      </c>
      <c r="C64" s="814">
        <v>0.41</v>
      </c>
      <c r="D64" s="815">
        <v>2</v>
      </c>
      <c r="E64" s="819">
        <v>8</v>
      </c>
      <c r="F64" s="798">
        <v>3.1</v>
      </c>
      <c r="G64" s="799">
        <v>5.6</v>
      </c>
      <c r="H64" s="794">
        <v>5</v>
      </c>
      <c r="I64" s="795">
        <v>2.0299999999999998</v>
      </c>
      <c r="J64" s="796">
        <v>5</v>
      </c>
      <c r="K64" s="800">
        <v>0.41</v>
      </c>
      <c r="L64" s="797">
        <v>2</v>
      </c>
      <c r="M64" s="797">
        <v>16</v>
      </c>
      <c r="N64" s="801">
        <v>5.49</v>
      </c>
      <c r="O64" s="797" t="s">
        <v>6946</v>
      </c>
      <c r="P64" s="816" t="s">
        <v>7065</v>
      </c>
      <c r="Q64" s="802">
        <f t="shared" si="0"/>
        <v>4</v>
      </c>
      <c r="R64" s="802">
        <f t="shared" si="0"/>
        <v>1.6199999999999999</v>
      </c>
      <c r="S64" s="813">
        <f t="shared" si="1"/>
        <v>27.450000000000003</v>
      </c>
      <c r="T64" s="813">
        <f t="shared" si="2"/>
        <v>25</v>
      </c>
      <c r="U64" s="813">
        <f t="shared" si="3"/>
        <v>-2.4500000000000028</v>
      </c>
      <c r="V64" s="817">
        <f t="shared" si="4"/>
        <v>0.91074681238615651</v>
      </c>
      <c r="W64" s="803">
        <v>6</v>
      </c>
    </row>
    <row r="65" spans="1:23" ht="14.4" customHeight="1" x14ac:dyDescent="0.3">
      <c r="A65" s="865" t="s">
        <v>7066</v>
      </c>
      <c r="B65" s="849">
        <v>1</v>
      </c>
      <c r="C65" s="850">
        <v>0.7</v>
      </c>
      <c r="D65" s="818">
        <v>8</v>
      </c>
      <c r="E65" s="860">
        <v>4</v>
      </c>
      <c r="F65" s="854">
        <v>2.19</v>
      </c>
      <c r="G65" s="805">
        <v>8.3000000000000007</v>
      </c>
      <c r="H65" s="851">
        <v>11</v>
      </c>
      <c r="I65" s="852">
        <v>5.88</v>
      </c>
      <c r="J65" s="804">
        <v>4.9000000000000004</v>
      </c>
      <c r="K65" s="855">
        <v>0.57999999999999996</v>
      </c>
      <c r="L65" s="853">
        <v>3</v>
      </c>
      <c r="M65" s="853">
        <v>23</v>
      </c>
      <c r="N65" s="856">
        <v>7.79</v>
      </c>
      <c r="O65" s="853" t="s">
        <v>6946</v>
      </c>
      <c r="P65" s="857" t="s">
        <v>7067</v>
      </c>
      <c r="Q65" s="858">
        <f t="shared" si="0"/>
        <v>10</v>
      </c>
      <c r="R65" s="858">
        <f t="shared" si="0"/>
        <v>5.18</v>
      </c>
      <c r="S65" s="849">
        <f t="shared" si="1"/>
        <v>85.69</v>
      </c>
      <c r="T65" s="849">
        <f t="shared" si="2"/>
        <v>53.900000000000006</v>
      </c>
      <c r="U65" s="849">
        <f t="shared" si="3"/>
        <v>-31.789999999999992</v>
      </c>
      <c r="V65" s="859">
        <f t="shared" si="4"/>
        <v>0.6290115532734275</v>
      </c>
      <c r="W65" s="806">
        <v>3</v>
      </c>
    </row>
    <row r="66" spans="1:23" ht="14.4" customHeight="1" x14ac:dyDescent="0.3">
      <c r="A66" s="865" t="s">
        <v>7068</v>
      </c>
      <c r="B66" s="849"/>
      <c r="C66" s="850"/>
      <c r="D66" s="818"/>
      <c r="E66" s="860">
        <v>9</v>
      </c>
      <c r="F66" s="854">
        <v>7.89</v>
      </c>
      <c r="G66" s="805">
        <v>7.3</v>
      </c>
      <c r="H66" s="851">
        <v>10</v>
      </c>
      <c r="I66" s="852">
        <v>7.62</v>
      </c>
      <c r="J66" s="804">
        <v>4.5</v>
      </c>
      <c r="K66" s="855">
        <v>0.88</v>
      </c>
      <c r="L66" s="853">
        <v>3</v>
      </c>
      <c r="M66" s="853">
        <v>31</v>
      </c>
      <c r="N66" s="856">
        <v>10.39</v>
      </c>
      <c r="O66" s="853" t="s">
        <v>6946</v>
      </c>
      <c r="P66" s="857" t="s">
        <v>7069</v>
      </c>
      <c r="Q66" s="858">
        <f t="shared" si="0"/>
        <v>10</v>
      </c>
      <c r="R66" s="858">
        <f t="shared" si="0"/>
        <v>7.62</v>
      </c>
      <c r="S66" s="849">
        <f t="shared" si="1"/>
        <v>103.9</v>
      </c>
      <c r="T66" s="849">
        <f t="shared" si="2"/>
        <v>45</v>
      </c>
      <c r="U66" s="849">
        <f t="shared" si="3"/>
        <v>-58.900000000000006</v>
      </c>
      <c r="V66" s="859">
        <f t="shared" si="4"/>
        <v>0.43310875842155916</v>
      </c>
      <c r="W66" s="806">
        <v>5</v>
      </c>
    </row>
    <row r="67" spans="1:23" ht="14.4" customHeight="1" x14ac:dyDescent="0.3">
      <c r="A67" s="864" t="s">
        <v>7070</v>
      </c>
      <c r="B67" s="813"/>
      <c r="C67" s="814"/>
      <c r="D67" s="815"/>
      <c r="E67" s="819">
        <v>4</v>
      </c>
      <c r="F67" s="798">
        <v>1.51</v>
      </c>
      <c r="G67" s="799">
        <v>2.2999999999999998</v>
      </c>
      <c r="H67" s="794">
        <v>4</v>
      </c>
      <c r="I67" s="795">
        <v>1.51</v>
      </c>
      <c r="J67" s="796">
        <v>2.8</v>
      </c>
      <c r="K67" s="800">
        <v>0.38</v>
      </c>
      <c r="L67" s="797">
        <v>2</v>
      </c>
      <c r="M67" s="797">
        <v>14</v>
      </c>
      <c r="N67" s="801">
        <v>4.5599999999999996</v>
      </c>
      <c r="O67" s="797" t="s">
        <v>6946</v>
      </c>
      <c r="P67" s="816" t="s">
        <v>7071</v>
      </c>
      <c r="Q67" s="802">
        <f t="shared" si="0"/>
        <v>4</v>
      </c>
      <c r="R67" s="802">
        <f t="shared" si="0"/>
        <v>1.51</v>
      </c>
      <c r="S67" s="813">
        <f t="shared" si="1"/>
        <v>18.239999999999998</v>
      </c>
      <c r="T67" s="813">
        <f t="shared" si="2"/>
        <v>11.2</v>
      </c>
      <c r="U67" s="813">
        <f t="shared" si="3"/>
        <v>-7.0399999999999991</v>
      </c>
      <c r="V67" s="817">
        <f t="shared" si="4"/>
        <v>0.61403508771929827</v>
      </c>
      <c r="W67" s="803"/>
    </row>
    <row r="68" spans="1:23" ht="14.4" customHeight="1" x14ac:dyDescent="0.3">
      <c r="A68" s="865" t="s">
        <v>7072</v>
      </c>
      <c r="B68" s="849"/>
      <c r="C68" s="850"/>
      <c r="D68" s="818"/>
      <c r="E68" s="860">
        <v>10</v>
      </c>
      <c r="F68" s="854">
        <v>5.51</v>
      </c>
      <c r="G68" s="805">
        <v>5.3</v>
      </c>
      <c r="H68" s="851">
        <v>3</v>
      </c>
      <c r="I68" s="852">
        <v>1.65</v>
      </c>
      <c r="J68" s="804">
        <v>5.7</v>
      </c>
      <c r="K68" s="855">
        <v>0.55000000000000004</v>
      </c>
      <c r="L68" s="853">
        <v>2</v>
      </c>
      <c r="M68" s="853">
        <v>20</v>
      </c>
      <c r="N68" s="856">
        <v>6.71</v>
      </c>
      <c r="O68" s="853" t="s">
        <v>6946</v>
      </c>
      <c r="P68" s="857" t="s">
        <v>7073</v>
      </c>
      <c r="Q68" s="858">
        <f t="shared" si="0"/>
        <v>3</v>
      </c>
      <c r="R68" s="858">
        <f t="shared" si="0"/>
        <v>1.65</v>
      </c>
      <c r="S68" s="849">
        <f t="shared" si="1"/>
        <v>20.13</v>
      </c>
      <c r="T68" s="849">
        <f t="shared" si="2"/>
        <v>17.100000000000001</v>
      </c>
      <c r="U68" s="849">
        <f t="shared" si="3"/>
        <v>-3.0299999999999976</v>
      </c>
      <c r="V68" s="859">
        <f t="shared" si="4"/>
        <v>0.84947839046199713</v>
      </c>
      <c r="W68" s="806">
        <v>3</v>
      </c>
    </row>
    <row r="69" spans="1:23" ht="14.4" customHeight="1" x14ac:dyDescent="0.3">
      <c r="A69" s="865" t="s">
        <v>7074</v>
      </c>
      <c r="B69" s="849"/>
      <c r="C69" s="850"/>
      <c r="D69" s="818"/>
      <c r="E69" s="860">
        <v>4</v>
      </c>
      <c r="F69" s="854">
        <v>2.58</v>
      </c>
      <c r="G69" s="805">
        <v>3.3</v>
      </c>
      <c r="H69" s="851">
        <v>12</v>
      </c>
      <c r="I69" s="852">
        <v>10.36</v>
      </c>
      <c r="J69" s="804">
        <v>5.6</v>
      </c>
      <c r="K69" s="855">
        <v>0.7</v>
      </c>
      <c r="L69" s="853">
        <v>3</v>
      </c>
      <c r="M69" s="853">
        <v>25</v>
      </c>
      <c r="N69" s="856">
        <v>8.3800000000000008</v>
      </c>
      <c r="O69" s="853" t="s">
        <v>6946</v>
      </c>
      <c r="P69" s="857" t="s">
        <v>7075</v>
      </c>
      <c r="Q69" s="858">
        <f t="shared" si="0"/>
        <v>12</v>
      </c>
      <c r="R69" s="858">
        <f t="shared" si="0"/>
        <v>10.36</v>
      </c>
      <c r="S69" s="849">
        <f t="shared" si="1"/>
        <v>100.56</v>
      </c>
      <c r="T69" s="849">
        <f t="shared" si="2"/>
        <v>67.199999999999989</v>
      </c>
      <c r="U69" s="849">
        <f t="shared" si="3"/>
        <v>-33.360000000000014</v>
      </c>
      <c r="V69" s="859">
        <f t="shared" si="4"/>
        <v>0.66825775656324571</v>
      </c>
      <c r="W69" s="806">
        <v>16</v>
      </c>
    </row>
    <row r="70" spans="1:23" ht="14.4" customHeight="1" x14ac:dyDescent="0.3">
      <c r="A70" s="864" t="s">
        <v>7076</v>
      </c>
      <c r="B70" s="813"/>
      <c r="C70" s="814"/>
      <c r="D70" s="815"/>
      <c r="E70" s="819"/>
      <c r="F70" s="798"/>
      <c r="G70" s="799"/>
      <c r="H70" s="794">
        <v>1</v>
      </c>
      <c r="I70" s="795">
        <v>0.93</v>
      </c>
      <c r="J70" s="811">
        <v>19</v>
      </c>
      <c r="K70" s="800">
        <v>0.93</v>
      </c>
      <c r="L70" s="797">
        <v>2</v>
      </c>
      <c r="M70" s="797">
        <v>19</v>
      </c>
      <c r="N70" s="801">
        <v>6.34</v>
      </c>
      <c r="O70" s="797" t="s">
        <v>6946</v>
      </c>
      <c r="P70" s="816" t="s">
        <v>7077</v>
      </c>
      <c r="Q70" s="802">
        <f t="shared" ref="Q70:R107" si="5">H70-B70</f>
        <v>1</v>
      </c>
      <c r="R70" s="802">
        <f t="shared" si="5"/>
        <v>0.93</v>
      </c>
      <c r="S70" s="813">
        <f t="shared" ref="S70:S107" si="6">IF(H70=0,"",H70*N70)</f>
        <v>6.34</v>
      </c>
      <c r="T70" s="813">
        <f t="shared" ref="T70:T107" si="7">IF(H70=0,"",H70*J70)</f>
        <v>19</v>
      </c>
      <c r="U70" s="813">
        <f t="shared" ref="U70:U107" si="8">IF(H70=0,"",T70-S70)</f>
        <v>12.66</v>
      </c>
      <c r="V70" s="817">
        <f t="shared" ref="V70:V107" si="9">IF(H70=0,"",T70/S70)</f>
        <v>2.9968454258675079</v>
      </c>
      <c r="W70" s="803">
        <v>13</v>
      </c>
    </row>
    <row r="71" spans="1:23" ht="14.4" customHeight="1" x14ac:dyDescent="0.3">
      <c r="A71" s="864" t="s">
        <v>7078</v>
      </c>
      <c r="B71" s="813"/>
      <c r="C71" s="814"/>
      <c r="D71" s="815"/>
      <c r="E71" s="794">
        <v>8</v>
      </c>
      <c r="F71" s="795">
        <v>5.44</v>
      </c>
      <c r="G71" s="796">
        <v>13.3</v>
      </c>
      <c r="H71" s="797">
        <v>4</v>
      </c>
      <c r="I71" s="798">
        <v>1.71</v>
      </c>
      <c r="J71" s="811">
        <v>5.5</v>
      </c>
      <c r="K71" s="800">
        <v>0.43</v>
      </c>
      <c r="L71" s="797">
        <v>2</v>
      </c>
      <c r="M71" s="797">
        <v>16</v>
      </c>
      <c r="N71" s="801">
        <v>5.2</v>
      </c>
      <c r="O71" s="797" t="s">
        <v>6946</v>
      </c>
      <c r="P71" s="816" t="s">
        <v>7079</v>
      </c>
      <c r="Q71" s="802">
        <f t="shared" si="5"/>
        <v>4</v>
      </c>
      <c r="R71" s="802">
        <f t="shared" si="5"/>
        <v>1.71</v>
      </c>
      <c r="S71" s="813">
        <f t="shared" si="6"/>
        <v>20.8</v>
      </c>
      <c r="T71" s="813">
        <f t="shared" si="7"/>
        <v>22</v>
      </c>
      <c r="U71" s="813">
        <f t="shared" si="8"/>
        <v>1.1999999999999993</v>
      </c>
      <c r="V71" s="817">
        <f t="shared" si="9"/>
        <v>1.0576923076923077</v>
      </c>
      <c r="W71" s="803">
        <v>9</v>
      </c>
    </row>
    <row r="72" spans="1:23" ht="14.4" customHeight="1" x14ac:dyDescent="0.3">
      <c r="A72" s="865" t="s">
        <v>7080</v>
      </c>
      <c r="B72" s="849">
        <v>4</v>
      </c>
      <c r="C72" s="850">
        <v>2.21</v>
      </c>
      <c r="D72" s="818">
        <v>10.5</v>
      </c>
      <c r="E72" s="851">
        <v>9</v>
      </c>
      <c r="F72" s="852">
        <v>5.05</v>
      </c>
      <c r="G72" s="804">
        <v>6.2</v>
      </c>
      <c r="H72" s="853">
        <v>8</v>
      </c>
      <c r="I72" s="854">
        <v>4.33</v>
      </c>
      <c r="J72" s="805">
        <v>4.8</v>
      </c>
      <c r="K72" s="855">
        <v>0.54</v>
      </c>
      <c r="L72" s="853">
        <v>2</v>
      </c>
      <c r="M72" s="853">
        <v>20</v>
      </c>
      <c r="N72" s="856">
        <v>6.57</v>
      </c>
      <c r="O72" s="853" t="s">
        <v>6946</v>
      </c>
      <c r="P72" s="857" t="s">
        <v>7081</v>
      </c>
      <c r="Q72" s="858">
        <f t="shared" si="5"/>
        <v>4</v>
      </c>
      <c r="R72" s="858">
        <f t="shared" si="5"/>
        <v>2.12</v>
      </c>
      <c r="S72" s="849">
        <f t="shared" si="6"/>
        <v>52.56</v>
      </c>
      <c r="T72" s="849">
        <f t="shared" si="7"/>
        <v>38.4</v>
      </c>
      <c r="U72" s="849">
        <f t="shared" si="8"/>
        <v>-14.160000000000004</v>
      </c>
      <c r="V72" s="859">
        <f t="shared" si="9"/>
        <v>0.73059360730593603</v>
      </c>
      <c r="W72" s="806">
        <v>4</v>
      </c>
    </row>
    <row r="73" spans="1:23" ht="14.4" customHeight="1" x14ac:dyDescent="0.3">
      <c r="A73" s="865" t="s">
        <v>7082</v>
      </c>
      <c r="B73" s="849"/>
      <c r="C73" s="850"/>
      <c r="D73" s="818"/>
      <c r="E73" s="851">
        <v>17</v>
      </c>
      <c r="F73" s="852">
        <v>12.35</v>
      </c>
      <c r="G73" s="804">
        <v>6.7</v>
      </c>
      <c r="H73" s="853">
        <v>9</v>
      </c>
      <c r="I73" s="854">
        <v>6.05</v>
      </c>
      <c r="J73" s="805">
        <v>5</v>
      </c>
      <c r="K73" s="855">
        <v>0.74</v>
      </c>
      <c r="L73" s="853">
        <v>3</v>
      </c>
      <c r="M73" s="853">
        <v>26</v>
      </c>
      <c r="N73" s="856">
        <v>8.76</v>
      </c>
      <c r="O73" s="853" t="s">
        <v>6946</v>
      </c>
      <c r="P73" s="857" t="s">
        <v>7083</v>
      </c>
      <c r="Q73" s="858">
        <f t="shared" si="5"/>
        <v>9</v>
      </c>
      <c r="R73" s="858">
        <f t="shared" si="5"/>
        <v>6.05</v>
      </c>
      <c r="S73" s="849">
        <f t="shared" si="6"/>
        <v>78.84</v>
      </c>
      <c r="T73" s="849">
        <f t="shared" si="7"/>
        <v>45</v>
      </c>
      <c r="U73" s="849">
        <f t="shared" si="8"/>
        <v>-33.840000000000003</v>
      </c>
      <c r="V73" s="859">
        <f t="shared" si="9"/>
        <v>0.57077625570776258</v>
      </c>
      <c r="W73" s="806"/>
    </row>
    <row r="74" spans="1:23" ht="14.4" customHeight="1" x14ac:dyDescent="0.3">
      <c r="A74" s="864" t="s">
        <v>7084</v>
      </c>
      <c r="B74" s="813"/>
      <c r="C74" s="814"/>
      <c r="D74" s="815"/>
      <c r="E74" s="794"/>
      <c r="F74" s="795"/>
      <c r="G74" s="796"/>
      <c r="H74" s="797">
        <v>1</v>
      </c>
      <c r="I74" s="798">
        <v>0.71</v>
      </c>
      <c r="J74" s="811">
        <v>7</v>
      </c>
      <c r="K74" s="800">
        <v>0.71</v>
      </c>
      <c r="L74" s="797">
        <v>2</v>
      </c>
      <c r="M74" s="797">
        <v>19</v>
      </c>
      <c r="N74" s="801">
        <v>6.36</v>
      </c>
      <c r="O74" s="797" t="s">
        <v>6946</v>
      </c>
      <c r="P74" s="816" t="s">
        <v>7085</v>
      </c>
      <c r="Q74" s="802">
        <f t="shared" si="5"/>
        <v>1</v>
      </c>
      <c r="R74" s="802">
        <f t="shared" si="5"/>
        <v>0.71</v>
      </c>
      <c r="S74" s="813">
        <f t="shared" si="6"/>
        <v>6.36</v>
      </c>
      <c r="T74" s="813">
        <f t="shared" si="7"/>
        <v>7</v>
      </c>
      <c r="U74" s="813">
        <f t="shared" si="8"/>
        <v>0.63999999999999968</v>
      </c>
      <c r="V74" s="817">
        <f t="shared" si="9"/>
        <v>1.10062893081761</v>
      </c>
      <c r="W74" s="803">
        <v>1</v>
      </c>
    </row>
    <row r="75" spans="1:23" ht="14.4" customHeight="1" x14ac:dyDescent="0.3">
      <c r="A75" s="865" t="s">
        <v>7086</v>
      </c>
      <c r="B75" s="849">
        <v>2</v>
      </c>
      <c r="C75" s="850">
        <v>2.04</v>
      </c>
      <c r="D75" s="818">
        <v>3.5</v>
      </c>
      <c r="E75" s="851">
        <v>3</v>
      </c>
      <c r="F75" s="852">
        <v>3.47</v>
      </c>
      <c r="G75" s="804">
        <v>9</v>
      </c>
      <c r="H75" s="853">
        <v>2</v>
      </c>
      <c r="I75" s="854">
        <v>2.31</v>
      </c>
      <c r="J75" s="805">
        <v>7.5</v>
      </c>
      <c r="K75" s="855">
        <v>1.1599999999999999</v>
      </c>
      <c r="L75" s="853">
        <v>3</v>
      </c>
      <c r="M75" s="853">
        <v>27</v>
      </c>
      <c r="N75" s="856">
        <v>9.1</v>
      </c>
      <c r="O75" s="853" t="s">
        <v>6946</v>
      </c>
      <c r="P75" s="857" t="s">
        <v>7087</v>
      </c>
      <c r="Q75" s="858">
        <f t="shared" si="5"/>
        <v>0</v>
      </c>
      <c r="R75" s="858">
        <f t="shared" si="5"/>
        <v>0.27</v>
      </c>
      <c r="S75" s="849">
        <f t="shared" si="6"/>
        <v>18.2</v>
      </c>
      <c r="T75" s="849">
        <f t="shared" si="7"/>
        <v>15</v>
      </c>
      <c r="U75" s="849">
        <f t="shared" si="8"/>
        <v>-3.1999999999999993</v>
      </c>
      <c r="V75" s="859">
        <f t="shared" si="9"/>
        <v>0.82417582417582425</v>
      </c>
      <c r="W75" s="806"/>
    </row>
    <row r="76" spans="1:23" ht="14.4" customHeight="1" x14ac:dyDescent="0.3">
      <c r="A76" s="865" t="s">
        <v>7088</v>
      </c>
      <c r="B76" s="849"/>
      <c r="C76" s="850"/>
      <c r="D76" s="818"/>
      <c r="E76" s="851">
        <v>3</v>
      </c>
      <c r="F76" s="852">
        <v>4.33</v>
      </c>
      <c r="G76" s="804">
        <v>6.7</v>
      </c>
      <c r="H76" s="853">
        <v>1</v>
      </c>
      <c r="I76" s="854">
        <v>1.63</v>
      </c>
      <c r="J76" s="805">
        <v>5</v>
      </c>
      <c r="K76" s="855">
        <v>1.63</v>
      </c>
      <c r="L76" s="853">
        <v>4</v>
      </c>
      <c r="M76" s="853">
        <v>33</v>
      </c>
      <c r="N76" s="856">
        <v>10.99</v>
      </c>
      <c r="O76" s="853" t="s">
        <v>6946</v>
      </c>
      <c r="P76" s="857" t="s">
        <v>7089</v>
      </c>
      <c r="Q76" s="858">
        <f t="shared" si="5"/>
        <v>1</v>
      </c>
      <c r="R76" s="858">
        <f t="shared" si="5"/>
        <v>1.63</v>
      </c>
      <c r="S76" s="849">
        <f t="shared" si="6"/>
        <v>10.99</v>
      </c>
      <c r="T76" s="849">
        <f t="shared" si="7"/>
        <v>5</v>
      </c>
      <c r="U76" s="849">
        <f t="shared" si="8"/>
        <v>-5.99</v>
      </c>
      <c r="V76" s="859">
        <f t="shared" si="9"/>
        <v>0.45495905368516831</v>
      </c>
      <c r="W76" s="806"/>
    </row>
    <row r="77" spans="1:23" ht="14.4" customHeight="1" x14ac:dyDescent="0.3">
      <c r="A77" s="864" t="s">
        <v>7090</v>
      </c>
      <c r="B77" s="813">
        <v>1</v>
      </c>
      <c r="C77" s="814">
        <v>0.71</v>
      </c>
      <c r="D77" s="815">
        <v>15</v>
      </c>
      <c r="E77" s="794"/>
      <c r="F77" s="795"/>
      <c r="G77" s="796"/>
      <c r="H77" s="797"/>
      <c r="I77" s="798"/>
      <c r="J77" s="799"/>
      <c r="K77" s="800">
        <v>0.71</v>
      </c>
      <c r="L77" s="797">
        <v>3</v>
      </c>
      <c r="M77" s="797">
        <v>24</v>
      </c>
      <c r="N77" s="801">
        <v>8.1300000000000008</v>
      </c>
      <c r="O77" s="797" t="s">
        <v>6946</v>
      </c>
      <c r="P77" s="816" t="s">
        <v>7091</v>
      </c>
      <c r="Q77" s="802">
        <f t="shared" si="5"/>
        <v>-1</v>
      </c>
      <c r="R77" s="802">
        <f t="shared" si="5"/>
        <v>-0.71</v>
      </c>
      <c r="S77" s="813" t="str">
        <f t="shared" si="6"/>
        <v/>
      </c>
      <c r="T77" s="813" t="str">
        <f t="shared" si="7"/>
        <v/>
      </c>
      <c r="U77" s="813" t="str">
        <f t="shared" si="8"/>
        <v/>
      </c>
      <c r="V77" s="817" t="str">
        <f t="shared" si="9"/>
        <v/>
      </c>
      <c r="W77" s="803"/>
    </row>
    <row r="78" spans="1:23" ht="14.4" customHeight="1" x14ac:dyDescent="0.3">
      <c r="A78" s="865" t="s">
        <v>7092</v>
      </c>
      <c r="B78" s="849">
        <v>1</v>
      </c>
      <c r="C78" s="850">
        <v>0.82</v>
      </c>
      <c r="D78" s="818">
        <v>2</v>
      </c>
      <c r="E78" s="851">
        <v>2</v>
      </c>
      <c r="F78" s="852">
        <v>2.29</v>
      </c>
      <c r="G78" s="804">
        <v>3</v>
      </c>
      <c r="H78" s="853">
        <v>1</v>
      </c>
      <c r="I78" s="854">
        <v>1.1399999999999999</v>
      </c>
      <c r="J78" s="805">
        <v>5</v>
      </c>
      <c r="K78" s="855">
        <v>1.1399999999999999</v>
      </c>
      <c r="L78" s="853">
        <v>3</v>
      </c>
      <c r="M78" s="853">
        <v>31</v>
      </c>
      <c r="N78" s="856">
        <v>10.29</v>
      </c>
      <c r="O78" s="853" t="s">
        <v>6946</v>
      </c>
      <c r="P78" s="857" t="s">
        <v>7093</v>
      </c>
      <c r="Q78" s="858">
        <f t="shared" si="5"/>
        <v>0</v>
      </c>
      <c r="R78" s="858">
        <f t="shared" si="5"/>
        <v>0.31999999999999995</v>
      </c>
      <c r="S78" s="849">
        <f t="shared" si="6"/>
        <v>10.29</v>
      </c>
      <c r="T78" s="849">
        <f t="shared" si="7"/>
        <v>5</v>
      </c>
      <c r="U78" s="849">
        <f t="shared" si="8"/>
        <v>-5.2899999999999991</v>
      </c>
      <c r="V78" s="859">
        <f t="shared" si="9"/>
        <v>0.48590864917395532</v>
      </c>
      <c r="W78" s="806"/>
    </row>
    <row r="79" spans="1:23" ht="14.4" customHeight="1" x14ac:dyDescent="0.3">
      <c r="A79" s="864" t="s">
        <v>7094</v>
      </c>
      <c r="B79" s="813"/>
      <c r="C79" s="814"/>
      <c r="D79" s="815"/>
      <c r="E79" s="794">
        <v>4</v>
      </c>
      <c r="F79" s="795">
        <v>2.2799999999999998</v>
      </c>
      <c r="G79" s="796">
        <v>2</v>
      </c>
      <c r="H79" s="797"/>
      <c r="I79" s="798"/>
      <c r="J79" s="799"/>
      <c r="K79" s="800">
        <v>0.56999999999999995</v>
      </c>
      <c r="L79" s="797">
        <v>2</v>
      </c>
      <c r="M79" s="797">
        <v>18</v>
      </c>
      <c r="N79" s="801">
        <v>6.13</v>
      </c>
      <c r="O79" s="797" t="s">
        <v>6946</v>
      </c>
      <c r="P79" s="816" t="s">
        <v>7095</v>
      </c>
      <c r="Q79" s="802">
        <f t="shared" si="5"/>
        <v>0</v>
      </c>
      <c r="R79" s="802">
        <f t="shared" si="5"/>
        <v>0</v>
      </c>
      <c r="S79" s="813" t="str">
        <f t="shared" si="6"/>
        <v/>
      </c>
      <c r="T79" s="813" t="str">
        <f t="shared" si="7"/>
        <v/>
      </c>
      <c r="U79" s="813" t="str">
        <f t="shared" si="8"/>
        <v/>
      </c>
      <c r="V79" s="817" t="str">
        <f t="shared" si="9"/>
        <v/>
      </c>
      <c r="W79" s="803"/>
    </row>
    <row r="80" spans="1:23" ht="14.4" customHeight="1" x14ac:dyDescent="0.3">
      <c r="A80" s="865" t="s">
        <v>7096</v>
      </c>
      <c r="B80" s="849"/>
      <c r="C80" s="850"/>
      <c r="D80" s="818"/>
      <c r="E80" s="851">
        <v>5</v>
      </c>
      <c r="F80" s="852">
        <v>2.97</v>
      </c>
      <c r="G80" s="804">
        <v>3.6</v>
      </c>
      <c r="H80" s="853"/>
      <c r="I80" s="854"/>
      <c r="J80" s="805"/>
      <c r="K80" s="855">
        <v>0.71</v>
      </c>
      <c r="L80" s="853">
        <v>3</v>
      </c>
      <c r="M80" s="853">
        <v>24</v>
      </c>
      <c r="N80" s="856">
        <v>7.97</v>
      </c>
      <c r="O80" s="853" t="s">
        <v>6946</v>
      </c>
      <c r="P80" s="857" t="s">
        <v>7097</v>
      </c>
      <c r="Q80" s="858">
        <f t="shared" si="5"/>
        <v>0</v>
      </c>
      <c r="R80" s="858">
        <f t="shared" si="5"/>
        <v>0</v>
      </c>
      <c r="S80" s="849" t="str">
        <f t="shared" si="6"/>
        <v/>
      </c>
      <c r="T80" s="849" t="str">
        <f t="shared" si="7"/>
        <v/>
      </c>
      <c r="U80" s="849" t="str">
        <f t="shared" si="8"/>
        <v/>
      </c>
      <c r="V80" s="859" t="str">
        <f t="shared" si="9"/>
        <v/>
      </c>
      <c r="W80" s="806"/>
    </row>
    <row r="81" spans="1:23" ht="14.4" customHeight="1" x14ac:dyDescent="0.3">
      <c r="A81" s="865" t="s">
        <v>7098</v>
      </c>
      <c r="B81" s="849"/>
      <c r="C81" s="850"/>
      <c r="D81" s="818"/>
      <c r="E81" s="851">
        <v>1</v>
      </c>
      <c r="F81" s="852">
        <v>0.91</v>
      </c>
      <c r="G81" s="804">
        <v>6</v>
      </c>
      <c r="H81" s="853"/>
      <c r="I81" s="854"/>
      <c r="J81" s="805"/>
      <c r="K81" s="855">
        <v>0.91</v>
      </c>
      <c r="L81" s="853">
        <v>3</v>
      </c>
      <c r="M81" s="853">
        <v>29</v>
      </c>
      <c r="N81" s="856">
        <v>9.59</v>
      </c>
      <c r="O81" s="853" t="s">
        <v>6946</v>
      </c>
      <c r="P81" s="857" t="s">
        <v>7099</v>
      </c>
      <c r="Q81" s="858">
        <f t="shared" si="5"/>
        <v>0</v>
      </c>
      <c r="R81" s="858">
        <f t="shared" si="5"/>
        <v>0</v>
      </c>
      <c r="S81" s="849" t="str">
        <f t="shared" si="6"/>
        <v/>
      </c>
      <c r="T81" s="849" t="str">
        <f t="shared" si="7"/>
        <v/>
      </c>
      <c r="U81" s="849" t="str">
        <f t="shared" si="8"/>
        <v/>
      </c>
      <c r="V81" s="859" t="str">
        <f t="shared" si="9"/>
        <v/>
      </c>
      <c r="W81" s="806"/>
    </row>
    <row r="82" spans="1:23" ht="14.4" customHeight="1" x14ac:dyDescent="0.3">
      <c r="A82" s="864" t="s">
        <v>7100</v>
      </c>
      <c r="B82" s="807">
        <v>1</v>
      </c>
      <c r="C82" s="808">
        <v>2.63</v>
      </c>
      <c r="D82" s="809">
        <v>38</v>
      </c>
      <c r="E82" s="819">
        <v>2</v>
      </c>
      <c r="F82" s="798">
        <v>5.0999999999999996</v>
      </c>
      <c r="G82" s="799">
        <v>14</v>
      </c>
      <c r="H82" s="797"/>
      <c r="I82" s="798"/>
      <c r="J82" s="799"/>
      <c r="K82" s="800">
        <v>2.5299999999999998</v>
      </c>
      <c r="L82" s="797">
        <v>4</v>
      </c>
      <c r="M82" s="797">
        <v>39</v>
      </c>
      <c r="N82" s="801">
        <v>12.95</v>
      </c>
      <c r="O82" s="797" t="s">
        <v>6946</v>
      </c>
      <c r="P82" s="816" t="s">
        <v>7101</v>
      </c>
      <c r="Q82" s="802">
        <f t="shared" si="5"/>
        <v>-1</v>
      </c>
      <c r="R82" s="802">
        <f t="shared" si="5"/>
        <v>-2.63</v>
      </c>
      <c r="S82" s="813" t="str">
        <f t="shared" si="6"/>
        <v/>
      </c>
      <c r="T82" s="813" t="str">
        <f t="shared" si="7"/>
        <v/>
      </c>
      <c r="U82" s="813" t="str">
        <f t="shared" si="8"/>
        <v/>
      </c>
      <c r="V82" s="817" t="str">
        <f t="shared" si="9"/>
        <v/>
      </c>
      <c r="W82" s="803"/>
    </row>
    <row r="83" spans="1:23" ht="14.4" customHeight="1" x14ac:dyDescent="0.3">
      <c r="A83" s="865" t="s">
        <v>7102</v>
      </c>
      <c r="B83" s="861">
        <v>1</v>
      </c>
      <c r="C83" s="862">
        <v>4.22</v>
      </c>
      <c r="D83" s="812">
        <v>43</v>
      </c>
      <c r="E83" s="860">
        <v>1</v>
      </c>
      <c r="F83" s="854">
        <v>4.22</v>
      </c>
      <c r="G83" s="805">
        <v>29</v>
      </c>
      <c r="H83" s="853">
        <v>1</v>
      </c>
      <c r="I83" s="854">
        <v>4.22</v>
      </c>
      <c r="J83" s="810">
        <v>36</v>
      </c>
      <c r="K83" s="855">
        <v>4.22</v>
      </c>
      <c r="L83" s="853">
        <v>7</v>
      </c>
      <c r="M83" s="853">
        <v>64</v>
      </c>
      <c r="N83" s="856">
        <v>21.19</v>
      </c>
      <c r="O83" s="853" t="s">
        <v>6946</v>
      </c>
      <c r="P83" s="857" t="s">
        <v>7103</v>
      </c>
      <c r="Q83" s="858">
        <f t="shared" si="5"/>
        <v>0</v>
      </c>
      <c r="R83" s="858">
        <f t="shared" si="5"/>
        <v>0</v>
      </c>
      <c r="S83" s="849">
        <f t="shared" si="6"/>
        <v>21.19</v>
      </c>
      <c r="T83" s="849">
        <f t="shared" si="7"/>
        <v>36</v>
      </c>
      <c r="U83" s="849">
        <f t="shared" si="8"/>
        <v>14.809999999999999</v>
      </c>
      <c r="V83" s="859">
        <f t="shared" si="9"/>
        <v>1.698914582350165</v>
      </c>
      <c r="W83" s="806">
        <v>15</v>
      </c>
    </row>
    <row r="84" spans="1:23" ht="14.4" customHeight="1" x14ac:dyDescent="0.3">
      <c r="A84" s="865" t="s">
        <v>7104</v>
      </c>
      <c r="B84" s="861">
        <v>2</v>
      </c>
      <c r="C84" s="862">
        <v>11.61</v>
      </c>
      <c r="D84" s="812">
        <v>32</v>
      </c>
      <c r="E84" s="860"/>
      <c r="F84" s="854"/>
      <c r="G84" s="805"/>
      <c r="H84" s="853"/>
      <c r="I84" s="854"/>
      <c r="J84" s="805"/>
      <c r="K84" s="855">
        <v>5.58</v>
      </c>
      <c r="L84" s="853">
        <v>7</v>
      </c>
      <c r="M84" s="853">
        <v>66</v>
      </c>
      <c r="N84" s="856">
        <v>22.11</v>
      </c>
      <c r="O84" s="853" t="s">
        <v>6946</v>
      </c>
      <c r="P84" s="857" t="s">
        <v>7105</v>
      </c>
      <c r="Q84" s="858">
        <f t="shared" si="5"/>
        <v>-2</v>
      </c>
      <c r="R84" s="858">
        <f t="shared" si="5"/>
        <v>-11.61</v>
      </c>
      <c r="S84" s="849" t="str">
        <f t="shared" si="6"/>
        <v/>
      </c>
      <c r="T84" s="849" t="str">
        <f t="shared" si="7"/>
        <v/>
      </c>
      <c r="U84" s="849" t="str">
        <f t="shared" si="8"/>
        <v/>
      </c>
      <c r="V84" s="859" t="str">
        <f t="shared" si="9"/>
        <v/>
      </c>
      <c r="W84" s="806"/>
    </row>
    <row r="85" spans="1:23" ht="14.4" customHeight="1" x14ac:dyDescent="0.3">
      <c r="A85" s="864" t="s">
        <v>7106</v>
      </c>
      <c r="B85" s="813">
        <v>3</v>
      </c>
      <c r="C85" s="814">
        <v>8.24</v>
      </c>
      <c r="D85" s="815">
        <v>15.7</v>
      </c>
      <c r="E85" s="794">
        <v>6</v>
      </c>
      <c r="F85" s="795">
        <v>10.16</v>
      </c>
      <c r="G85" s="796">
        <v>5.7</v>
      </c>
      <c r="H85" s="797">
        <v>3</v>
      </c>
      <c r="I85" s="798">
        <v>7.32</v>
      </c>
      <c r="J85" s="811">
        <v>28</v>
      </c>
      <c r="K85" s="800">
        <v>0.99</v>
      </c>
      <c r="L85" s="797">
        <v>3</v>
      </c>
      <c r="M85" s="797">
        <v>24</v>
      </c>
      <c r="N85" s="801">
        <v>8.11</v>
      </c>
      <c r="O85" s="797" t="s">
        <v>6946</v>
      </c>
      <c r="P85" s="816" t="s">
        <v>7107</v>
      </c>
      <c r="Q85" s="802">
        <f t="shared" si="5"/>
        <v>0</v>
      </c>
      <c r="R85" s="802">
        <f t="shared" si="5"/>
        <v>-0.91999999999999993</v>
      </c>
      <c r="S85" s="813">
        <f t="shared" si="6"/>
        <v>24.33</v>
      </c>
      <c r="T85" s="813">
        <f t="shared" si="7"/>
        <v>84</v>
      </c>
      <c r="U85" s="813">
        <f t="shared" si="8"/>
        <v>59.67</v>
      </c>
      <c r="V85" s="817">
        <f t="shared" si="9"/>
        <v>3.4525277435265109</v>
      </c>
      <c r="W85" s="803">
        <v>68</v>
      </c>
    </row>
    <row r="86" spans="1:23" ht="14.4" customHeight="1" x14ac:dyDescent="0.3">
      <c r="A86" s="865" t="s">
        <v>7108</v>
      </c>
      <c r="B86" s="849">
        <v>3</v>
      </c>
      <c r="C86" s="850">
        <v>7.66</v>
      </c>
      <c r="D86" s="818">
        <v>4.7</v>
      </c>
      <c r="E86" s="851">
        <v>1</v>
      </c>
      <c r="F86" s="852">
        <v>5.79</v>
      </c>
      <c r="G86" s="804">
        <v>97</v>
      </c>
      <c r="H86" s="853">
        <v>1</v>
      </c>
      <c r="I86" s="854">
        <v>1.7</v>
      </c>
      <c r="J86" s="805">
        <v>3</v>
      </c>
      <c r="K86" s="855">
        <v>1.68</v>
      </c>
      <c r="L86" s="853">
        <v>4</v>
      </c>
      <c r="M86" s="853">
        <v>38</v>
      </c>
      <c r="N86" s="856">
        <v>12.55</v>
      </c>
      <c r="O86" s="853" t="s">
        <v>6946</v>
      </c>
      <c r="P86" s="857" t="s">
        <v>7109</v>
      </c>
      <c r="Q86" s="858">
        <f t="shared" si="5"/>
        <v>-2</v>
      </c>
      <c r="R86" s="858">
        <f t="shared" si="5"/>
        <v>-5.96</v>
      </c>
      <c r="S86" s="849">
        <f t="shared" si="6"/>
        <v>12.55</v>
      </c>
      <c r="T86" s="849">
        <f t="shared" si="7"/>
        <v>3</v>
      </c>
      <c r="U86" s="849">
        <f t="shared" si="8"/>
        <v>-9.5500000000000007</v>
      </c>
      <c r="V86" s="859">
        <f t="shared" si="9"/>
        <v>0.2390438247011952</v>
      </c>
      <c r="W86" s="806"/>
    </row>
    <row r="87" spans="1:23" ht="14.4" customHeight="1" x14ac:dyDescent="0.3">
      <c r="A87" s="865" t="s">
        <v>7110</v>
      </c>
      <c r="B87" s="849"/>
      <c r="C87" s="850"/>
      <c r="D87" s="818"/>
      <c r="E87" s="851">
        <v>1</v>
      </c>
      <c r="F87" s="852">
        <v>3.84</v>
      </c>
      <c r="G87" s="804">
        <v>38</v>
      </c>
      <c r="H87" s="853">
        <v>2</v>
      </c>
      <c r="I87" s="854">
        <v>6.32</v>
      </c>
      <c r="J87" s="805">
        <v>6</v>
      </c>
      <c r="K87" s="855">
        <v>3.84</v>
      </c>
      <c r="L87" s="853">
        <v>7</v>
      </c>
      <c r="M87" s="853">
        <v>65</v>
      </c>
      <c r="N87" s="856">
        <v>21.62</v>
      </c>
      <c r="O87" s="853" t="s">
        <v>6946</v>
      </c>
      <c r="P87" s="857" t="s">
        <v>7111</v>
      </c>
      <c r="Q87" s="858">
        <f t="shared" si="5"/>
        <v>2</v>
      </c>
      <c r="R87" s="858">
        <f t="shared" si="5"/>
        <v>6.32</v>
      </c>
      <c r="S87" s="849">
        <f t="shared" si="6"/>
        <v>43.24</v>
      </c>
      <c r="T87" s="849">
        <f t="shared" si="7"/>
        <v>12</v>
      </c>
      <c r="U87" s="849">
        <f t="shared" si="8"/>
        <v>-31.240000000000002</v>
      </c>
      <c r="V87" s="859">
        <f t="shared" si="9"/>
        <v>0.27752081406105455</v>
      </c>
      <c r="W87" s="806"/>
    </row>
    <row r="88" spans="1:23" ht="14.4" customHeight="1" x14ac:dyDescent="0.3">
      <c r="A88" s="864" t="s">
        <v>7112</v>
      </c>
      <c r="B88" s="813"/>
      <c r="C88" s="814"/>
      <c r="D88" s="815"/>
      <c r="E88" s="819"/>
      <c r="F88" s="798"/>
      <c r="G88" s="799"/>
      <c r="H88" s="794">
        <v>1</v>
      </c>
      <c r="I88" s="795">
        <v>1.34</v>
      </c>
      <c r="J88" s="796">
        <v>2</v>
      </c>
      <c r="K88" s="800">
        <v>1.34</v>
      </c>
      <c r="L88" s="797">
        <v>2</v>
      </c>
      <c r="M88" s="797">
        <v>20</v>
      </c>
      <c r="N88" s="801">
        <v>6.79</v>
      </c>
      <c r="O88" s="797" t="s">
        <v>6946</v>
      </c>
      <c r="P88" s="816" t="s">
        <v>7113</v>
      </c>
      <c r="Q88" s="802">
        <f t="shared" si="5"/>
        <v>1</v>
      </c>
      <c r="R88" s="802">
        <f t="shared" si="5"/>
        <v>1.34</v>
      </c>
      <c r="S88" s="813">
        <f t="shared" si="6"/>
        <v>6.79</v>
      </c>
      <c r="T88" s="813">
        <f t="shared" si="7"/>
        <v>2</v>
      </c>
      <c r="U88" s="813">
        <f t="shared" si="8"/>
        <v>-4.79</v>
      </c>
      <c r="V88" s="817">
        <f t="shared" si="9"/>
        <v>0.29455081001472755</v>
      </c>
      <c r="W88" s="803"/>
    </row>
    <row r="89" spans="1:23" ht="14.4" customHeight="1" x14ac:dyDescent="0.3">
      <c r="A89" s="864" t="s">
        <v>7114</v>
      </c>
      <c r="B89" s="813">
        <v>58</v>
      </c>
      <c r="C89" s="814">
        <v>81.260000000000005</v>
      </c>
      <c r="D89" s="815">
        <v>24.8</v>
      </c>
      <c r="E89" s="819">
        <v>69</v>
      </c>
      <c r="F89" s="798">
        <v>92.24</v>
      </c>
      <c r="G89" s="799">
        <v>19</v>
      </c>
      <c r="H89" s="794">
        <v>100</v>
      </c>
      <c r="I89" s="795">
        <v>133.55000000000001</v>
      </c>
      <c r="J89" s="811">
        <v>19.399999999999999</v>
      </c>
      <c r="K89" s="800">
        <v>1.36</v>
      </c>
      <c r="L89" s="797">
        <v>5</v>
      </c>
      <c r="M89" s="797">
        <v>46</v>
      </c>
      <c r="N89" s="801">
        <v>15.18</v>
      </c>
      <c r="O89" s="797" t="s">
        <v>6946</v>
      </c>
      <c r="P89" s="816" t="s">
        <v>7115</v>
      </c>
      <c r="Q89" s="802">
        <f t="shared" si="5"/>
        <v>42</v>
      </c>
      <c r="R89" s="802">
        <f t="shared" si="5"/>
        <v>52.290000000000006</v>
      </c>
      <c r="S89" s="813">
        <f t="shared" si="6"/>
        <v>1518</v>
      </c>
      <c r="T89" s="813">
        <f t="shared" si="7"/>
        <v>1939.9999999999998</v>
      </c>
      <c r="U89" s="813">
        <f t="shared" si="8"/>
        <v>421.99999999999977</v>
      </c>
      <c r="V89" s="817">
        <f t="shared" si="9"/>
        <v>1.2779973649538865</v>
      </c>
      <c r="W89" s="803">
        <v>750</v>
      </c>
    </row>
    <row r="90" spans="1:23" ht="14.4" customHeight="1" x14ac:dyDescent="0.3">
      <c r="A90" s="865" t="s">
        <v>7116</v>
      </c>
      <c r="B90" s="849">
        <v>74</v>
      </c>
      <c r="C90" s="850">
        <v>133.24</v>
      </c>
      <c r="D90" s="818">
        <v>27.4</v>
      </c>
      <c r="E90" s="860">
        <v>100</v>
      </c>
      <c r="F90" s="854">
        <v>177.67</v>
      </c>
      <c r="G90" s="805">
        <v>20</v>
      </c>
      <c r="H90" s="851">
        <v>91</v>
      </c>
      <c r="I90" s="852">
        <v>166.48</v>
      </c>
      <c r="J90" s="810">
        <v>21</v>
      </c>
      <c r="K90" s="855">
        <v>1.87</v>
      </c>
      <c r="L90" s="853">
        <v>7</v>
      </c>
      <c r="M90" s="853">
        <v>59</v>
      </c>
      <c r="N90" s="856">
        <v>19.52</v>
      </c>
      <c r="O90" s="853" t="s">
        <v>6946</v>
      </c>
      <c r="P90" s="857" t="s">
        <v>7117</v>
      </c>
      <c r="Q90" s="858">
        <f t="shared" si="5"/>
        <v>17</v>
      </c>
      <c r="R90" s="858">
        <f t="shared" si="5"/>
        <v>33.239999999999981</v>
      </c>
      <c r="S90" s="849">
        <f t="shared" si="6"/>
        <v>1776.32</v>
      </c>
      <c r="T90" s="849">
        <f t="shared" si="7"/>
        <v>1911</v>
      </c>
      <c r="U90" s="849">
        <f t="shared" si="8"/>
        <v>134.68000000000006</v>
      </c>
      <c r="V90" s="859">
        <f t="shared" si="9"/>
        <v>1.0758196721311475</v>
      </c>
      <c r="W90" s="806">
        <v>569</v>
      </c>
    </row>
    <row r="91" spans="1:23" ht="14.4" customHeight="1" x14ac:dyDescent="0.3">
      <c r="A91" s="865" t="s">
        <v>7118</v>
      </c>
      <c r="B91" s="849">
        <v>9</v>
      </c>
      <c r="C91" s="850">
        <v>19.16</v>
      </c>
      <c r="D91" s="818">
        <v>28.3</v>
      </c>
      <c r="E91" s="860">
        <v>18</v>
      </c>
      <c r="F91" s="854">
        <v>36.92</v>
      </c>
      <c r="G91" s="805">
        <v>17.3</v>
      </c>
      <c r="H91" s="851">
        <v>12</v>
      </c>
      <c r="I91" s="852">
        <v>26.74</v>
      </c>
      <c r="J91" s="810">
        <v>28.8</v>
      </c>
      <c r="K91" s="855">
        <v>2.2200000000000002</v>
      </c>
      <c r="L91" s="853">
        <v>8</v>
      </c>
      <c r="M91" s="853">
        <v>71</v>
      </c>
      <c r="N91" s="856">
        <v>23.59</v>
      </c>
      <c r="O91" s="853" t="s">
        <v>6946</v>
      </c>
      <c r="P91" s="857" t="s">
        <v>7119</v>
      </c>
      <c r="Q91" s="858">
        <f t="shared" si="5"/>
        <v>3</v>
      </c>
      <c r="R91" s="858">
        <f t="shared" si="5"/>
        <v>7.5799999999999983</v>
      </c>
      <c r="S91" s="849">
        <f t="shared" si="6"/>
        <v>283.08</v>
      </c>
      <c r="T91" s="849">
        <f t="shared" si="7"/>
        <v>345.6</v>
      </c>
      <c r="U91" s="849">
        <f t="shared" si="8"/>
        <v>62.520000000000039</v>
      </c>
      <c r="V91" s="859">
        <f t="shared" si="9"/>
        <v>1.2208562950402715</v>
      </c>
      <c r="W91" s="806">
        <v>115</v>
      </c>
    </row>
    <row r="92" spans="1:23" ht="14.4" customHeight="1" x14ac:dyDescent="0.3">
      <c r="A92" s="864" t="s">
        <v>7120</v>
      </c>
      <c r="B92" s="813">
        <v>638</v>
      </c>
      <c r="C92" s="814">
        <v>497.11</v>
      </c>
      <c r="D92" s="815">
        <v>5.0999999999999996</v>
      </c>
      <c r="E92" s="819">
        <v>689</v>
      </c>
      <c r="F92" s="798">
        <v>525.39</v>
      </c>
      <c r="G92" s="799">
        <v>4.3</v>
      </c>
      <c r="H92" s="794">
        <v>886</v>
      </c>
      <c r="I92" s="795">
        <v>676.72</v>
      </c>
      <c r="J92" s="796">
        <v>4.0999999999999996</v>
      </c>
      <c r="K92" s="800">
        <v>0.76</v>
      </c>
      <c r="L92" s="797">
        <v>2</v>
      </c>
      <c r="M92" s="797">
        <v>14</v>
      </c>
      <c r="N92" s="801">
        <v>4.51</v>
      </c>
      <c r="O92" s="797" t="s">
        <v>6946</v>
      </c>
      <c r="P92" s="816" t="s">
        <v>7121</v>
      </c>
      <c r="Q92" s="802">
        <f t="shared" si="5"/>
        <v>248</v>
      </c>
      <c r="R92" s="802">
        <f t="shared" si="5"/>
        <v>179.61</v>
      </c>
      <c r="S92" s="813">
        <f t="shared" si="6"/>
        <v>3995.8599999999997</v>
      </c>
      <c r="T92" s="813">
        <f t="shared" si="7"/>
        <v>3632.6</v>
      </c>
      <c r="U92" s="813">
        <f t="shared" si="8"/>
        <v>-363.25999999999976</v>
      </c>
      <c r="V92" s="817">
        <f t="shared" si="9"/>
        <v>0.90909090909090917</v>
      </c>
      <c r="W92" s="803">
        <v>516</v>
      </c>
    </row>
    <row r="93" spans="1:23" ht="14.4" customHeight="1" x14ac:dyDescent="0.3">
      <c r="A93" s="865" t="s">
        <v>7122</v>
      </c>
      <c r="B93" s="849">
        <v>58</v>
      </c>
      <c r="C93" s="850">
        <v>45.33</v>
      </c>
      <c r="D93" s="818">
        <v>7</v>
      </c>
      <c r="E93" s="860">
        <v>23</v>
      </c>
      <c r="F93" s="854">
        <v>18.13</v>
      </c>
      <c r="G93" s="805">
        <v>7.3</v>
      </c>
      <c r="H93" s="851">
        <v>21</v>
      </c>
      <c r="I93" s="852">
        <v>15.99</v>
      </c>
      <c r="J93" s="810">
        <v>4.5999999999999996</v>
      </c>
      <c r="K93" s="855">
        <v>0.76</v>
      </c>
      <c r="L93" s="853">
        <v>2</v>
      </c>
      <c r="M93" s="853">
        <v>14</v>
      </c>
      <c r="N93" s="856">
        <v>4.51</v>
      </c>
      <c r="O93" s="853" t="s">
        <v>6946</v>
      </c>
      <c r="P93" s="857" t="s">
        <v>7123</v>
      </c>
      <c r="Q93" s="858">
        <f t="shared" si="5"/>
        <v>-37</v>
      </c>
      <c r="R93" s="858">
        <f t="shared" si="5"/>
        <v>-29.339999999999996</v>
      </c>
      <c r="S93" s="849">
        <f t="shared" si="6"/>
        <v>94.71</v>
      </c>
      <c r="T93" s="849">
        <f t="shared" si="7"/>
        <v>96.6</v>
      </c>
      <c r="U93" s="849">
        <f t="shared" si="8"/>
        <v>1.8900000000000006</v>
      </c>
      <c r="V93" s="859">
        <f t="shared" si="9"/>
        <v>1.0199556541019956</v>
      </c>
      <c r="W93" s="806">
        <v>23</v>
      </c>
    </row>
    <row r="94" spans="1:23" ht="14.4" customHeight="1" x14ac:dyDescent="0.3">
      <c r="A94" s="865" t="s">
        <v>7124</v>
      </c>
      <c r="B94" s="849">
        <v>30</v>
      </c>
      <c r="C94" s="850">
        <v>26.45</v>
      </c>
      <c r="D94" s="818">
        <v>6.7</v>
      </c>
      <c r="E94" s="860">
        <v>63</v>
      </c>
      <c r="F94" s="854">
        <v>56.23</v>
      </c>
      <c r="G94" s="805">
        <v>7.4</v>
      </c>
      <c r="H94" s="851">
        <v>52</v>
      </c>
      <c r="I94" s="852">
        <v>47.64</v>
      </c>
      <c r="J94" s="810">
        <v>7.2</v>
      </c>
      <c r="K94" s="855">
        <v>0.88</v>
      </c>
      <c r="L94" s="853">
        <v>2</v>
      </c>
      <c r="M94" s="853">
        <v>18</v>
      </c>
      <c r="N94" s="856">
        <v>5.89</v>
      </c>
      <c r="O94" s="853" t="s">
        <v>6946</v>
      </c>
      <c r="P94" s="857" t="s">
        <v>7125</v>
      </c>
      <c r="Q94" s="858">
        <f t="shared" si="5"/>
        <v>22</v>
      </c>
      <c r="R94" s="858">
        <f t="shared" si="5"/>
        <v>21.19</v>
      </c>
      <c r="S94" s="849">
        <f t="shared" si="6"/>
        <v>306.27999999999997</v>
      </c>
      <c r="T94" s="849">
        <f t="shared" si="7"/>
        <v>374.40000000000003</v>
      </c>
      <c r="U94" s="849">
        <f t="shared" si="8"/>
        <v>68.120000000000061</v>
      </c>
      <c r="V94" s="859">
        <f t="shared" si="9"/>
        <v>1.2224108658743635</v>
      </c>
      <c r="W94" s="806">
        <v>133</v>
      </c>
    </row>
    <row r="95" spans="1:23" ht="14.4" customHeight="1" x14ac:dyDescent="0.3">
      <c r="A95" s="864" t="s">
        <v>7126</v>
      </c>
      <c r="B95" s="813">
        <v>3</v>
      </c>
      <c r="C95" s="814">
        <v>1.84</v>
      </c>
      <c r="D95" s="815">
        <v>6</v>
      </c>
      <c r="E95" s="794">
        <v>5</v>
      </c>
      <c r="F95" s="795">
        <v>3.02</v>
      </c>
      <c r="G95" s="796">
        <v>2.8</v>
      </c>
      <c r="H95" s="797">
        <v>3</v>
      </c>
      <c r="I95" s="798">
        <v>1.46</v>
      </c>
      <c r="J95" s="799">
        <v>3</v>
      </c>
      <c r="K95" s="800">
        <v>0.56000000000000005</v>
      </c>
      <c r="L95" s="797">
        <v>2</v>
      </c>
      <c r="M95" s="797">
        <v>18</v>
      </c>
      <c r="N95" s="801">
        <v>6.1</v>
      </c>
      <c r="O95" s="797" t="s">
        <v>6946</v>
      </c>
      <c r="P95" s="816" t="s">
        <v>7127</v>
      </c>
      <c r="Q95" s="802">
        <f t="shared" si="5"/>
        <v>0</v>
      </c>
      <c r="R95" s="802">
        <f t="shared" si="5"/>
        <v>-0.38000000000000012</v>
      </c>
      <c r="S95" s="813">
        <f t="shared" si="6"/>
        <v>18.299999999999997</v>
      </c>
      <c r="T95" s="813">
        <f t="shared" si="7"/>
        <v>9</v>
      </c>
      <c r="U95" s="813">
        <f t="shared" si="8"/>
        <v>-9.2999999999999972</v>
      </c>
      <c r="V95" s="817">
        <f t="shared" si="9"/>
        <v>0.49180327868852469</v>
      </c>
      <c r="W95" s="803"/>
    </row>
    <row r="96" spans="1:23" ht="14.4" customHeight="1" x14ac:dyDescent="0.3">
      <c r="A96" s="865" t="s">
        <v>7128</v>
      </c>
      <c r="B96" s="849"/>
      <c r="C96" s="850"/>
      <c r="D96" s="818"/>
      <c r="E96" s="851">
        <v>3</v>
      </c>
      <c r="F96" s="852">
        <v>1.82</v>
      </c>
      <c r="G96" s="804">
        <v>7</v>
      </c>
      <c r="H96" s="853">
        <v>2</v>
      </c>
      <c r="I96" s="854">
        <v>1.1200000000000001</v>
      </c>
      <c r="J96" s="805">
        <v>4</v>
      </c>
      <c r="K96" s="855">
        <v>0.69</v>
      </c>
      <c r="L96" s="853">
        <v>2</v>
      </c>
      <c r="M96" s="853">
        <v>22</v>
      </c>
      <c r="N96" s="856">
        <v>7.41</v>
      </c>
      <c r="O96" s="853" t="s">
        <v>6946</v>
      </c>
      <c r="P96" s="857" t="s">
        <v>7129</v>
      </c>
      <c r="Q96" s="858">
        <f t="shared" si="5"/>
        <v>2</v>
      </c>
      <c r="R96" s="858">
        <f t="shared" si="5"/>
        <v>1.1200000000000001</v>
      </c>
      <c r="S96" s="849">
        <f t="shared" si="6"/>
        <v>14.82</v>
      </c>
      <c r="T96" s="849">
        <f t="shared" si="7"/>
        <v>8</v>
      </c>
      <c r="U96" s="849">
        <f t="shared" si="8"/>
        <v>-6.82</v>
      </c>
      <c r="V96" s="859">
        <f t="shared" si="9"/>
        <v>0.53981106612685559</v>
      </c>
      <c r="W96" s="806"/>
    </row>
    <row r="97" spans="1:23" ht="14.4" customHeight="1" x14ac:dyDescent="0.3">
      <c r="A97" s="865" t="s">
        <v>7130</v>
      </c>
      <c r="B97" s="849"/>
      <c r="C97" s="850"/>
      <c r="D97" s="818"/>
      <c r="E97" s="851">
        <v>4</v>
      </c>
      <c r="F97" s="852">
        <v>2.93</v>
      </c>
      <c r="G97" s="804">
        <v>3.8</v>
      </c>
      <c r="H97" s="853">
        <v>4</v>
      </c>
      <c r="I97" s="854">
        <v>3.7</v>
      </c>
      <c r="J97" s="805">
        <v>8</v>
      </c>
      <c r="K97" s="855">
        <v>0.92</v>
      </c>
      <c r="L97" s="853">
        <v>3</v>
      </c>
      <c r="M97" s="853">
        <v>31</v>
      </c>
      <c r="N97" s="856">
        <v>10.23</v>
      </c>
      <c r="O97" s="853" t="s">
        <v>6946</v>
      </c>
      <c r="P97" s="857" t="s">
        <v>7131</v>
      </c>
      <c r="Q97" s="858">
        <f t="shared" si="5"/>
        <v>4</v>
      </c>
      <c r="R97" s="858">
        <f t="shared" si="5"/>
        <v>3.7</v>
      </c>
      <c r="S97" s="849">
        <f t="shared" si="6"/>
        <v>40.92</v>
      </c>
      <c r="T97" s="849">
        <f t="shared" si="7"/>
        <v>32</v>
      </c>
      <c r="U97" s="849">
        <f t="shared" si="8"/>
        <v>-8.9200000000000017</v>
      </c>
      <c r="V97" s="859">
        <f t="shared" si="9"/>
        <v>0.78201368523949166</v>
      </c>
      <c r="W97" s="806">
        <v>7</v>
      </c>
    </row>
    <row r="98" spans="1:23" ht="14.4" customHeight="1" x14ac:dyDescent="0.3">
      <c r="A98" s="864" t="s">
        <v>7132</v>
      </c>
      <c r="B98" s="813"/>
      <c r="C98" s="814"/>
      <c r="D98" s="815"/>
      <c r="E98" s="794">
        <v>1</v>
      </c>
      <c r="F98" s="795">
        <v>0.79</v>
      </c>
      <c r="G98" s="796">
        <v>7</v>
      </c>
      <c r="H98" s="797"/>
      <c r="I98" s="798"/>
      <c r="J98" s="799"/>
      <c r="K98" s="800">
        <v>0.79</v>
      </c>
      <c r="L98" s="797">
        <v>3</v>
      </c>
      <c r="M98" s="797">
        <v>28</v>
      </c>
      <c r="N98" s="801">
        <v>9.36</v>
      </c>
      <c r="O98" s="797" t="s">
        <v>6946</v>
      </c>
      <c r="P98" s="816" t="s">
        <v>7133</v>
      </c>
      <c r="Q98" s="802">
        <f t="shared" si="5"/>
        <v>0</v>
      </c>
      <c r="R98" s="802">
        <f t="shared" si="5"/>
        <v>0</v>
      </c>
      <c r="S98" s="813" t="str">
        <f t="shared" si="6"/>
        <v/>
      </c>
      <c r="T98" s="813" t="str">
        <f t="shared" si="7"/>
        <v/>
      </c>
      <c r="U98" s="813" t="str">
        <f t="shared" si="8"/>
        <v/>
      </c>
      <c r="V98" s="817" t="str">
        <f t="shared" si="9"/>
        <v/>
      </c>
      <c r="W98" s="803"/>
    </row>
    <row r="99" spans="1:23" ht="14.4" customHeight="1" x14ac:dyDescent="0.3">
      <c r="A99" s="864" t="s">
        <v>7134</v>
      </c>
      <c r="B99" s="807">
        <v>1</v>
      </c>
      <c r="C99" s="808">
        <v>1.32</v>
      </c>
      <c r="D99" s="809">
        <v>3</v>
      </c>
      <c r="E99" s="819"/>
      <c r="F99" s="798"/>
      <c r="G99" s="799"/>
      <c r="H99" s="797"/>
      <c r="I99" s="798"/>
      <c r="J99" s="799"/>
      <c r="K99" s="800">
        <v>1.32</v>
      </c>
      <c r="L99" s="797">
        <v>3</v>
      </c>
      <c r="M99" s="797">
        <v>29</v>
      </c>
      <c r="N99" s="801">
        <v>9.66</v>
      </c>
      <c r="O99" s="797" t="s">
        <v>6946</v>
      </c>
      <c r="P99" s="816" t="s">
        <v>7135</v>
      </c>
      <c r="Q99" s="802">
        <f t="shared" si="5"/>
        <v>-1</v>
      </c>
      <c r="R99" s="802">
        <f t="shared" si="5"/>
        <v>-1.32</v>
      </c>
      <c r="S99" s="813" t="str">
        <f t="shared" si="6"/>
        <v/>
      </c>
      <c r="T99" s="813" t="str">
        <f t="shared" si="7"/>
        <v/>
      </c>
      <c r="U99" s="813" t="str">
        <f t="shared" si="8"/>
        <v/>
      </c>
      <c r="V99" s="817" t="str">
        <f t="shared" si="9"/>
        <v/>
      </c>
      <c r="W99" s="803"/>
    </row>
    <row r="100" spans="1:23" ht="14.4" customHeight="1" x14ac:dyDescent="0.3">
      <c r="A100" s="865" t="s">
        <v>7136</v>
      </c>
      <c r="B100" s="861">
        <v>1</v>
      </c>
      <c r="C100" s="862">
        <v>4.18</v>
      </c>
      <c r="D100" s="812">
        <v>23</v>
      </c>
      <c r="E100" s="860"/>
      <c r="F100" s="854"/>
      <c r="G100" s="805"/>
      <c r="H100" s="853">
        <v>1</v>
      </c>
      <c r="I100" s="854">
        <v>4.18</v>
      </c>
      <c r="J100" s="805">
        <v>10</v>
      </c>
      <c r="K100" s="855">
        <v>4.18</v>
      </c>
      <c r="L100" s="853">
        <v>6</v>
      </c>
      <c r="M100" s="853">
        <v>53</v>
      </c>
      <c r="N100" s="856">
        <v>17.5</v>
      </c>
      <c r="O100" s="853" t="s">
        <v>6946</v>
      </c>
      <c r="P100" s="857" t="s">
        <v>7137</v>
      </c>
      <c r="Q100" s="858">
        <f t="shared" si="5"/>
        <v>0</v>
      </c>
      <c r="R100" s="858">
        <f t="shared" si="5"/>
        <v>0</v>
      </c>
      <c r="S100" s="849">
        <f t="shared" si="6"/>
        <v>17.5</v>
      </c>
      <c r="T100" s="849">
        <f t="shared" si="7"/>
        <v>10</v>
      </c>
      <c r="U100" s="849">
        <f t="shared" si="8"/>
        <v>-7.5</v>
      </c>
      <c r="V100" s="859">
        <f t="shared" si="9"/>
        <v>0.5714285714285714</v>
      </c>
      <c r="W100" s="806"/>
    </row>
    <row r="101" spans="1:23" ht="14.4" customHeight="1" x14ac:dyDescent="0.3">
      <c r="A101" s="864" t="s">
        <v>7138</v>
      </c>
      <c r="B101" s="807">
        <v>56</v>
      </c>
      <c r="C101" s="808">
        <v>14.66</v>
      </c>
      <c r="D101" s="809">
        <v>5.2</v>
      </c>
      <c r="E101" s="819"/>
      <c r="F101" s="798"/>
      <c r="G101" s="799"/>
      <c r="H101" s="797"/>
      <c r="I101" s="798"/>
      <c r="J101" s="799"/>
      <c r="K101" s="800">
        <v>0.24</v>
      </c>
      <c r="L101" s="797">
        <v>1</v>
      </c>
      <c r="M101" s="797">
        <v>10</v>
      </c>
      <c r="N101" s="801">
        <v>3.44</v>
      </c>
      <c r="O101" s="797" t="s">
        <v>6946</v>
      </c>
      <c r="P101" s="816" t="s">
        <v>7139</v>
      </c>
      <c r="Q101" s="802">
        <f t="shared" si="5"/>
        <v>-56</v>
      </c>
      <c r="R101" s="802">
        <f t="shared" si="5"/>
        <v>-14.66</v>
      </c>
      <c r="S101" s="813" t="str">
        <f t="shared" si="6"/>
        <v/>
      </c>
      <c r="T101" s="813" t="str">
        <f t="shared" si="7"/>
        <v/>
      </c>
      <c r="U101" s="813" t="str">
        <f t="shared" si="8"/>
        <v/>
      </c>
      <c r="V101" s="817" t="str">
        <f t="shared" si="9"/>
        <v/>
      </c>
      <c r="W101" s="803"/>
    </row>
    <row r="102" spans="1:23" ht="14.4" customHeight="1" x14ac:dyDescent="0.3">
      <c r="A102" s="865" t="s">
        <v>7140</v>
      </c>
      <c r="B102" s="861">
        <v>193</v>
      </c>
      <c r="C102" s="862">
        <v>99.58</v>
      </c>
      <c r="D102" s="812">
        <v>4.9000000000000004</v>
      </c>
      <c r="E102" s="860"/>
      <c r="F102" s="854"/>
      <c r="G102" s="805"/>
      <c r="H102" s="853"/>
      <c r="I102" s="854"/>
      <c r="J102" s="805"/>
      <c r="K102" s="855">
        <v>0.46</v>
      </c>
      <c r="L102" s="853">
        <v>2</v>
      </c>
      <c r="M102" s="853">
        <v>17</v>
      </c>
      <c r="N102" s="856">
        <v>5.5</v>
      </c>
      <c r="O102" s="853" t="s">
        <v>6946</v>
      </c>
      <c r="P102" s="857" t="s">
        <v>7141</v>
      </c>
      <c r="Q102" s="858">
        <f t="shared" si="5"/>
        <v>-193</v>
      </c>
      <c r="R102" s="858">
        <f t="shared" si="5"/>
        <v>-99.58</v>
      </c>
      <c r="S102" s="849" t="str">
        <f t="shared" si="6"/>
        <v/>
      </c>
      <c r="T102" s="849" t="str">
        <f t="shared" si="7"/>
        <v/>
      </c>
      <c r="U102" s="849" t="str">
        <f t="shared" si="8"/>
        <v/>
      </c>
      <c r="V102" s="859" t="str">
        <f t="shared" si="9"/>
        <v/>
      </c>
      <c r="W102" s="806"/>
    </row>
    <row r="103" spans="1:23" ht="14.4" customHeight="1" x14ac:dyDescent="0.3">
      <c r="A103" s="865" t="s">
        <v>7142</v>
      </c>
      <c r="B103" s="861">
        <v>47</v>
      </c>
      <c r="C103" s="862">
        <v>45.2</v>
      </c>
      <c r="D103" s="812">
        <v>8.1999999999999993</v>
      </c>
      <c r="E103" s="860"/>
      <c r="F103" s="854"/>
      <c r="G103" s="805"/>
      <c r="H103" s="853">
        <v>41</v>
      </c>
      <c r="I103" s="854">
        <v>34.57</v>
      </c>
      <c r="J103" s="805">
        <v>4.3</v>
      </c>
      <c r="K103" s="855">
        <v>0.98</v>
      </c>
      <c r="L103" s="853">
        <v>3</v>
      </c>
      <c r="M103" s="853">
        <v>27</v>
      </c>
      <c r="N103" s="856">
        <v>9.11</v>
      </c>
      <c r="O103" s="853" t="s">
        <v>6946</v>
      </c>
      <c r="P103" s="857" t="s">
        <v>7143</v>
      </c>
      <c r="Q103" s="858">
        <f t="shared" si="5"/>
        <v>-6</v>
      </c>
      <c r="R103" s="858">
        <f t="shared" si="5"/>
        <v>-10.630000000000003</v>
      </c>
      <c r="S103" s="849">
        <f t="shared" si="6"/>
        <v>373.51</v>
      </c>
      <c r="T103" s="849">
        <f t="shared" si="7"/>
        <v>176.29999999999998</v>
      </c>
      <c r="U103" s="849">
        <f t="shared" si="8"/>
        <v>-197.21</v>
      </c>
      <c r="V103" s="859">
        <f t="shared" si="9"/>
        <v>0.47200878155872666</v>
      </c>
      <c r="W103" s="806">
        <v>20</v>
      </c>
    </row>
    <row r="104" spans="1:23" ht="14.4" customHeight="1" x14ac:dyDescent="0.3">
      <c r="A104" s="864" t="s">
        <v>7144</v>
      </c>
      <c r="B104" s="813"/>
      <c r="C104" s="814"/>
      <c r="D104" s="815"/>
      <c r="E104" s="819">
        <v>1</v>
      </c>
      <c r="F104" s="798">
        <v>2</v>
      </c>
      <c r="G104" s="799">
        <v>5</v>
      </c>
      <c r="H104" s="794"/>
      <c r="I104" s="795"/>
      <c r="J104" s="796"/>
      <c r="K104" s="800">
        <v>2</v>
      </c>
      <c r="L104" s="797">
        <v>4</v>
      </c>
      <c r="M104" s="797">
        <v>40</v>
      </c>
      <c r="N104" s="801">
        <v>13.31</v>
      </c>
      <c r="O104" s="797" t="s">
        <v>6946</v>
      </c>
      <c r="P104" s="816" t="s">
        <v>7145</v>
      </c>
      <c r="Q104" s="802">
        <f t="shared" si="5"/>
        <v>0</v>
      </c>
      <c r="R104" s="802">
        <f t="shared" si="5"/>
        <v>0</v>
      </c>
      <c r="S104" s="813" t="str">
        <f t="shared" si="6"/>
        <v/>
      </c>
      <c r="T104" s="813" t="str">
        <f t="shared" si="7"/>
        <v/>
      </c>
      <c r="U104" s="813" t="str">
        <f t="shared" si="8"/>
        <v/>
      </c>
      <c r="V104" s="817" t="str">
        <f t="shared" si="9"/>
        <v/>
      </c>
      <c r="W104" s="803"/>
    </row>
    <row r="105" spans="1:23" ht="14.4" customHeight="1" x14ac:dyDescent="0.3">
      <c r="A105" s="865" t="s">
        <v>7146</v>
      </c>
      <c r="B105" s="849"/>
      <c r="C105" s="850"/>
      <c r="D105" s="818"/>
      <c r="E105" s="860"/>
      <c r="F105" s="854"/>
      <c r="G105" s="805"/>
      <c r="H105" s="851">
        <v>1</v>
      </c>
      <c r="I105" s="852">
        <v>4.0999999999999996</v>
      </c>
      <c r="J105" s="804">
        <v>8</v>
      </c>
      <c r="K105" s="855">
        <v>4.0999999999999996</v>
      </c>
      <c r="L105" s="853">
        <v>6</v>
      </c>
      <c r="M105" s="853">
        <v>55</v>
      </c>
      <c r="N105" s="856">
        <v>18.37</v>
      </c>
      <c r="O105" s="853" t="s">
        <v>6946</v>
      </c>
      <c r="P105" s="857" t="s">
        <v>7147</v>
      </c>
      <c r="Q105" s="858">
        <f t="shared" si="5"/>
        <v>1</v>
      </c>
      <c r="R105" s="858">
        <f t="shared" si="5"/>
        <v>4.0999999999999996</v>
      </c>
      <c r="S105" s="849">
        <f t="shared" si="6"/>
        <v>18.37</v>
      </c>
      <c r="T105" s="849">
        <f t="shared" si="7"/>
        <v>8</v>
      </c>
      <c r="U105" s="849">
        <f t="shared" si="8"/>
        <v>-10.370000000000001</v>
      </c>
      <c r="V105" s="859">
        <f t="shared" si="9"/>
        <v>0.4354926510615133</v>
      </c>
      <c r="W105" s="806"/>
    </row>
    <row r="106" spans="1:23" ht="14.4" customHeight="1" x14ac:dyDescent="0.3">
      <c r="A106" s="864" t="s">
        <v>7148</v>
      </c>
      <c r="B106" s="813"/>
      <c r="C106" s="814"/>
      <c r="D106" s="815"/>
      <c r="E106" s="819"/>
      <c r="F106" s="798"/>
      <c r="G106" s="799"/>
      <c r="H106" s="794">
        <v>1</v>
      </c>
      <c r="I106" s="795">
        <v>1.1000000000000001</v>
      </c>
      <c r="J106" s="796">
        <v>2</v>
      </c>
      <c r="K106" s="800">
        <v>0.62</v>
      </c>
      <c r="L106" s="797">
        <v>2</v>
      </c>
      <c r="M106" s="797">
        <v>17</v>
      </c>
      <c r="N106" s="801">
        <v>5.56</v>
      </c>
      <c r="O106" s="797" t="s">
        <v>6946</v>
      </c>
      <c r="P106" s="816" t="s">
        <v>7149</v>
      </c>
      <c r="Q106" s="802">
        <f t="shared" si="5"/>
        <v>1</v>
      </c>
      <c r="R106" s="802">
        <f t="shared" si="5"/>
        <v>1.1000000000000001</v>
      </c>
      <c r="S106" s="813">
        <f t="shared" si="6"/>
        <v>5.56</v>
      </c>
      <c r="T106" s="813">
        <f t="shared" si="7"/>
        <v>2</v>
      </c>
      <c r="U106" s="813">
        <f t="shared" si="8"/>
        <v>-3.5599999999999996</v>
      </c>
      <c r="V106" s="817">
        <f t="shared" si="9"/>
        <v>0.35971223021582738</v>
      </c>
      <c r="W106" s="803"/>
    </row>
    <row r="107" spans="1:23" ht="14.4" customHeight="1" thickBot="1" x14ac:dyDescent="0.35">
      <c r="A107" s="866" t="s">
        <v>7150</v>
      </c>
      <c r="B107" s="867"/>
      <c r="C107" s="868"/>
      <c r="D107" s="869"/>
      <c r="E107" s="870">
        <v>1</v>
      </c>
      <c r="F107" s="871">
        <v>2.84</v>
      </c>
      <c r="G107" s="872">
        <v>4</v>
      </c>
      <c r="H107" s="873">
        <v>1</v>
      </c>
      <c r="I107" s="874">
        <v>1.89</v>
      </c>
      <c r="J107" s="875">
        <v>3</v>
      </c>
      <c r="K107" s="876">
        <v>1.1100000000000001</v>
      </c>
      <c r="L107" s="877">
        <v>3</v>
      </c>
      <c r="M107" s="877">
        <v>31</v>
      </c>
      <c r="N107" s="878">
        <v>10.26</v>
      </c>
      <c r="O107" s="877" t="s">
        <v>6946</v>
      </c>
      <c r="P107" s="879" t="s">
        <v>7151</v>
      </c>
      <c r="Q107" s="880">
        <f t="shared" si="5"/>
        <v>1</v>
      </c>
      <c r="R107" s="880">
        <f t="shared" si="5"/>
        <v>1.89</v>
      </c>
      <c r="S107" s="867">
        <f t="shared" si="6"/>
        <v>10.26</v>
      </c>
      <c r="T107" s="867">
        <f t="shared" si="7"/>
        <v>3</v>
      </c>
      <c r="U107" s="867">
        <f t="shared" si="8"/>
        <v>-7.26</v>
      </c>
      <c r="V107" s="881">
        <f t="shared" si="9"/>
        <v>0.29239766081871343</v>
      </c>
      <c r="W107" s="882"/>
    </row>
  </sheetData>
  <autoFilter ref="A4:W4"/>
  <mergeCells count="12">
    <mergeCell ref="S3:V3"/>
    <mergeCell ref="A1:W1"/>
    <mergeCell ref="L3:L4"/>
    <mergeCell ref="M3:M4"/>
    <mergeCell ref="N3:N4"/>
    <mergeCell ref="P3:P4"/>
    <mergeCell ref="Q3:R3"/>
    <mergeCell ref="A3:A4"/>
    <mergeCell ref="B3:D3"/>
    <mergeCell ref="E3:G3"/>
    <mergeCell ref="H3:J3"/>
    <mergeCell ref="K3:K4"/>
  </mergeCells>
  <conditionalFormatting sqref="Q108:Q1048576">
    <cfRule type="cellIs" dxfId="12" priority="9" stopIfTrue="1" operator="lessThan">
      <formula>0</formula>
    </cfRule>
  </conditionalFormatting>
  <conditionalFormatting sqref="U108:U1048576">
    <cfRule type="cellIs" dxfId="11" priority="8" stopIfTrue="1" operator="greaterThan">
      <formula>0</formula>
    </cfRule>
  </conditionalFormatting>
  <conditionalFormatting sqref="V108:V1048576">
    <cfRule type="cellIs" dxfId="10" priority="7" stopIfTrue="1" operator="greaterThan">
      <formula>1</formula>
    </cfRule>
  </conditionalFormatting>
  <conditionalFormatting sqref="V108:V1048576">
    <cfRule type="cellIs" dxfId="9" priority="4" stopIfTrue="1" operator="greaterThan">
      <formula>1</formula>
    </cfRule>
  </conditionalFormatting>
  <conditionalFormatting sqref="U108:U1048576">
    <cfRule type="cellIs" dxfId="8" priority="5" stopIfTrue="1" operator="greaterThan">
      <formula>0</formula>
    </cfRule>
  </conditionalFormatting>
  <conditionalFormatting sqref="Q108:Q1048576">
    <cfRule type="cellIs" dxfId="7" priority="6" stopIfTrue="1" operator="lessThan">
      <formula>0</formula>
    </cfRule>
  </conditionalFormatting>
  <conditionalFormatting sqref="V5:V107">
    <cfRule type="cellIs" dxfId="6" priority="1" stopIfTrue="1" operator="greaterThan">
      <formula>1</formula>
    </cfRule>
  </conditionalFormatting>
  <conditionalFormatting sqref="U5:U107">
    <cfRule type="cellIs" dxfId="5" priority="2" stopIfTrue="1" operator="greaterThan">
      <formula>0</formula>
    </cfRule>
  </conditionalFormatting>
  <conditionalFormatting sqref="Q5:Q107">
    <cfRule type="cellIs" dxfId="4" priority="3" stopIfTrue="1" operator="lessThan">
      <formula>0</formula>
    </cfRule>
  </conditionalFormatting>
  <hyperlinks>
    <hyperlink ref="A2" location="Obsah!A1" display="Zpět na Obsah  KL 01  1.-4.měsíc"/>
  </hyperlinks>
  <printOptions gridLines="1"/>
  <pageMargins left="0.25" right="0.25" top="0.75" bottom="0.75" header="0.3" footer="0.3"/>
  <pageSetup paperSize="9" scale="68" fitToHeight="0" orientation="landscape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">
    <tabColor theme="0" tint="-0.249977111117893"/>
    <pageSetUpPr fitToPage="1"/>
  </sheetPr>
  <dimension ref="A1:M19"/>
  <sheetViews>
    <sheetView showGridLines="0" showRowColHeaders="0" workbookViewId="0">
      <pane ySplit="5" topLeftCell="A6" activePane="bottomLeft" state="frozen"/>
      <selection sqref="A1:N1"/>
      <selection pane="bottomLeft" sqref="A1:M1"/>
    </sheetView>
  </sheetViews>
  <sheetFormatPr defaultRowHeight="14.4" customHeight="1" x14ac:dyDescent="0.3"/>
  <cols>
    <col min="1" max="1" width="43.21875" style="254" customWidth="1"/>
    <col min="2" max="2" width="7.77734375" style="219" customWidth="1"/>
    <col min="3" max="3" width="7.21875" style="254" hidden="1" customWidth="1"/>
    <col min="4" max="4" width="7.77734375" style="219" customWidth="1"/>
    <col min="5" max="5" width="7.21875" style="254" hidden="1" customWidth="1"/>
    <col min="6" max="6" width="7.77734375" style="219" customWidth="1"/>
    <col min="7" max="7" width="7.77734375" style="340" customWidth="1"/>
    <col min="8" max="8" width="7.77734375" style="219" customWidth="1"/>
    <col min="9" max="9" width="7.21875" style="254" hidden="1" customWidth="1"/>
    <col min="10" max="10" width="7.77734375" style="219" customWidth="1"/>
    <col min="11" max="11" width="7.21875" style="254" hidden="1" customWidth="1"/>
    <col min="12" max="12" width="7.77734375" style="219" customWidth="1"/>
    <col min="13" max="13" width="7.77734375" style="340" customWidth="1"/>
    <col min="14" max="16384" width="8.88671875" style="254"/>
  </cols>
  <sheetData>
    <row r="1" spans="1:13" ht="18.600000000000001" customHeight="1" thickBot="1" x14ac:dyDescent="0.4">
      <c r="A1" s="480" t="s">
        <v>159</v>
      </c>
      <c r="B1" s="471"/>
      <c r="C1" s="471"/>
      <c r="D1" s="471"/>
      <c r="E1" s="471"/>
      <c r="F1" s="471"/>
      <c r="G1" s="471"/>
      <c r="H1" s="471"/>
      <c r="I1" s="471"/>
      <c r="J1" s="471"/>
      <c r="K1" s="471"/>
      <c r="L1" s="471"/>
      <c r="M1" s="471"/>
    </row>
    <row r="2" spans="1:13" ht="14.4" customHeight="1" thickBot="1" x14ac:dyDescent="0.35">
      <c r="A2" s="383" t="s">
        <v>332</v>
      </c>
      <c r="B2" s="356"/>
      <c r="C2" s="224"/>
      <c r="D2" s="356"/>
      <c r="E2" s="224"/>
      <c r="F2" s="356"/>
      <c r="G2" s="357"/>
      <c r="H2" s="356"/>
      <c r="I2" s="224"/>
      <c r="J2" s="356"/>
      <c r="K2" s="224"/>
      <c r="L2" s="356"/>
      <c r="M2" s="357"/>
    </row>
    <row r="3" spans="1:13" ht="14.4" customHeight="1" thickBot="1" x14ac:dyDescent="0.35">
      <c r="A3" s="350" t="s">
        <v>160</v>
      </c>
      <c r="B3" s="351">
        <f>SUBTOTAL(9,B6:B1048576)</f>
        <v>3797926</v>
      </c>
      <c r="C3" s="352">
        <f t="shared" ref="C3:L3" si="0">SUBTOTAL(9,C6:C1048576)</f>
        <v>13</v>
      </c>
      <c r="D3" s="352">
        <f t="shared" si="0"/>
        <v>4451007</v>
      </c>
      <c r="E3" s="352">
        <f t="shared" si="0"/>
        <v>13.545289167024782</v>
      </c>
      <c r="F3" s="352">
        <f t="shared" si="0"/>
        <v>5061517</v>
      </c>
      <c r="G3" s="355">
        <f>IF(B3&lt;&gt;0,F3/B3,"")</f>
        <v>1.3327055345470133</v>
      </c>
      <c r="H3" s="351">
        <f t="shared" si="0"/>
        <v>1428189.7600000002</v>
      </c>
      <c r="I3" s="352">
        <f t="shared" si="0"/>
        <v>2</v>
      </c>
      <c r="J3" s="352">
        <f t="shared" si="0"/>
        <v>1193834.5799999998</v>
      </c>
      <c r="K3" s="352">
        <f t="shared" si="0"/>
        <v>1.6753714633543786</v>
      </c>
      <c r="L3" s="352">
        <f t="shared" si="0"/>
        <v>966140.71</v>
      </c>
      <c r="M3" s="353">
        <f>IF(H3&lt;&gt;0,L3/H3,"")</f>
        <v>0.67647923060308157</v>
      </c>
    </row>
    <row r="4" spans="1:13" ht="14.4" customHeight="1" x14ac:dyDescent="0.3">
      <c r="A4" s="595" t="s">
        <v>118</v>
      </c>
      <c r="B4" s="546" t="s">
        <v>124</v>
      </c>
      <c r="C4" s="547"/>
      <c r="D4" s="547"/>
      <c r="E4" s="547"/>
      <c r="F4" s="547"/>
      <c r="G4" s="548"/>
      <c r="H4" s="546" t="s">
        <v>125</v>
      </c>
      <c r="I4" s="547"/>
      <c r="J4" s="547"/>
      <c r="K4" s="547"/>
      <c r="L4" s="547"/>
      <c r="M4" s="548"/>
    </row>
    <row r="5" spans="1:13" s="338" customFormat="1" ht="14.4" customHeight="1" thickBot="1" x14ac:dyDescent="0.35">
      <c r="A5" s="883"/>
      <c r="B5" s="884">
        <v>2012</v>
      </c>
      <c r="C5" s="885"/>
      <c r="D5" s="885">
        <v>2013</v>
      </c>
      <c r="E5" s="885"/>
      <c r="F5" s="885">
        <v>2014</v>
      </c>
      <c r="G5" s="774" t="s">
        <v>2</v>
      </c>
      <c r="H5" s="884">
        <v>2012</v>
      </c>
      <c r="I5" s="885"/>
      <c r="J5" s="885">
        <v>2013</v>
      </c>
      <c r="K5" s="885"/>
      <c r="L5" s="885">
        <v>2014</v>
      </c>
      <c r="M5" s="774" t="s">
        <v>2</v>
      </c>
    </row>
    <row r="6" spans="1:13" ht="14.4" customHeight="1" x14ac:dyDescent="0.3">
      <c r="A6" s="737" t="s">
        <v>6827</v>
      </c>
      <c r="B6" s="775">
        <v>46</v>
      </c>
      <c r="C6" s="723">
        <v>1</v>
      </c>
      <c r="D6" s="775"/>
      <c r="E6" s="723"/>
      <c r="F6" s="775"/>
      <c r="G6" s="728"/>
      <c r="H6" s="775"/>
      <c r="I6" s="723"/>
      <c r="J6" s="775"/>
      <c r="K6" s="723"/>
      <c r="L6" s="775"/>
      <c r="M6" s="235"/>
    </row>
    <row r="7" spans="1:13" ht="14.4" customHeight="1" x14ac:dyDescent="0.3">
      <c r="A7" s="676" t="s">
        <v>6835</v>
      </c>
      <c r="B7" s="776">
        <v>1367</v>
      </c>
      <c r="C7" s="650">
        <v>1</v>
      </c>
      <c r="D7" s="776">
        <v>1114</v>
      </c>
      <c r="E7" s="650">
        <v>0.81492318946598385</v>
      </c>
      <c r="F7" s="776">
        <v>12752</v>
      </c>
      <c r="G7" s="666">
        <v>9.328456474030725</v>
      </c>
      <c r="H7" s="776"/>
      <c r="I7" s="650"/>
      <c r="J7" s="776"/>
      <c r="K7" s="650"/>
      <c r="L7" s="776">
        <v>1092.1600000000001</v>
      </c>
      <c r="M7" s="689"/>
    </row>
    <row r="8" spans="1:13" ht="14.4" customHeight="1" x14ac:dyDescent="0.3">
      <c r="A8" s="676" t="s">
        <v>6838</v>
      </c>
      <c r="B8" s="776">
        <v>8230</v>
      </c>
      <c r="C8" s="650">
        <v>1</v>
      </c>
      <c r="D8" s="776">
        <v>2883</v>
      </c>
      <c r="E8" s="650">
        <v>0.3503037667071689</v>
      </c>
      <c r="F8" s="776">
        <v>15868</v>
      </c>
      <c r="G8" s="666">
        <v>1.9280680437424058</v>
      </c>
      <c r="H8" s="776"/>
      <c r="I8" s="650"/>
      <c r="J8" s="776"/>
      <c r="K8" s="650"/>
      <c r="L8" s="776"/>
      <c r="M8" s="689"/>
    </row>
    <row r="9" spans="1:13" ht="14.4" customHeight="1" x14ac:dyDescent="0.3">
      <c r="A9" s="676" t="s">
        <v>3897</v>
      </c>
      <c r="B9" s="776">
        <v>46</v>
      </c>
      <c r="C9" s="650">
        <v>1</v>
      </c>
      <c r="D9" s="776"/>
      <c r="E9" s="650"/>
      <c r="F9" s="776"/>
      <c r="G9" s="666"/>
      <c r="H9" s="776"/>
      <c r="I9" s="650"/>
      <c r="J9" s="776"/>
      <c r="K9" s="650"/>
      <c r="L9" s="776"/>
      <c r="M9" s="689"/>
    </row>
    <row r="10" spans="1:13" ht="14.4" customHeight="1" x14ac:dyDescent="0.3">
      <c r="A10" s="676" t="s">
        <v>6842</v>
      </c>
      <c r="B10" s="776">
        <v>110396</v>
      </c>
      <c r="C10" s="650">
        <v>1</v>
      </c>
      <c r="D10" s="776">
        <v>548834</v>
      </c>
      <c r="E10" s="650">
        <v>4.971502590673575</v>
      </c>
      <c r="F10" s="776">
        <v>443522</v>
      </c>
      <c r="G10" s="666">
        <v>4.0175549838762272</v>
      </c>
      <c r="H10" s="776">
        <v>737938.37</v>
      </c>
      <c r="I10" s="650">
        <v>1</v>
      </c>
      <c r="J10" s="776">
        <v>578861.01000000013</v>
      </c>
      <c r="K10" s="650">
        <v>0.78443001954214708</v>
      </c>
      <c r="L10" s="776">
        <v>408792.51</v>
      </c>
      <c r="M10" s="689">
        <v>0.55396565163023037</v>
      </c>
    </row>
    <row r="11" spans="1:13" ht="14.4" customHeight="1" x14ac:dyDescent="0.3">
      <c r="A11" s="676" t="s">
        <v>7153</v>
      </c>
      <c r="B11" s="776">
        <v>4944</v>
      </c>
      <c r="C11" s="650">
        <v>1</v>
      </c>
      <c r="D11" s="776"/>
      <c r="E11" s="650"/>
      <c r="F11" s="776"/>
      <c r="G11" s="666"/>
      <c r="H11" s="776"/>
      <c r="I11" s="650"/>
      <c r="J11" s="776"/>
      <c r="K11" s="650"/>
      <c r="L11" s="776"/>
      <c r="M11" s="689"/>
    </row>
    <row r="12" spans="1:13" ht="14.4" customHeight="1" x14ac:dyDescent="0.3">
      <c r="A12" s="676" t="s">
        <v>6848</v>
      </c>
      <c r="B12" s="776">
        <v>580648</v>
      </c>
      <c r="C12" s="650">
        <v>1</v>
      </c>
      <c r="D12" s="776">
        <v>551555</v>
      </c>
      <c r="E12" s="650">
        <v>0.9498956338435679</v>
      </c>
      <c r="F12" s="776">
        <v>616476</v>
      </c>
      <c r="G12" s="666">
        <v>1.0617034761163391</v>
      </c>
      <c r="H12" s="776"/>
      <c r="I12" s="650"/>
      <c r="J12" s="776"/>
      <c r="K12" s="650"/>
      <c r="L12" s="776"/>
      <c r="M12" s="689"/>
    </row>
    <row r="13" spans="1:13" ht="14.4" customHeight="1" x14ac:dyDescent="0.3">
      <c r="A13" s="676" t="s">
        <v>7154</v>
      </c>
      <c r="B13" s="776">
        <v>1479637</v>
      </c>
      <c r="C13" s="650">
        <v>1</v>
      </c>
      <c r="D13" s="776">
        <v>1555021</v>
      </c>
      <c r="E13" s="650">
        <v>1.0509476310743784</v>
      </c>
      <c r="F13" s="776">
        <v>1663782</v>
      </c>
      <c r="G13" s="666">
        <v>1.1244528218745544</v>
      </c>
      <c r="H13" s="776"/>
      <c r="I13" s="650"/>
      <c r="J13" s="776"/>
      <c r="K13" s="650"/>
      <c r="L13" s="776"/>
      <c r="M13" s="689"/>
    </row>
    <row r="14" spans="1:13" ht="14.4" customHeight="1" x14ac:dyDescent="0.3">
      <c r="A14" s="676" t="s">
        <v>7155</v>
      </c>
      <c r="B14" s="776">
        <v>1090500</v>
      </c>
      <c r="C14" s="650">
        <v>1</v>
      </c>
      <c r="D14" s="776">
        <v>1190124</v>
      </c>
      <c r="E14" s="650">
        <v>1.0913562585969738</v>
      </c>
      <c r="F14" s="776">
        <v>1476914</v>
      </c>
      <c r="G14" s="666">
        <v>1.3543457129756993</v>
      </c>
      <c r="H14" s="776">
        <v>690251.39000000013</v>
      </c>
      <c r="I14" s="650">
        <v>1</v>
      </c>
      <c r="J14" s="776">
        <v>614973.56999999972</v>
      </c>
      <c r="K14" s="650">
        <v>0.89094144381223139</v>
      </c>
      <c r="L14" s="776">
        <v>556256.03999999992</v>
      </c>
      <c r="M14" s="689">
        <v>0.80587456694581927</v>
      </c>
    </row>
    <row r="15" spans="1:13" ht="14.4" customHeight="1" x14ac:dyDescent="0.3">
      <c r="A15" s="676" t="s">
        <v>7156</v>
      </c>
      <c r="B15" s="776">
        <v>194494</v>
      </c>
      <c r="C15" s="650">
        <v>1</v>
      </c>
      <c r="D15" s="776">
        <v>257473</v>
      </c>
      <c r="E15" s="650">
        <v>1.3238094748424116</v>
      </c>
      <c r="F15" s="776">
        <v>282656</v>
      </c>
      <c r="G15" s="666">
        <v>1.453289047477043</v>
      </c>
      <c r="H15" s="776"/>
      <c r="I15" s="650"/>
      <c r="J15" s="776"/>
      <c r="K15" s="650"/>
      <c r="L15" s="776"/>
      <c r="M15" s="689"/>
    </row>
    <row r="16" spans="1:13" ht="14.4" customHeight="1" x14ac:dyDescent="0.3">
      <c r="A16" s="676" t="s">
        <v>7157</v>
      </c>
      <c r="B16" s="776">
        <v>152371</v>
      </c>
      <c r="C16" s="650">
        <v>1</v>
      </c>
      <c r="D16" s="776">
        <v>177072</v>
      </c>
      <c r="E16" s="650">
        <v>1.1621109003681802</v>
      </c>
      <c r="F16" s="776">
        <v>147276</v>
      </c>
      <c r="G16" s="666">
        <v>0.96656187857269427</v>
      </c>
      <c r="H16" s="776"/>
      <c r="I16" s="650"/>
      <c r="J16" s="776"/>
      <c r="K16" s="650"/>
      <c r="L16" s="776"/>
      <c r="M16" s="689"/>
    </row>
    <row r="17" spans="1:13" ht="14.4" customHeight="1" x14ac:dyDescent="0.3">
      <c r="A17" s="676" t="s">
        <v>7158</v>
      </c>
      <c r="B17" s="776">
        <v>89470</v>
      </c>
      <c r="C17" s="650">
        <v>1</v>
      </c>
      <c r="D17" s="776">
        <v>93428</v>
      </c>
      <c r="E17" s="650">
        <v>1.0442382921649715</v>
      </c>
      <c r="F17" s="776">
        <v>124483</v>
      </c>
      <c r="G17" s="666">
        <v>1.3913378786185313</v>
      </c>
      <c r="H17" s="776"/>
      <c r="I17" s="650"/>
      <c r="J17" s="776"/>
      <c r="K17" s="650"/>
      <c r="L17" s="776"/>
      <c r="M17" s="689"/>
    </row>
    <row r="18" spans="1:13" ht="14.4" customHeight="1" x14ac:dyDescent="0.3">
      <c r="A18" s="676" t="s">
        <v>7159</v>
      </c>
      <c r="B18" s="776"/>
      <c r="C18" s="650"/>
      <c r="D18" s="776">
        <v>6065</v>
      </c>
      <c r="E18" s="650"/>
      <c r="F18" s="776">
        <v>663</v>
      </c>
      <c r="G18" s="666"/>
      <c r="H18" s="776"/>
      <c r="I18" s="650"/>
      <c r="J18" s="776"/>
      <c r="K18" s="650"/>
      <c r="L18" s="776"/>
      <c r="M18" s="689"/>
    </row>
    <row r="19" spans="1:13" ht="14.4" customHeight="1" thickBot="1" x14ac:dyDescent="0.35">
      <c r="A19" s="778" t="s">
        <v>7160</v>
      </c>
      <c r="B19" s="777">
        <v>85777</v>
      </c>
      <c r="C19" s="656">
        <v>1</v>
      </c>
      <c r="D19" s="777">
        <v>67438</v>
      </c>
      <c r="E19" s="656">
        <v>0.78620142928757131</v>
      </c>
      <c r="F19" s="777">
        <v>277125</v>
      </c>
      <c r="G19" s="667">
        <v>3.2307611597514487</v>
      </c>
      <c r="H19" s="777"/>
      <c r="I19" s="656"/>
      <c r="J19" s="777"/>
      <c r="K19" s="656"/>
      <c r="L19" s="777"/>
      <c r="M19" s="690"/>
    </row>
  </sheetData>
  <mergeCells count="4">
    <mergeCell ref="A4:A5"/>
    <mergeCell ref="B4:G4"/>
    <mergeCell ref="H4:M4"/>
    <mergeCell ref="A1:M1"/>
  </mergeCells>
  <conditionalFormatting sqref="F6:F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{B0D7810C-1ECB-49F3-AEA4-0F83D5AE3D8E}</x14:id>
        </ext>
      </extLst>
    </cfRule>
  </conditionalFormatting>
  <conditionalFormatting sqref="L6:L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{62A185C8-0356-41DC-9157-C12418624882}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80" fitToHeight="0" orientation="portrait" r:id="rId1"/>
  <ignoredErrors>
    <ignoredError sqref="B3 D3 F3 H3 J3 L3" formulaRange="1"/>
    <ignoredError sqref="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0D7810C-1ECB-49F3-AEA4-0F83D5AE3D8E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62A185C8-0356-41DC-9157-C1241862488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">
    <tabColor theme="0" tint="-0.249977111117893"/>
    <pageSetUpPr fitToPage="1"/>
  </sheetPr>
  <dimension ref="A1:Q396"/>
  <sheetViews>
    <sheetView showGridLines="0" showRowColHeaders="0" workbookViewId="0">
      <pane ySplit="5" topLeftCell="A6" activePane="bottomLeft" state="frozen"/>
      <selection sqref="A1:N1"/>
      <selection pane="bottomLeft" sqref="A1:Q1"/>
    </sheetView>
  </sheetViews>
  <sheetFormatPr defaultRowHeight="14.4" customHeight="1" x14ac:dyDescent="0.3"/>
  <cols>
    <col min="1" max="1" width="3" style="254" bestFit="1" customWidth="1"/>
    <col min="2" max="2" width="8.6640625" style="254" bestFit="1" customWidth="1"/>
    <col min="3" max="3" width="2.109375" style="254" bestFit="1" customWidth="1"/>
    <col min="4" max="4" width="8" style="254" bestFit="1" customWidth="1"/>
    <col min="5" max="5" width="52.88671875" style="254" bestFit="1" customWidth="1"/>
    <col min="6" max="7" width="11.109375" style="337" customWidth="1"/>
    <col min="8" max="9" width="9.33203125" style="337" hidden="1" customWidth="1"/>
    <col min="10" max="11" width="11.109375" style="337" customWidth="1"/>
    <col min="12" max="13" width="9.33203125" style="337" hidden="1" customWidth="1"/>
    <col min="14" max="15" width="11.109375" style="337" customWidth="1"/>
    <col min="16" max="16" width="11.109375" style="340" customWidth="1"/>
    <col min="17" max="17" width="11.109375" style="337" customWidth="1"/>
    <col min="18" max="16384" width="8.88671875" style="254"/>
  </cols>
  <sheetData>
    <row r="1" spans="1:17" ht="18.600000000000001" customHeight="1" thickBot="1" x14ac:dyDescent="0.4">
      <c r="A1" s="480" t="s">
        <v>7887</v>
      </c>
      <c r="B1" s="471"/>
      <c r="C1" s="471"/>
      <c r="D1" s="471"/>
      <c r="E1" s="471"/>
      <c r="F1" s="471"/>
      <c r="G1" s="471"/>
      <c r="H1" s="471"/>
      <c r="I1" s="471"/>
      <c r="J1" s="471"/>
      <c r="K1" s="471"/>
      <c r="L1" s="471"/>
      <c r="M1" s="471"/>
      <c r="N1" s="471"/>
      <c r="O1" s="471"/>
      <c r="P1" s="471"/>
      <c r="Q1" s="471"/>
    </row>
    <row r="2" spans="1:17" ht="14.4" customHeight="1" thickBot="1" x14ac:dyDescent="0.35">
      <c r="A2" s="383" t="s">
        <v>332</v>
      </c>
      <c r="B2" s="224"/>
      <c r="C2" s="224"/>
      <c r="D2" s="224"/>
      <c r="E2" s="224"/>
      <c r="F2" s="360"/>
      <c r="G2" s="360"/>
      <c r="H2" s="360"/>
      <c r="I2" s="360"/>
      <c r="J2" s="360"/>
      <c r="K2" s="360"/>
      <c r="L2" s="360"/>
      <c r="M2" s="360"/>
      <c r="N2" s="360"/>
      <c r="O2" s="360"/>
      <c r="P2" s="357"/>
      <c r="Q2" s="360"/>
    </row>
    <row r="3" spans="1:17" ht="14.4" customHeight="1" thickBot="1" x14ac:dyDescent="0.35">
      <c r="E3" s="112" t="s">
        <v>160</v>
      </c>
      <c r="F3" s="211">
        <f t="shared" ref="F3:O3" si="0">SUBTOTAL(9,F6:F1048576)</f>
        <v>58511.660000000011</v>
      </c>
      <c r="G3" s="215">
        <f t="shared" si="0"/>
        <v>5226115.76</v>
      </c>
      <c r="H3" s="216"/>
      <c r="I3" s="216"/>
      <c r="J3" s="211">
        <f t="shared" si="0"/>
        <v>52097.770000000004</v>
      </c>
      <c r="K3" s="215">
        <f t="shared" si="0"/>
        <v>5644841.5799999991</v>
      </c>
      <c r="L3" s="216"/>
      <c r="M3" s="216"/>
      <c r="N3" s="211">
        <f t="shared" si="0"/>
        <v>56249.240000000005</v>
      </c>
      <c r="O3" s="215">
        <f t="shared" si="0"/>
        <v>6027657.71</v>
      </c>
      <c r="P3" s="181">
        <f>IF(G3=0,"",O3/G3)</f>
        <v>1.1533724063548108</v>
      </c>
      <c r="Q3" s="213">
        <f>IF(N3=0,"",O3/N3)</f>
        <v>107.15980713694975</v>
      </c>
    </row>
    <row r="4" spans="1:17" ht="14.4" customHeight="1" x14ac:dyDescent="0.3">
      <c r="A4" s="551" t="s">
        <v>74</v>
      </c>
      <c r="B4" s="550" t="s">
        <v>119</v>
      </c>
      <c r="C4" s="551" t="s">
        <v>120</v>
      </c>
      <c r="D4" s="552" t="s">
        <v>90</v>
      </c>
      <c r="E4" s="553" t="s">
        <v>11</v>
      </c>
      <c r="F4" s="557">
        <v>2012</v>
      </c>
      <c r="G4" s="558"/>
      <c r="H4" s="214"/>
      <c r="I4" s="214"/>
      <c r="J4" s="557">
        <v>2013</v>
      </c>
      <c r="K4" s="558"/>
      <c r="L4" s="214"/>
      <c r="M4" s="214"/>
      <c r="N4" s="557">
        <v>2014</v>
      </c>
      <c r="O4" s="558"/>
      <c r="P4" s="559" t="s">
        <v>2</v>
      </c>
      <c r="Q4" s="549" t="s">
        <v>122</v>
      </c>
    </row>
    <row r="5" spans="1:17" ht="14.4" customHeight="1" thickBot="1" x14ac:dyDescent="0.35">
      <c r="A5" s="782"/>
      <c r="B5" s="781"/>
      <c r="C5" s="782"/>
      <c r="D5" s="783"/>
      <c r="E5" s="784"/>
      <c r="F5" s="790" t="s">
        <v>91</v>
      </c>
      <c r="G5" s="791" t="s">
        <v>14</v>
      </c>
      <c r="H5" s="792"/>
      <c r="I5" s="792"/>
      <c r="J5" s="790" t="s">
        <v>91</v>
      </c>
      <c r="K5" s="791" t="s">
        <v>14</v>
      </c>
      <c r="L5" s="792"/>
      <c r="M5" s="792"/>
      <c r="N5" s="790" t="s">
        <v>91</v>
      </c>
      <c r="O5" s="791" t="s">
        <v>14</v>
      </c>
      <c r="P5" s="793"/>
      <c r="Q5" s="789"/>
    </row>
    <row r="6" spans="1:17" ht="14.4" customHeight="1" x14ac:dyDescent="0.3">
      <c r="A6" s="722" t="s">
        <v>6853</v>
      </c>
      <c r="B6" s="723" t="s">
        <v>238</v>
      </c>
      <c r="C6" s="723" t="s">
        <v>6707</v>
      </c>
      <c r="D6" s="723" t="s">
        <v>6869</v>
      </c>
      <c r="E6" s="723" t="s">
        <v>6870</v>
      </c>
      <c r="F6" s="229">
        <v>1</v>
      </c>
      <c r="G6" s="229">
        <v>46</v>
      </c>
      <c r="H6" s="229">
        <v>1</v>
      </c>
      <c r="I6" s="229">
        <v>46</v>
      </c>
      <c r="J6" s="229"/>
      <c r="K6" s="229"/>
      <c r="L6" s="229"/>
      <c r="M6" s="229"/>
      <c r="N6" s="229"/>
      <c r="O6" s="229"/>
      <c r="P6" s="728"/>
      <c r="Q6" s="736"/>
    </row>
    <row r="7" spans="1:17" ht="14.4" customHeight="1" x14ac:dyDescent="0.3">
      <c r="A7" s="649" t="s">
        <v>6861</v>
      </c>
      <c r="B7" s="650" t="s">
        <v>7161</v>
      </c>
      <c r="C7" s="650" t="s">
        <v>6707</v>
      </c>
      <c r="D7" s="650" t="s">
        <v>7162</v>
      </c>
      <c r="E7" s="650" t="s">
        <v>7163</v>
      </c>
      <c r="F7" s="653">
        <v>1</v>
      </c>
      <c r="G7" s="653">
        <v>1111</v>
      </c>
      <c r="H7" s="653">
        <v>1</v>
      </c>
      <c r="I7" s="653">
        <v>1111</v>
      </c>
      <c r="J7" s="653">
        <v>1</v>
      </c>
      <c r="K7" s="653">
        <v>1114</v>
      </c>
      <c r="L7" s="653">
        <v>1.0027002700270027</v>
      </c>
      <c r="M7" s="653">
        <v>1114</v>
      </c>
      <c r="N7" s="653"/>
      <c r="O7" s="653"/>
      <c r="P7" s="666"/>
      <c r="Q7" s="654"/>
    </row>
    <row r="8" spans="1:17" ht="14.4" customHeight="1" x14ac:dyDescent="0.3">
      <c r="A8" s="649" t="s">
        <v>6861</v>
      </c>
      <c r="B8" s="650" t="s">
        <v>7161</v>
      </c>
      <c r="C8" s="650" t="s">
        <v>6707</v>
      </c>
      <c r="D8" s="650" t="s">
        <v>7164</v>
      </c>
      <c r="E8" s="650" t="s">
        <v>7165</v>
      </c>
      <c r="F8" s="653">
        <v>1</v>
      </c>
      <c r="G8" s="653">
        <v>256</v>
      </c>
      <c r="H8" s="653">
        <v>1</v>
      </c>
      <c r="I8" s="653">
        <v>256</v>
      </c>
      <c r="J8" s="653"/>
      <c r="K8" s="653"/>
      <c r="L8" s="653"/>
      <c r="M8" s="653"/>
      <c r="N8" s="653"/>
      <c r="O8" s="653"/>
      <c r="P8" s="666"/>
      <c r="Q8" s="654"/>
    </row>
    <row r="9" spans="1:17" ht="14.4" customHeight="1" x14ac:dyDescent="0.3">
      <c r="A9" s="649" t="s">
        <v>6861</v>
      </c>
      <c r="B9" s="650" t="s">
        <v>7166</v>
      </c>
      <c r="C9" s="650" t="s">
        <v>1527</v>
      </c>
      <c r="D9" s="650" t="s">
        <v>6879</v>
      </c>
      <c r="E9" s="650" t="s">
        <v>6880</v>
      </c>
      <c r="F9" s="653"/>
      <c r="G9" s="653"/>
      <c r="H9" s="653"/>
      <c r="I9" s="653"/>
      <c r="J9" s="653"/>
      <c r="K9" s="653"/>
      <c r="L9" s="653"/>
      <c r="M9" s="653"/>
      <c r="N9" s="653">
        <v>0.2</v>
      </c>
      <c r="O9" s="653">
        <v>1092.1600000000001</v>
      </c>
      <c r="P9" s="666"/>
      <c r="Q9" s="654">
        <v>5460.8</v>
      </c>
    </row>
    <row r="10" spans="1:17" ht="14.4" customHeight="1" x14ac:dyDescent="0.3">
      <c r="A10" s="649" t="s">
        <v>6861</v>
      </c>
      <c r="B10" s="650" t="s">
        <v>7166</v>
      </c>
      <c r="C10" s="650" t="s">
        <v>6707</v>
      </c>
      <c r="D10" s="650" t="s">
        <v>7162</v>
      </c>
      <c r="E10" s="650" t="s">
        <v>7163</v>
      </c>
      <c r="F10" s="653"/>
      <c r="G10" s="653"/>
      <c r="H10" s="653"/>
      <c r="I10" s="653"/>
      <c r="J10" s="653"/>
      <c r="K10" s="653"/>
      <c r="L10" s="653"/>
      <c r="M10" s="653"/>
      <c r="N10" s="653">
        <v>1</v>
      </c>
      <c r="O10" s="653">
        <v>1119</v>
      </c>
      <c r="P10" s="666"/>
      <c r="Q10" s="654">
        <v>1119</v>
      </c>
    </row>
    <row r="11" spans="1:17" ht="14.4" customHeight="1" x14ac:dyDescent="0.3">
      <c r="A11" s="649" t="s">
        <v>6861</v>
      </c>
      <c r="B11" s="650" t="s">
        <v>7166</v>
      </c>
      <c r="C11" s="650" t="s">
        <v>6707</v>
      </c>
      <c r="D11" s="650" t="s">
        <v>7167</v>
      </c>
      <c r="E11" s="650" t="s">
        <v>7168</v>
      </c>
      <c r="F11" s="653"/>
      <c r="G11" s="653"/>
      <c r="H11" s="653"/>
      <c r="I11" s="653"/>
      <c r="J11" s="653"/>
      <c r="K11" s="653"/>
      <c r="L11" s="653"/>
      <c r="M11" s="653"/>
      <c r="N11" s="653">
        <v>2</v>
      </c>
      <c r="O11" s="653">
        <v>11156</v>
      </c>
      <c r="P11" s="666"/>
      <c r="Q11" s="654">
        <v>5578</v>
      </c>
    </row>
    <row r="12" spans="1:17" ht="14.4" customHeight="1" x14ac:dyDescent="0.3">
      <c r="A12" s="649" t="s">
        <v>6861</v>
      </c>
      <c r="B12" s="650" t="s">
        <v>7166</v>
      </c>
      <c r="C12" s="650" t="s">
        <v>6707</v>
      </c>
      <c r="D12" s="650" t="s">
        <v>7169</v>
      </c>
      <c r="E12" s="650" t="s">
        <v>7170</v>
      </c>
      <c r="F12" s="653"/>
      <c r="G12" s="653"/>
      <c r="H12" s="653"/>
      <c r="I12" s="653"/>
      <c r="J12" s="653"/>
      <c r="K12" s="653"/>
      <c r="L12" s="653"/>
      <c r="M12" s="653"/>
      <c r="N12" s="653">
        <v>1</v>
      </c>
      <c r="O12" s="653">
        <v>477</v>
      </c>
      <c r="P12" s="666"/>
      <c r="Q12" s="654">
        <v>477</v>
      </c>
    </row>
    <row r="13" spans="1:17" ht="14.4" customHeight="1" x14ac:dyDescent="0.3">
      <c r="A13" s="649" t="s">
        <v>6864</v>
      </c>
      <c r="B13" s="650" t="s">
        <v>7171</v>
      </c>
      <c r="C13" s="650" t="s">
        <v>6707</v>
      </c>
      <c r="D13" s="650" t="s">
        <v>7172</v>
      </c>
      <c r="E13" s="650" t="s">
        <v>7173</v>
      </c>
      <c r="F13" s="653">
        <v>6</v>
      </c>
      <c r="G13" s="653">
        <v>642</v>
      </c>
      <c r="H13" s="653">
        <v>1</v>
      </c>
      <c r="I13" s="653">
        <v>107</v>
      </c>
      <c r="J13" s="653"/>
      <c r="K13" s="653"/>
      <c r="L13" s="653"/>
      <c r="M13" s="653"/>
      <c r="N13" s="653"/>
      <c r="O13" s="653"/>
      <c r="P13" s="666"/>
      <c r="Q13" s="654"/>
    </row>
    <row r="14" spans="1:17" ht="14.4" customHeight="1" x14ac:dyDescent="0.3">
      <c r="A14" s="649" t="s">
        <v>6864</v>
      </c>
      <c r="B14" s="650" t="s">
        <v>7171</v>
      </c>
      <c r="C14" s="650" t="s">
        <v>6707</v>
      </c>
      <c r="D14" s="650" t="s">
        <v>7174</v>
      </c>
      <c r="E14" s="650" t="s">
        <v>7175</v>
      </c>
      <c r="F14" s="653">
        <v>1</v>
      </c>
      <c r="G14" s="653">
        <v>126</v>
      </c>
      <c r="H14" s="653">
        <v>1</v>
      </c>
      <c r="I14" s="653">
        <v>126</v>
      </c>
      <c r="J14" s="653">
        <v>1</v>
      </c>
      <c r="K14" s="653">
        <v>127</v>
      </c>
      <c r="L14" s="653">
        <v>1.0079365079365079</v>
      </c>
      <c r="M14" s="653">
        <v>127</v>
      </c>
      <c r="N14" s="653">
        <v>8</v>
      </c>
      <c r="O14" s="653">
        <v>1020</v>
      </c>
      <c r="P14" s="666">
        <v>8.0952380952380949</v>
      </c>
      <c r="Q14" s="654">
        <v>127.5</v>
      </c>
    </row>
    <row r="15" spans="1:17" ht="14.4" customHeight="1" x14ac:dyDescent="0.3">
      <c r="A15" s="649" t="s">
        <v>6864</v>
      </c>
      <c r="B15" s="650" t="s">
        <v>7171</v>
      </c>
      <c r="C15" s="650" t="s">
        <v>6707</v>
      </c>
      <c r="D15" s="650" t="s">
        <v>7176</v>
      </c>
      <c r="E15" s="650" t="s">
        <v>7177</v>
      </c>
      <c r="F15" s="653">
        <v>1</v>
      </c>
      <c r="G15" s="653">
        <v>36</v>
      </c>
      <c r="H15" s="653">
        <v>1</v>
      </c>
      <c r="I15" s="653">
        <v>36</v>
      </c>
      <c r="J15" s="653"/>
      <c r="K15" s="653"/>
      <c r="L15" s="653"/>
      <c r="M15" s="653"/>
      <c r="N15" s="653"/>
      <c r="O15" s="653"/>
      <c r="P15" s="666"/>
      <c r="Q15" s="654"/>
    </row>
    <row r="16" spans="1:17" ht="14.4" customHeight="1" x14ac:dyDescent="0.3">
      <c r="A16" s="649" t="s">
        <v>6864</v>
      </c>
      <c r="B16" s="650" t="s">
        <v>7171</v>
      </c>
      <c r="C16" s="650" t="s">
        <v>6707</v>
      </c>
      <c r="D16" s="650" t="s">
        <v>7178</v>
      </c>
      <c r="E16" s="650" t="s">
        <v>7179</v>
      </c>
      <c r="F16" s="653">
        <v>1</v>
      </c>
      <c r="G16" s="653">
        <v>660</v>
      </c>
      <c r="H16" s="653">
        <v>1</v>
      </c>
      <c r="I16" s="653">
        <v>660</v>
      </c>
      <c r="J16" s="653">
        <v>1</v>
      </c>
      <c r="K16" s="653">
        <v>664</v>
      </c>
      <c r="L16" s="653">
        <v>1.0060606060606061</v>
      </c>
      <c r="M16" s="653">
        <v>664</v>
      </c>
      <c r="N16" s="653">
        <v>8</v>
      </c>
      <c r="O16" s="653">
        <v>5328</v>
      </c>
      <c r="P16" s="666">
        <v>8.0727272727272723</v>
      </c>
      <c r="Q16" s="654">
        <v>666</v>
      </c>
    </row>
    <row r="17" spans="1:17" ht="14.4" customHeight="1" x14ac:dyDescent="0.3">
      <c r="A17" s="649" t="s">
        <v>6864</v>
      </c>
      <c r="B17" s="650" t="s">
        <v>7171</v>
      </c>
      <c r="C17" s="650" t="s">
        <v>6707</v>
      </c>
      <c r="D17" s="650" t="s">
        <v>7180</v>
      </c>
      <c r="E17" s="650" t="s">
        <v>7181</v>
      </c>
      <c r="F17" s="653">
        <v>1</v>
      </c>
      <c r="G17" s="653">
        <v>325</v>
      </c>
      <c r="H17" s="653">
        <v>1</v>
      </c>
      <c r="I17" s="653">
        <v>325</v>
      </c>
      <c r="J17" s="653">
        <v>4</v>
      </c>
      <c r="K17" s="653">
        <v>1304</v>
      </c>
      <c r="L17" s="653">
        <v>4.0123076923076919</v>
      </c>
      <c r="M17" s="653">
        <v>326</v>
      </c>
      <c r="N17" s="653">
        <v>9</v>
      </c>
      <c r="O17" s="653">
        <v>2955</v>
      </c>
      <c r="P17" s="666">
        <v>9.092307692307692</v>
      </c>
      <c r="Q17" s="654">
        <v>328.33333333333331</v>
      </c>
    </row>
    <row r="18" spans="1:17" ht="14.4" customHeight="1" x14ac:dyDescent="0.3">
      <c r="A18" s="649" t="s">
        <v>6864</v>
      </c>
      <c r="B18" s="650" t="s">
        <v>7171</v>
      </c>
      <c r="C18" s="650" t="s">
        <v>6707</v>
      </c>
      <c r="D18" s="650" t="s">
        <v>7182</v>
      </c>
      <c r="E18" s="650" t="s">
        <v>7183</v>
      </c>
      <c r="F18" s="653">
        <v>7</v>
      </c>
      <c r="G18" s="653">
        <v>3178</v>
      </c>
      <c r="H18" s="653">
        <v>1</v>
      </c>
      <c r="I18" s="653">
        <v>454</v>
      </c>
      <c r="J18" s="653">
        <v>1</v>
      </c>
      <c r="K18" s="653">
        <v>457</v>
      </c>
      <c r="L18" s="653">
        <v>0.14380113278791692</v>
      </c>
      <c r="M18" s="653">
        <v>457</v>
      </c>
      <c r="N18" s="653">
        <v>10</v>
      </c>
      <c r="O18" s="653">
        <v>4590</v>
      </c>
      <c r="P18" s="666">
        <v>1.4443045940843298</v>
      </c>
      <c r="Q18" s="654">
        <v>459</v>
      </c>
    </row>
    <row r="19" spans="1:17" ht="14.4" customHeight="1" x14ac:dyDescent="0.3">
      <c r="A19" s="649" t="s">
        <v>6864</v>
      </c>
      <c r="B19" s="650" t="s">
        <v>7171</v>
      </c>
      <c r="C19" s="650" t="s">
        <v>6707</v>
      </c>
      <c r="D19" s="650" t="s">
        <v>7184</v>
      </c>
      <c r="E19" s="650" t="s">
        <v>7185</v>
      </c>
      <c r="F19" s="653">
        <v>22</v>
      </c>
      <c r="G19" s="653">
        <v>1716</v>
      </c>
      <c r="H19" s="653">
        <v>1</v>
      </c>
      <c r="I19" s="653">
        <v>78</v>
      </c>
      <c r="J19" s="653"/>
      <c r="K19" s="653"/>
      <c r="L19" s="653"/>
      <c r="M19" s="653"/>
      <c r="N19" s="653">
        <v>8</v>
      </c>
      <c r="O19" s="653">
        <v>640</v>
      </c>
      <c r="P19" s="666">
        <v>0.37296037296037299</v>
      </c>
      <c r="Q19" s="654">
        <v>80</v>
      </c>
    </row>
    <row r="20" spans="1:17" ht="14.4" customHeight="1" x14ac:dyDescent="0.3">
      <c r="A20" s="649" t="s">
        <v>6864</v>
      </c>
      <c r="B20" s="650" t="s">
        <v>7171</v>
      </c>
      <c r="C20" s="650" t="s">
        <v>6707</v>
      </c>
      <c r="D20" s="650" t="s">
        <v>7186</v>
      </c>
      <c r="E20" s="650" t="s">
        <v>7187</v>
      </c>
      <c r="F20" s="653">
        <v>3</v>
      </c>
      <c r="G20" s="653">
        <v>489</v>
      </c>
      <c r="H20" s="653">
        <v>1</v>
      </c>
      <c r="I20" s="653">
        <v>163</v>
      </c>
      <c r="J20" s="653">
        <v>1</v>
      </c>
      <c r="K20" s="653">
        <v>164</v>
      </c>
      <c r="L20" s="653">
        <v>0.33537832310838445</v>
      </c>
      <c r="M20" s="653">
        <v>164</v>
      </c>
      <c r="N20" s="653">
        <v>1</v>
      </c>
      <c r="O20" s="653">
        <v>165</v>
      </c>
      <c r="P20" s="666">
        <v>0.33742331288343558</v>
      </c>
      <c r="Q20" s="654">
        <v>165</v>
      </c>
    </row>
    <row r="21" spans="1:17" ht="14.4" customHeight="1" x14ac:dyDescent="0.3">
      <c r="A21" s="649" t="s">
        <v>6864</v>
      </c>
      <c r="B21" s="650" t="s">
        <v>7171</v>
      </c>
      <c r="C21" s="650" t="s">
        <v>6707</v>
      </c>
      <c r="D21" s="650" t="s">
        <v>7188</v>
      </c>
      <c r="E21" s="650" t="s">
        <v>7189</v>
      </c>
      <c r="F21" s="653">
        <v>2</v>
      </c>
      <c r="G21" s="653">
        <v>394</v>
      </c>
      <c r="H21" s="653">
        <v>1</v>
      </c>
      <c r="I21" s="653">
        <v>197</v>
      </c>
      <c r="J21" s="653"/>
      <c r="K21" s="653"/>
      <c r="L21" s="653"/>
      <c r="M21" s="653"/>
      <c r="N21" s="653"/>
      <c r="O21" s="653"/>
      <c r="P21" s="666"/>
      <c r="Q21" s="654"/>
    </row>
    <row r="22" spans="1:17" ht="14.4" customHeight="1" x14ac:dyDescent="0.3">
      <c r="A22" s="649" t="s">
        <v>6864</v>
      </c>
      <c r="B22" s="650" t="s">
        <v>7171</v>
      </c>
      <c r="C22" s="650" t="s">
        <v>6707</v>
      </c>
      <c r="D22" s="650" t="s">
        <v>7190</v>
      </c>
      <c r="E22" s="650" t="s">
        <v>7191</v>
      </c>
      <c r="F22" s="653">
        <v>4</v>
      </c>
      <c r="G22" s="653">
        <v>664</v>
      </c>
      <c r="H22" s="653">
        <v>1</v>
      </c>
      <c r="I22" s="653">
        <v>166</v>
      </c>
      <c r="J22" s="653">
        <v>1</v>
      </c>
      <c r="K22" s="653">
        <v>167</v>
      </c>
      <c r="L22" s="653">
        <v>0.25150602409638556</v>
      </c>
      <c r="M22" s="653">
        <v>167</v>
      </c>
      <c r="N22" s="653">
        <v>5</v>
      </c>
      <c r="O22" s="653">
        <v>841</v>
      </c>
      <c r="P22" s="666">
        <v>1.2665662650602409</v>
      </c>
      <c r="Q22" s="654">
        <v>168.2</v>
      </c>
    </row>
    <row r="23" spans="1:17" ht="14.4" customHeight="1" x14ac:dyDescent="0.3">
      <c r="A23" s="649" t="s">
        <v>6864</v>
      </c>
      <c r="B23" s="650" t="s">
        <v>7166</v>
      </c>
      <c r="C23" s="650" t="s">
        <v>6707</v>
      </c>
      <c r="D23" s="650" t="s">
        <v>7180</v>
      </c>
      <c r="E23" s="650" t="s">
        <v>7181</v>
      </c>
      <c r="F23" s="653"/>
      <c r="G23" s="653"/>
      <c r="H23" s="653"/>
      <c r="I23" s="653"/>
      <c r="J23" s="653"/>
      <c r="K23" s="653"/>
      <c r="L23" s="653"/>
      <c r="M23" s="653"/>
      <c r="N23" s="653">
        <v>1</v>
      </c>
      <c r="O23" s="653">
        <v>329</v>
      </c>
      <c r="P23" s="666"/>
      <c r="Q23" s="654">
        <v>329</v>
      </c>
    </row>
    <row r="24" spans="1:17" ht="14.4" customHeight="1" x14ac:dyDescent="0.3">
      <c r="A24" s="649" t="s">
        <v>581</v>
      </c>
      <c r="B24" s="650" t="s">
        <v>6868</v>
      </c>
      <c r="C24" s="650" t="s">
        <v>6707</v>
      </c>
      <c r="D24" s="650" t="s">
        <v>6869</v>
      </c>
      <c r="E24" s="650" t="s">
        <v>6870</v>
      </c>
      <c r="F24" s="653">
        <v>1</v>
      </c>
      <c r="G24" s="653">
        <v>46</v>
      </c>
      <c r="H24" s="653">
        <v>1</v>
      </c>
      <c r="I24" s="653">
        <v>46</v>
      </c>
      <c r="J24" s="653"/>
      <c r="K24" s="653"/>
      <c r="L24" s="653"/>
      <c r="M24" s="653"/>
      <c r="N24" s="653"/>
      <c r="O24" s="653"/>
      <c r="P24" s="666"/>
      <c r="Q24" s="654"/>
    </row>
    <row r="25" spans="1:17" ht="14.4" customHeight="1" x14ac:dyDescent="0.3">
      <c r="A25" s="649" t="s">
        <v>6935</v>
      </c>
      <c r="B25" s="650" t="s">
        <v>1342</v>
      </c>
      <c r="C25" s="650" t="s">
        <v>1527</v>
      </c>
      <c r="D25" s="650" t="s">
        <v>7192</v>
      </c>
      <c r="E25" s="650" t="s">
        <v>7193</v>
      </c>
      <c r="F25" s="653"/>
      <c r="G25" s="653"/>
      <c r="H25" s="653"/>
      <c r="I25" s="653"/>
      <c r="J25" s="653"/>
      <c r="K25" s="653"/>
      <c r="L25" s="653"/>
      <c r="M25" s="653"/>
      <c r="N25" s="653">
        <v>3.2</v>
      </c>
      <c r="O25" s="653">
        <v>6329.7000000000007</v>
      </c>
      <c r="P25" s="666"/>
      <c r="Q25" s="654">
        <v>1978.0312500000002</v>
      </c>
    </row>
    <row r="26" spans="1:17" ht="14.4" customHeight="1" x14ac:dyDescent="0.3">
      <c r="A26" s="649" t="s">
        <v>6935</v>
      </c>
      <c r="B26" s="650" t="s">
        <v>1342</v>
      </c>
      <c r="C26" s="650" t="s">
        <v>1527</v>
      </c>
      <c r="D26" s="650" t="s">
        <v>7194</v>
      </c>
      <c r="E26" s="650" t="s">
        <v>6880</v>
      </c>
      <c r="F26" s="653"/>
      <c r="G26" s="653"/>
      <c r="H26" s="653"/>
      <c r="I26" s="653"/>
      <c r="J26" s="653">
        <v>0.60000000000000009</v>
      </c>
      <c r="K26" s="653">
        <v>649.59</v>
      </c>
      <c r="L26" s="653"/>
      <c r="M26" s="653">
        <v>1082.6499999999999</v>
      </c>
      <c r="N26" s="653">
        <v>0.2</v>
      </c>
      <c r="O26" s="653">
        <v>218.43</v>
      </c>
      <c r="P26" s="666"/>
      <c r="Q26" s="654">
        <v>1092.1499999999999</v>
      </c>
    </row>
    <row r="27" spans="1:17" ht="14.4" customHeight="1" x14ac:dyDescent="0.3">
      <c r="A27" s="649" t="s">
        <v>6935</v>
      </c>
      <c r="B27" s="650" t="s">
        <v>1342</v>
      </c>
      <c r="C27" s="650" t="s">
        <v>1527</v>
      </c>
      <c r="D27" s="650" t="s">
        <v>7195</v>
      </c>
      <c r="E27" s="650" t="s">
        <v>6880</v>
      </c>
      <c r="F27" s="653">
        <v>20.5</v>
      </c>
      <c r="G27" s="653">
        <v>44389.11</v>
      </c>
      <c r="H27" s="653">
        <v>1</v>
      </c>
      <c r="I27" s="653">
        <v>2165.3224390243904</v>
      </c>
      <c r="J27" s="653">
        <v>15</v>
      </c>
      <c r="K27" s="653">
        <v>32652.65</v>
      </c>
      <c r="L27" s="653">
        <v>0.7356004659701445</v>
      </c>
      <c r="M27" s="653">
        <v>2176.8433333333332</v>
      </c>
      <c r="N27" s="653">
        <v>6.3500000000000005</v>
      </c>
      <c r="O27" s="653">
        <v>13870.39</v>
      </c>
      <c r="P27" s="666">
        <v>0.31247281146209055</v>
      </c>
      <c r="Q27" s="654">
        <v>2184.3133858267715</v>
      </c>
    </row>
    <row r="28" spans="1:17" ht="14.4" customHeight="1" x14ac:dyDescent="0.3">
      <c r="A28" s="649" t="s">
        <v>6935</v>
      </c>
      <c r="B28" s="650" t="s">
        <v>1342</v>
      </c>
      <c r="C28" s="650" t="s">
        <v>1527</v>
      </c>
      <c r="D28" s="650" t="s">
        <v>7196</v>
      </c>
      <c r="E28" s="650" t="s">
        <v>7197</v>
      </c>
      <c r="F28" s="653">
        <v>0.70000000000000007</v>
      </c>
      <c r="G28" s="653">
        <v>655.62</v>
      </c>
      <c r="H28" s="653">
        <v>1</v>
      </c>
      <c r="I28" s="653">
        <v>936.59999999999991</v>
      </c>
      <c r="J28" s="653">
        <v>0.25</v>
      </c>
      <c r="K28" s="653">
        <v>236.20000000000002</v>
      </c>
      <c r="L28" s="653">
        <v>0.3602696684054788</v>
      </c>
      <c r="M28" s="653">
        <v>944.80000000000007</v>
      </c>
      <c r="N28" s="653">
        <v>0.30000000000000004</v>
      </c>
      <c r="O28" s="653">
        <v>283.44</v>
      </c>
      <c r="P28" s="666">
        <v>0.43232360208657455</v>
      </c>
      <c r="Q28" s="654">
        <v>944.79999999999984</v>
      </c>
    </row>
    <row r="29" spans="1:17" ht="14.4" customHeight="1" x14ac:dyDescent="0.3">
      <c r="A29" s="649" t="s">
        <v>6935</v>
      </c>
      <c r="B29" s="650" t="s">
        <v>1342</v>
      </c>
      <c r="C29" s="650" t="s">
        <v>6889</v>
      </c>
      <c r="D29" s="650" t="s">
        <v>7198</v>
      </c>
      <c r="E29" s="650" t="s">
        <v>6418</v>
      </c>
      <c r="F29" s="653">
        <v>1190</v>
      </c>
      <c r="G29" s="653">
        <v>5419.5</v>
      </c>
      <c r="H29" s="653">
        <v>1</v>
      </c>
      <c r="I29" s="653">
        <v>4.5542016806722687</v>
      </c>
      <c r="J29" s="653">
        <v>750</v>
      </c>
      <c r="K29" s="653">
        <v>3603</v>
      </c>
      <c r="L29" s="653">
        <v>0.66482147799612512</v>
      </c>
      <c r="M29" s="653">
        <v>4.8040000000000003</v>
      </c>
      <c r="N29" s="653">
        <v>2015</v>
      </c>
      <c r="O29" s="653">
        <v>10276.5</v>
      </c>
      <c r="P29" s="666">
        <v>1.8962081372820372</v>
      </c>
      <c r="Q29" s="654">
        <v>5.0999999999999996</v>
      </c>
    </row>
    <row r="30" spans="1:17" ht="14.4" customHeight="1" x14ac:dyDescent="0.3">
      <c r="A30" s="649" t="s">
        <v>6935</v>
      </c>
      <c r="B30" s="650" t="s">
        <v>1342</v>
      </c>
      <c r="C30" s="650" t="s">
        <v>6889</v>
      </c>
      <c r="D30" s="650" t="s">
        <v>7199</v>
      </c>
      <c r="E30" s="650" t="s">
        <v>6418</v>
      </c>
      <c r="F30" s="653">
        <v>900</v>
      </c>
      <c r="G30" s="653">
        <v>4779</v>
      </c>
      <c r="H30" s="653">
        <v>1</v>
      </c>
      <c r="I30" s="653">
        <v>5.31</v>
      </c>
      <c r="J30" s="653"/>
      <c r="K30" s="653"/>
      <c r="L30" s="653"/>
      <c r="M30" s="653"/>
      <c r="N30" s="653"/>
      <c r="O30" s="653"/>
      <c r="P30" s="666"/>
      <c r="Q30" s="654"/>
    </row>
    <row r="31" spans="1:17" ht="14.4" customHeight="1" x14ac:dyDescent="0.3">
      <c r="A31" s="649" t="s">
        <v>6935</v>
      </c>
      <c r="B31" s="650" t="s">
        <v>1342</v>
      </c>
      <c r="C31" s="650" t="s">
        <v>6889</v>
      </c>
      <c r="D31" s="650" t="s">
        <v>7200</v>
      </c>
      <c r="E31" s="650" t="s">
        <v>6418</v>
      </c>
      <c r="F31" s="653">
        <v>3360</v>
      </c>
      <c r="G31" s="653">
        <v>26204.1</v>
      </c>
      <c r="H31" s="653">
        <v>1</v>
      </c>
      <c r="I31" s="653">
        <v>7.7988392857142852</v>
      </c>
      <c r="J31" s="653">
        <v>3090</v>
      </c>
      <c r="K31" s="653">
        <v>24486.7</v>
      </c>
      <c r="L31" s="653">
        <v>0.93446063783911681</v>
      </c>
      <c r="M31" s="653">
        <v>7.9244983818770232</v>
      </c>
      <c r="N31" s="653">
        <v>3045</v>
      </c>
      <c r="O31" s="653">
        <v>24025.05</v>
      </c>
      <c r="P31" s="666">
        <v>0.91684316576413616</v>
      </c>
      <c r="Q31" s="654">
        <v>7.89</v>
      </c>
    </row>
    <row r="32" spans="1:17" ht="14.4" customHeight="1" x14ac:dyDescent="0.3">
      <c r="A32" s="649" t="s">
        <v>6935</v>
      </c>
      <c r="B32" s="650" t="s">
        <v>1342</v>
      </c>
      <c r="C32" s="650" t="s">
        <v>6889</v>
      </c>
      <c r="D32" s="650" t="s">
        <v>7201</v>
      </c>
      <c r="E32" s="650" t="s">
        <v>6418</v>
      </c>
      <c r="F32" s="653">
        <v>307</v>
      </c>
      <c r="G32" s="653">
        <v>2600.29</v>
      </c>
      <c r="H32" s="653">
        <v>1</v>
      </c>
      <c r="I32" s="653">
        <v>8.4700000000000006</v>
      </c>
      <c r="J32" s="653">
        <v>400</v>
      </c>
      <c r="K32" s="653">
        <v>3704</v>
      </c>
      <c r="L32" s="653">
        <v>1.4244565029285194</v>
      </c>
      <c r="M32" s="653">
        <v>9.26</v>
      </c>
      <c r="N32" s="653">
        <v>140</v>
      </c>
      <c r="O32" s="653">
        <v>1318.8</v>
      </c>
      <c r="P32" s="666">
        <v>0.50717419980079148</v>
      </c>
      <c r="Q32" s="654">
        <v>9.42</v>
      </c>
    </row>
    <row r="33" spans="1:17" ht="14.4" customHeight="1" x14ac:dyDescent="0.3">
      <c r="A33" s="649" t="s">
        <v>6935</v>
      </c>
      <c r="B33" s="650" t="s">
        <v>1342</v>
      </c>
      <c r="C33" s="650" t="s">
        <v>6889</v>
      </c>
      <c r="D33" s="650" t="s">
        <v>7202</v>
      </c>
      <c r="E33" s="650" t="s">
        <v>6418</v>
      </c>
      <c r="F33" s="653">
        <v>5</v>
      </c>
      <c r="G33" s="653">
        <v>10675.45</v>
      </c>
      <c r="H33" s="653">
        <v>1</v>
      </c>
      <c r="I33" s="653">
        <v>2135.09</v>
      </c>
      <c r="J33" s="653">
        <v>5</v>
      </c>
      <c r="K33" s="653">
        <v>11460.04</v>
      </c>
      <c r="L33" s="653">
        <v>1.0734947941304582</v>
      </c>
      <c r="M33" s="653">
        <v>2292.0080000000003</v>
      </c>
      <c r="N33" s="653">
        <v>4</v>
      </c>
      <c r="O33" s="653">
        <v>8774.32</v>
      </c>
      <c r="P33" s="666">
        <v>0.82191570378766221</v>
      </c>
      <c r="Q33" s="654">
        <v>2193.58</v>
      </c>
    </row>
    <row r="34" spans="1:17" ht="14.4" customHeight="1" x14ac:dyDescent="0.3">
      <c r="A34" s="649" t="s">
        <v>6935</v>
      </c>
      <c r="B34" s="650" t="s">
        <v>1342</v>
      </c>
      <c r="C34" s="650" t="s">
        <v>6889</v>
      </c>
      <c r="D34" s="650" t="s">
        <v>7203</v>
      </c>
      <c r="E34" s="650" t="s">
        <v>6418</v>
      </c>
      <c r="F34" s="653">
        <v>7772</v>
      </c>
      <c r="G34" s="653">
        <v>23082.66</v>
      </c>
      <c r="H34" s="653">
        <v>1</v>
      </c>
      <c r="I34" s="653">
        <v>2.9699768399382398</v>
      </c>
      <c r="J34" s="653">
        <v>8306</v>
      </c>
      <c r="K34" s="653">
        <v>25796.32</v>
      </c>
      <c r="L34" s="653">
        <v>1.1175627072443124</v>
      </c>
      <c r="M34" s="653">
        <v>3.1057452444016374</v>
      </c>
      <c r="N34" s="653">
        <v>12137</v>
      </c>
      <c r="O34" s="653">
        <v>39566.619999999995</v>
      </c>
      <c r="P34" s="666">
        <v>1.7141274012613796</v>
      </c>
      <c r="Q34" s="654">
        <v>3.26</v>
      </c>
    </row>
    <row r="35" spans="1:17" ht="14.4" customHeight="1" x14ac:dyDescent="0.3">
      <c r="A35" s="649" t="s">
        <v>6935</v>
      </c>
      <c r="B35" s="650" t="s">
        <v>1342</v>
      </c>
      <c r="C35" s="650" t="s">
        <v>6889</v>
      </c>
      <c r="D35" s="650" t="s">
        <v>7204</v>
      </c>
      <c r="E35" s="650" t="s">
        <v>6418</v>
      </c>
      <c r="F35" s="653"/>
      <c r="G35" s="653"/>
      <c r="H35" s="653"/>
      <c r="I35" s="653"/>
      <c r="J35" s="653">
        <v>220</v>
      </c>
      <c r="K35" s="653">
        <v>51667</v>
      </c>
      <c r="L35" s="653"/>
      <c r="M35" s="653">
        <v>234.85</v>
      </c>
      <c r="N35" s="653"/>
      <c r="O35" s="653"/>
      <c r="P35" s="666"/>
      <c r="Q35" s="654"/>
    </row>
    <row r="36" spans="1:17" ht="14.4" customHeight="1" x14ac:dyDescent="0.3">
      <c r="A36" s="649" t="s">
        <v>6935</v>
      </c>
      <c r="B36" s="650" t="s">
        <v>1342</v>
      </c>
      <c r="C36" s="650" t="s">
        <v>6889</v>
      </c>
      <c r="D36" s="650" t="s">
        <v>7205</v>
      </c>
      <c r="E36" s="650" t="s">
        <v>6418</v>
      </c>
      <c r="F36" s="653">
        <v>19437</v>
      </c>
      <c r="G36" s="653">
        <v>620132.64</v>
      </c>
      <c r="H36" s="653">
        <v>1</v>
      </c>
      <c r="I36" s="653">
        <v>31.904750733137831</v>
      </c>
      <c r="J36" s="653">
        <v>12803</v>
      </c>
      <c r="K36" s="653">
        <v>424605.51</v>
      </c>
      <c r="L36" s="653">
        <v>0.68470111490986829</v>
      </c>
      <c r="M36" s="653">
        <v>33.164532531437942</v>
      </c>
      <c r="N36" s="653">
        <v>8655</v>
      </c>
      <c r="O36" s="653">
        <v>288211.5</v>
      </c>
      <c r="P36" s="666">
        <v>0.46475782987329933</v>
      </c>
      <c r="Q36" s="654">
        <v>33.299999999999997</v>
      </c>
    </row>
    <row r="37" spans="1:17" ht="14.4" customHeight="1" x14ac:dyDescent="0.3">
      <c r="A37" s="649" t="s">
        <v>6935</v>
      </c>
      <c r="B37" s="650" t="s">
        <v>1342</v>
      </c>
      <c r="C37" s="650" t="s">
        <v>6695</v>
      </c>
      <c r="D37" s="650" t="s">
        <v>7206</v>
      </c>
      <c r="E37" s="650" t="s">
        <v>7207</v>
      </c>
      <c r="F37" s="653"/>
      <c r="G37" s="653"/>
      <c r="H37" s="653"/>
      <c r="I37" s="653"/>
      <c r="J37" s="653"/>
      <c r="K37" s="653"/>
      <c r="L37" s="653"/>
      <c r="M37" s="653"/>
      <c r="N37" s="653">
        <v>18</v>
      </c>
      <c r="O37" s="653">
        <v>15917.76</v>
      </c>
      <c r="P37" s="666"/>
      <c r="Q37" s="654">
        <v>884.32</v>
      </c>
    </row>
    <row r="38" spans="1:17" ht="14.4" customHeight="1" x14ac:dyDescent="0.3">
      <c r="A38" s="649" t="s">
        <v>6935</v>
      </c>
      <c r="B38" s="650" t="s">
        <v>1342</v>
      </c>
      <c r="C38" s="650" t="s">
        <v>6707</v>
      </c>
      <c r="D38" s="650" t="s">
        <v>7208</v>
      </c>
      <c r="E38" s="650" t="s">
        <v>7209</v>
      </c>
      <c r="F38" s="653">
        <v>25</v>
      </c>
      <c r="G38" s="653">
        <v>45900</v>
      </c>
      <c r="H38" s="653">
        <v>1</v>
      </c>
      <c r="I38" s="653">
        <v>1836</v>
      </c>
      <c r="J38" s="653">
        <v>24</v>
      </c>
      <c r="K38" s="653">
        <v>44160</v>
      </c>
      <c r="L38" s="653">
        <v>0.96209150326797388</v>
      </c>
      <c r="M38" s="653">
        <v>1840</v>
      </c>
      <c r="N38" s="653">
        <v>23</v>
      </c>
      <c r="O38" s="653">
        <v>42380</v>
      </c>
      <c r="P38" s="666">
        <v>0.92331154684095862</v>
      </c>
      <c r="Q38" s="654">
        <v>1842.608695652174</v>
      </c>
    </row>
    <row r="39" spans="1:17" ht="14.4" customHeight="1" x14ac:dyDescent="0.3">
      <c r="A39" s="649" t="s">
        <v>6935</v>
      </c>
      <c r="B39" s="650" t="s">
        <v>1342</v>
      </c>
      <c r="C39" s="650" t="s">
        <v>6707</v>
      </c>
      <c r="D39" s="650" t="s">
        <v>7210</v>
      </c>
      <c r="E39" s="650" t="s">
        <v>7211</v>
      </c>
      <c r="F39" s="653">
        <v>5</v>
      </c>
      <c r="G39" s="653">
        <v>3265</v>
      </c>
      <c r="H39" s="653">
        <v>1</v>
      </c>
      <c r="I39" s="653">
        <v>653</v>
      </c>
      <c r="J39" s="653">
        <v>5</v>
      </c>
      <c r="K39" s="653">
        <v>3270</v>
      </c>
      <c r="L39" s="653">
        <v>1.0015313935681469</v>
      </c>
      <c r="M39" s="653">
        <v>654</v>
      </c>
      <c r="N39" s="653">
        <v>4</v>
      </c>
      <c r="O39" s="653">
        <v>2628</v>
      </c>
      <c r="P39" s="666">
        <v>0.80490045941807042</v>
      </c>
      <c r="Q39" s="654">
        <v>657</v>
      </c>
    </row>
    <row r="40" spans="1:17" ht="14.4" customHeight="1" x14ac:dyDescent="0.3">
      <c r="A40" s="649" t="s">
        <v>6935</v>
      </c>
      <c r="B40" s="650" t="s">
        <v>1342</v>
      </c>
      <c r="C40" s="650" t="s">
        <v>6707</v>
      </c>
      <c r="D40" s="650" t="s">
        <v>7212</v>
      </c>
      <c r="E40" s="650" t="s">
        <v>7213</v>
      </c>
      <c r="F40" s="653">
        <v>24</v>
      </c>
      <c r="G40" s="653">
        <v>42024</v>
      </c>
      <c r="H40" s="653">
        <v>1</v>
      </c>
      <c r="I40" s="653">
        <v>1751</v>
      </c>
      <c r="J40" s="653">
        <v>21</v>
      </c>
      <c r="K40" s="653">
        <v>36834</v>
      </c>
      <c r="L40" s="653">
        <v>0.87649914334665902</v>
      </c>
      <c r="M40" s="653">
        <v>1754</v>
      </c>
      <c r="N40" s="653">
        <v>39</v>
      </c>
      <c r="O40" s="653">
        <v>68508</v>
      </c>
      <c r="P40" s="666">
        <v>1.6302113078241005</v>
      </c>
      <c r="Q40" s="654">
        <v>1756.6153846153845</v>
      </c>
    </row>
    <row r="41" spans="1:17" ht="14.4" customHeight="1" x14ac:dyDescent="0.3">
      <c r="A41" s="649" t="s">
        <v>6935</v>
      </c>
      <c r="B41" s="650" t="s">
        <v>1342</v>
      </c>
      <c r="C41" s="650" t="s">
        <v>6707</v>
      </c>
      <c r="D41" s="650" t="s">
        <v>7214</v>
      </c>
      <c r="E41" s="650" t="s">
        <v>7215</v>
      </c>
      <c r="F41" s="653">
        <v>1</v>
      </c>
      <c r="G41" s="653">
        <v>409</v>
      </c>
      <c r="H41" s="653">
        <v>1</v>
      </c>
      <c r="I41" s="653">
        <v>409</v>
      </c>
      <c r="J41" s="653"/>
      <c r="K41" s="653"/>
      <c r="L41" s="653"/>
      <c r="M41" s="653"/>
      <c r="N41" s="653"/>
      <c r="O41" s="653"/>
      <c r="P41" s="666"/>
      <c r="Q41" s="654"/>
    </row>
    <row r="42" spans="1:17" ht="14.4" customHeight="1" x14ac:dyDescent="0.3">
      <c r="A42" s="649" t="s">
        <v>6935</v>
      </c>
      <c r="B42" s="650" t="s">
        <v>1342</v>
      </c>
      <c r="C42" s="650" t="s">
        <v>6707</v>
      </c>
      <c r="D42" s="650" t="s">
        <v>7216</v>
      </c>
      <c r="E42" s="650" t="s">
        <v>7217</v>
      </c>
      <c r="F42" s="653"/>
      <c r="G42" s="653"/>
      <c r="H42" s="653"/>
      <c r="I42" s="653"/>
      <c r="J42" s="653">
        <v>31</v>
      </c>
      <c r="K42" s="653">
        <v>444168</v>
      </c>
      <c r="L42" s="653"/>
      <c r="M42" s="653">
        <v>14328</v>
      </c>
      <c r="N42" s="653">
        <v>21</v>
      </c>
      <c r="O42" s="653">
        <v>300952</v>
      </c>
      <c r="P42" s="666"/>
      <c r="Q42" s="654">
        <v>14331.047619047618</v>
      </c>
    </row>
    <row r="43" spans="1:17" ht="14.4" customHeight="1" x14ac:dyDescent="0.3">
      <c r="A43" s="649" t="s">
        <v>6935</v>
      </c>
      <c r="B43" s="650" t="s">
        <v>1342</v>
      </c>
      <c r="C43" s="650" t="s">
        <v>6707</v>
      </c>
      <c r="D43" s="650" t="s">
        <v>7218</v>
      </c>
      <c r="E43" s="650" t="s">
        <v>7219</v>
      </c>
      <c r="F43" s="653">
        <v>12</v>
      </c>
      <c r="G43" s="653">
        <v>15396</v>
      </c>
      <c r="H43" s="653">
        <v>1</v>
      </c>
      <c r="I43" s="653">
        <v>1283</v>
      </c>
      <c r="J43" s="653">
        <v>12</v>
      </c>
      <c r="K43" s="653">
        <v>15432</v>
      </c>
      <c r="L43" s="653">
        <v>1.0023382696804364</v>
      </c>
      <c r="M43" s="653">
        <v>1286</v>
      </c>
      <c r="N43" s="653">
        <v>18</v>
      </c>
      <c r="O43" s="653">
        <v>23190</v>
      </c>
      <c r="P43" s="666">
        <v>1.5062353858144972</v>
      </c>
      <c r="Q43" s="654">
        <v>1288.3333333333333</v>
      </c>
    </row>
    <row r="44" spans="1:17" ht="14.4" customHeight="1" x14ac:dyDescent="0.3">
      <c r="A44" s="649" t="s">
        <v>6935</v>
      </c>
      <c r="B44" s="650" t="s">
        <v>1342</v>
      </c>
      <c r="C44" s="650" t="s">
        <v>6707</v>
      </c>
      <c r="D44" s="650" t="s">
        <v>7220</v>
      </c>
      <c r="E44" s="650" t="s">
        <v>7221</v>
      </c>
      <c r="F44" s="653">
        <v>7</v>
      </c>
      <c r="G44" s="653">
        <v>3402</v>
      </c>
      <c r="H44" s="653">
        <v>1</v>
      </c>
      <c r="I44" s="653">
        <v>486</v>
      </c>
      <c r="J44" s="653">
        <v>5</v>
      </c>
      <c r="K44" s="653">
        <v>2435</v>
      </c>
      <c r="L44" s="653">
        <v>0.71575543797766017</v>
      </c>
      <c r="M44" s="653">
        <v>487</v>
      </c>
      <c r="N44" s="653">
        <v>12</v>
      </c>
      <c r="O44" s="653">
        <v>5864</v>
      </c>
      <c r="P44" s="666">
        <v>1.7236919459141682</v>
      </c>
      <c r="Q44" s="654">
        <v>488.66666666666669</v>
      </c>
    </row>
    <row r="45" spans="1:17" ht="14.4" customHeight="1" x14ac:dyDescent="0.3">
      <c r="A45" s="649" t="s">
        <v>6935</v>
      </c>
      <c r="B45" s="650" t="s">
        <v>1342</v>
      </c>
      <c r="C45" s="650" t="s">
        <v>6707</v>
      </c>
      <c r="D45" s="650" t="s">
        <v>7222</v>
      </c>
      <c r="E45" s="650" t="s">
        <v>7223</v>
      </c>
      <c r="F45" s="653"/>
      <c r="G45" s="653"/>
      <c r="H45" s="653"/>
      <c r="I45" s="653"/>
      <c r="J45" s="653">
        <v>1</v>
      </c>
      <c r="K45" s="653">
        <v>2535</v>
      </c>
      <c r="L45" s="653"/>
      <c r="M45" s="653">
        <v>2535</v>
      </c>
      <c r="N45" s="653"/>
      <c r="O45" s="653"/>
      <c r="P45" s="666"/>
      <c r="Q45" s="654"/>
    </row>
    <row r="46" spans="1:17" ht="14.4" customHeight="1" x14ac:dyDescent="0.3">
      <c r="A46" s="649" t="s">
        <v>7224</v>
      </c>
      <c r="B46" s="650" t="s">
        <v>7225</v>
      </c>
      <c r="C46" s="650" t="s">
        <v>6707</v>
      </c>
      <c r="D46" s="650" t="s">
        <v>7226</v>
      </c>
      <c r="E46" s="650" t="s">
        <v>7227</v>
      </c>
      <c r="F46" s="653">
        <v>4</v>
      </c>
      <c r="G46" s="653">
        <v>4944</v>
      </c>
      <c r="H46" s="653">
        <v>1</v>
      </c>
      <c r="I46" s="653">
        <v>1236</v>
      </c>
      <c r="J46" s="653"/>
      <c r="K46" s="653"/>
      <c r="L46" s="653"/>
      <c r="M46" s="653"/>
      <c r="N46" s="653"/>
      <c r="O46" s="653"/>
      <c r="P46" s="666"/>
      <c r="Q46" s="654"/>
    </row>
    <row r="47" spans="1:17" ht="14.4" customHeight="1" x14ac:dyDescent="0.3">
      <c r="A47" s="649" t="s">
        <v>6941</v>
      </c>
      <c r="B47" s="650" t="s">
        <v>7228</v>
      </c>
      <c r="C47" s="650" t="s">
        <v>6707</v>
      </c>
      <c r="D47" s="650" t="s">
        <v>6869</v>
      </c>
      <c r="E47" s="650" t="s">
        <v>6870</v>
      </c>
      <c r="F47" s="653">
        <v>1</v>
      </c>
      <c r="G47" s="653">
        <v>46</v>
      </c>
      <c r="H47" s="653">
        <v>1</v>
      </c>
      <c r="I47" s="653">
        <v>46</v>
      </c>
      <c r="J47" s="653"/>
      <c r="K47" s="653"/>
      <c r="L47" s="653"/>
      <c r="M47" s="653"/>
      <c r="N47" s="653"/>
      <c r="O47" s="653"/>
      <c r="P47" s="666"/>
      <c r="Q47" s="654"/>
    </row>
    <row r="48" spans="1:17" ht="14.4" customHeight="1" x14ac:dyDescent="0.3">
      <c r="A48" s="649" t="s">
        <v>6941</v>
      </c>
      <c r="B48" s="650" t="s">
        <v>7225</v>
      </c>
      <c r="C48" s="650" t="s">
        <v>6707</v>
      </c>
      <c r="D48" s="650" t="s">
        <v>7229</v>
      </c>
      <c r="E48" s="650" t="s">
        <v>7230</v>
      </c>
      <c r="F48" s="653"/>
      <c r="G48" s="653"/>
      <c r="H48" s="653"/>
      <c r="I48" s="653"/>
      <c r="J48" s="653">
        <v>3</v>
      </c>
      <c r="K48" s="653">
        <v>69</v>
      </c>
      <c r="L48" s="653"/>
      <c r="M48" s="653">
        <v>23</v>
      </c>
      <c r="N48" s="653"/>
      <c r="O48" s="653"/>
      <c r="P48" s="666"/>
      <c r="Q48" s="654"/>
    </row>
    <row r="49" spans="1:17" ht="14.4" customHeight="1" x14ac:dyDescent="0.3">
      <c r="A49" s="649" t="s">
        <v>6941</v>
      </c>
      <c r="B49" s="650" t="s">
        <v>7225</v>
      </c>
      <c r="C49" s="650" t="s">
        <v>6707</v>
      </c>
      <c r="D49" s="650" t="s">
        <v>7226</v>
      </c>
      <c r="E49" s="650" t="s">
        <v>7227</v>
      </c>
      <c r="F49" s="653"/>
      <c r="G49" s="653"/>
      <c r="H49" s="653"/>
      <c r="I49" s="653"/>
      <c r="J49" s="653">
        <v>1</v>
      </c>
      <c r="K49" s="653">
        <v>1245</v>
      </c>
      <c r="L49" s="653"/>
      <c r="M49" s="653">
        <v>1245</v>
      </c>
      <c r="N49" s="653"/>
      <c r="O49" s="653"/>
      <c r="P49" s="666"/>
      <c r="Q49" s="654"/>
    </row>
    <row r="50" spans="1:17" ht="14.4" customHeight="1" x14ac:dyDescent="0.3">
      <c r="A50" s="649" t="s">
        <v>6941</v>
      </c>
      <c r="B50" s="650" t="s">
        <v>7225</v>
      </c>
      <c r="C50" s="650" t="s">
        <v>6707</v>
      </c>
      <c r="D50" s="650" t="s">
        <v>7231</v>
      </c>
      <c r="E50" s="650" t="s">
        <v>7232</v>
      </c>
      <c r="F50" s="653"/>
      <c r="G50" s="653"/>
      <c r="H50" s="653"/>
      <c r="I50" s="653"/>
      <c r="J50" s="653">
        <v>3</v>
      </c>
      <c r="K50" s="653">
        <v>1272</v>
      </c>
      <c r="L50" s="653"/>
      <c r="M50" s="653">
        <v>424</v>
      </c>
      <c r="N50" s="653"/>
      <c r="O50" s="653"/>
      <c r="P50" s="666"/>
      <c r="Q50" s="654"/>
    </row>
    <row r="51" spans="1:17" ht="14.4" customHeight="1" x14ac:dyDescent="0.3">
      <c r="A51" s="649" t="s">
        <v>6941</v>
      </c>
      <c r="B51" s="650" t="s">
        <v>7225</v>
      </c>
      <c r="C51" s="650" t="s">
        <v>6707</v>
      </c>
      <c r="D51" s="650" t="s">
        <v>7233</v>
      </c>
      <c r="E51" s="650" t="s">
        <v>7234</v>
      </c>
      <c r="F51" s="653"/>
      <c r="G51" s="653"/>
      <c r="H51" s="653"/>
      <c r="I51" s="653"/>
      <c r="J51" s="653">
        <v>3</v>
      </c>
      <c r="K51" s="653">
        <v>3006</v>
      </c>
      <c r="L51" s="653"/>
      <c r="M51" s="653">
        <v>1002</v>
      </c>
      <c r="N51" s="653"/>
      <c r="O51" s="653"/>
      <c r="P51" s="666"/>
      <c r="Q51" s="654"/>
    </row>
    <row r="52" spans="1:17" ht="14.4" customHeight="1" x14ac:dyDescent="0.3">
      <c r="A52" s="649" t="s">
        <v>6941</v>
      </c>
      <c r="B52" s="650" t="s">
        <v>7235</v>
      </c>
      <c r="C52" s="650" t="s">
        <v>6707</v>
      </c>
      <c r="D52" s="650" t="s">
        <v>7236</v>
      </c>
      <c r="E52" s="650" t="s">
        <v>7237</v>
      </c>
      <c r="F52" s="653"/>
      <c r="G52" s="653"/>
      <c r="H52" s="653"/>
      <c r="I52" s="653"/>
      <c r="J52" s="653"/>
      <c r="K52" s="653"/>
      <c r="L52" s="653"/>
      <c r="M52" s="653"/>
      <c r="N52" s="653">
        <v>1</v>
      </c>
      <c r="O52" s="653">
        <v>217</v>
      </c>
      <c r="P52" s="666"/>
      <c r="Q52" s="654">
        <v>217</v>
      </c>
    </row>
    <row r="53" spans="1:17" ht="14.4" customHeight="1" x14ac:dyDescent="0.3">
      <c r="A53" s="649" t="s">
        <v>6941</v>
      </c>
      <c r="B53" s="650" t="s">
        <v>7235</v>
      </c>
      <c r="C53" s="650" t="s">
        <v>6707</v>
      </c>
      <c r="D53" s="650" t="s">
        <v>7238</v>
      </c>
      <c r="E53" s="650" t="s">
        <v>7239</v>
      </c>
      <c r="F53" s="653"/>
      <c r="G53" s="653"/>
      <c r="H53" s="653"/>
      <c r="I53" s="653"/>
      <c r="J53" s="653"/>
      <c r="K53" s="653"/>
      <c r="L53" s="653"/>
      <c r="M53" s="653"/>
      <c r="N53" s="653">
        <v>1</v>
      </c>
      <c r="O53" s="653">
        <v>497</v>
      </c>
      <c r="P53" s="666"/>
      <c r="Q53" s="654">
        <v>497</v>
      </c>
    </row>
    <row r="54" spans="1:17" ht="14.4" customHeight="1" x14ac:dyDescent="0.3">
      <c r="A54" s="649" t="s">
        <v>6941</v>
      </c>
      <c r="B54" s="650" t="s">
        <v>7235</v>
      </c>
      <c r="C54" s="650" t="s">
        <v>6707</v>
      </c>
      <c r="D54" s="650" t="s">
        <v>7240</v>
      </c>
      <c r="E54" s="650" t="s">
        <v>7241</v>
      </c>
      <c r="F54" s="653">
        <v>2</v>
      </c>
      <c r="G54" s="653">
        <v>700</v>
      </c>
      <c r="H54" s="653">
        <v>1</v>
      </c>
      <c r="I54" s="653">
        <v>350</v>
      </c>
      <c r="J54" s="653"/>
      <c r="K54" s="653"/>
      <c r="L54" s="653"/>
      <c r="M54" s="653"/>
      <c r="N54" s="653">
        <v>15</v>
      </c>
      <c r="O54" s="653">
        <v>5262</v>
      </c>
      <c r="P54" s="666">
        <v>7.5171428571428569</v>
      </c>
      <c r="Q54" s="654">
        <v>350.8</v>
      </c>
    </row>
    <row r="55" spans="1:17" ht="14.4" customHeight="1" x14ac:dyDescent="0.3">
      <c r="A55" s="649" t="s">
        <v>6941</v>
      </c>
      <c r="B55" s="650" t="s">
        <v>7235</v>
      </c>
      <c r="C55" s="650" t="s">
        <v>6707</v>
      </c>
      <c r="D55" s="650" t="s">
        <v>7242</v>
      </c>
      <c r="E55" s="650" t="s">
        <v>7243</v>
      </c>
      <c r="F55" s="653">
        <v>2414</v>
      </c>
      <c r="G55" s="653">
        <v>154496</v>
      </c>
      <c r="H55" s="653">
        <v>1</v>
      </c>
      <c r="I55" s="653">
        <v>64</v>
      </c>
      <c r="J55" s="653">
        <v>2468</v>
      </c>
      <c r="K55" s="653">
        <v>160420</v>
      </c>
      <c r="L55" s="653">
        <v>1.0383440347970174</v>
      </c>
      <c r="M55" s="653">
        <v>65</v>
      </c>
      <c r="N55" s="653">
        <v>2821</v>
      </c>
      <c r="O55" s="653">
        <v>183365</v>
      </c>
      <c r="P55" s="666">
        <v>1.1868592067108534</v>
      </c>
      <c r="Q55" s="654">
        <v>65</v>
      </c>
    </row>
    <row r="56" spans="1:17" ht="14.4" customHeight="1" x14ac:dyDescent="0.3">
      <c r="A56" s="649" t="s">
        <v>6941</v>
      </c>
      <c r="B56" s="650" t="s">
        <v>7235</v>
      </c>
      <c r="C56" s="650" t="s">
        <v>6707</v>
      </c>
      <c r="D56" s="650" t="s">
        <v>1237</v>
      </c>
      <c r="E56" s="650" t="s">
        <v>7244</v>
      </c>
      <c r="F56" s="653"/>
      <c r="G56" s="653"/>
      <c r="H56" s="653"/>
      <c r="I56" s="653"/>
      <c r="J56" s="653">
        <v>1</v>
      </c>
      <c r="K56" s="653">
        <v>590</v>
      </c>
      <c r="L56" s="653"/>
      <c r="M56" s="653">
        <v>590</v>
      </c>
      <c r="N56" s="653"/>
      <c r="O56" s="653"/>
      <c r="P56" s="666"/>
      <c r="Q56" s="654"/>
    </row>
    <row r="57" spans="1:17" ht="14.4" customHeight="1" x14ac:dyDescent="0.3">
      <c r="A57" s="649" t="s">
        <v>6941</v>
      </c>
      <c r="B57" s="650" t="s">
        <v>7235</v>
      </c>
      <c r="C57" s="650" t="s">
        <v>6707</v>
      </c>
      <c r="D57" s="650" t="s">
        <v>7245</v>
      </c>
      <c r="E57" s="650" t="s">
        <v>7246</v>
      </c>
      <c r="F57" s="653"/>
      <c r="G57" s="653"/>
      <c r="H57" s="653"/>
      <c r="I57" s="653"/>
      <c r="J57" s="653">
        <v>1</v>
      </c>
      <c r="K57" s="653">
        <v>615</v>
      </c>
      <c r="L57" s="653"/>
      <c r="M57" s="653">
        <v>615</v>
      </c>
      <c r="N57" s="653"/>
      <c r="O57" s="653"/>
      <c r="P57" s="666"/>
      <c r="Q57" s="654"/>
    </row>
    <row r="58" spans="1:17" ht="14.4" customHeight="1" x14ac:dyDescent="0.3">
      <c r="A58" s="649" t="s">
        <v>6941</v>
      </c>
      <c r="B58" s="650" t="s">
        <v>7235</v>
      </c>
      <c r="C58" s="650" t="s">
        <v>6707</v>
      </c>
      <c r="D58" s="650" t="s">
        <v>7247</v>
      </c>
      <c r="E58" s="650" t="s">
        <v>7248</v>
      </c>
      <c r="F58" s="653">
        <v>80</v>
      </c>
      <c r="G58" s="653">
        <v>1840</v>
      </c>
      <c r="H58" s="653">
        <v>1</v>
      </c>
      <c r="I58" s="653">
        <v>23</v>
      </c>
      <c r="J58" s="653">
        <v>84</v>
      </c>
      <c r="K58" s="653">
        <v>1932</v>
      </c>
      <c r="L58" s="653">
        <v>1.05</v>
      </c>
      <c r="M58" s="653">
        <v>23</v>
      </c>
      <c r="N58" s="653">
        <v>64</v>
      </c>
      <c r="O58" s="653">
        <v>1516</v>
      </c>
      <c r="P58" s="666">
        <v>0.82391304347826089</v>
      </c>
      <c r="Q58" s="654">
        <v>23.6875</v>
      </c>
    </row>
    <row r="59" spans="1:17" ht="14.4" customHeight="1" x14ac:dyDescent="0.3">
      <c r="A59" s="649" t="s">
        <v>6941</v>
      </c>
      <c r="B59" s="650" t="s">
        <v>7235</v>
      </c>
      <c r="C59" s="650" t="s">
        <v>6707</v>
      </c>
      <c r="D59" s="650" t="s">
        <v>7249</v>
      </c>
      <c r="E59" s="650" t="s">
        <v>7250</v>
      </c>
      <c r="F59" s="653">
        <v>24</v>
      </c>
      <c r="G59" s="653">
        <v>1296</v>
      </c>
      <c r="H59" s="653">
        <v>1</v>
      </c>
      <c r="I59" s="653">
        <v>54</v>
      </c>
      <c r="J59" s="653">
        <v>24</v>
      </c>
      <c r="K59" s="653">
        <v>1296</v>
      </c>
      <c r="L59" s="653">
        <v>1</v>
      </c>
      <c r="M59" s="653">
        <v>54</v>
      </c>
      <c r="N59" s="653">
        <v>38</v>
      </c>
      <c r="O59" s="653">
        <v>2052</v>
      </c>
      <c r="P59" s="666">
        <v>1.5833333333333333</v>
      </c>
      <c r="Q59" s="654">
        <v>54</v>
      </c>
    </row>
    <row r="60" spans="1:17" ht="14.4" customHeight="1" x14ac:dyDescent="0.3">
      <c r="A60" s="649" t="s">
        <v>6941</v>
      </c>
      <c r="B60" s="650" t="s">
        <v>7235</v>
      </c>
      <c r="C60" s="650" t="s">
        <v>6707</v>
      </c>
      <c r="D60" s="650" t="s">
        <v>7251</v>
      </c>
      <c r="E60" s="650" t="s">
        <v>7252</v>
      </c>
      <c r="F60" s="653">
        <v>740</v>
      </c>
      <c r="G60" s="653">
        <v>56980</v>
      </c>
      <c r="H60" s="653">
        <v>1</v>
      </c>
      <c r="I60" s="653">
        <v>77</v>
      </c>
      <c r="J60" s="653">
        <v>747</v>
      </c>
      <c r="K60" s="653">
        <v>57519</v>
      </c>
      <c r="L60" s="653">
        <v>1.0094594594594595</v>
      </c>
      <c r="M60" s="653">
        <v>77</v>
      </c>
      <c r="N60" s="653">
        <v>846</v>
      </c>
      <c r="O60" s="653">
        <v>65142</v>
      </c>
      <c r="P60" s="666">
        <v>1.1432432432432433</v>
      </c>
      <c r="Q60" s="654">
        <v>77</v>
      </c>
    </row>
    <row r="61" spans="1:17" ht="14.4" customHeight="1" x14ac:dyDescent="0.3">
      <c r="A61" s="649" t="s">
        <v>6941</v>
      </c>
      <c r="B61" s="650" t="s">
        <v>7235</v>
      </c>
      <c r="C61" s="650" t="s">
        <v>6707</v>
      </c>
      <c r="D61" s="650" t="s">
        <v>7253</v>
      </c>
      <c r="E61" s="650" t="s">
        <v>7254</v>
      </c>
      <c r="F61" s="653">
        <v>564</v>
      </c>
      <c r="G61" s="653">
        <v>12408</v>
      </c>
      <c r="H61" s="653">
        <v>1</v>
      </c>
      <c r="I61" s="653">
        <v>22</v>
      </c>
      <c r="J61" s="653">
        <v>584</v>
      </c>
      <c r="K61" s="653">
        <v>12848</v>
      </c>
      <c r="L61" s="653">
        <v>1.0354609929078014</v>
      </c>
      <c r="M61" s="653">
        <v>22</v>
      </c>
      <c r="N61" s="653">
        <v>675</v>
      </c>
      <c r="O61" s="653">
        <v>15271</v>
      </c>
      <c r="P61" s="666">
        <v>1.2307382333978079</v>
      </c>
      <c r="Q61" s="654">
        <v>22.623703703703704</v>
      </c>
    </row>
    <row r="62" spans="1:17" ht="14.4" customHeight="1" x14ac:dyDescent="0.3">
      <c r="A62" s="649" t="s">
        <v>6941</v>
      </c>
      <c r="B62" s="650" t="s">
        <v>7235</v>
      </c>
      <c r="C62" s="650" t="s">
        <v>6707</v>
      </c>
      <c r="D62" s="650" t="s">
        <v>7255</v>
      </c>
      <c r="E62" s="650" t="s">
        <v>7256</v>
      </c>
      <c r="F62" s="653">
        <v>1</v>
      </c>
      <c r="G62" s="653">
        <v>626</v>
      </c>
      <c r="H62" s="653">
        <v>1</v>
      </c>
      <c r="I62" s="653">
        <v>626</v>
      </c>
      <c r="J62" s="653"/>
      <c r="K62" s="653"/>
      <c r="L62" s="653"/>
      <c r="M62" s="653"/>
      <c r="N62" s="653">
        <v>2</v>
      </c>
      <c r="O62" s="653">
        <v>1256</v>
      </c>
      <c r="P62" s="666">
        <v>2.0063897763578273</v>
      </c>
      <c r="Q62" s="654">
        <v>628</v>
      </c>
    </row>
    <row r="63" spans="1:17" ht="14.4" customHeight="1" x14ac:dyDescent="0.3">
      <c r="A63" s="649" t="s">
        <v>6941</v>
      </c>
      <c r="B63" s="650" t="s">
        <v>7235</v>
      </c>
      <c r="C63" s="650" t="s">
        <v>6707</v>
      </c>
      <c r="D63" s="650" t="s">
        <v>7257</v>
      </c>
      <c r="E63" s="650" t="s">
        <v>7258</v>
      </c>
      <c r="F63" s="653">
        <v>534</v>
      </c>
      <c r="G63" s="653">
        <v>111606</v>
      </c>
      <c r="H63" s="653">
        <v>1</v>
      </c>
      <c r="I63" s="653">
        <v>209</v>
      </c>
      <c r="J63" s="653">
        <v>469</v>
      </c>
      <c r="K63" s="653">
        <v>98021</v>
      </c>
      <c r="L63" s="653">
        <v>0.87827715355805247</v>
      </c>
      <c r="M63" s="653">
        <v>209</v>
      </c>
      <c r="N63" s="653"/>
      <c r="O63" s="653"/>
      <c r="P63" s="666"/>
      <c r="Q63" s="654"/>
    </row>
    <row r="64" spans="1:17" ht="14.4" customHeight="1" x14ac:dyDescent="0.3">
      <c r="A64" s="649" t="s">
        <v>6941</v>
      </c>
      <c r="B64" s="650" t="s">
        <v>7235</v>
      </c>
      <c r="C64" s="650" t="s">
        <v>6707</v>
      </c>
      <c r="D64" s="650" t="s">
        <v>7259</v>
      </c>
      <c r="E64" s="650" t="s">
        <v>7260</v>
      </c>
      <c r="F64" s="653">
        <v>603</v>
      </c>
      <c r="G64" s="653">
        <v>39798</v>
      </c>
      <c r="H64" s="653">
        <v>1</v>
      </c>
      <c r="I64" s="653">
        <v>66</v>
      </c>
      <c r="J64" s="653">
        <v>627</v>
      </c>
      <c r="K64" s="653">
        <v>41382</v>
      </c>
      <c r="L64" s="653">
        <v>1.0398009950248757</v>
      </c>
      <c r="M64" s="653">
        <v>66</v>
      </c>
      <c r="N64" s="653">
        <v>623</v>
      </c>
      <c r="O64" s="653">
        <v>41118</v>
      </c>
      <c r="P64" s="666">
        <v>1.0331674958540631</v>
      </c>
      <c r="Q64" s="654">
        <v>66</v>
      </c>
    </row>
    <row r="65" spans="1:17" ht="14.4" customHeight="1" x14ac:dyDescent="0.3">
      <c r="A65" s="649" t="s">
        <v>6941</v>
      </c>
      <c r="B65" s="650" t="s">
        <v>7235</v>
      </c>
      <c r="C65" s="650" t="s">
        <v>6707</v>
      </c>
      <c r="D65" s="650" t="s">
        <v>7261</v>
      </c>
      <c r="E65" s="650" t="s">
        <v>7262</v>
      </c>
      <c r="F65" s="653">
        <v>40</v>
      </c>
      <c r="G65" s="653">
        <v>13880</v>
      </c>
      <c r="H65" s="653">
        <v>1</v>
      </c>
      <c r="I65" s="653">
        <v>347</v>
      </c>
      <c r="J65" s="653"/>
      <c r="K65" s="653"/>
      <c r="L65" s="653"/>
      <c r="M65" s="653"/>
      <c r="N65" s="653">
        <v>30</v>
      </c>
      <c r="O65" s="653">
        <v>10440</v>
      </c>
      <c r="P65" s="666">
        <v>0.75216138328530258</v>
      </c>
      <c r="Q65" s="654">
        <v>348</v>
      </c>
    </row>
    <row r="66" spans="1:17" ht="14.4" customHeight="1" x14ac:dyDescent="0.3">
      <c r="A66" s="649" t="s">
        <v>6941</v>
      </c>
      <c r="B66" s="650" t="s">
        <v>7235</v>
      </c>
      <c r="C66" s="650" t="s">
        <v>6707</v>
      </c>
      <c r="D66" s="650" t="s">
        <v>7263</v>
      </c>
      <c r="E66" s="650" t="s">
        <v>7264</v>
      </c>
      <c r="F66" s="653">
        <v>472</v>
      </c>
      <c r="G66" s="653">
        <v>10856</v>
      </c>
      <c r="H66" s="653">
        <v>1</v>
      </c>
      <c r="I66" s="653">
        <v>23</v>
      </c>
      <c r="J66" s="653">
        <v>499</v>
      </c>
      <c r="K66" s="653">
        <v>11976</v>
      </c>
      <c r="L66" s="653">
        <v>1.103168754605748</v>
      </c>
      <c r="M66" s="653">
        <v>24</v>
      </c>
      <c r="N66" s="653">
        <v>608</v>
      </c>
      <c r="O66" s="653">
        <v>14592</v>
      </c>
      <c r="P66" s="666">
        <v>1.344141488577745</v>
      </c>
      <c r="Q66" s="654">
        <v>24</v>
      </c>
    </row>
    <row r="67" spans="1:17" ht="14.4" customHeight="1" x14ac:dyDescent="0.3">
      <c r="A67" s="649" t="s">
        <v>6941</v>
      </c>
      <c r="B67" s="650" t="s">
        <v>7235</v>
      </c>
      <c r="C67" s="650" t="s">
        <v>6707</v>
      </c>
      <c r="D67" s="650" t="s">
        <v>7265</v>
      </c>
      <c r="E67" s="650" t="s">
        <v>7266</v>
      </c>
      <c r="F67" s="653"/>
      <c r="G67" s="653"/>
      <c r="H67" s="653"/>
      <c r="I67" s="653"/>
      <c r="J67" s="653">
        <v>1</v>
      </c>
      <c r="K67" s="653">
        <v>738</v>
      </c>
      <c r="L67" s="653"/>
      <c r="M67" s="653">
        <v>738</v>
      </c>
      <c r="N67" s="653"/>
      <c r="O67" s="653"/>
      <c r="P67" s="666"/>
      <c r="Q67" s="654"/>
    </row>
    <row r="68" spans="1:17" ht="14.4" customHeight="1" x14ac:dyDescent="0.3">
      <c r="A68" s="649" t="s">
        <v>6941</v>
      </c>
      <c r="B68" s="650" t="s">
        <v>7235</v>
      </c>
      <c r="C68" s="650" t="s">
        <v>6707</v>
      </c>
      <c r="D68" s="650" t="s">
        <v>7267</v>
      </c>
      <c r="E68" s="650" t="s">
        <v>7268</v>
      </c>
      <c r="F68" s="653">
        <v>415</v>
      </c>
      <c r="G68" s="653">
        <v>74700</v>
      </c>
      <c r="H68" s="653">
        <v>1</v>
      </c>
      <c r="I68" s="653">
        <v>180</v>
      </c>
      <c r="J68" s="653">
        <v>382</v>
      </c>
      <c r="K68" s="653">
        <v>68760</v>
      </c>
      <c r="L68" s="653">
        <v>0.92048192771084336</v>
      </c>
      <c r="M68" s="653">
        <v>180</v>
      </c>
      <c r="N68" s="653">
        <v>359</v>
      </c>
      <c r="O68" s="653">
        <v>64620</v>
      </c>
      <c r="P68" s="666">
        <v>0.86506024096385548</v>
      </c>
      <c r="Q68" s="654">
        <v>180</v>
      </c>
    </row>
    <row r="69" spans="1:17" ht="14.4" customHeight="1" x14ac:dyDescent="0.3">
      <c r="A69" s="649" t="s">
        <v>6941</v>
      </c>
      <c r="B69" s="650" t="s">
        <v>7235</v>
      </c>
      <c r="C69" s="650" t="s">
        <v>6707</v>
      </c>
      <c r="D69" s="650" t="s">
        <v>7269</v>
      </c>
      <c r="E69" s="650" t="s">
        <v>7270</v>
      </c>
      <c r="F69" s="653">
        <v>6</v>
      </c>
      <c r="G69" s="653">
        <v>1518</v>
      </c>
      <c r="H69" s="653">
        <v>1</v>
      </c>
      <c r="I69" s="653">
        <v>253</v>
      </c>
      <c r="J69" s="653">
        <v>3</v>
      </c>
      <c r="K69" s="653">
        <v>759</v>
      </c>
      <c r="L69" s="653">
        <v>0.5</v>
      </c>
      <c r="M69" s="653">
        <v>253</v>
      </c>
      <c r="N69" s="653">
        <v>492</v>
      </c>
      <c r="O69" s="653">
        <v>124476</v>
      </c>
      <c r="P69" s="666">
        <v>82</v>
      </c>
      <c r="Q69" s="654">
        <v>253</v>
      </c>
    </row>
    <row r="70" spans="1:17" ht="14.4" customHeight="1" x14ac:dyDescent="0.3">
      <c r="A70" s="649" t="s">
        <v>6941</v>
      </c>
      <c r="B70" s="650" t="s">
        <v>7235</v>
      </c>
      <c r="C70" s="650" t="s">
        <v>6707</v>
      </c>
      <c r="D70" s="650" t="s">
        <v>7271</v>
      </c>
      <c r="E70" s="650" t="s">
        <v>7272</v>
      </c>
      <c r="F70" s="653"/>
      <c r="G70" s="653"/>
      <c r="H70" s="653"/>
      <c r="I70" s="653"/>
      <c r="J70" s="653">
        <v>1</v>
      </c>
      <c r="K70" s="653">
        <v>264</v>
      </c>
      <c r="L70" s="653"/>
      <c r="M70" s="653">
        <v>264</v>
      </c>
      <c r="N70" s="653"/>
      <c r="O70" s="653"/>
      <c r="P70" s="666"/>
      <c r="Q70" s="654"/>
    </row>
    <row r="71" spans="1:17" ht="14.4" customHeight="1" x14ac:dyDescent="0.3">
      <c r="A71" s="649" t="s">
        <v>6941</v>
      </c>
      <c r="B71" s="650" t="s">
        <v>7235</v>
      </c>
      <c r="C71" s="650" t="s">
        <v>6707</v>
      </c>
      <c r="D71" s="650" t="s">
        <v>7273</v>
      </c>
      <c r="E71" s="650" t="s">
        <v>7274</v>
      </c>
      <c r="F71" s="653">
        <v>2</v>
      </c>
      <c r="G71" s="653">
        <v>378</v>
      </c>
      <c r="H71" s="653">
        <v>1</v>
      </c>
      <c r="I71" s="653">
        <v>189</v>
      </c>
      <c r="J71" s="653">
        <v>2</v>
      </c>
      <c r="K71" s="653">
        <v>378</v>
      </c>
      <c r="L71" s="653">
        <v>1</v>
      </c>
      <c r="M71" s="653">
        <v>189</v>
      </c>
      <c r="N71" s="653"/>
      <c r="O71" s="653"/>
      <c r="P71" s="666"/>
      <c r="Q71" s="654"/>
    </row>
    <row r="72" spans="1:17" ht="14.4" customHeight="1" x14ac:dyDescent="0.3">
      <c r="A72" s="649" t="s">
        <v>6941</v>
      </c>
      <c r="B72" s="650" t="s">
        <v>7235</v>
      </c>
      <c r="C72" s="650" t="s">
        <v>6707</v>
      </c>
      <c r="D72" s="650" t="s">
        <v>7275</v>
      </c>
      <c r="E72" s="650" t="s">
        <v>7276</v>
      </c>
      <c r="F72" s="653">
        <v>441</v>
      </c>
      <c r="G72" s="653">
        <v>95256</v>
      </c>
      <c r="H72" s="653">
        <v>1</v>
      </c>
      <c r="I72" s="653">
        <v>216</v>
      </c>
      <c r="J72" s="653">
        <v>393</v>
      </c>
      <c r="K72" s="653">
        <v>84888</v>
      </c>
      <c r="L72" s="653">
        <v>0.891156462585034</v>
      </c>
      <c r="M72" s="653">
        <v>216</v>
      </c>
      <c r="N72" s="653">
        <v>388</v>
      </c>
      <c r="O72" s="653">
        <v>83808</v>
      </c>
      <c r="P72" s="666">
        <v>0.8798185941043084</v>
      </c>
      <c r="Q72" s="654">
        <v>216</v>
      </c>
    </row>
    <row r="73" spans="1:17" ht="14.4" customHeight="1" x14ac:dyDescent="0.3">
      <c r="A73" s="649" t="s">
        <v>6941</v>
      </c>
      <c r="B73" s="650" t="s">
        <v>7235</v>
      </c>
      <c r="C73" s="650" t="s">
        <v>6707</v>
      </c>
      <c r="D73" s="650" t="s">
        <v>7277</v>
      </c>
      <c r="E73" s="650" t="s">
        <v>7278</v>
      </c>
      <c r="F73" s="653">
        <v>11</v>
      </c>
      <c r="G73" s="653">
        <v>385</v>
      </c>
      <c r="H73" s="653">
        <v>1</v>
      </c>
      <c r="I73" s="653">
        <v>35</v>
      </c>
      <c r="J73" s="653">
        <v>1</v>
      </c>
      <c r="K73" s="653">
        <v>35</v>
      </c>
      <c r="L73" s="653">
        <v>9.0909090909090912E-2</v>
      </c>
      <c r="M73" s="653">
        <v>35</v>
      </c>
      <c r="N73" s="653">
        <v>1</v>
      </c>
      <c r="O73" s="653">
        <v>36</v>
      </c>
      <c r="P73" s="666">
        <v>9.350649350649351E-2</v>
      </c>
      <c r="Q73" s="654">
        <v>36</v>
      </c>
    </row>
    <row r="74" spans="1:17" ht="14.4" customHeight="1" x14ac:dyDescent="0.3">
      <c r="A74" s="649" t="s">
        <v>6941</v>
      </c>
      <c r="B74" s="650" t="s">
        <v>7235</v>
      </c>
      <c r="C74" s="650" t="s">
        <v>6707</v>
      </c>
      <c r="D74" s="650" t="s">
        <v>7279</v>
      </c>
      <c r="E74" s="650" t="s">
        <v>7280</v>
      </c>
      <c r="F74" s="653"/>
      <c r="G74" s="653"/>
      <c r="H74" s="653"/>
      <c r="I74" s="653"/>
      <c r="J74" s="653">
        <v>1</v>
      </c>
      <c r="K74" s="653">
        <v>590</v>
      </c>
      <c r="L74" s="653"/>
      <c r="M74" s="653">
        <v>590</v>
      </c>
      <c r="N74" s="653"/>
      <c r="O74" s="653"/>
      <c r="P74" s="666"/>
      <c r="Q74" s="654"/>
    </row>
    <row r="75" spans="1:17" ht="14.4" customHeight="1" x14ac:dyDescent="0.3">
      <c r="A75" s="649" t="s">
        <v>6941</v>
      </c>
      <c r="B75" s="650" t="s">
        <v>7235</v>
      </c>
      <c r="C75" s="650" t="s">
        <v>6707</v>
      </c>
      <c r="D75" s="650" t="s">
        <v>7281</v>
      </c>
      <c r="E75" s="650" t="s">
        <v>7282</v>
      </c>
      <c r="F75" s="653">
        <v>55</v>
      </c>
      <c r="G75" s="653">
        <v>2750</v>
      </c>
      <c r="H75" s="653">
        <v>1</v>
      </c>
      <c r="I75" s="653">
        <v>50</v>
      </c>
      <c r="J75" s="653">
        <v>17</v>
      </c>
      <c r="K75" s="653">
        <v>850</v>
      </c>
      <c r="L75" s="653">
        <v>0.30909090909090908</v>
      </c>
      <c r="M75" s="653">
        <v>50</v>
      </c>
      <c r="N75" s="653">
        <v>37</v>
      </c>
      <c r="O75" s="653">
        <v>1850</v>
      </c>
      <c r="P75" s="666">
        <v>0.67272727272727273</v>
      </c>
      <c r="Q75" s="654">
        <v>50</v>
      </c>
    </row>
    <row r="76" spans="1:17" ht="14.4" customHeight="1" x14ac:dyDescent="0.3">
      <c r="A76" s="649" t="s">
        <v>6941</v>
      </c>
      <c r="B76" s="650" t="s">
        <v>7235</v>
      </c>
      <c r="C76" s="650" t="s">
        <v>6707</v>
      </c>
      <c r="D76" s="650" t="s">
        <v>7283</v>
      </c>
      <c r="E76" s="650" t="s">
        <v>7284</v>
      </c>
      <c r="F76" s="653"/>
      <c r="G76" s="653"/>
      <c r="H76" s="653"/>
      <c r="I76" s="653"/>
      <c r="J76" s="653">
        <v>1</v>
      </c>
      <c r="K76" s="653">
        <v>545</v>
      </c>
      <c r="L76" s="653"/>
      <c r="M76" s="653">
        <v>545</v>
      </c>
      <c r="N76" s="653"/>
      <c r="O76" s="653"/>
      <c r="P76" s="666"/>
      <c r="Q76" s="654"/>
    </row>
    <row r="77" spans="1:17" ht="14.4" customHeight="1" x14ac:dyDescent="0.3">
      <c r="A77" s="649" t="s">
        <v>6941</v>
      </c>
      <c r="B77" s="650" t="s">
        <v>7235</v>
      </c>
      <c r="C77" s="650" t="s">
        <v>6707</v>
      </c>
      <c r="D77" s="650" t="s">
        <v>7285</v>
      </c>
      <c r="E77" s="650" t="s">
        <v>7286</v>
      </c>
      <c r="F77" s="653">
        <v>1</v>
      </c>
      <c r="G77" s="653">
        <v>477</v>
      </c>
      <c r="H77" s="653">
        <v>1</v>
      </c>
      <c r="I77" s="653">
        <v>477</v>
      </c>
      <c r="J77" s="653">
        <v>1</v>
      </c>
      <c r="K77" s="653">
        <v>479</v>
      </c>
      <c r="L77" s="653">
        <v>1.0041928721174005</v>
      </c>
      <c r="M77" s="653">
        <v>479</v>
      </c>
      <c r="N77" s="653">
        <v>2</v>
      </c>
      <c r="O77" s="653">
        <v>958</v>
      </c>
      <c r="P77" s="666">
        <v>2.008385744234801</v>
      </c>
      <c r="Q77" s="654">
        <v>479</v>
      </c>
    </row>
    <row r="78" spans="1:17" ht="14.4" customHeight="1" x14ac:dyDescent="0.3">
      <c r="A78" s="649" t="s">
        <v>6941</v>
      </c>
      <c r="B78" s="650" t="s">
        <v>7235</v>
      </c>
      <c r="C78" s="650" t="s">
        <v>6707</v>
      </c>
      <c r="D78" s="650" t="s">
        <v>7287</v>
      </c>
      <c r="E78" s="650" t="s">
        <v>7288</v>
      </c>
      <c r="F78" s="653"/>
      <c r="G78" s="653"/>
      <c r="H78" s="653"/>
      <c r="I78" s="653"/>
      <c r="J78" s="653">
        <v>1</v>
      </c>
      <c r="K78" s="653">
        <v>734</v>
      </c>
      <c r="L78" s="653"/>
      <c r="M78" s="653">
        <v>734</v>
      </c>
      <c r="N78" s="653"/>
      <c r="O78" s="653"/>
      <c r="P78" s="666"/>
      <c r="Q78" s="654"/>
    </row>
    <row r="79" spans="1:17" ht="14.4" customHeight="1" x14ac:dyDescent="0.3">
      <c r="A79" s="649" t="s">
        <v>6941</v>
      </c>
      <c r="B79" s="650" t="s">
        <v>7235</v>
      </c>
      <c r="C79" s="650" t="s">
        <v>6707</v>
      </c>
      <c r="D79" s="650" t="s">
        <v>7289</v>
      </c>
      <c r="E79" s="650" t="s">
        <v>7290</v>
      </c>
      <c r="F79" s="653">
        <v>2</v>
      </c>
      <c r="G79" s="653">
        <v>652</v>
      </c>
      <c r="H79" s="653">
        <v>1</v>
      </c>
      <c r="I79" s="653">
        <v>326</v>
      </c>
      <c r="J79" s="653"/>
      <c r="K79" s="653"/>
      <c r="L79" s="653"/>
      <c r="M79" s="653"/>
      <c r="N79" s="653"/>
      <c r="O79" s="653"/>
      <c r="P79" s="666"/>
      <c r="Q79" s="654"/>
    </row>
    <row r="80" spans="1:17" ht="14.4" customHeight="1" x14ac:dyDescent="0.3">
      <c r="A80" s="649" t="s">
        <v>6941</v>
      </c>
      <c r="B80" s="650" t="s">
        <v>7235</v>
      </c>
      <c r="C80" s="650" t="s">
        <v>6707</v>
      </c>
      <c r="D80" s="650" t="s">
        <v>7291</v>
      </c>
      <c r="E80" s="650" t="s">
        <v>7292</v>
      </c>
      <c r="F80" s="653"/>
      <c r="G80" s="653"/>
      <c r="H80" s="653"/>
      <c r="I80" s="653"/>
      <c r="J80" s="653">
        <v>1</v>
      </c>
      <c r="K80" s="653">
        <v>344</v>
      </c>
      <c r="L80" s="653"/>
      <c r="M80" s="653">
        <v>344</v>
      </c>
      <c r="N80" s="653"/>
      <c r="O80" s="653"/>
      <c r="P80" s="666"/>
      <c r="Q80" s="654"/>
    </row>
    <row r="81" spans="1:17" ht="14.4" customHeight="1" x14ac:dyDescent="0.3">
      <c r="A81" s="649" t="s">
        <v>7293</v>
      </c>
      <c r="B81" s="650" t="s">
        <v>7294</v>
      </c>
      <c r="C81" s="650" t="s">
        <v>6707</v>
      </c>
      <c r="D81" s="650" t="s">
        <v>7295</v>
      </c>
      <c r="E81" s="650" t="s">
        <v>7296</v>
      </c>
      <c r="F81" s="653">
        <v>179</v>
      </c>
      <c r="G81" s="653">
        <v>4833</v>
      </c>
      <c r="H81" s="653">
        <v>1</v>
      </c>
      <c r="I81" s="653">
        <v>27</v>
      </c>
      <c r="J81" s="653">
        <v>211</v>
      </c>
      <c r="K81" s="653">
        <v>5697</v>
      </c>
      <c r="L81" s="653">
        <v>1.1787709497206704</v>
      </c>
      <c r="M81" s="653">
        <v>27</v>
      </c>
      <c r="N81" s="653">
        <v>294</v>
      </c>
      <c r="O81" s="653">
        <v>7938</v>
      </c>
      <c r="P81" s="666">
        <v>1.6424581005586592</v>
      </c>
      <c r="Q81" s="654">
        <v>27</v>
      </c>
    </row>
    <row r="82" spans="1:17" ht="14.4" customHeight="1" x14ac:dyDescent="0.3">
      <c r="A82" s="649" t="s">
        <v>7293</v>
      </c>
      <c r="B82" s="650" t="s">
        <v>7294</v>
      </c>
      <c r="C82" s="650" t="s">
        <v>6707</v>
      </c>
      <c r="D82" s="650" t="s">
        <v>7297</v>
      </c>
      <c r="E82" s="650" t="s">
        <v>7298</v>
      </c>
      <c r="F82" s="653">
        <v>20</v>
      </c>
      <c r="G82" s="653">
        <v>1080</v>
      </c>
      <c r="H82" s="653">
        <v>1</v>
      </c>
      <c r="I82" s="653">
        <v>54</v>
      </c>
      <c r="J82" s="653">
        <v>15</v>
      </c>
      <c r="K82" s="653">
        <v>810</v>
      </c>
      <c r="L82" s="653">
        <v>0.75</v>
      </c>
      <c r="M82" s="653">
        <v>54</v>
      </c>
      <c r="N82" s="653">
        <v>19</v>
      </c>
      <c r="O82" s="653">
        <v>1026</v>
      </c>
      <c r="P82" s="666">
        <v>0.95</v>
      </c>
      <c r="Q82" s="654">
        <v>54</v>
      </c>
    </row>
    <row r="83" spans="1:17" ht="14.4" customHeight="1" x14ac:dyDescent="0.3">
      <c r="A83" s="649" t="s">
        <v>7293</v>
      </c>
      <c r="B83" s="650" t="s">
        <v>7294</v>
      </c>
      <c r="C83" s="650" t="s">
        <v>6707</v>
      </c>
      <c r="D83" s="650" t="s">
        <v>7299</v>
      </c>
      <c r="E83" s="650" t="s">
        <v>7300</v>
      </c>
      <c r="F83" s="653">
        <v>175</v>
      </c>
      <c r="G83" s="653">
        <v>4200</v>
      </c>
      <c r="H83" s="653">
        <v>1</v>
      </c>
      <c r="I83" s="653">
        <v>24</v>
      </c>
      <c r="J83" s="653">
        <v>212</v>
      </c>
      <c r="K83" s="653">
        <v>5088</v>
      </c>
      <c r="L83" s="653">
        <v>1.2114285714285715</v>
      </c>
      <c r="M83" s="653">
        <v>24</v>
      </c>
      <c r="N83" s="653">
        <v>293</v>
      </c>
      <c r="O83" s="653">
        <v>7032</v>
      </c>
      <c r="P83" s="666">
        <v>1.6742857142857144</v>
      </c>
      <c r="Q83" s="654">
        <v>24</v>
      </c>
    </row>
    <row r="84" spans="1:17" ht="14.4" customHeight="1" x14ac:dyDescent="0.3">
      <c r="A84" s="649" t="s">
        <v>7293</v>
      </c>
      <c r="B84" s="650" t="s">
        <v>7294</v>
      </c>
      <c r="C84" s="650" t="s">
        <v>6707</v>
      </c>
      <c r="D84" s="650" t="s">
        <v>7301</v>
      </c>
      <c r="E84" s="650" t="s">
        <v>7302</v>
      </c>
      <c r="F84" s="653">
        <v>191</v>
      </c>
      <c r="G84" s="653">
        <v>5157</v>
      </c>
      <c r="H84" s="653">
        <v>1</v>
      </c>
      <c r="I84" s="653">
        <v>27</v>
      </c>
      <c r="J84" s="653">
        <v>223</v>
      </c>
      <c r="K84" s="653">
        <v>6021</v>
      </c>
      <c r="L84" s="653">
        <v>1.1675392670157068</v>
      </c>
      <c r="M84" s="653">
        <v>27</v>
      </c>
      <c r="N84" s="653">
        <v>317</v>
      </c>
      <c r="O84" s="653">
        <v>8559</v>
      </c>
      <c r="P84" s="666">
        <v>1.6596858638743455</v>
      </c>
      <c r="Q84" s="654">
        <v>27</v>
      </c>
    </row>
    <row r="85" spans="1:17" ht="14.4" customHeight="1" x14ac:dyDescent="0.3">
      <c r="A85" s="649" t="s">
        <v>7293</v>
      </c>
      <c r="B85" s="650" t="s">
        <v>7294</v>
      </c>
      <c r="C85" s="650" t="s">
        <v>6707</v>
      </c>
      <c r="D85" s="650" t="s">
        <v>7303</v>
      </c>
      <c r="E85" s="650" t="s">
        <v>7304</v>
      </c>
      <c r="F85" s="653">
        <v>8</v>
      </c>
      <c r="G85" s="653">
        <v>448</v>
      </c>
      <c r="H85" s="653">
        <v>1</v>
      </c>
      <c r="I85" s="653">
        <v>56</v>
      </c>
      <c r="J85" s="653">
        <v>8</v>
      </c>
      <c r="K85" s="653">
        <v>448</v>
      </c>
      <c r="L85" s="653">
        <v>1</v>
      </c>
      <c r="M85" s="653">
        <v>56</v>
      </c>
      <c r="N85" s="653">
        <v>4</v>
      </c>
      <c r="O85" s="653">
        <v>227</v>
      </c>
      <c r="P85" s="666">
        <v>0.5066964285714286</v>
      </c>
      <c r="Q85" s="654">
        <v>56.75</v>
      </c>
    </row>
    <row r="86" spans="1:17" ht="14.4" customHeight="1" x14ac:dyDescent="0.3">
      <c r="A86" s="649" t="s">
        <v>7293</v>
      </c>
      <c r="B86" s="650" t="s">
        <v>7294</v>
      </c>
      <c r="C86" s="650" t="s">
        <v>6707</v>
      </c>
      <c r="D86" s="650" t="s">
        <v>7305</v>
      </c>
      <c r="E86" s="650" t="s">
        <v>7306</v>
      </c>
      <c r="F86" s="653">
        <v>164</v>
      </c>
      <c r="G86" s="653">
        <v>4428</v>
      </c>
      <c r="H86" s="653">
        <v>1</v>
      </c>
      <c r="I86" s="653">
        <v>27</v>
      </c>
      <c r="J86" s="653">
        <v>198</v>
      </c>
      <c r="K86" s="653">
        <v>5346</v>
      </c>
      <c r="L86" s="653">
        <v>1.2073170731707317</v>
      </c>
      <c r="M86" s="653">
        <v>27</v>
      </c>
      <c r="N86" s="653">
        <v>288</v>
      </c>
      <c r="O86" s="653">
        <v>7776</v>
      </c>
      <c r="P86" s="666">
        <v>1.7560975609756098</v>
      </c>
      <c r="Q86" s="654">
        <v>27</v>
      </c>
    </row>
    <row r="87" spans="1:17" ht="14.4" customHeight="1" x14ac:dyDescent="0.3">
      <c r="A87" s="649" t="s">
        <v>7293</v>
      </c>
      <c r="B87" s="650" t="s">
        <v>7294</v>
      </c>
      <c r="C87" s="650" t="s">
        <v>6707</v>
      </c>
      <c r="D87" s="650" t="s">
        <v>7307</v>
      </c>
      <c r="E87" s="650" t="s">
        <v>7308</v>
      </c>
      <c r="F87" s="653">
        <v>191</v>
      </c>
      <c r="G87" s="653">
        <v>4202</v>
      </c>
      <c r="H87" s="653">
        <v>1</v>
      </c>
      <c r="I87" s="653">
        <v>22</v>
      </c>
      <c r="J87" s="653">
        <v>225</v>
      </c>
      <c r="K87" s="653">
        <v>4950</v>
      </c>
      <c r="L87" s="653">
        <v>1.1780104712041886</v>
      </c>
      <c r="M87" s="653">
        <v>22</v>
      </c>
      <c r="N87" s="653">
        <v>333</v>
      </c>
      <c r="O87" s="653">
        <v>7326</v>
      </c>
      <c r="P87" s="666">
        <v>1.743455497382199</v>
      </c>
      <c r="Q87" s="654">
        <v>22</v>
      </c>
    </row>
    <row r="88" spans="1:17" ht="14.4" customHeight="1" x14ac:dyDescent="0.3">
      <c r="A88" s="649" t="s">
        <v>7293</v>
      </c>
      <c r="B88" s="650" t="s">
        <v>7294</v>
      </c>
      <c r="C88" s="650" t="s">
        <v>6707</v>
      </c>
      <c r="D88" s="650" t="s">
        <v>7309</v>
      </c>
      <c r="E88" s="650" t="s">
        <v>7310</v>
      </c>
      <c r="F88" s="653">
        <v>2</v>
      </c>
      <c r="G88" s="653">
        <v>136</v>
      </c>
      <c r="H88" s="653">
        <v>1</v>
      </c>
      <c r="I88" s="653">
        <v>68</v>
      </c>
      <c r="J88" s="653"/>
      <c r="K88" s="653"/>
      <c r="L88" s="653"/>
      <c r="M88" s="653"/>
      <c r="N88" s="653">
        <v>2</v>
      </c>
      <c r="O88" s="653">
        <v>136</v>
      </c>
      <c r="P88" s="666">
        <v>1</v>
      </c>
      <c r="Q88" s="654">
        <v>68</v>
      </c>
    </row>
    <row r="89" spans="1:17" ht="14.4" customHeight="1" x14ac:dyDescent="0.3">
      <c r="A89" s="649" t="s">
        <v>7293</v>
      </c>
      <c r="B89" s="650" t="s">
        <v>7294</v>
      </c>
      <c r="C89" s="650" t="s">
        <v>6707</v>
      </c>
      <c r="D89" s="650" t="s">
        <v>7311</v>
      </c>
      <c r="E89" s="650" t="s">
        <v>7312</v>
      </c>
      <c r="F89" s="653"/>
      <c r="G89" s="653"/>
      <c r="H89" s="653"/>
      <c r="I89" s="653"/>
      <c r="J89" s="653"/>
      <c r="K89" s="653"/>
      <c r="L89" s="653"/>
      <c r="M89" s="653"/>
      <c r="N89" s="653">
        <v>1</v>
      </c>
      <c r="O89" s="653">
        <v>62</v>
      </c>
      <c r="P89" s="666"/>
      <c r="Q89" s="654">
        <v>62</v>
      </c>
    </row>
    <row r="90" spans="1:17" ht="14.4" customHeight="1" x14ac:dyDescent="0.3">
      <c r="A90" s="649" t="s">
        <v>7293</v>
      </c>
      <c r="B90" s="650" t="s">
        <v>7294</v>
      </c>
      <c r="C90" s="650" t="s">
        <v>6707</v>
      </c>
      <c r="D90" s="650" t="s">
        <v>7313</v>
      </c>
      <c r="E90" s="650" t="s">
        <v>7314</v>
      </c>
      <c r="F90" s="653">
        <v>8</v>
      </c>
      <c r="G90" s="653">
        <v>488</v>
      </c>
      <c r="H90" s="653">
        <v>1</v>
      </c>
      <c r="I90" s="653">
        <v>61</v>
      </c>
      <c r="J90" s="653">
        <v>6</v>
      </c>
      <c r="K90" s="653">
        <v>366</v>
      </c>
      <c r="L90" s="653">
        <v>0.75</v>
      </c>
      <c r="M90" s="653">
        <v>61</v>
      </c>
      <c r="N90" s="653">
        <v>10</v>
      </c>
      <c r="O90" s="653">
        <v>618</v>
      </c>
      <c r="P90" s="666">
        <v>1.2663934426229508</v>
      </c>
      <c r="Q90" s="654">
        <v>61.8</v>
      </c>
    </row>
    <row r="91" spans="1:17" ht="14.4" customHeight="1" x14ac:dyDescent="0.3">
      <c r="A91" s="649" t="s">
        <v>7293</v>
      </c>
      <c r="B91" s="650" t="s">
        <v>7294</v>
      </c>
      <c r="C91" s="650" t="s">
        <v>6707</v>
      </c>
      <c r="D91" s="650" t="s">
        <v>7315</v>
      </c>
      <c r="E91" s="650" t="s">
        <v>7316</v>
      </c>
      <c r="F91" s="653">
        <v>2</v>
      </c>
      <c r="G91" s="653">
        <v>788</v>
      </c>
      <c r="H91" s="653">
        <v>1</v>
      </c>
      <c r="I91" s="653">
        <v>394</v>
      </c>
      <c r="J91" s="653">
        <v>4</v>
      </c>
      <c r="K91" s="653">
        <v>1576</v>
      </c>
      <c r="L91" s="653">
        <v>2</v>
      </c>
      <c r="M91" s="653">
        <v>394</v>
      </c>
      <c r="N91" s="653">
        <v>6</v>
      </c>
      <c r="O91" s="653">
        <v>2364</v>
      </c>
      <c r="P91" s="666">
        <v>3</v>
      </c>
      <c r="Q91" s="654">
        <v>394</v>
      </c>
    </row>
    <row r="92" spans="1:17" ht="14.4" customHeight="1" x14ac:dyDescent="0.3">
      <c r="A92" s="649" t="s">
        <v>7293</v>
      </c>
      <c r="B92" s="650" t="s">
        <v>7294</v>
      </c>
      <c r="C92" s="650" t="s">
        <v>6707</v>
      </c>
      <c r="D92" s="650" t="s">
        <v>7317</v>
      </c>
      <c r="E92" s="650" t="s">
        <v>7318</v>
      </c>
      <c r="F92" s="653"/>
      <c r="G92" s="653"/>
      <c r="H92" s="653"/>
      <c r="I92" s="653"/>
      <c r="J92" s="653"/>
      <c r="K92" s="653"/>
      <c r="L92" s="653"/>
      <c r="M92" s="653"/>
      <c r="N92" s="653">
        <v>1</v>
      </c>
      <c r="O92" s="653">
        <v>81</v>
      </c>
      <c r="P92" s="666"/>
      <c r="Q92" s="654">
        <v>81</v>
      </c>
    </row>
    <row r="93" spans="1:17" ht="14.4" customHeight="1" x14ac:dyDescent="0.3">
      <c r="A93" s="649" t="s">
        <v>7293</v>
      </c>
      <c r="B93" s="650" t="s">
        <v>7294</v>
      </c>
      <c r="C93" s="650" t="s">
        <v>6707</v>
      </c>
      <c r="D93" s="650" t="s">
        <v>7319</v>
      </c>
      <c r="E93" s="650" t="s">
        <v>7320</v>
      </c>
      <c r="F93" s="653">
        <v>36</v>
      </c>
      <c r="G93" s="653">
        <v>35532</v>
      </c>
      <c r="H93" s="653">
        <v>1</v>
      </c>
      <c r="I93" s="653">
        <v>987</v>
      </c>
      <c r="J93" s="653">
        <v>19</v>
      </c>
      <c r="K93" s="653">
        <v>18753</v>
      </c>
      <c r="L93" s="653">
        <v>0.52777777777777779</v>
      </c>
      <c r="M93" s="653">
        <v>987</v>
      </c>
      <c r="N93" s="653">
        <v>32</v>
      </c>
      <c r="O93" s="653">
        <v>31584</v>
      </c>
      <c r="P93" s="666">
        <v>0.88888888888888884</v>
      </c>
      <c r="Q93" s="654">
        <v>987</v>
      </c>
    </row>
    <row r="94" spans="1:17" ht="14.4" customHeight="1" x14ac:dyDescent="0.3">
      <c r="A94" s="649" t="s">
        <v>7293</v>
      </c>
      <c r="B94" s="650" t="s">
        <v>7294</v>
      </c>
      <c r="C94" s="650" t="s">
        <v>6707</v>
      </c>
      <c r="D94" s="650" t="s">
        <v>7321</v>
      </c>
      <c r="E94" s="650" t="s">
        <v>7322</v>
      </c>
      <c r="F94" s="653">
        <v>3</v>
      </c>
      <c r="G94" s="653">
        <v>246</v>
      </c>
      <c r="H94" s="653">
        <v>1</v>
      </c>
      <c r="I94" s="653">
        <v>82</v>
      </c>
      <c r="J94" s="653"/>
      <c r="K94" s="653"/>
      <c r="L94" s="653"/>
      <c r="M94" s="653"/>
      <c r="N94" s="653"/>
      <c r="O94" s="653"/>
      <c r="P94" s="666"/>
      <c r="Q94" s="654"/>
    </row>
    <row r="95" spans="1:17" ht="14.4" customHeight="1" x14ac:dyDescent="0.3">
      <c r="A95" s="649" t="s">
        <v>7293</v>
      </c>
      <c r="B95" s="650" t="s">
        <v>7294</v>
      </c>
      <c r="C95" s="650" t="s">
        <v>6707</v>
      </c>
      <c r="D95" s="650" t="s">
        <v>7323</v>
      </c>
      <c r="E95" s="650" t="s">
        <v>7324</v>
      </c>
      <c r="F95" s="653">
        <v>1</v>
      </c>
      <c r="G95" s="653">
        <v>262</v>
      </c>
      <c r="H95" s="653">
        <v>1</v>
      </c>
      <c r="I95" s="653">
        <v>262</v>
      </c>
      <c r="J95" s="653"/>
      <c r="K95" s="653"/>
      <c r="L95" s="653"/>
      <c r="M95" s="653"/>
      <c r="N95" s="653"/>
      <c r="O95" s="653"/>
      <c r="P95" s="666"/>
      <c r="Q95" s="654"/>
    </row>
    <row r="96" spans="1:17" ht="14.4" customHeight="1" x14ac:dyDescent="0.3">
      <c r="A96" s="649" t="s">
        <v>7293</v>
      </c>
      <c r="B96" s="650" t="s">
        <v>7294</v>
      </c>
      <c r="C96" s="650" t="s">
        <v>6707</v>
      </c>
      <c r="D96" s="650" t="s">
        <v>7325</v>
      </c>
      <c r="E96" s="650" t="s">
        <v>7326</v>
      </c>
      <c r="F96" s="653">
        <v>6</v>
      </c>
      <c r="G96" s="653">
        <v>378</v>
      </c>
      <c r="H96" s="653">
        <v>1</v>
      </c>
      <c r="I96" s="653">
        <v>63</v>
      </c>
      <c r="J96" s="653">
        <v>3</v>
      </c>
      <c r="K96" s="653">
        <v>189</v>
      </c>
      <c r="L96" s="653">
        <v>0.5</v>
      </c>
      <c r="M96" s="653">
        <v>63</v>
      </c>
      <c r="N96" s="653">
        <v>3</v>
      </c>
      <c r="O96" s="653">
        <v>189</v>
      </c>
      <c r="P96" s="666">
        <v>0.5</v>
      </c>
      <c r="Q96" s="654">
        <v>63</v>
      </c>
    </row>
    <row r="97" spans="1:17" ht="14.4" customHeight="1" x14ac:dyDescent="0.3">
      <c r="A97" s="649" t="s">
        <v>7293</v>
      </c>
      <c r="B97" s="650" t="s">
        <v>7294</v>
      </c>
      <c r="C97" s="650" t="s">
        <v>6707</v>
      </c>
      <c r="D97" s="650" t="s">
        <v>7327</v>
      </c>
      <c r="E97" s="650" t="s">
        <v>7328</v>
      </c>
      <c r="F97" s="653">
        <v>48</v>
      </c>
      <c r="G97" s="653">
        <v>816</v>
      </c>
      <c r="H97" s="653">
        <v>1</v>
      </c>
      <c r="I97" s="653">
        <v>17</v>
      </c>
      <c r="J97" s="653">
        <v>12</v>
      </c>
      <c r="K97" s="653">
        <v>204</v>
      </c>
      <c r="L97" s="653">
        <v>0.25</v>
      </c>
      <c r="M97" s="653">
        <v>17</v>
      </c>
      <c r="N97" s="653">
        <v>23</v>
      </c>
      <c r="O97" s="653">
        <v>391</v>
      </c>
      <c r="P97" s="666">
        <v>0.47916666666666669</v>
      </c>
      <c r="Q97" s="654">
        <v>17</v>
      </c>
    </row>
    <row r="98" spans="1:17" ht="14.4" customHeight="1" x14ac:dyDescent="0.3">
      <c r="A98" s="649" t="s">
        <v>7293</v>
      </c>
      <c r="B98" s="650" t="s">
        <v>7294</v>
      </c>
      <c r="C98" s="650" t="s">
        <v>6707</v>
      </c>
      <c r="D98" s="650" t="s">
        <v>7329</v>
      </c>
      <c r="E98" s="650" t="s">
        <v>7330</v>
      </c>
      <c r="F98" s="653">
        <v>3</v>
      </c>
      <c r="G98" s="653">
        <v>186</v>
      </c>
      <c r="H98" s="653">
        <v>1</v>
      </c>
      <c r="I98" s="653">
        <v>62</v>
      </c>
      <c r="J98" s="653">
        <v>2</v>
      </c>
      <c r="K98" s="653">
        <v>126</v>
      </c>
      <c r="L98" s="653">
        <v>0.67741935483870963</v>
      </c>
      <c r="M98" s="653">
        <v>63</v>
      </c>
      <c r="N98" s="653"/>
      <c r="O98" s="653"/>
      <c r="P98" s="666"/>
      <c r="Q98" s="654"/>
    </row>
    <row r="99" spans="1:17" ht="14.4" customHeight="1" x14ac:dyDescent="0.3">
      <c r="A99" s="649" t="s">
        <v>7293</v>
      </c>
      <c r="B99" s="650" t="s">
        <v>7294</v>
      </c>
      <c r="C99" s="650" t="s">
        <v>6707</v>
      </c>
      <c r="D99" s="650" t="s">
        <v>7331</v>
      </c>
      <c r="E99" s="650" t="s">
        <v>7332</v>
      </c>
      <c r="F99" s="653">
        <v>6</v>
      </c>
      <c r="G99" s="653">
        <v>282</v>
      </c>
      <c r="H99" s="653">
        <v>1</v>
      </c>
      <c r="I99" s="653">
        <v>47</v>
      </c>
      <c r="J99" s="653">
        <v>4</v>
      </c>
      <c r="K99" s="653">
        <v>188</v>
      </c>
      <c r="L99" s="653">
        <v>0.66666666666666663</v>
      </c>
      <c r="M99" s="653">
        <v>47</v>
      </c>
      <c r="N99" s="653">
        <v>1</v>
      </c>
      <c r="O99" s="653">
        <v>47</v>
      </c>
      <c r="P99" s="666">
        <v>0.16666666666666666</v>
      </c>
      <c r="Q99" s="654">
        <v>47</v>
      </c>
    </row>
    <row r="100" spans="1:17" ht="14.4" customHeight="1" x14ac:dyDescent="0.3">
      <c r="A100" s="649" t="s">
        <v>7293</v>
      </c>
      <c r="B100" s="650" t="s">
        <v>7294</v>
      </c>
      <c r="C100" s="650" t="s">
        <v>6707</v>
      </c>
      <c r="D100" s="650" t="s">
        <v>7333</v>
      </c>
      <c r="E100" s="650" t="s">
        <v>7334</v>
      </c>
      <c r="F100" s="653">
        <v>3</v>
      </c>
      <c r="G100" s="653">
        <v>180</v>
      </c>
      <c r="H100" s="653">
        <v>1</v>
      </c>
      <c r="I100" s="653">
        <v>60</v>
      </c>
      <c r="J100" s="653"/>
      <c r="K100" s="653"/>
      <c r="L100" s="653"/>
      <c r="M100" s="653"/>
      <c r="N100" s="653">
        <v>1</v>
      </c>
      <c r="O100" s="653">
        <v>60</v>
      </c>
      <c r="P100" s="666">
        <v>0.33333333333333331</v>
      </c>
      <c r="Q100" s="654">
        <v>60</v>
      </c>
    </row>
    <row r="101" spans="1:17" ht="14.4" customHeight="1" x14ac:dyDescent="0.3">
      <c r="A101" s="649" t="s">
        <v>7293</v>
      </c>
      <c r="B101" s="650" t="s">
        <v>7294</v>
      </c>
      <c r="C101" s="650" t="s">
        <v>6707</v>
      </c>
      <c r="D101" s="650" t="s">
        <v>7335</v>
      </c>
      <c r="E101" s="650" t="s">
        <v>7336</v>
      </c>
      <c r="F101" s="653">
        <v>1</v>
      </c>
      <c r="G101" s="653">
        <v>96</v>
      </c>
      <c r="H101" s="653">
        <v>1</v>
      </c>
      <c r="I101" s="653">
        <v>96</v>
      </c>
      <c r="J101" s="653"/>
      <c r="K101" s="653"/>
      <c r="L101" s="653"/>
      <c r="M101" s="653"/>
      <c r="N101" s="653"/>
      <c r="O101" s="653"/>
      <c r="P101" s="666"/>
      <c r="Q101" s="654"/>
    </row>
    <row r="102" spans="1:17" ht="14.4" customHeight="1" x14ac:dyDescent="0.3">
      <c r="A102" s="649" t="s">
        <v>7293</v>
      </c>
      <c r="B102" s="650" t="s">
        <v>7294</v>
      </c>
      <c r="C102" s="650" t="s">
        <v>6707</v>
      </c>
      <c r="D102" s="650" t="s">
        <v>7337</v>
      </c>
      <c r="E102" s="650" t="s">
        <v>7338</v>
      </c>
      <c r="F102" s="653">
        <v>1</v>
      </c>
      <c r="G102" s="653">
        <v>60</v>
      </c>
      <c r="H102" s="653">
        <v>1</v>
      </c>
      <c r="I102" s="653">
        <v>60</v>
      </c>
      <c r="J102" s="653"/>
      <c r="K102" s="653"/>
      <c r="L102" s="653"/>
      <c r="M102" s="653"/>
      <c r="N102" s="653"/>
      <c r="O102" s="653"/>
      <c r="P102" s="666"/>
      <c r="Q102" s="654"/>
    </row>
    <row r="103" spans="1:17" ht="14.4" customHeight="1" x14ac:dyDescent="0.3">
      <c r="A103" s="649" t="s">
        <v>7293</v>
      </c>
      <c r="B103" s="650" t="s">
        <v>7294</v>
      </c>
      <c r="C103" s="650" t="s">
        <v>6707</v>
      </c>
      <c r="D103" s="650" t="s">
        <v>7339</v>
      </c>
      <c r="E103" s="650" t="s">
        <v>7340</v>
      </c>
      <c r="F103" s="653">
        <v>11</v>
      </c>
      <c r="G103" s="653">
        <v>209</v>
      </c>
      <c r="H103" s="653">
        <v>1</v>
      </c>
      <c r="I103" s="653">
        <v>19</v>
      </c>
      <c r="J103" s="653">
        <v>14</v>
      </c>
      <c r="K103" s="653">
        <v>266</v>
      </c>
      <c r="L103" s="653">
        <v>1.2727272727272727</v>
      </c>
      <c r="M103" s="653">
        <v>19</v>
      </c>
      <c r="N103" s="653">
        <v>10</v>
      </c>
      <c r="O103" s="653">
        <v>190</v>
      </c>
      <c r="P103" s="666">
        <v>0.90909090909090906</v>
      </c>
      <c r="Q103" s="654">
        <v>19</v>
      </c>
    </row>
    <row r="104" spans="1:17" ht="14.4" customHeight="1" x14ac:dyDescent="0.3">
      <c r="A104" s="649" t="s">
        <v>7293</v>
      </c>
      <c r="B104" s="650" t="s">
        <v>7294</v>
      </c>
      <c r="C104" s="650" t="s">
        <v>6707</v>
      </c>
      <c r="D104" s="650" t="s">
        <v>7341</v>
      </c>
      <c r="E104" s="650" t="s">
        <v>7342</v>
      </c>
      <c r="F104" s="653"/>
      <c r="G104" s="653"/>
      <c r="H104" s="653"/>
      <c r="I104" s="653"/>
      <c r="J104" s="653"/>
      <c r="K104" s="653"/>
      <c r="L104" s="653"/>
      <c r="M104" s="653"/>
      <c r="N104" s="653">
        <v>1</v>
      </c>
      <c r="O104" s="653">
        <v>1452</v>
      </c>
      <c r="P104" s="666"/>
      <c r="Q104" s="654">
        <v>1452</v>
      </c>
    </row>
    <row r="105" spans="1:17" ht="14.4" customHeight="1" x14ac:dyDescent="0.3">
      <c r="A105" s="649" t="s">
        <v>7293</v>
      </c>
      <c r="B105" s="650" t="s">
        <v>7294</v>
      </c>
      <c r="C105" s="650" t="s">
        <v>6707</v>
      </c>
      <c r="D105" s="650" t="s">
        <v>7343</v>
      </c>
      <c r="E105" s="650" t="s">
        <v>7344</v>
      </c>
      <c r="F105" s="653">
        <v>47</v>
      </c>
      <c r="G105" s="653">
        <v>18377</v>
      </c>
      <c r="H105" s="653">
        <v>1</v>
      </c>
      <c r="I105" s="653">
        <v>391</v>
      </c>
      <c r="J105" s="653">
        <v>64</v>
      </c>
      <c r="K105" s="653">
        <v>25024</v>
      </c>
      <c r="L105" s="653">
        <v>1.3617021276595744</v>
      </c>
      <c r="M105" s="653">
        <v>391</v>
      </c>
      <c r="N105" s="653">
        <v>56</v>
      </c>
      <c r="O105" s="653">
        <v>21896</v>
      </c>
      <c r="P105" s="666">
        <v>1.1914893617021276</v>
      </c>
      <c r="Q105" s="654">
        <v>391</v>
      </c>
    </row>
    <row r="106" spans="1:17" ht="14.4" customHeight="1" x14ac:dyDescent="0.3">
      <c r="A106" s="649" t="s">
        <v>7293</v>
      </c>
      <c r="B106" s="650" t="s">
        <v>7294</v>
      </c>
      <c r="C106" s="650" t="s">
        <v>6707</v>
      </c>
      <c r="D106" s="650" t="s">
        <v>7345</v>
      </c>
      <c r="E106" s="650" t="s">
        <v>7346</v>
      </c>
      <c r="F106" s="653"/>
      <c r="G106" s="653"/>
      <c r="H106" s="653"/>
      <c r="I106" s="653"/>
      <c r="J106" s="653">
        <v>24</v>
      </c>
      <c r="K106" s="653">
        <v>11064</v>
      </c>
      <c r="L106" s="653"/>
      <c r="M106" s="653">
        <v>461</v>
      </c>
      <c r="N106" s="653">
        <v>11</v>
      </c>
      <c r="O106" s="653">
        <v>5081</v>
      </c>
      <c r="P106" s="666"/>
      <c r="Q106" s="654">
        <v>461.90909090909093</v>
      </c>
    </row>
    <row r="107" spans="1:17" ht="14.4" customHeight="1" x14ac:dyDescent="0.3">
      <c r="A107" s="649" t="s">
        <v>7293</v>
      </c>
      <c r="B107" s="650" t="s">
        <v>7294</v>
      </c>
      <c r="C107" s="650" t="s">
        <v>6707</v>
      </c>
      <c r="D107" s="650" t="s">
        <v>7347</v>
      </c>
      <c r="E107" s="650" t="s">
        <v>7348</v>
      </c>
      <c r="F107" s="653">
        <v>2</v>
      </c>
      <c r="G107" s="653">
        <v>624</v>
      </c>
      <c r="H107" s="653">
        <v>1</v>
      </c>
      <c r="I107" s="653">
        <v>312</v>
      </c>
      <c r="J107" s="653">
        <v>3</v>
      </c>
      <c r="K107" s="653">
        <v>936</v>
      </c>
      <c r="L107" s="653">
        <v>1.5</v>
      </c>
      <c r="M107" s="653">
        <v>312</v>
      </c>
      <c r="N107" s="653">
        <v>4</v>
      </c>
      <c r="O107" s="653">
        <v>1248</v>
      </c>
      <c r="P107" s="666">
        <v>2</v>
      </c>
      <c r="Q107" s="654">
        <v>312</v>
      </c>
    </row>
    <row r="108" spans="1:17" ht="14.4" customHeight="1" x14ac:dyDescent="0.3">
      <c r="A108" s="649" t="s">
        <v>7293</v>
      </c>
      <c r="B108" s="650" t="s">
        <v>7294</v>
      </c>
      <c r="C108" s="650" t="s">
        <v>6707</v>
      </c>
      <c r="D108" s="650" t="s">
        <v>7349</v>
      </c>
      <c r="E108" s="650" t="s">
        <v>7350</v>
      </c>
      <c r="F108" s="653">
        <v>25</v>
      </c>
      <c r="G108" s="653">
        <v>21250</v>
      </c>
      <c r="H108" s="653">
        <v>1</v>
      </c>
      <c r="I108" s="653">
        <v>850</v>
      </c>
      <c r="J108" s="653">
        <v>12</v>
      </c>
      <c r="K108" s="653">
        <v>10212</v>
      </c>
      <c r="L108" s="653">
        <v>0.48056470588235295</v>
      </c>
      <c r="M108" s="653">
        <v>851</v>
      </c>
      <c r="N108" s="653">
        <v>31</v>
      </c>
      <c r="O108" s="653">
        <v>26403</v>
      </c>
      <c r="P108" s="666">
        <v>1.2424941176470587</v>
      </c>
      <c r="Q108" s="654">
        <v>851.70967741935488</v>
      </c>
    </row>
    <row r="109" spans="1:17" ht="14.4" customHeight="1" x14ac:dyDescent="0.3">
      <c r="A109" s="649" t="s">
        <v>7293</v>
      </c>
      <c r="B109" s="650" t="s">
        <v>7294</v>
      </c>
      <c r="C109" s="650" t="s">
        <v>6707</v>
      </c>
      <c r="D109" s="650" t="s">
        <v>7351</v>
      </c>
      <c r="E109" s="650" t="s">
        <v>7352</v>
      </c>
      <c r="F109" s="653">
        <v>1</v>
      </c>
      <c r="G109" s="653">
        <v>165</v>
      </c>
      <c r="H109" s="653">
        <v>1</v>
      </c>
      <c r="I109" s="653">
        <v>165</v>
      </c>
      <c r="J109" s="653">
        <v>4</v>
      </c>
      <c r="K109" s="653">
        <v>660</v>
      </c>
      <c r="L109" s="653">
        <v>4</v>
      </c>
      <c r="M109" s="653">
        <v>165</v>
      </c>
      <c r="N109" s="653">
        <v>5</v>
      </c>
      <c r="O109" s="653">
        <v>826</v>
      </c>
      <c r="P109" s="666">
        <v>5.0060606060606059</v>
      </c>
      <c r="Q109" s="654">
        <v>165.2</v>
      </c>
    </row>
    <row r="110" spans="1:17" ht="14.4" customHeight="1" x14ac:dyDescent="0.3">
      <c r="A110" s="649" t="s">
        <v>7293</v>
      </c>
      <c r="B110" s="650" t="s">
        <v>7294</v>
      </c>
      <c r="C110" s="650" t="s">
        <v>6707</v>
      </c>
      <c r="D110" s="650" t="s">
        <v>7353</v>
      </c>
      <c r="E110" s="650" t="s">
        <v>7354</v>
      </c>
      <c r="F110" s="653"/>
      <c r="G110" s="653"/>
      <c r="H110" s="653"/>
      <c r="I110" s="653"/>
      <c r="J110" s="653"/>
      <c r="K110" s="653"/>
      <c r="L110" s="653"/>
      <c r="M110" s="653"/>
      <c r="N110" s="653">
        <v>1</v>
      </c>
      <c r="O110" s="653">
        <v>236</v>
      </c>
      <c r="P110" s="666"/>
      <c r="Q110" s="654">
        <v>236</v>
      </c>
    </row>
    <row r="111" spans="1:17" ht="14.4" customHeight="1" x14ac:dyDescent="0.3">
      <c r="A111" s="649" t="s">
        <v>7293</v>
      </c>
      <c r="B111" s="650" t="s">
        <v>7294</v>
      </c>
      <c r="C111" s="650" t="s">
        <v>6707</v>
      </c>
      <c r="D111" s="650" t="s">
        <v>7355</v>
      </c>
      <c r="E111" s="650" t="s">
        <v>7356</v>
      </c>
      <c r="F111" s="653"/>
      <c r="G111" s="653"/>
      <c r="H111" s="653"/>
      <c r="I111" s="653"/>
      <c r="J111" s="653"/>
      <c r="K111" s="653"/>
      <c r="L111" s="653"/>
      <c r="M111" s="653"/>
      <c r="N111" s="653">
        <v>1</v>
      </c>
      <c r="O111" s="653">
        <v>351</v>
      </c>
      <c r="P111" s="666"/>
      <c r="Q111" s="654">
        <v>351</v>
      </c>
    </row>
    <row r="112" spans="1:17" ht="14.4" customHeight="1" x14ac:dyDescent="0.3">
      <c r="A112" s="649" t="s">
        <v>7293</v>
      </c>
      <c r="B112" s="650" t="s">
        <v>7294</v>
      </c>
      <c r="C112" s="650" t="s">
        <v>6707</v>
      </c>
      <c r="D112" s="650" t="s">
        <v>7357</v>
      </c>
      <c r="E112" s="650" t="s">
        <v>7358</v>
      </c>
      <c r="F112" s="653"/>
      <c r="G112" s="653"/>
      <c r="H112" s="653"/>
      <c r="I112" s="653"/>
      <c r="J112" s="653">
        <v>1</v>
      </c>
      <c r="K112" s="653">
        <v>1210</v>
      </c>
      <c r="L112" s="653"/>
      <c r="M112" s="653">
        <v>1210</v>
      </c>
      <c r="N112" s="653"/>
      <c r="O112" s="653"/>
      <c r="P112" s="666"/>
      <c r="Q112" s="654"/>
    </row>
    <row r="113" spans="1:17" ht="14.4" customHeight="1" x14ac:dyDescent="0.3">
      <c r="A113" s="649" t="s">
        <v>7293</v>
      </c>
      <c r="B113" s="650" t="s">
        <v>7294</v>
      </c>
      <c r="C113" s="650" t="s">
        <v>6707</v>
      </c>
      <c r="D113" s="650" t="s">
        <v>7359</v>
      </c>
      <c r="E113" s="650" t="s">
        <v>7360</v>
      </c>
      <c r="F113" s="653">
        <v>63</v>
      </c>
      <c r="G113" s="653">
        <v>49266</v>
      </c>
      <c r="H113" s="653">
        <v>1</v>
      </c>
      <c r="I113" s="653">
        <v>782</v>
      </c>
      <c r="J113" s="653">
        <v>53</v>
      </c>
      <c r="K113" s="653">
        <v>41499</v>
      </c>
      <c r="L113" s="653">
        <v>0.84234563390573625</v>
      </c>
      <c r="M113" s="653">
        <v>783</v>
      </c>
      <c r="N113" s="653">
        <v>70</v>
      </c>
      <c r="O113" s="653">
        <v>54910</v>
      </c>
      <c r="P113" s="666">
        <v>1.1145617667356797</v>
      </c>
      <c r="Q113" s="654">
        <v>784.42857142857144</v>
      </c>
    </row>
    <row r="114" spans="1:17" ht="14.4" customHeight="1" x14ac:dyDescent="0.3">
      <c r="A114" s="649" t="s">
        <v>7293</v>
      </c>
      <c r="B114" s="650" t="s">
        <v>7294</v>
      </c>
      <c r="C114" s="650" t="s">
        <v>6707</v>
      </c>
      <c r="D114" s="650" t="s">
        <v>7361</v>
      </c>
      <c r="E114" s="650" t="s">
        <v>7362</v>
      </c>
      <c r="F114" s="653">
        <v>3</v>
      </c>
      <c r="G114" s="653">
        <v>558</v>
      </c>
      <c r="H114" s="653">
        <v>1</v>
      </c>
      <c r="I114" s="653">
        <v>186</v>
      </c>
      <c r="J114" s="653"/>
      <c r="K114" s="653"/>
      <c r="L114" s="653"/>
      <c r="M114" s="653"/>
      <c r="N114" s="653">
        <v>9</v>
      </c>
      <c r="O114" s="653">
        <v>1674</v>
      </c>
      <c r="P114" s="666">
        <v>3</v>
      </c>
      <c r="Q114" s="654">
        <v>186</v>
      </c>
    </row>
    <row r="115" spans="1:17" ht="14.4" customHeight="1" x14ac:dyDescent="0.3">
      <c r="A115" s="649" t="s">
        <v>7293</v>
      </c>
      <c r="B115" s="650" t="s">
        <v>7294</v>
      </c>
      <c r="C115" s="650" t="s">
        <v>6707</v>
      </c>
      <c r="D115" s="650" t="s">
        <v>7363</v>
      </c>
      <c r="E115" s="650" t="s">
        <v>7364</v>
      </c>
      <c r="F115" s="653">
        <v>1</v>
      </c>
      <c r="G115" s="653">
        <v>176</v>
      </c>
      <c r="H115" s="653">
        <v>1</v>
      </c>
      <c r="I115" s="653">
        <v>176</v>
      </c>
      <c r="J115" s="653"/>
      <c r="K115" s="653"/>
      <c r="L115" s="653"/>
      <c r="M115" s="653"/>
      <c r="N115" s="653"/>
      <c r="O115" s="653"/>
      <c r="P115" s="666"/>
      <c r="Q115" s="654"/>
    </row>
    <row r="116" spans="1:17" ht="14.4" customHeight="1" x14ac:dyDescent="0.3">
      <c r="A116" s="649" t="s">
        <v>7293</v>
      </c>
      <c r="B116" s="650" t="s">
        <v>7294</v>
      </c>
      <c r="C116" s="650" t="s">
        <v>6707</v>
      </c>
      <c r="D116" s="650" t="s">
        <v>7365</v>
      </c>
      <c r="E116" s="650" t="s">
        <v>7366</v>
      </c>
      <c r="F116" s="653">
        <v>2</v>
      </c>
      <c r="G116" s="653">
        <v>722</v>
      </c>
      <c r="H116" s="653">
        <v>1</v>
      </c>
      <c r="I116" s="653">
        <v>361</v>
      </c>
      <c r="J116" s="653"/>
      <c r="K116" s="653"/>
      <c r="L116" s="653"/>
      <c r="M116" s="653"/>
      <c r="N116" s="653">
        <v>1</v>
      </c>
      <c r="O116" s="653">
        <v>362</v>
      </c>
      <c r="P116" s="666">
        <v>0.50138504155124652</v>
      </c>
      <c r="Q116" s="654">
        <v>362</v>
      </c>
    </row>
    <row r="117" spans="1:17" ht="14.4" customHeight="1" x14ac:dyDescent="0.3">
      <c r="A117" s="649" t="s">
        <v>7293</v>
      </c>
      <c r="B117" s="650" t="s">
        <v>7294</v>
      </c>
      <c r="C117" s="650" t="s">
        <v>6707</v>
      </c>
      <c r="D117" s="650" t="s">
        <v>7367</v>
      </c>
      <c r="E117" s="650" t="s">
        <v>7368</v>
      </c>
      <c r="F117" s="653">
        <v>8</v>
      </c>
      <c r="G117" s="653">
        <v>1808</v>
      </c>
      <c r="H117" s="653">
        <v>1</v>
      </c>
      <c r="I117" s="653">
        <v>226</v>
      </c>
      <c r="J117" s="653">
        <v>6</v>
      </c>
      <c r="K117" s="653">
        <v>1362</v>
      </c>
      <c r="L117" s="653">
        <v>0.75331858407079644</v>
      </c>
      <c r="M117" s="653">
        <v>227</v>
      </c>
      <c r="N117" s="653">
        <v>8</v>
      </c>
      <c r="O117" s="653">
        <v>1819</v>
      </c>
      <c r="P117" s="666">
        <v>1.0060840707964602</v>
      </c>
      <c r="Q117" s="654">
        <v>227.375</v>
      </c>
    </row>
    <row r="118" spans="1:17" ht="14.4" customHeight="1" x14ac:dyDescent="0.3">
      <c r="A118" s="649" t="s">
        <v>7293</v>
      </c>
      <c r="B118" s="650" t="s">
        <v>7294</v>
      </c>
      <c r="C118" s="650" t="s">
        <v>6707</v>
      </c>
      <c r="D118" s="650" t="s">
        <v>7369</v>
      </c>
      <c r="E118" s="650" t="s">
        <v>7370</v>
      </c>
      <c r="F118" s="653"/>
      <c r="G118" s="653"/>
      <c r="H118" s="653"/>
      <c r="I118" s="653"/>
      <c r="J118" s="653"/>
      <c r="K118" s="653"/>
      <c r="L118" s="653"/>
      <c r="M118" s="653"/>
      <c r="N118" s="653">
        <v>1</v>
      </c>
      <c r="O118" s="653">
        <v>157</v>
      </c>
      <c r="P118" s="666"/>
      <c r="Q118" s="654">
        <v>157</v>
      </c>
    </row>
    <row r="119" spans="1:17" ht="14.4" customHeight="1" x14ac:dyDescent="0.3">
      <c r="A119" s="649" t="s">
        <v>7293</v>
      </c>
      <c r="B119" s="650" t="s">
        <v>7294</v>
      </c>
      <c r="C119" s="650" t="s">
        <v>6707</v>
      </c>
      <c r="D119" s="650" t="s">
        <v>7371</v>
      </c>
      <c r="E119" s="650" t="s">
        <v>7372</v>
      </c>
      <c r="F119" s="653">
        <v>21</v>
      </c>
      <c r="G119" s="653">
        <v>9639</v>
      </c>
      <c r="H119" s="653">
        <v>1</v>
      </c>
      <c r="I119" s="653">
        <v>459</v>
      </c>
      <c r="J119" s="653">
        <v>42</v>
      </c>
      <c r="K119" s="653">
        <v>19320</v>
      </c>
      <c r="L119" s="653">
        <v>2.0043572984749454</v>
      </c>
      <c r="M119" s="653">
        <v>460</v>
      </c>
      <c r="N119" s="653">
        <v>33</v>
      </c>
      <c r="O119" s="653">
        <v>15193</v>
      </c>
      <c r="P119" s="666">
        <v>1.5762008507106546</v>
      </c>
      <c r="Q119" s="654">
        <v>460.39393939393938</v>
      </c>
    </row>
    <row r="120" spans="1:17" ht="14.4" customHeight="1" x14ac:dyDescent="0.3">
      <c r="A120" s="649" t="s">
        <v>7293</v>
      </c>
      <c r="B120" s="650" t="s">
        <v>7294</v>
      </c>
      <c r="C120" s="650" t="s">
        <v>6707</v>
      </c>
      <c r="D120" s="650" t="s">
        <v>7373</v>
      </c>
      <c r="E120" s="650" t="s">
        <v>7374</v>
      </c>
      <c r="F120" s="653">
        <v>2</v>
      </c>
      <c r="G120" s="653">
        <v>1118</v>
      </c>
      <c r="H120" s="653">
        <v>1</v>
      </c>
      <c r="I120" s="653">
        <v>559</v>
      </c>
      <c r="J120" s="653">
        <v>4</v>
      </c>
      <c r="K120" s="653">
        <v>2240</v>
      </c>
      <c r="L120" s="653">
        <v>2.0035778175313057</v>
      </c>
      <c r="M120" s="653">
        <v>560</v>
      </c>
      <c r="N120" s="653">
        <v>3</v>
      </c>
      <c r="O120" s="653">
        <v>1681</v>
      </c>
      <c r="P120" s="666">
        <v>1.5035778175313059</v>
      </c>
      <c r="Q120" s="654">
        <v>560.33333333333337</v>
      </c>
    </row>
    <row r="121" spans="1:17" ht="14.4" customHeight="1" x14ac:dyDescent="0.3">
      <c r="A121" s="649" t="s">
        <v>7293</v>
      </c>
      <c r="B121" s="650" t="s">
        <v>7294</v>
      </c>
      <c r="C121" s="650" t="s">
        <v>6707</v>
      </c>
      <c r="D121" s="650" t="s">
        <v>7375</v>
      </c>
      <c r="E121" s="650" t="s">
        <v>7376</v>
      </c>
      <c r="F121" s="653">
        <v>1</v>
      </c>
      <c r="G121" s="653">
        <v>130</v>
      </c>
      <c r="H121" s="653">
        <v>1</v>
      </c>
      <c r="I121" s="653">
        <v>130</v>
      </c>
      <c r="J121" s="653"/>
      <c r="K121" s="653"/>
      <c r="L121" s="653"/>
      <c r="M121" s="653"/>
      <c r="N121" s="653"/>
      <c r="O121" s="653"/>
      <c r="P121" s="666"/>
      <c r="Q121" s="654"/>
    </row>
    <row r="122" spans="1:17" ht="14.4" customHeight="1" x14ac:dyDescent="0.3">
      <c r="A122" s="649" t="s">
        <v>7293</v>
      </c>
      <c r="B122" s="650" t="s">
        <v>7294</v>
      </c>
      <c r="C122" s="650" t="s">
        <v>6707</v>
      </c>
      <c r="D122" s="650" t="s">
        <v>7377</v>
      </c>
      <c r="E122" s="650" t="s">
        <v>7378</v>
      </c>
      <c r="F122" s="653"/>
      <c r="G122" s="653"/>
      <c r="H122" s="653"/>
      <c r="I122" s="653"/>
      <c r="J122" s="653">
        <v>5</v>
      </c>
      <c r="K122" s="653">
        <v>885</v>
      </c>
      <c r="L122" s="653"/>
      <c r="M122" s="653">
        <v>177</v>
      </c>
      <c r="N122" s="653">
        <v>5</v>
      </c>
      <c r="O122" s="653">
        <v>888</v>
      </c>
      <c r="P122" s="666"/>
      <c r="Q122" s="654">
        <v>177.6</v>
      </c>
    </row>
    <row r="123" spans="1:17" ht="14.4" customHeight="1" x14ac:dyDescent="0.3">
      <c r="A123" s="649" t="s">
        <v>7293</v>
      </c>
      <c r="B123" s="650" t="s">
        <v>7294</v>
      </c>
      <c r="C123" s="650" t="s">
        <v>6707</v>
      </c>
      <c r="D123" s="650" t="s">
        <v>7379</v>
      </c>
      <c r="E123" s="650" t="s">
        <v>7380</v>
      </c>
      <c r="F123" s="653">
        <v>1</v>
      </c>
      <c r="G123" s="653">
        <v>411</v>
      </c>
      <c r="H123" s="653">
        <v>1</v>
      </c>
      <c r="I123" s="653">
        <v>411</v>
      </c>
      <c r="J123" s="653"/>
      <c r="K123" s="653"/>
      <c r="L123" s="653"/>
      <c r="M123" s="653"/>
      <c r="N123" s="653"/>
      <c r="O123" s="653"/>
      <c r="P123" s="666"/>
      <c r="Q123" s="654"/>
    </row>
    <row r="124" spans="1:17" ht="14.4" customHeight="1" x14ac:dyDescent="0.3">
      <c r="A124" s="649" t="s">
        <v>7293</v>
      </c>
      <c r="B124" s="650" t="s">
        <v>7294</v>
      </c>
      <c r="C124" s="650" t="s">
        <v>6707</v>
      </c>
      <c r="D124" s="650" t="s">
        <v>7381</v>
      </c>
      <c r="E124" s="650" t="s">
        <v>7382</v>
      </c>
      <c r="F124" s="653">
        <v>159</v>
      </c>
      <c r="G124" s="653">
        <v>149142</v>
      </c>
      <c r="H124" s="653">
        <v>1</v>
      </c>
      <c r="I124" s="653">
        <v>938</v>
      </c>
      <c r="J124" s="653">
        <v>156</v>
      </c>
      <c r="K124" s="653">
        <v>146484</v>
      </c>
      <c r="L124" s="653">
        <v>0.98217805849458906</v>
      </c>
      <c r="M124" s="653">
        <v>939</v>
      </c>
      <c r="N124" s="653">
        <v>81</v>
      </c>
      <c r="O124" s="653">
        <v>76098</v>
      </c>
      <c r="P124" s="666">
        <v>0.51023856458945172</v>
      </c>
      <c r="Q124" s="654">
        <v>939.48148148148152</v>
      </c>
    </row>
    <row r="125" spans="1:17" ht="14.4" customHeight="1" x14ac:dyDescent="0.3">
      <c r="A125" s="649" t="s">
        <v>7293</v>
      </c>
      <c r="B125" s="650" t="s">
        <v>7294</v>
      </c>
      <c r="C125" s="650" t="s">
        <v>6707</v>
      </c>
      <c r="D125" s="650" t="s">
        <v>7383</v>
      </c>
      <c r="E125" s="650" t="s">
        <v>7384</v>
      </c>
      <c r="F125" s="653"/>
      <c r="G125" s="653"/>
      <c r="H125" s="653"/>
      <c r="I125" s="653"/>
      <c r="J125" s="653"/>
      <c r="K125" s="653"/>
      <c r="L125" s="653"/>
      <c r="M125" s="653"/>
      <c r="N125" s="653">
        <v>1</v>
      </c>
      <c r="O125" s="653">
        <v>394</v>
      </c>
      <c r="P125" s="666"/>
      <c r="Q125" s="654">
        <v>394</v>
      </c>
    </row>
    <row r="126" spans="1:17" ht="14.4" customHeight="1" x14ac:dyDescent="0.3">
      <c r="A126" s="649" t="s">
        <v>7293</v>
      </c>
      <c r="B126" s="650" t="s">
        <v>7294</v>
      </c>
      <c r="C126" s="650" t="s">
        <v>6707</v>
      </c>
      <c r="D126" s="650" t="s">
        <v>7385</v>
      </c>
      <c r="E126" s="650" t="s">
        <v>7386</v>
      </c>
      <c r="F126" s="653"/>
      <c r="G126" s="653"/>
      <c r="H126" s="653"/>
      <c r="I126" s="653"/>
      <c r="J126" s="653">
        <v>1</v>
      </c>
      <c r="K126" s="653">
        <v>309</v>
      </c>
      <c r="L126" s="653"/>
      <c r="M126" s="653">
        <v>309</v>
      </c>
      <c r="N126" s="653">
        <v>1</v>
      </c>
      <c r="O126" s="653">
        <v>309</v>
      </c>
      <c r="P126" s="666"/>
      <c r="Q126" s="654">
        <v>309</v>
      </c>
    </row>
    <row r="127" spans="1:17" ht="14.4" customHeight="1" x14ac:dyDescent="0.3">
      <c r="A127" s="649" t="s">
        <v>7293</v>
      </c>
      <c r="B127" s="650" t="s">
        <v>7294</v>
      </c>
      <c r="C127" s="650" t="s">
        <v>6707</v>
      </c>
      <c r="D127" s="650" t="s">
        <v>7387</v>
      </c>
      <c r="E127" s="650" t="s">
        <v>7388</v>
      </c>
      <c r="F127" s="653"/>
      <c r="G127" s="653"/>
      <c r="H127" s="653"/>
      <c r="I127" s="653"/>
      <c r="J127" s="653"/>
      <c r="K127" s="653"/>
      <c r="L127" s="653"/>
      <c r="M127" s="653"/>
      <c r="N127" s="653">
        <v>1</v>
      </c>
      <c r="O127" s="653">
        <v>89</v>
      </c>
      <c r="P127" s="666"/>
      <c r="Q127" s="654">
        <v>89</v>
      </c>
    </row>
    <row r="128" spans="1:17" ht="14.4" customHeight="1" x14ac:dyDescent="0.3">
      <c r="A128" s="649" t="s">
        <v>7293</v>
      </c>
      <c r="B128" s="650" t="s">
        <v>7294</v>
      </c>
      <c r="C128" s="650" t="s">
        <v>6707</v>
      </c>
      <c r="D128" s="650" t="s">
        <v>7389</v>
      </c>
      <c r="E128" s="650" t="s">
        <v>7390</v>
      </c>
      <c r="F128" s="653">
        <v>203</v>
      </c>
      <c r="G128" s="653">
        <v>5887</v>
      </c>
      <c r="H128" s="653">
        <v>1</v>
      </c>
      <c r="I128" s="653">
        <v>29</v>
      </c>
      <c r="J128" s="653">
        <v>234</v>
      </c>
      <c r="K128" s="653">
        <v>6786</v>
      </c>
      <c r="L128" s="653">
        <v>1.1527093596059113</v>
      </c>
      <c r="M128" s="653">
        <v>29</v>
      </c>
      <c r="N128" s="653">
        <v>335</v>
      </c>
      <c r="O128" s="653">
        <v>9909</v>
      </c>
      <c r="P128" s="666">
        <v>1.6832002717852896</v>
      </c>
      <c r="Q128" s="654">
        <v>29.579104477611942</v>
      </c>
    </row>
    <row r="129" spans="1:17" ht="14.4" customHeight="1" x14ac:dyDescent="0.3">
      <c r="A129" s="649" t="s">
        <v>7293</v>
      </c>
      <c r="B129" s="650" t="s">
        <v>7294</v>
      </c>
      <c r="C129" s="650" t="s">
        <v>6707</v>
      </c>
      <c r="D129" s="650" t="s">
        <v>7391</v>
      </c>
      <c r="E129" s="650" t="s">
        <v>7392</v>
      </c>
      <c r="F129" s="653">
        <v>3</v>
      </c>
      <c r="G129" s="653">
        <v>150</v>
      </c>
      <c r="H129" s="653">
        <v>1</v>
      </c>
      <c r="I129" s="653">
        <v>50</v>
      </c>
      <c r="J129" s="653"/>
      <c r="K129" s="653"/>
      <c r="L129" s="653"/>
      <c r="M129" s="653"/>
      <c r="N129" s="653">
        <v>1</v>
      </c>
      <c r="O129" s="653">
        <v>50</v>
      </c>
      <c r="P129" s="666">
        <v>0.33333333333333331</v>
      </c>
      <c r="Q129" s="654">
        <v>50</v>
      </c>
    </row>
    <row r="130" spans="1:17" ht="14.4" customHeight="1" x14ac:dyDescent="0.3">
      <c r="A130" s="649" t="s">
        <v>7293</v>
      </c>
      <c r="B130" s="650" t="s">
        <v>7294</v>
      </c>
      <c r="C130" s="650" t="s">
        <v>6707</v>
      </c>
      <c r="D130" s="650" t="s">
        <v>7393</v>
      </c>
      <c r="E130" s="650" t="s">
        <v>7394</v>
      </c>
      <c r="F130" s="653">
        <v>40</v>
      </c>
      <c r="G130" s="653">
        <v>480</v>
      </c>
      <c r="H130" s="653">
        <v>1</v>
      </c>
      <c r="I130" s="653">
        <v>12</v>
      </c>
      <c r="J130" s="653">
        <v>21</v>
      </c>
      <c r="K130" s="653">
        <v>252</v>
      </c>
      <c r="L130" s="653">
        <v>0.52500000000000002</v>
      </c>
      <c r="M130" s="653">
        <v>12</v>
      </c>
      <c r="N130" s="653">
        <v>14</v>
      </c>
      <c r="O130" s="653">
        <v>168</v>
      </c>
      <c r="P130" s="666">
        <v>0.35</v>
      </c>
      <c r="Q130" s="654">
        <v>12</v>
      </c>
    </row>
    <row r="131" spans="1:17" ht="14.4" customHeight="1" x14ac:dyDescent="0.3">
      <c r="A131" s="649" t="s">
        <v>7293</v>
      </c>
      <c r="B131" s="650" t="s">
        <v>7294</v>
      </c>
      <c r="C131" s="650" t="s">
        <v>6707</v>
      </c>
      <c r="D131" s="650" t="s">
        <v>7395</v>
      </c>
      <c r="E131" s="650" t="s">
        <v>7396</v>
      </c>
      <c r="F131" s="653">
        <v>33</v>
      </c>
      <c r="G131" s="653">
        <v>5940</v>
      </c>
      <c r="H131" s="653">
        <v>1</v>
      </c>
      <c r="I131" s="653">
        <v>180</v>
      </c>
      <c r="J131" s="653">
        <v>19</v>
      </c>
      <c r="K131" s="653">
        <v>3439</v>
      </c>
      <c r="L131" s="653">
        <v>0.578956228956229</v>
      </c>
      <c r="M131" s="653">
        <v>181</v>
      </c>
      <c r="N131" s="653">
        <v>12</v>
      </c>
      <c r="O131" s="653">
        <v>2179</v>
      </c>
      <c r="P131" s="666">
        <v>0.36683501683501685</v>
      </c>
      <c r="Q131" s="654">
        <v>181.58333333333334</v>
      </c>
    </row>
    <row r="132" spans="1:17" ht="14.4" customHeight="1" x14ac:dyDescent="0.3">
      <c r="A132" s="649" t="s">
        <v>7293</v>
      </c>
      <c r="B132" s="650" t="s">
        <v>7294</v>
      </c>
      <c r="C132" s="650" t="s">
        <v>6707</v>
      </c>
      <c r="D132" s="650" t="s">
        <v>7397</v>
      </c>
      <c r="E132" s="650" t="s">
        <v>7398</v>
      </c>
      <c r="F132" s="653">
        <v>45</v>
      </c>
      <c r="G132" s="653">
        <v>3195</v>
      </c>
      <c r="H132" s="653">
        <v>1</v>
      </c>
      <c r="I132" s="653">
        <v>71</v>
      </c>
      <c r="J132" s="653">
        <v>36</v>
      </c>
      <c r="K132" s="653">
        <v>2556</v>
      </c>
      <c r="L132" s="653">
        <v>0.8</v>
      </c>
      <c r="M132" s="653">
        <v>71</v>
      </c>
      <c r="N132" s="653">
        <v>38</v>
      </c>
      <c r="O132" s="653">
        <v>2708</v>
      </c>
      <c r="P132" s="666">
        <v>0.8475743348982786</v>
      </c>
      <c r="Q132" s="654">
        <v>71.263157894736835</v>
      </c>
    </row>
    <row r="133" spans="1:17" ht="14.4" customHeight="1" x14ac:dyDescent="0.3">
      <c r="A133" s="649" t="s">
        <v>7293</v>
      </c>
      <c r="B133" s="650" t="s">
        <v>7294</v>
      </c>
      <c r="C133" s="650" t="s">
        <v>6707</v>
      </c>
      <c r="D133" s="650" t="s">
        <v>7399</v>
      </c>
      <c r="E133" s="650" t="s">
        <v>7400</v>
      </c>
      <c r="F133" s="653">
        <v>31</v>
      </c>
      <c r="G133" s="653">
        <v>5611</v>
      </c>
      <c r="H133" s="653">
        <v>1</v>
      </c>
      <c r="I133" s="653">
        <v>181</v>
      </c>
      <c r="J133" s="653">
        <v>17</v>
      </c>
      <c r="K133" s="653">
        <v>3094</v>
      </c>
      <c r="L133" s="653">
        <v>0.55141685973979682</v>
      </c>
      <c r="M133" s="653">
        <v>182</v>
      </c>
      <c r="N133" s="653">
        <v>9</v>
      </c>
      <c r="O133" s="653">
        <v>1643</v>
      </c>
      <c r="P133" s="666">
        <v>0.29281767955801102</v>
      </c>
      <c r="Q133" s="654">
        <v>182.55555555555554</v>
      </c>
    </row>
    <row r="134" spans="1:17" ht="14.4" customHeight="1" x14ac:dyDescent="0.3">
      <c r="A134" s="649" t="s">
        <v>7293</v>
      </c>
      <c r="B134" s="650" t="s">
        <v>7294</v>
      </c>
      <c r="C134" s="650" t="s">
        <v>6707</v>
      </c>
      <c r="D134" s="650" t="s">
        <v>7401</v>
      </c>
      <c r="E134" s="650" t="s">
        <v>7402</v>
      </c>
      <c r="F134" s="653">
        <v>2222</v>
      </c>
      <c r="G134" s="653">
        <v>326634</v>
      </c>
      <c r="H134" s="653">
        <v>1</v>
      </c>
      <c r="I134" s="653">
        <v>147</v>
      </c>
      <c r="J134" s="653">
        <v>2296</v>
      </c>
      <c r="K134" s="653">
        <v>337512</v>
      </c>
      <c r="L134" s="653">
        <v>1.0333033303330332</v>
      </c>
      <c r="M134" s="653">
        <v>147</v>
      </c>
      <c r="N134" s="653">
        <v>2657</v>
      </c>
      <c r="O134" s="653">
        <v>392171</v>
      </c>
      <c r="P134" s="666">
        <v>1.2006435337411292</v>
      </c>
      <c r="Q134" s="654">
        <v>147.59917199849454</v>
      </c>
    </row>
    <row r="135" spans="1:17" ht="14.4" customHeight="1" x14ac:dyDescent="0.3">
      <c r="A135" s="649" t="s">
        <v>7293</v>
      </c>
      <c r="B135" s="650" t="s">
        <v>7294</v>
      </c>
      <c r="C135" s="650" t="s">
        <v>6707</v>
      </c>
      <c r="D135" s="650" t="s">
        <v>7403</v>
      </c>
      <c r="E135" s="650" t="s">
        <v>7404</v>
      </c>
      <c r="F135" s="653">
        <v>204</v>
      </c>
      <c r="G135" s="653">
        <v>5916</v>
      </c>
      <c r="H135" s="653">
        <v>1</v>
      </c>
      <c r="I135" s="653">
        <v>29</v>
      </c>
      <c r="J135" s="653">
        <v>234</v>
      </c>
      <c r="K135" s="653">
        <v>6786</v>
      </c>
      <c r="L135" s="653">
        <v>1.1470588235294117</v>
      </c>
      <c r="M135" s="653">
        <v>29</v>
      </c>
      <c r="N135" s="653">
        <v>340</v>
      </c>
      <c r="O135" s="653">
        <v>10056</v>
      </c>
      <c r="P135" s="666">
        <v>1.6997971602434077</v>
      </c>
      <c r="Q135" s="654">
        <v>29.576470588235296</v>
      </c>
    </row>
    <row r="136" spans="1:17" ht="14.4" customHeight="1" x14ac:dyDescent="0.3">
      <c r="A136" s="649" t="s">
        <v>7293</v>
      </c>
      <c r="B136" s="650" t="s">
        <v>7294</v>
      </c>
      <c r="C136" s="650" t="s">
        <v>6707</v>
      </c>
      <c r="D136" s="650" t="s">
        <v>7405</v>
      </c>
      <c r="E136" s="650" t="s">
        <v>7406</v>
      </c>
      <c r="F136" s="653">
        <v>170</v>
      </c>
      <c r="G136" s="653">
        <v>5270</v>
      </c>
      <c r="H136" s="653">
        <v>1</v>
      </c>
      <c r="I136" s="653">
        <v>31</v>
      </c>
      <c r="J136" s="653">
        <v>204</v>
      </c>
      <c r="K136" s="653">
        <v>6324</v>
      </c>
      <c r="L136" s="653">
        <v>1.2</v>
      </c>
      <c r="M136" s="653">
        <v>31</v>
      </c>
      <c r="N136" s="653">
        <v>282</v>
      </c>
      <c r="O136" s="653">
        <v>8742</v>
      </c>
      <c r="P136" s="666">
        <v>1.6588235294117648</v>
      </c>
      <c r="Q136" s="654">
        <v>31</v>
      </c>
    </row>
    <row r="137" spans="1:17" ht="14.4" customHeight="1" x14ac:dyDescent="0.3">
      <c r="A137" s="649" t="s">
        <v>7293</v>
      </c>
      <c r="B137" s="650" t="s">
        <v>7294</v>
      </c>
      <c r="C137" s="650" t="s">
        <v>6707</v>
      </c>
      <c r="D137" s="650" t="s">
        <v>7407</v>
      </c>
      <c r="E137" s="650" t="s">
        <v>7408</v>
      </c>
      <c r="F137" s="653">
        <v>179</v>
      </c>
      <c r="G137" s="653">
        <v>4833</v>
      </c>
      <c r="H137" s="653">
        <v>1</v>
      </c>
      <c r="I137" s="653">
        <v>27</v>
      </c>
      <c r="J137" s="653">
        <v>211</v>
      </c>
      <c r="K137" s="653">
        <v>5697</v>
      </c>
      <c r="L137" s="653">
        <v>1.1787709497206704</v>
      </c>
      <c r="M137" s="653">
        <v>27</v>
      </c>
      <c r="N137" s="653">
        <v>295</v>
      </c>
      <c r="O137" s="653">
        <v>7965</v>
      </c>
      <c r="P137" s="666">
        <v>1.6480446927374302</v>
      </c>
      <c r="Q137" s="654">
        <v>27</v>
      </c>
    </row>
    <row r="138" spans="1:17" ht="14.4" customHeight="1" x14ac:dyDescent="0.3">
      <c r="A138" s="649" t="s">
        <v>7293</v>
      </c>
      <c r="B138" s="650" t="s">
        <v>7294</v>
      </c>
      <c r="C138" s="650" t="s">
        <v>6707</v>
      </c>
      <c r="D138" s="650" t="s">
        <v>7409</v>
      </c>
      <c r="E138" s="650" t="s">
        <v>7410</v>
      </c>
      <c r="F138" s="653">
        <v>19</v>
      </c>
      <c r="G138" s="653">
        <v>4807</v>
      </c>
      <c r="H138" s="653">
        <v>1</v>
      </c>
      <c r="I138" s="653">
        <v>253</v>
      </c>
      <c r="J138" s="653">
        <v>26</v>
      </c>
      <c r="K138" s="653">
        <v>6578</v>
      </c>
      <c r="L138" s="653">
        <v>1.368421052631579</v>
      </c>
      <c r="M138" s="653">
        <v>253</v>
      </c>
      <c r="N138" s="653">
        <v>22</v>
      </c>
      <c r="O138" s="653">
        <v>5586</v>
      </c>
      <c r="P138" s="666">
        <v>1.1620553359683794</v>
      </c>
      <c r="Q138" s="654">
        <v>253.90909090909091</v>
      </c>
    </row>
    <row r="139" spans="1:17" ht="14.4" customHeight="1" x14ac:dyDescent="0.3">
      <c r="A139" s="649" t="s">
        <v>7293</v>
      </c>
      <c r="B139" s="650" t="s">
        <v>7294</v>
      </c>
      <c r="C139" s="650" t="s">
        <v>6707</v>
      </c>
      <c r="D139" s="650" t="s">
        <v>7411</v>
      </c>
      <c r="E139" s="650" t="s">
        <v>7412</v>
      </c>
      <c r="F139" s="653">
        <v>1</v>
      </c>
      <c r="G139" s="653">
        <v>160</v>
      </c>
      <c r="H139" s="653">
        <v>1</v>
      </c>
      <c r="I139" s="653">
        <v>160</v>
      </c>
      <c r="J139" s="653"/>
      <c r="K139" s="653"/>
      <c r="L139" s="653"/>
      <c r="M139" s="653"/>
      <c r="N139" s="653"/>
      <c r="O139" s="653"/>
      <c r="P139" s="666"/>
      <c r="Q139" s="654"/>
    </row>
    <row r="140" spans="1:17" ht="14.4" customHeight="1" x14ac:dyDescent="0.3">
      <c r="A140" s="649" t="s">
        <v>7293</v>
      </c>
      <c r="B140" s="650" t="s">
        <v>7294</v>
      </c>
      <c r="C140" s="650" t="s">
        <v>6707</v>
      </c>
      <c r="D140" s="650" t="s">
        <v>7413</v>
      </c>
      <c r="E140" s="650" t="s">
        <v>7414</v>
      </c>
      <c r="F140" s="653">
        <v>2015</v>
      </c>
      <c r="G140" s="653">
        <v>44330</v>
      </c>
      <c r="H140" s="653">
        <v>1</v>
      </c>
      <c r="I140" s="653">
        <v>22</v>
      </c>
      <c r="J140" s="653">
        <v>2036</v>
      </c>
      <c r="K140" s="653">
        <v>44792</v>
      </c>
      <c r="L140" s="653">
        <v>1.0104218362282877</v>
      </c>
      <c r="M140" s="653">
        <v>22</v>
      </c>
      <c r="N140" s="653">
        <v>2240</v>
      </c>
      <c r="O140" s="653">
        <v>49280</v>
      </c>
      <c r="P140" s="666">
        <v>1.1116625310173698</v>
      </c>
      <c r="Q140" s="654">
        <v>22</v>
      </c>
    </row>
    <row r="141" spans="1:17" ht="14.4" customHeight="1" x14ac:dyDescent="0.3">
      <c r="A141" s="649" t="s">
        <v>7293</v>
      </c>
      <c r="B141" s="650" t="s">
        <v>7294</v>
      </c>
      <c r="C141" s="650" t="s">
        <v>6707</v>
      </c>
      <c r="D141" s="650" t="s">
        <v>7415</v>
      </c>
      <c r="E141" s="650" t="s">
        <v>7416</v>
      </c>
      <c r="F141" s="653">
        <v>194</v>
      </c>
      <c r="G141" s="653">
        <v>4850</v>
      </c>
      <c r="H141" s="653">
        <v>1</v>
      </c>
      <c r="I141" s="653">
        <v>25</v>
      </c>
      <c r="J141" s="653">
        <v>224</v>
      </c>
      <c r="K141" s="653">
        <v>5600</v>
      </c>
      <c r="L141" s="653">
        <v>1.1546391752577319</v>
      </c>
      <c r="M141" s="653">
        <v>25</v>
      </c>
      <c r="N141" s="653">
        <v>320</v>
      </c>
      <c r="O141" s="653">
        <v>8000</v>
      </c>
      <c r="P141" s="666">
        <v>1.6494845360824741</v>
      </c>
      <c r="Q141" s="654">
        <v>25</v>
      </c>
    </row>
    <row r="142" spans="1:17" ht="14.4" customHeight="1" x14ac:dyDescent="0.3">
      <c r="A142" s="649" t="s">
        <v>7293</v>
      </c>
      <c r="B142" s="650" t="s">
        <v>7294</v>
      </c>
      <c r="C142" s="650" t="s">
        <v>6707</v>
      </c>
      <c r="D142" s="650" t="s">
        <v>7417</v>
      </c>
      <c r="E142" s="650" t="s">
        <v>7418</v>
      </c>
      <c r="F142" s="653">
        <v>139</v>
      </c>
      <c r="G142" s="653">
        <v>4587</v>
      </c>
      <c r="H142" s="653">
        <v>1</v>
      </c>
      <c r="I142" s="653">
        <v>33</v>
      </c>
      <c r="J142" s="653">
        <v>184</v>
      </c>
      <c r="K142" s="653">
        <v>6072</v>
      </c>
      <c r="L142" s="653">
        <v>1.3237410071942446</v>
      </c>
      <c r="M142" s="653">
        <v>33</v>
      </c>
      <c r="N142" s="653">
        <v>254</v>
      </c>
      <c r="O142" s="653">
        <v>8382</v>
      </c>
      <c r="P142" s="666">
        <v>1.8273381294964028</v>
      </c>
      <c r="Q142" s="654">
        <v>33</v>
      </c>
    </row>
    <row r="143" spans="1:17" ht="14.4" customHeight="1" x14ac:dyDescent="0.3">
      <c r="A143" s="649" t="s">
        <v>7293</v>
      </c>
      <c r="B143" s="650" t="s">
        <v>7294</v>
      </c>
      <c r="C143" s="650" t="s">
        <v>6707</v>
      </c>
      <c r="D143" s="650" t="s">
        <v>7419</v>
      </c>
      <c r="E143" s="650" t="s">
        <v>7420</v>
      </c>
      <c r="F143" s="653">
        <v>3</v>
      </c>
      <c r="G143" s="653">
        <v>90</v>
      </c>
      <c r="H143" s="653">
        <v>1</v>
      </c>
      <c r="I143" s="653">
        <v>30</v>
      </c>
      <c r="J143" s="653"/>
      <c r="K143" s="653"/>
      <c r="L143" s="653"/>
      <c r="M143" s="653"/>
      <c r="N143" s="653">
        <v>1</v>
      </c>
      <c r="O143" s="653">
        <v>30</v>
      </c>
      <c r="P143" s="666">
        <v>0.33333333333333331</v>
      </c>
      <c r="Q143" s="654">
        <v>30</v>
      </c>
    </row>
    <row r="144" spans="1:17" ht="14.4" customHeight="1" x14ac:dyDescent="0.3">
      <c r="A144" s="649" t="s">
        <v>7293</v>
      </c>
      <c r="B144" s="650" t="s">
        <v>7294</v>
      </c>
      <c r="C144" s="650" t="s">
        <v>6707</v>
      </c>
      <c r="D144" s="650" t="s">
        <v>7421</v>
      </c>
      <c r="E144" s="650" t="s">
        <v>7422</v>
      </c>
      <c r="F144" s="653">
        <v>2</v>
      </c>
      <c r="G144" s="653">
        <v>408</v>
      </c>
      <c r="H144" s="653">
        <v>1</v>
      </c>
      <c r="I144" s="653">
        <v>204</v>
      </c>
      <c r="J144" s="653">
        <v>1</v>
      </c>
      <c r="K144" s="653">
        <v>204</v>
      </c>
      <c r="L144" s="653">
        <v>0.5</v>
      </c>
      <c r="M144" s="653">
        <v>204</v>
      </c>
      <c r="N144" s="653">
        <v>1</v>
      </c>
      <c r="O144" s="653">
        <v>204</v>
      </c>
      <c r="P144" s="666">
        <v>0.5</v>
      </c>
      <c r="Q144" s="654">
        <v>204</v>
      </c>
    </row>
    <row r="145" spans="1:17" ht="14.4" customHeight="1" x14ac:dyDescent="0.3">
      <c r="A145" s="649" t="s">
        <v>7293</v>
      </c>
      <c r="B145" s="650" t="s">
        <v>7294</v>
      </c>
      <c r="C145" s="650" t="s">
        <v>6707</v>
      </c>
      <c r="D145" s="650" t="s">
        <v>7423</v>
      </c>
      <c r="E145" s="650" t="s">
        <v>7424</v>
      </c>
      <c r="F145" s="653">
        <v>7</v>
      </c>
      <c r="G145" s="653">
        <v>182</v>
      </c>
      <c r="H145" s="653">
        <v>1</v>
      </c>
      <c r="I145" s="653">
        <v>26</v>
      </c>
      <c r="J145" s="653">
        <v>1</v>
      </c>
      <c r="K145" s="653">
        <v>26</v>
      </c>
      <c r="L145" s="653">
        <v>0.14285714285714285</v>
      </c>
      <c r="M145" s="653">
        <v>26</v>
      </c>
      <c r="N145" s="653">
        <v>8</v>
      </c>
      <c r="O145" s="653">
        <v>208</v>
      </c>
      <c r="P145" s="666">
        <v>1.1428571428571428</v>
      </c>
      <c r="Q145" s="654">
        <v>26</v>
      </c>
    </row>
    <row r="146" spans="1:17" ht="14.4" customHeight="1" x14ac:dyDescent="0.3">
      <c r="A146" s="649" t="s">
        <v>7293</v>
      </c>
      <c r="B146" s="650" t="s">
        <v>7294</v>
      </c>
      <c r="C146" s="650" t="s">
        <v>6707</v>
      </c>
      <c r="D146" s="650" t="s">
        <v>7425</v>
      </c>
      <c r="E146" s="650" t="s">
        <v>7426</v>
      </c>
      <c r="F146" s="653">
        <v>15</v>
      </c>
      <c r="G146" s="653">
        <v>1260</v>
      </c>
      <c r="H146" s="653">
        <v>1</v>
      </c>
      <c r="I146" s="653">
        <v>84</v>
      </c>
      <c r="J146" s="653">
        <v>13</v>
      </c>
      <c r="K146" s="653">
        <v>1092</v>
      </c>
      <c r="L146" s="653">
        <v>0.8666666666666667</v>
      </c>
      <c r="M146" s="653">
        <v>84</v>
      </c>
      <c r="N146" s="653">
        <v>20</v>
      </c>
      <c r="O146" s="653">
        <v>1680</v>
      </c>
      <c r="P146" s="666">
        <v>1.3333333333333333</v>
      </c>
      <c r="Q146" s="654">
        <v>84</v>
      </c>
    </row>
    <row r="147" spans="1:17" ht="14.4" customHeight="1" x14ac:dyDescent="0.3">
      <c r="A147" s="649" t="s">
        <v>7293</v>
      </c>
      <c r="B147" s="650" t="s">
        <v>7294</v>
      </c>
      <c r="C147" s="650" t="s">
        <v>6707</v>
      </c>
      <c r="D147" s="650" t="s">
        <v>7427</v>
      </c>
      <c r="E147" s="650" t="s">
        <v>7428</v>
      </c>
      <c r="F147" s="653">
        <v>36</v>
      </c>
      <c r="G147" s="653">
        <v>6228</v>
      </c>
      <c r="H147" s="653">
        <v>1</v>
      </c>
      <c r="I147" s="653">
        <v>173</v>
      </c>
      <c r="J147" s="653">
        <v>23</v>
      </c>
      <c r="K147" s="653">
        <v>4002</v>
      </c>
      <c r="L147" s="653">
        <v>0.6425818882466281</v>
      </c>
      <c r="M147" s="653">
        <v>174</v>
      </c>
      <c r="N147" s="653">
        <v>14</v>
      </c>
      <c r="O147" s="653">
        <v>2445</v>
      </c>
      <c r="P147" s="666">
        <v>0.39258188824662815</v>
      </c>
      <c r="Q147" s="654">
        <v>174.64285714285714</v>
      </c>
    </row>
    <row r="148" spans="1:17" ht="14.4" customHeight="1" x14ac:dyDescent="0.3">
      <c r="A148" s="649" t="s">
        <v>7293</v>
      </c>
      <c r="B148" s="650" t="s">
        <v>7294</v>
      </c>
      <c r="C148" s="650" t="s">
        <v>6707</v>
      </c>
      <c r="D148" s="650" t="s">
        <v>7429</v>
      </c>
      <c r="E148" s="650" t="s">
        <v>7430</v>
      </c>
      <c r="F148" s="653">
        <v>4</v>
      </c>
      <c r="G148" s="653">
        <v>1000</v>
      </c>
      <c r="H148" s="653">
        <v>1</v>
      </c>
      <c r="I148" s="653">
        <v>250</v>
      </c>
      <c r="J148" s="653">
        <v>3</v>
      </c>
      <c r="K148" s="653">
        <v>750</v>
      </c>
      <c r="L148" s="653">
        <v>0.75</v>
      </c>
      <c r="M148" s="653">
        <v>250</v>
      </c>
      <c r="N148" s="653">
        <v>2</v>
      </c>
      <c r="O148" s="653">
        <v>500</v>
      </c>
      <c r="P148" s="666">
        <v>0.5</v>
      </c>
      <c r="Q148" s="654">
        <v>250</v>
      </c>
    </row>
    <row r="149" spans="1:17" ht="14.4" customHeight="1" x14ac:dyDescent="0.3">
      <c r="A149" s="649" t="s">
        <v>7293</v>
      </c>
      <c r="B149" s="650" t="s">
        <v>7294</v>
      </c>
      <c r="C149" s="650" t="s">
        <v>6707</v>
      </c>
      <c r="D149" s="650" t="s">
        <v>7431</v>
      </c>
      <c r="E149" s="650" t="s">
        <v>7432</v>
      </c>
      <c r="F149" s="653">
        <v>2015</v>
      </c>
      <c r="G149" s="653">
        <v>30225</v>
      </c>
      <c r="H149" s="653">
        <v>1</v>
      </c>
      <c r="I149" s="653">
        <v>15</v>
      </c>
      <c r="J149" s="653">
        <v>2058</v>
      </c>
      <c r="K149" s="653">
        <v>30870</v>
      </c>
      <c r="L149" s="653">
        <v>1.0213399503722085</v>
      </c>
      <c r="M149" s="653">
        <v>15</v>
      </c>
      <c r="N149" s="653">
        <v>2292</v>
      </c>
      <c r="O149" s="653">
        <v>34380</v>
      </c>
      <c r="P149" s="666">
        <v>1.1374689826302729</v>
      </c>
      <c r="Q149" s="654">
        <v>15</v>
      </c>
    </row>
    <row r="150" spans="1:17" ht="14.4" customHeight="1" x14ac:dyDescent="0.3">
      <c r="A150" s="649" t="s">
        <v>7293</v>
      </c>
      <c r="B150" s="650" t="s">
        <v>7294</v>
      </c>
      <c r="C150" s="650" t="s">
        <v>6707</v>
      </c>
      <c r="D150" s="650" t="s">
        <v>7433</v>
      </c>
      <c r="E150" s="650" t="s">
        <v>7434</v>
      </c>
      <c r="F150" s="653">
        <v>142</v>
      </c>
      <c r="G150" s="653">
        <v>3266</v>
      </c>
      <c r="H150" s="653">
        <v>1</v>
      </c>
      <c r="I150" s="653">
        <v>23</v>
      </c>
      <c r="J150" s="653">
        <v>186</v>
      </c>
      <c r="K150" s="653">
        <v>4278</v>
      </c>
      <c r="L150" s="653">
        <v>1.3098591549295775</v>
      </c>
      <c r="M150" s="653">
        <v>23</v>
      </c>
      <c r="N150" s="653">
        <v>259</v>
      </c>
      <c r="O150" s="653">
        <v>5957</v>
      </c>
      <c r="P150" s="666">
        <v>1.823943661971831</v>
      </c>
      <c r="Q150" s="654">
        <v>23</v>
      </c>
    </row>
    <row r="151" spans="1:17" ht="14.4" customHeight="1" x14ac:dyDescent="0.3">
      <c r="A151" s="649" t="s">
        <v>7293</v>
      </c>
      <c r="B151" s="650" t="s">
        <v>7294</v>
      </c>
      <c r="C151" s="650" t="s">
        <v>6707</v>
      </c>
      <c r="D151" s="650" t="s">
        <v>7435</v>
      </c>
      <c r="E151" s="650" t="s">
        <v>7436</v>
      </c>
      <c r="F151" s="653">
        <v>2</v>
      </c>
      <c r="G151" s="653">
        <v>498</v>
      </c>
      <c r="H151" s="653">
        <v>1</v>
      </c>
      <c r="I151" s="653">
        <v>249</v>
      </c>
      <c r="J151" s="653">
        <v>1</v>
      </c>
      <c r="K151" s="653">
        <v>249</v>
      </c>
      <c r="L151" s="653">
        <v>0.5</v>
      </c>
      <c r="M151" s="653">
        <v>249</v>
      </c>
      <c r="N151" s="653"/>
      <c r="O151" s="653"/>
      <c r="P151" s="666"/>
      <c r="Q151" s="654"/>
    </row>
    <row r="152" spans="1:17" ht="14.4" customHeight="1" x14ac:dyDescent="0.3">
      <c r="A152" s="649" t="s">
        <v>7293</v>
      </c>
      <c r="B152" s="650" t="s">
        <v>7294</v>
      </c>
      <c r="C152" s="650" t="s">
        <v>6707</v>
      </c>
      <c r="D152" s="650" t="s">
        <v>7437</v>
      </c>
      <c r="E152" s="650" t="s">
        <v>7438</v>
      </c>
      <c r="F152" s="653">
        <v>18</v>
      </c>
      <c r="G152" s="653">
        <v>666</v>
      </c>
      <c r="H152" s="653">
        <v>1</v>
      </c>
      <c r="I152" s="653">
        <v>37</v>
      </c>
      <c r="J152" s="653">
        <v>15</v>
      </c>
      <c r="K152" s="653">
        <v>555</v>
      </c>
      <c r="L152" s="653">
        <v>0.83333333333333337</v>
      </c>
      <c r="M152" s="653">
        <v>37</v>
      </c>
      <c r="N152" s="653">
        <v>10</v>
      </c>
      <c r="O152" s="653">
        <v>370</v>
      </c>
      <c r="P152" s="666">
        <v>0.55555555555555558</v>
      </c>
      <c r="Q152" s="654">
        <v>37</v>
      </c>
    </row>
    <row r="153" spans="1:17" ht="14.4" customHeight="1" x14ac:dyDescent="0.3">
      <c r="A153" s="649" t="s">
        <v>7293</v>
      </c>
      <c r="B153" s="650" t="s">
        <v>7294</v>
      </c>
      <c r="C153" s="650" t="s">
        <v>6707</v>
      </c>
      <c r="D153" s="650" t="s">
        <v>7439</v>
      </c>
      <c r="E153" s="650" t="s">
        <v>7440</v>
      </c>
      <c r="F153" s="653">
        <v>183</v>
      </c>
      <c r="G153" s="653">
        <v>4209</v>
      </c>
      <c r="H153" s="653">
        <v>1</v>
      </c>
      <c r="I153" s="653">
        <v>23</v>
      </c>
      <c r="J153" s="653">
        <v>205</v>
      </c>
      <c r="K153" s="653">
        <v>4715</v>
      </c>
      <c r="L153" s="653">
        <v>1.1202185792349726</v>
      </c>
      <c r="M153" s="653">
        <v>23</v>
      </c>
      <c r="N153" s="653">
        <v>298</v>
      </c>
      <c r="O153" s="653">
        <v>6854</v>
      </c>
      <c r="P153" s="666">
        <v>1.6284153005464481</v>
      </c>
      <c r="Q153" s="654">
        <v>23</v>
      </c>
    </row>
    <row r="154" spans="1:17" ht="14.4" customHeight="1" x14ac:dyDescent="0.3">
      <c r="A154" s="649" t="s">
        <v>7293</v>
      </c>
      <c r="B154" s="650" t="s">
        <v>7294</v>
      </c>
      <c r="C154" s="650" t="s">
        <v>6707</v>
      </c>
      <c r="D154" s="650" t="s">
        <v>7441</v>
      </c>
      <c r="E154" s="650" t="s">
        <v>7442</v>
      </c>
      <c r="F154" s="653">
        <v>416</v>
      </c>
      <c r="G154" s="653">
        <v>137696</v>
      </c>
      <c r="H154" s="653">
        <v>1</v>
      </c>
      <c r="I154" s="653">
        <v>331</v>
      </c>
      <c r="J154" s="653">
        <v>448</v>
      </c>
      <c r="K154" s="653">
        <v>148288</v>
      </c>
      <c r="L154" s="653">
        <v>1.0769230769230769</v>
      </c>
      <c r="M154" s="653">
        <v>331</v>
      </c>
      <c r="N154" s="653">
        <v>485</v>
      </c>
      <c r="O154" s="653">
        <v>160535</v>
      </c>
      <c r="P154" s="666">
        <v>1.1658653846153846</v>
      </c>
      <c r="Q154" s="654">
        <v>331</v>
      </c>
    </row>
    <row r="155" spans="1:17" ht="14.4" customHeight="1" x14ac:dyDescent="0.3">
      <c r="A155" s="649" t="s">
        <v>7293</v>
      </c>
      <c r="B155" s="650" t="s">
        <v>7294</v>
      </c>
      <c r="C155" s="650" t="s">
        <v>6707</v>
      </c>
      <c r="D155" s="650" t="s">
        <v>7443</v>
      </c>
      <c r="E155" s="650" t="s">
        <v>7444</v>
      </c>
      <c r="F155" s="653">
        <v>1</v>
      </c>
      <c r="G155" s="653">
        <v>277</v>
      </c>
      <c r="H155" s="653">
        <v>1</v>
      </c>
      <c r="I155" s="653">
        <v>277</v>
      </c>
      <c r="J155" s="653"/>
      <c r="K155" s="653"/>
      <c r="L155" s="653"/>
      <c r="M155" s="653"/>
      <c r="N155" s="653"/>
      <c r="O155" s="653"/>
      <c r="P155" s="666"/>
      <c r="Q155" s="654"/>
    </row>
    <row r="156" spans="1:17" ht="14.4" customHeight="1" x14ac:dyDescent="0.3">
      <c r="A156" s="649" t="s">
        <v>7293</v>
      </c>
      <c r="B156" s="650" t="s">
        <v>7294</v>
      </c>
      <c r="C156" s="650" t="s">
        <v>6707</v>
      </c>
      <c r="D156" s="650" t="s">
        <v>7445</v>
      </c>
      <c r="E156" s="650" t="s">
        <v>7446</v>
      </c>
      <c r="F156" s="653">
        <v>148</v>
      </c>
      <c r="G156" s="653">
        <v>4292</v>
      </c>
      <c r="H156" s="653">
        <v>1</v>
      </c>
      <c r="I156" s="653">
        <v>29</v>
      </c>
      <c r="J156" s="653">
        <v>184</v>
      </c>
      <c r="K156" s="653">
        <v>5336</v>
      </c>
      <c r="L156" s="653">
        <v>1.2432432432432432</v>
      </c>
      <c r="M156" s="653">
        <v>29</v>
      </c>
      <c r="N156" s="653">
        <v>262</v>
      </c>
      <c r="O156" s="653">
        <v>7598</v>
      </c>
      <c r="P156" s="666">
        <v>1.7702702702702702</v>
      </c>
      <c r="Q156" s="654">
        <v>29</v>
      </c>
    </row>
    <row r="157" spans="1:17" ht="14.4" customHeight="1" x14ac:dyDescent="0.3">
      <c r="A157" s="649" t="s">
        <v>7293</v>
      </c>
      <c r="B157" s="650" t="s">
        <v>7294</v>
      </c>
      <c r="C157" s="650" t="s">
        <v>6707</v>
      </c>
      <c r="D157" s="650" t="s">
        <v>7447</v>
      </c>
      <c r="E157" s="650" t="s">
        <v>7448</v>
      </c>
      <c r="F157" s="653">
        <v>31</v>
      </c>
      <c r="G157" s="653">
        <v>5456</v>
      </c>
      <c r="H157" s="653">
        <v>1</v>
      </c>
      <c r="I157" s="653">
        <v>176</v>
      </c>
      <c r="J157" s="653">
        <v>7</v>
      </c>
      <c r="K157" s="653">
        <v>1232</v>
      </c>
      <c r="L157" s="653">
        <v>0.22580645161290322</v>
      </c>
      <c r="M157" s="653">
        <v>176</v>
      </c>
      <c r="N157" s="653">
        <v>4</v>
      </c>
      <c r="O157" s="653">
        <v>708</v>
      </c>
      <c r="P157" s="666">
        <v>0.12976539589442815</v>
      </c>
      <c r="Q157" s="654">
        <v>177</v>
      </c>
    </row>
    <row r="158" spans="1:17" ht="14.4" customHeight="1" x14ac:dyDescent="0.3">
      <c r="A158" s="649" t="s">
        <v>7293</v>
      </c>
      <c r="B158" s="650" t="s">
        <v>7294</v>
      </c>
      <c r="C158" s="650" t="s">
        <v>6707</v>
      </c>
      <c r="D158" s="650" t="s">
        <v>7449</v>
      </c>
      <c r="E158" s="650" t="s">
        <v>7450</v>
      </c>
      <c r="F158" s="653">
        <v>1</v>
      </c>
      <c r="G158" s="653">
        <v>196</v>
      </c>
      <c r="H158" s="653">
        <v>1</v>
      </c>
      <c r="I158" s="653">
        <v>196</v>
      </c>
      <c r="J158" s="653"/>
      <c r="K158" s="653"/>
      <c r="L158" s="653"/>
      <c r="M158" s="653"/>
      <c r="N158" s="653"/>
      <c r="O158" s="653"/>
      <c r="P158" s="666"/>
      <c r="Q158" s="654"/>
    </row>
    <row r="159" spans="1:17" ht="14.4" customHeight="1" x14ac:dyDescent="0.3">
      <c r="A159" s="649" t="s">
        <v>7293</v>
      </c>
      <c r="B159" s="650" t="s">
        <v>7294</v>
      </c>
      <c r="C159" s="650" t="s">
        <v>6707</v>
      </c>
      <c r="D159" s="650" t="s">
        <v>7451</v>
      </c>
      <c r="E159" s="650" t="s">
        <v>7452</v>
      </c>
      <c r="F159" s="653">
        <v>27</v>
      </c>
      <c r="G159" s="653">
        <v>405</v>
      </c>
      <c r="H159" s="653">
        <v>1</v>
      </c>
      <c r="I159" s="653">
        <v>15</v>
      </c>
      <c r="J159" s="653">
        <v>27</v>
      </c>
      <c r="K159" s="653">
        <v>405</v>
      </c>
      <c r="L159" s="653">
        <v>1</v>
      </c>
      <c r="M159" s="653">
        <v>15</v>
      </c>
      <c r="N159" s="653">
        <v>20</v>
      </c>
      <c r="O159" s="653">
        <v>300</v>
      </c>
      <c r="P159" s="666">
        <v>0.7407407407407407</v>
      </c>
      <c r="Q159" s="654">
        <v>15</v>
      </c>
    </row>
    <row r="160" spans="1:17" ht="14.4" customHeight="1" x14ac:dyDescent="0.3">
      <c r="A160" s="649" t="s">
        <v>7293</v>
      </c>
      <c r="B160" s="650" t="s">
        <v>7294</v>
      </c>
      <c r="C160" s="650" t="s">
        <v>6707</v>
      </c>
      <c r="D160" s="650" t="s">
        <v>7453</v>
      </c>
      <c r="E160" s="650" t="s">
        <v>7454</v>
      </c>
      <c r="F160" s="653">
        <v>2035</v>
      </c>
      <c r="G160" s="653">
        <v>38665</v>
      </c>
      <c r="H160" s="653">
        <v>1</v>
      </c>
      <c r="I160" s="653">
        <v>19</v>
      </c>
      <c r="J160" s="653">
        <v>2074</v>
      </c>
      <c r="K160" s="653">
        <v>39406</v>
      </c>
      <c r="L160" s="653">
        <v>1.0191646191646191</v>
      </c>
      <c r="M160" s="653">
        <v>19</v>
      </c>
      <c r="N160" s="653">
        <v>2245</v>
      </c>
      <c r="O160" s="653">
        <v>42655</v>
      </c>
      <c r="P160" s="666">
        <v>1.1031941031941033</v>
      </c>
      <c r="Q160" s="654">
        <v>19</v>
      </c>
    </row>
    <row r="161" spans="1:17" ht="14.4" customHeight="1" x14ac:dyDescent="0.3">
      <c r="A161" s="649" t="s">
        <v>7293</v>
      </c>
      <c r="B161" s="650" t="s">
        <v>7294</v>
      </c>
      <c r="C161" s="650" t="s">
        <v>6707</v>
      </c>
      <c r="D161" s="650" t="s">
        <v>7455</v>
      </c>
      <c r="E161" s="650" t="s">
        <v>7456</v>
      </c>
      <c r="F161" s="653">
        <v>2214</v>
      </c>
      <c r="G161" s="653">
        <v>44280</v>
      </c>
      <c r="H161" s="653">
        <v>1</v>
      </c>
      <c r="I161" s="653">
        <v>20</v>
      </c>
      <c r="J161" s="653">
        <v>2309</v>
      </c>
      <c r="K161" s="653">
        <v>46180</v>
      </c>
      <c r="L161" s="653">
        <v>1.0429087624209576</v>
      </c>
      <c r="M161" s="653">
        <v>20</v>
      </c>
      <c r="N161" s="653">
        <v>2600</v>
      </c>
      <c r="O161" s="653">
        <v>52000</v>
      </c>
      <c r="P161" s="666">
        <v>1.1743450767841013</v>
      </c>
      <c r="Q161" s="654">
        <v>20</v>
      </c>
    </row>
    <row r="162" spans="1:17" ht="14.4" customHeight="1" x14ac:dyDescent="0.3">
      <c r="A162" s="649" t="s">
        <v>7293</v>
      </c>
      <c r="B162" s="650" t="s">
        <v>7294</v>
      </c>
      <c r="C162" s="650" t="s">
        <v>6707</v>
      </c>
      <c r="D162" s="650" t="s">
        <v>7457</v>
      </c>
      <c r="E162" s="650" t="s">
        <v>7458</v>
      </c>
      <c r="F162" s="653">
        <v>51</v>
      </c>
      <c r="G162" s="653">
        <v>9333</v>
      </c>
      <c r="H162" s="653">
        <v>1</v>
      </c>
      <c r="I162" s="653">
        <v>183</v>
      </c>
      <c r="J162" s="653">
        <v>73</v>
      </c>
      <c r="K162" s="653">
        <v>13432</v>
      </c>
      <c r="L162" s="653">
        <v>1.4391942569377478</v>
      </c>
      <c r="M162" s="653">
        <v>184</v>
      </c>
      <c r="N162" s="653">
        <v>95</v>
      </c>
      <c r="O162" s="653">
        <v>17536</v>
      </c>
      <c r="P162" s="666">
        <v>1.8789242472945462</v>
      </c>
      <c r="Q162" s="654">
        <v>184.58947368421053</v>
      </c>
    </row>
    <row r="163" spans="1:17" ht="14.4" customHeight="1" x14ac:dyDescent="0.3">
      <c r="A163" s="649" t="s">
        <v>7293</v>
      </c>
      <c r="B163" s="650" t="s">
        <v>7294</v>
      </c>
      <c r="C163" s="650" t="s">
        <v>6707</v>
      </c>
      <c r="D163" s="650" t="s">
        <v>7459</v>
      </c>
      <c r="E163" s="650" t="s">
        <v>7460</v>
      </c>
      <c r="F163" s="653">
        <v>1</v>
      </c>
      <c r="G163" s="653">
        <v>185</v>
      </c>
      <c r="H163" s="653">
        <v>1</v>
      </c>
      <c r="I163" s="653">
        <v>185</v>
      </c>
      <c r="J163" s="653"/>
      <c r="K163" s="653"/>
      <c r="L163" s="653"/>
      <c r="M163" s="653"/>
      <c r="N163" s="653"/>
      <c r="O163" s="653"/>
      <c r="P163" s="666"/>
      <c r="Q163" s="654"/>
    </row>
    <row r="164" spans="1:17" ht="14.4" customHeight="1" x14ac:dyDescent="0.3">
      <c r="A164" s="649" t="s">
        <v>7293</v>
      </c>
      <c r="B164" s="650" t="s">
        <v>7294</v>
      </c>
      <c r="C164" s="650" t="s">
        <v>6707</v>
      </c>
      <c r="D164" s="650" t="s">
        <v>7461</v>
      </c>
      <c r="E164" s="650" t="s">
        <v>7462</v>
      </c>
      <c r="F164" s="653">
        <v>2</v>
      </c>
      <c r="G164" s="653">
        <v>532</v>
      </c>
      <c r="H164" s="653">
        <v>1</v>
      </c>
      <c r="I164" s="653">
        <v>266</v>
      </c>
      <c r="J164" s="653">
        <v>5</v>
      </c>
      <c r="K164" s="653">
        <v>1330</v>
      </c>
      <c r="L164" s="653">
        <v>2.5</v>
      </c>
      <c r="M164" s="653">
        <v>266</v>
      </c>
      <c r="N164" s="653">
        <v>7</v>
      </c>
      <c r="O164" s="653">
        <v>1865</v>
      </c>
      <c r="P164" s="666">
        <v>3.505639097744361</v>
      </c>
      <c r="Q164" s="654">
        <v>266.42857142857144</v>
      </c>
    </row>
    <row r="165" spans="1:17" ht="14.4" customHeight="1" x14ac:dyDescent="0.3">
      <c r="A165" s="649" t="s">
        <v>7293</v>
      </c>
      <c r="B165" s="650" t="s">
        <v>7294</v>
      </c>
      <c r="C165" s="650" t="s">
        <v>6707</v>
      </c>
      <c r="D165" s="650" t="s">
        <v>7463</v>
      </c>
      <c r="E165" s="650" t="s">
        <v>7464</v>
      </c>
      <c r="F165" s="653">
        <v>1</v>
      </c>
      <c r="G165" s="653">
        <v>160</v>
      </c>
      <c r="H165" s="653">
        <v>1</v>
      </c>
      <c r="I165" s="653">
        <v>160</v>
      </c>
      <c r="J165" s="653"/>
      <c r="K165" s="653"/>
      <c r="L165" s="653"/>
      <c r="M165" s="653"/>
      <c r="N165" s="653"/>
      <c r="O165" s="653"/>
      <c r="P165" s="666"/>
      <c r="Q165" s="654"/>
    </row>
    <row r="166" spans="1:17" ht="14.4" customHeight="1" x14ac:dyDescent="0.3">
      <c r="A166" s="649" t="s">
        <v>7293</v>
      </c>
      <c r="B166" s="650" t="s">
        <v>7294</v>
      </c>
      <c r="C166" s="650" t="s">
        <v>6707</v>
      </c>
      <c r="D166" s="650" t="s">
        <v>7465</v>
      </c>
      <c r="E166" s="650" t="s">
        <v>7466</v>
      </c>
      <c r="F166" s="653">
        <v>13</v>
      </c>
      <c r="G166" s="653">
        <v>1092</v>
      </c>
      <c r="H166" s="653">
        <v>1</v>
      </c>
      <c r="I166" s="653">
        <v>84</v>
      </c>
      <c r="J166" s="653">
        <v>10</v>
      </c>
      <c r="K166" s="653">
        <v>840</v>
      </c>
      <c r="L166" s="653">
        <v>0.76923076923076927</v>
      </c>
      <c r="M166" s="653">
        <v>84</v>
      </c>
      <c r="N166" s="653">
        <v>14</v>
      </c>
      <c r="O166" s="653">
        <v>1176</v>
      </c>
      <c r="P166" s="666">
        <v>1.0769230769230769</v>
      </c>
      <c r="Q166" s="654">
        <v>84</v>
      </c>
    </row>
    <row r="167" spans="1:17" ht="14.4" customHeight="1" x14ac:dyDescent="0.3">
      <c r="A167" s="649" t="s">
        <v>7293</v>
      </c>
      <c r="B167" s="650" t="s">
        <v>7294</v>
      </c>
      <c r="C167" s="650" t="s">
        <v>6707</v>
      </c>
      <c r="D167" s="650" t="s">
        <v>7467</v>
      </c>
      <c r="E167" s="650" t="s">
        <v>7468</v>
      </c>
      <c r="F167" s="653">
        <v>66</v>
      </c>
      <c r="G167" s="653">
        <v>42438</v>
      </c>
      <c r="H167" s="653">
        <v>1</v>
      </c>
      <c r="I167" s="653">
        <v>643</v>
      </c>
      <c r="J167" s="653">
        <v>33</v>
      </c>
      <c r="K167" s="653">
        <v>21252</v>
      </c>
      <c r="L167" s="653">
        <v>0.5007776049766719</v>
      </c>
      <c r="M167" s="653">
        <v>644</v>
      </c>
      <c r="N167" s="653">
        <v>32</v>
      </c>
      <c r="O167" s="653">
        <v>20662</v>
      </c>
      <c r="P167" s="666">
        <v>0.48687497054526602</v>
      </c>
      <c r="Q167" s="654">
        <v>645.6875</v>
      </c>
    </row>
    <row r="168" spans="1:17" ht="14.4" customHeight="1" x14ac:dyDescent="0.3">
      <c r="A168" s="649" t="s">
        <v>7293</v>
      </c>
      <c r="B168" s="650" t="s">
        <v>7294</v>
      </c>
      <c r="C168" s="650" t="s">
        <v>6707</v>
      </c>
      <c r="D168" s="650" t="s">
        <v>7469</v>
      </c>
      <c r="E168" s="650" t="s">
        <v>7470</v>
      </c>
      <c r="F168" s="653"/>
      <c r="G168" s="653"/>
      <c r="H168" s="653"/>
      <c r="I168" s="653"/>
      <c r="J168" s="653"/>
      <c r="K168" s="653"/>
      <c r="L168" s="653"/>
      <c r="M168" s="653"/>
      <c r="N168" s="653">
        <v>3</v>
      </c>
      <c r="O168" s="653">
        <v>789</v>
      </c>
      <c r="P168" s="666"/>
      <c r="Q168" s="654">
        <v>263</v>
      </c>
    </row>
    <row r="169" spans="1:17" ht="14.4" customHeight="1" x14ac:dyDescent="0.3">
      <c r="A169" s="649" t="s">
        <v>7293</v>
      </c>
      <c r="B169" s="650" t="s">
        <v>7294</v>
      </c>
      <c r="C169" s="650" t="s">
        <v>6707</v>
      </c>
      <c r="D169" s="650" t="s">
        <v>7471</v>
      </c>
      <c r="E169" s="650" t="s">
        <v>7472</v>
      </c>
      <c r="F169" s="653">
        <v>9</v>
      </c>
      <c r="G169" s="653">
        <v>702</v>
      </c>
      <c r="H169" s="653">
        <v>1</v>
      </c>
      <c r="I169" s="653">
        <v>78</v>
      </c>
      <c r="J169" s="653">
        <v>13</v>
      </c>
      <c r="K169" s="653">
        <v>1014</v>
      </c>
      <c r="L169" s="653">
        <v>1.4444444444444444</v>
      </c>
      <c r="M169" s="653">
        <v>78</v>
      </c>
      <c r="N169" s="653">
        <v>4</v>
      </c>
      <c r="O169" s="653">
        <v>312</v>
      </c>
      <c r="P169" s="666">
        <v>0.44444444444444442</v>
      </c>
      <c r="Q169" s="654">
        <v>78</v>
      </c>
    </row>
    <row r="170" spans="1:17" ht="14.4" customHeight="1" x14ac:dyDescent="0.3">
      <c r="A170" s="649" t="s">
        <v>7293</v>
      </c>
      <c r="B170" s="650" t="s">
        <v>7294</v>
      </c>
      <c r="C170" s="650" t="s">
        <v>6707</v>
      </c>
      <c r="D170" s="650" t="s">
        <v>7473</v>
      </c>
      <c r="E170" s="650" t="s">
        <v>7474</v>
      </c>
      <c r="F170" s="653">
        <v>1</v>
      </c>
      <c r="G170" s="653">
        <v>298</v>
      </c>
      <c r="H170" s="653">
        <v>1</v>
      </c>
      <c r="I170" s="653">
        <v>298</v>
      </c>
      <c r="J170" s="653"/>
      <c r="K170" s="653"/>
      <c r="L170" s="653"/>
      <c r="M170" s="653"/>
      <c r="N170" s="653">
        <v>1</v>
      </c>
      <c r="O170" s="653">
        <v>298</v>
      </c>
      <c r="P170" s="666">
        <v>1</v>
      </c>
      <c r="Q170" s="654">
        <v>298</v>
      </c>
    </row>
    <row r="171" spans="1:17" ht="14.4" customHeight="1" x14ac:dyDescent="0.3">
      <c r="A171" s="649" t="s">
        <v>7293</v>
      </c>
      <c r="B171" s="650" t="s">
        <v>7294</v>
      </c>
      <c r="C171" s="650" t="s">
        <v>6707</v>
      </c>
      <c r="D171" s="650" t="s">
        <v>7475</v>
      </c>
      <c r="E171" s="650" t="s">
        <v>7476</v>
      </c>
      <c r="F171" s="653">
        <v>10</v>
      </c>
      <c r="G171" s="653">
        <v>210</v>
      </c>
      <c r="H171" s="653">
        <v>1</v>
      </c>
      <c r="I171" s="653">
        <v>21</v>
      </c>
      <c r="J171" s="653">
        <v>4</v>
      </c>
      <c r="K171" s="653">
        <v>84</v>
      </c>
      <c r="L171" s="653">
        <v>0.4</v>
      </c>
      <c r="M171" s="653">
        <v>21</v>
      </c>
      <c r="N171" s="653">
        <v>3</v>
      </c>
      <c r="O171" s="653">
        <v>63</v>
      </c>
      <c r="P171" s="666">
        <v>0.3</v>
      </c>
      <c r="Q171" s="654">
        <v>21</v>
      </c>
    </row>
    <row r="172" spans="1:17" ht="14.4" customHeight="1" x14ac:dyDescent="0.3">
      <c r="A172" s="649" t="s">
        <v>7293</v>
      </c>
      <c r="B172" s="650" t="s">
        <v>7294</v>
      </c>
      <c r="C172" s="650" t="s">
        <v>6707</v>
      </c>
      <c r="D172" s="650" t="s">
        <v>7477</v>
      </c>
      <c r="E172" s="650" t="s">
        <v>7478</v>
      </c>
      <c r="F172" s="653">
        <v>140</v>
      </c>
      <c r="G172" s="653">
        <v>3080</v>
      </c>
      <c r="H172" s="653">
        <v>1</v>
      </c>
      <c r="I172" s="653">
        <v>22</v>
      </c>
      <c r="J172" s="653">
        <v>181</v>
      </c>
      <c r="K172" s="653">
        <v>3982</v>
      </c>
      <c r="L172" s="653">
        <v>1.2928571428571429</v>
      </c>
      <c r="M172" s="653">
        <v>22</v>
      </c>
      <c r="N172" s="653">
        <v>255</v>
      </c>
      <c r="O172" s="653">
        <v>5610</v>
      </c>
      <c r="P172" s="666">
        <v>1.8214285714285714</v>
      </c>
      <c r="Q172" s="654">
        <v>22</v>
      </c>
    </row>
    <row r="173" spans="1:17" ht="14.4" customHeight="1" x14ac:dyDescent="0.3">
      <c r="A173" s="649" t="s">
        <v>7293</v>
      </c>
      <c r="B173" s="650" t="s">
        <v>7294</v>
      </c>
      <c r="C173" s="650" t="s">
        <v>6707</v>
      </c>
      <c r="D173" s="650" t="s">
        <v>7479</v>
      </c>
      <c r="E173" s="650" t="s">
        <v>7480</v>
      </c>
      <c r="F173" s="653">
        <v>542</v>
      </c>
      <c r="G173" s="653">
        <v>268290</v>
      </c>
      <c r="H173" s="653">
        <v>1</v>
      </c>
      <c r="I173" s="653">
        <v>495</v>
      </c>
      <c r="J173" s="653">
        <v>695</v>
      </c>
      <c r="K173" s="653">
        <v>344025</v>
      </c>
      <c r="L173" s="653">
        <v>1.2822878228782288</v>
      </c>
      <c r="M173" s="653">
        <v>495</v>
      </c>
      <c r="N173" s="653">
        <v>841</v>
      </c>
      <c r="O173" s="653">
        <v>416295</v>
      </c>
      <c r="P173" s="666">
        <v>1.551660516605166</v>
      </c>
      <c r="Q173" s="654">
        <v>495</v>
      </c>
    </row>
    <row r="174" spans="1:17" ht="14.4" customHeight="1" x14ac:dyDescent="0.3">
      <c r="A174" s="649" t="s">
        <v>7293</v>
      </c>
      <c r="B174" s="650" t="s">
        <v>7294</v>
      </c>
      <c r="C174" s="650" t="s">
        <v>6707</v>
      </c>
      <c r="D174" s="650" t="s">
        <v>7481</v>
      </c>
      <c r="E174" s="650" t="s">
        <v>7482</v>
      </c>
      <c r="F174" s="653">
        <v>1</v>
      </c>
      <c r="G174" s="653">
        <v>189</v>
      </c>
      <c r="H174" s="653">
        <v>1</v>
      </c>
      <c r="I174" s="653">
        <v>189</v>
      </c>
      <c r="J174" s="653">
        <v>1</v>
      </c>
      <c r="K174" s="653">
        <v>190</v>
      </c>
      <c r="L174" s="653">
        <v>1.0052910052910053</v>
      </c>
      <c r="M174" s="653">
        <v>190</v>
      </c>
      <c r="N174" s="653">
        <v>1</v>
      </c>
      <c r="O174" s="653">
        <v>190</v>
      </c>
      <c r="P174" s="666">
        <v>1.0052910052910053</v>
      </c>
      <c r="Q174" s="654">
        <v>190</v>
      </c>
    </row>
    <row r="175" spans="1:17" ht="14.4" customHeight="1" x14ac:dyDescent="0.3">
      <c r="A175" s="649" t="s">
        <v>7293</v>
      </c>
      <c r="B175" s="650" t="s">
        <v>7294</v>
      </c>
      <c r="C175" s="650" t="s">
        <v>6707</v>
      </c>
      <c r="D175" s="650" t="s">
        <v>7483</v>
      </c>
      <c r="E175" s="650" t="s">
        <v>7484</v>
      </c>
      <c r="F175" s="653">
        <v>1</v>
      </c>
      <c r="G175" s="653">
        <v>166</v>
      </c>
      <c r="H175" s="653">
        <v>1</v>
      </c>
      <c r="I175" s="653">
        <v>166</v>
      </c>
      <c r="J175" s="653">
        <v>1</v>
      </c>
      <c r="K175" s="653">
        <v>166</v>
      </c>
      <c r="L175" s="653">
        <v>1</v>
      </c>
      <c r="M175" s="653">
        <v>166</v>
      </c>
      <c r="N175" s="653">
        <v>1</v>
      </c>
      <c r="O175" s="653">
        <v>166</v>
      </c>
      <c r="P175" s="666">
        <v>1</v>
      </c>
      <c r="Q175" s="654">
        <v>166</v>
      </c>
    </row>
    <row r="176" spans="1:17" ht="14.4" customHeight="1" x14ac:dyDescent="0.3">
      <c r="A176" s="649" t="s">
        <v>7293</v>
      </c>
      <c r="B176" s="650" t="s">
        <v>7294</v>
      </c>
      <c r="C176" s="650" t="s">
        <v>6707</v>
      </c>
      <c r="D176" s="650" t="s">
        <v>7485</v>
      </c>
      <c r="E176" s="650" t="s">
        <v>7486</v>
      </c>
      <c r="F176" s="653">
        <v>42</v>
      </c>
      <c r="G176" s="653">
        <v>10920</v>
      </c>
      <c r="H176" s="653">
        <v>1</v>
      </c>
      <c r="I176" s="653">
        <v>260</v>
      </c>
      <c r="J176" s="653">
        <v>77</v>
      </c>
      <c r="K176" s="653">
        <v>20097</v>
      </c>
      <c r="L176" s="653">
        <v>1.8403846153846153</v>
      </c>
      <c r="M176" s="653">
        <v>261</v>
      </c>
      <c r="N176" s="653">
        <v>46</v>
      </c>
      <c r="O176" s="653">
        <v>12056</v>
      </c>
      <c r="P176" s="666">
        <v>1.1040293040293041</v>
      </c>
      <c r="Q176" s="654">
        <v>262.08695652173913</v>
      </c>
    </row>
    <row r="177" spans="1:17" ht="14.4" customHeight="1" x14ac:dyDescent="0.3">
      <c r="A177" s="649" t="s">
        <v>7293</v>
      </c>
      <c r="B177" s="650" t="s">
        <v>7294</v>
      </c>
      <c r="C177" s="650" t="s">
        <v>6707</v>
      </c>
      <c r="D177" s="650" t="s">
        <v>7487</v>
      </c>
      <c r="E177" s="650" t="s">
        <v>7488</v>
      </c>
      <c r="F177" s="653">
        <v>1</v>
      </c>
      <c r="G177" s="653">
        <v>127</v>
      </c>
      <c r="H177" s="653">
        <v>1</v>
      </c>
      <c r="I177" s="653">
        <v>127</v>
      </c>
      <c r="J177" s="653">
        <v>2</v>
      </c>
      <c r="K177" s="653">
        <v>254</v>
      </c>
      <c r="L177" s="653">
        <v>2</v>
      </c>
      <c r="M177" s="653">
        <v>127</v>
      </c>
      <c r="N177" s="653">
        <v>2</v>
      </c>
      <c r="O177" s="653">
        <v>254</v>
      </c>
      <c r="P177" s="666">
        <v>2</v>
      </c>
      <c r="Q177" s="654">
        <v>127</v>
      </c>
    </row>
    <row r="178" spans="1:17" ht="14.4" customHeight="1" x14ac:dyDescent="0.3">
      <c r="A178" s="649" t="s">
        <v>7293</v>
      </c>
      <c r="B178" s="650" t="s">
        <v>7294</v>
      </c>
      <c r="C178" s="650" t="s">
        <v>6707</v>
      </c>
      <c r="D178" s="650" t="s">
        <v>7489</v>
      </c>
      <c r="E178" s="650" t="s">
        <v>7490</v>
      </c>
      <c r="F178" s="653">
        <v>11</v>
      </c>
      <c r="G178" s="653">
        <v>253</v>
      </c>
      <c r="H178" s="653">
        <v>1</v>
      </c>
      <c r="I178" s="653">
        <v>23</v>
      </c>
      <c r="J178" s="653">
        <v>7</v>
      </c>
      <c r="K178" s="653">
        <v>161</v>
      </c>
      <c r="L178" s="653">
        <v>0.63636363636363635</v>
      </c>
      <c r="M178" s="653">
        <v>23</v>
      </c>
      <c r="N178" s="653">
        <v>10</v>
      </c>
      <c r="O178" s="653">
        <v>230</v>
      </c>
      <c r="P178" s="666">
        <v>0.90909090909090906</v>
      </c>
      <c r="Q178" s="654">
        <v>23</v>
      </c>
    </row>
    <row r="179" spans="1:17" ht="14.4" customHeight="1" x14ac:dyDescent="0.3">
      <c r="A179" s="649" t="s">
        <v>7293</v>
      </c>
      <c r="B179" s="650" t="s">
        <v>7294</v>
      </c>
      <c r="C179" s="650" t="s">
        <v>6707</v>
      </c>
      <c r="D179" s="650" t="s">
        <v>7491</v>
      </c>
      <c r="E179" s="650" t="s">
        <v>7492</v>
      </c>
      <c r="F179" s="653">
        <v>2</v>
      </c>
      <c r="G179" s="653">
        <v>34</v>
      </c>
      <c r="H179" s="653">
        <v>1</v>
      </c>
      <c r="I179" s="653">
        <v>17</v>
      </c>
      <c r="J179" s="653"/>
      <c r="K179" s="653"/>
      <c r="L179" s="653"/>
      <c r="M179" s="653"/>
      <c r="N179" s="653"/>
      <c r="O179" s="653"/>
      <c r="P179" s="666"/>
      <c r="Q179" s="654"/>
    </row>
    <row r="180" spans="1:17" ht="14.4" customHeight="1" x14ac:dyDescent="0.3">
      <c r="A180" s="649" t="s">
        <v>7293</v>
      </c>
      <c r="B180" s="650" t="s">
        <v>7294</v>
      </c>
      <c r="C180" s="650" t="s">
        <v>6707</v>
      </c>
      <c r="D180" s="650" t="s">
        <v>7493</v>
      </c>
      <c r="E180" s="650" t="s">
        <v>7494</v>
      </c>
      <c r="F180" s="653">
        <v>1</v>
      </c>
      <c r="G180" s="653">
        <v>130</v>
      </c>
      <c r="H180" s="653">
        <v>1</v>
      </c>
      <c r="I180" s="653">
        <v>130</v>
      </c>
      <c r="J180" s="653"/>
      <c r="K180" s="653"/>
      <c r="L180" s="653"/>
      <c r="M180" s="653"/>
      <c r="N180" s="653"/>
      <c r="O180" s="653"/>
      <c r="P180" s="666"/>
      <c r="Q180" s="654"/>
    </row>
    <row r="181" spans="1:17" ht="14.4" customHeight="1" x14ac:dyDescent="0.3">
      <c r="A181" s="649" t="s">
        <v>7293</v>
      </c>
      <c r="B181" s="650" t="s">
        <v>7294</v>
      </c>
      <c r="C181" s="650" t="s">
        <v>6707</v>
      </c>
      <c r="D181" s="650" t="s">
        <v>7495</v>
      </c>
      <c r="E181" s="650" t="s">
        <v>7496</v>
      </c>
      <c r="F181" s="653">
        <v>111</v>
      </c>
      <c r="G181" s="653">
        <v>72039</v>
      </c>
      <c r="H181" s="653">
        <v>1</v>
      </c>
      <c r="I181" s="653">
        <v>649</v>
      </c>
      <c r="J181" s="653">
        <v>102</v>
      </c>
      <c r="K181" s="653">
        <v>66198</v>
      </c>
      <c r="L181" s="653">
        <v>0.91891891891891897</v>
      </c>
      <c r="M181" s="653">
        <v>649</v>
      </c>
      <c r="N181" s="653">
        <v>74</v>
      </c>
      <c r="O181" s="653">
        <v>48077</v>
      </c>
      <c r="P181" s="666">
        <v>0.6673746165271589</v>
      </c>
      <c r="Q181" s="654">
        <v>649.68918918918916</v>
      </c>
    </row>
    <row r="182" spans="1:17" ht="14.4" customHeight="1" x14ac:dyDescent="0.3">
      <c r="A182" s="649" t="s">
        <v>7293</v>
      </c>
      <c r="B182" s="650" t="s">
        <v>7294</v>
      </c>
      <c r="C182" s="650" t="s">
        <v>6707</v>
      </c>
      <c r="D182" s="650" t="s">
        <v>7497</v>
      </c>
      <c r="E182" s="650" t="s">
        <v>7498</v>
      </c>
      <c r="F182" s="653">
        <v>4</v>
      </c>
      <c r="G182" s="653">
        <v>1760</v>
      </c>
      <c r="H182" s="653">
        <v>1</v>
      </c>
      <c r="I182" s="653">
        <v>440</v>
      </c>
      <c r="J182" s="653">
        <v>8</v>
      </c>
      <c r="K182" s="653">
        <v>3528</v>
      </c>
      <c r="L182" s="653">
        <v>2.0045454545454544</v>
      </c>
      <c r="M182" s="653">
        <v>441</v>
      </c>
      <c r="N182" s="653">
        <v>3</v>
      </c>
      <c r="O182" s="653">
        <v>1324</v>
      </c>
      <c r="P182" s="666">
        <v>0.75227272727272732</v>
      </c>
      <c r="Q182" s="654">
        <v>441.33333333333331</v>
      </c>
    </row>
    <row r="183" spans="1:17" ht="14.4" customHeight="1" x14ac:dyDescent="0.3">
      <c r="A183" s="649" t="s">
        <v>7293</v>
      </c>
      <c r="B183" s="650" t="s">
        <v>7294</v>
      </c>
      <c r="C183" s="650" t="s">
        <v>6707</v>
      </c>
      <c r="D183" s="650" t="s">
        <v>7499</v>
      </c>
      <c r="E183" s="650" t="s">
        <v>7500</v>
      </c>
      <c r="F183" s="653">
        <v>2</v>
      </c>
      <c r="G183" s="653">
        <v>582</v>
      </c>
      <c r="H183" s="653">
        <v>1</v>
      </c>
      <c r="I183" s="653">
        <v>291</v>
      </c>
      <c r="J183" s="653"/>
      <c r="K183" s="653"/>
      <c r="L183" s="653"/>
      <c r="M183" s="653"/>
      <c r="N183" s="653"/>
      <c r="O183" s="653"/>
      <c r="P183" s="666"/>
      <c r="Q183" s="654"/>
    </row>
    <row r="184" spans="1:17" ht="14.4" customHeight="1" x14ac:dyDescent="0.3">
      <c r="A184" s="649" t="s">
        <v>7293</v>
      </c>
      <c r="B184" s="650" t="s">
        <v>7294</v>
      </c>
      <c r="C184" s="650" t="s">
        <v>6707</v>
      </c>
      <c r="D184" s="650" t="s">
        <v>7501</v>
      </c>
      <c r="E184" s="650" t="s">
        <v>7502</v>
      </c>
      <c r="F184" s="653"/>
      <c r="G184" s="653"/>
      <c r="H184" s="653"/>
      <c r="I184" s="653"/>
      <c r="J184" s="653">
        <v>1</v>
      </c>
      <c r="K184" s="653">
        <v>27</v>
      </c>
      <c r="L184" s="653"/>
      <c r="M184" s="653">
        <v>27</v>
      </c>
      <c r="N184" s="653"/>
      <c r="O184" s="653"/>
      <c r="P184" s="666"/>
      <c r="Q184" s="654"/>
    </row>
    <row r="185" spans="1:17" ht="14.4" customHeight="1" x14ac:dyDescent="0.3">
      <c r="A185" s="649" t="s">
        <v>7293</v>
      </c>
      <c r="B185" s="650" t="s">
        <v>7294</v>
      </c>
      <c r="C185" s="650" t="s">
        <v>6707</v>
      </c>
      <c r="D185" s="650" t="s">
        <v>7503</v>
      </c>
      <c r="E185" s="650" t="s">
        <v>7504</v>
      </c>
      <c r="F185" s="653">
        <v>1</v>
      </c>
      <c r="G185" s="653">
        <v>45</v>
      </c>
      <c r="H185" s="653">
        <v>1</v>
      </c>
      <c r="I185" s="653">
        <v>45</v>
      </c>
      <c r="J185" s="653"/>
      <c r="K185" s="653"/>
      <c r="L185" s="653"/>
      <c r="M185" s="653"/>
      <c r="N185" s="653"/>
      <c r="O185" s="653"/>
      <c r="P185" s="666"/>
      <c r="Q185" s="654"/>
    </row>
    <row r="186" spans="1:17" ht="14.4" customHeight="1" x14ac:dyDescent="0.3">
      <c r="A186" s="649" t="s">
        <v>7293</v>
      </c>
      <c r="B186" s="650" t="s">
        <v>7294</v>
      </c>
      <c r="C186" s="650" t="s">
        <v>6707</v>
      </c>
      <c r="D186" s="650" t="s">
        <v>7505</v>
      </c>
      <c r="E186" s="650" t="s">
        <v>7506</v>
      </c>
      <c r="F186" s="653">
        <v>2</v>
      </c>
      <c r="G186" s="653">
        <v>48</v>
      </c>
      <c r="H186" s="653">
        <v>1</v>
      </c>
      <c r="I186" s="653">
        <v>24</v>
      </c>
      <c r="J186" s="653"/>
      <c r="K186" s="653"/>
      <c r="L186" s="653"/>
      <c r="M186" s="653"/>
      <c r="N186" s="653"/>
      <c r="O186" s="653"/>
      <c r="P186" s="666"/>
      <c r="Q186" s="654"/>
    </row>
    <row r="187" spans="1:17" ht="14.4" customHeight="1" x14ac:dyDescent="0.3">
      <c r="A187" s="649" t="s">
        <v>7293</v>
      </c>
      <c r="B187" s="650" t="s">
        <v>7294</v>
      </c>
      <c r="C187" s="650" t="s">
        <v>6707</v>
      </c>
      <c r="D187" s="650" t="s">
        <v>7507</v>
      </c>
      <c r="E187" s="650" t="s">
        <v>7508</v>
      </c>
      <c r="F187" s="653">
        <v>1</v>
      </c>
      <c r="G187" s="653">
        <v>145</v>
      </c>
      <c r="H187" s="653">
        <v>1</v>
      </c>
      <c r="I187" s="653">
        <v>145</v>
      </c>
      <c r="J187" s="653"/>
      <c r="K187" s="653"/>
      <c r="L187" s="653"/>
      <c r="M187" s="653"/>
      <c r="N187" s="653"/>
      <c r="O187" s="653"/>
      <c r="P187" s="666"/>
      <c r="Q187" s="654"/>
    </row>
    <row r="188" spans="1:17" ht="14.4" customHeight="1" x14ac:dyDescent="0.3">
      <c r="A188" s="649" t="s">
        <v>7293</v>
      </c>
      <c r="B188" s="650" t="s">
        <v>7294</v>
      </c>
      <c r="C188" s="650" t="s">
        <v>6707</v>
      </c>
      <c r="D188" s="650" t="s">
        <v>7509</v>
      </c>
      <c r="E188" s="650" t="s">
        <v>7510</v>
      </c>
      <c r="F188" s="653"/>
      <c r="G188" s="653"/>
      <c r="H188" s="653"/>
      <c r="I188" s="653"/>
      <c r="J188" s="653"/>
      <c r="K188" s="653"/>
      <c r="L188" s="653"/>
      <c r="M188" s="653"/>
      <c r="N188" s="653">
        <v>1</v>
      </c>
      <c r="O188" s="653">
        <v>46</v>
      </c>
      <c r="P188" s="666"/>
      <c r="Q188" s="654">
        <v>46</v>
      </c>
    </row>
    <row r="189" spans="1:17" ht="14.4" customHeight="1" x14ac:dyDescent="0.3">
      <c r="A189" s="649" t="s">
        <v>7293</v>
      </c>
      <c r="B189" s="650" t="s">
        <v>7294</v>
      </c>
      <c r="C189" s="650" t="s">
        <v>6707</v>
      </c>
      <c r="D189" s="650" t="s">
        <v>7511</v>
      </c>
      <c r="E189" s="650" t="s">
        <v>7512</v>
      </c>
      <c r="F189" s="653">
        <v>87</v>
      </c>
      <c r="G189" s="653">
        <v>45675</v>
      </c>
      <c r="H189" s="653">
        <v>1</v>
      </c>
      <c r="I189" s="653">
        <v>525</v>
      </c>
      <c r="J189" s="653">
        <v>74</v>
      </c>
      <c r="K189" s="653">
        <v>38924</v>
      </c>
      <c r="L189" s="653">
        <v>0.85219485495347569</v>
      </c>
      <c r="M189" s="653">
        <v>526</v>
      </c>
      <c r="N189" s="653">
        <v>48</v>
      </c>
      <c r="O189" s="653">
        <v>25271</v>
      </c>
      <c r="P189" s="666">
        <v>0.55327859879584018</v>
      </c>
      <c r="Q189" s="654">
        <v>526.47916666666663</v>
      </c>
    </row>
    <row r="190" spans="1:17" ht="14.4" customHeight="1" x14ac:dyDescent="0.3">
      <c r="A190" s="649" t="s">
        <v>7293</v>
      </c>
      <c r="B190" s="650" t="s">
        <v>7294</v>
      </c>
      <c r="C190" s="650" t="s">
        <v>6707</v>
      </c>
      <c r="D190" s="650" t="s">
        <v>7513</v>
      </c>
      <c r="E190" s="650" t="s">
        <v>7514</v>
      </c>
      <c r="F190" s="653"/>
      <c r="G190" s="653"/>
      <c r="H190" s="653"/>
      <c r="I190" s="653"/>
      <c r="J190" s="653">
        <v>1</v>
      </c>
      <c r="K190" s="653">
        <v>26</v>
      </c>
      <c r="L190" s="653"/>
      <c r="M190" s="653">
        <v>26</v>
      </c>
      <c r="N190" s="653"/>
      <c r="O190" s="653"/>
      <c r="P190" s="666"/>
      <c r="Q190" s="654"/>
    </row>
    <row r="191" spans="1:17" ht="14.4" customHeight="1" x14ac:dyDescent="0.3">
      <c r="A191" s="649" t="s">
        <v>7293</v>
      </c>
      <c r="B191" s="650" t="s">
        <v>7294</v>
      </c>
      <c r="C191" s="650" t="s">
        <v>6707</v>
      </c>
      <c r="D191" s="650" t="s">
        <v>7515</v>
      </c>
      <c r="E191" s="650" t="s">
        <v>7516</v>
      </c>
      <c r="F191" s="653"/>
      <c r="G191" s="653"/>
      <c r="H191" s="653"/>
      <c r="I191" s="653"/>
      <c r="J191" s="653">
        <v>1</v>
      </c>
      <c r="K191" s="653">
        <v>355</v>
      </c>
      <c r="L191" s="653"/>
      <c r="M191" s="653">
        <v>355</v>
      </c>
      <c r="N191" s="653"/>
      <c r="O191" s="653"/>
      <c r="P191" s="666"/>
      <c r="Q191" s="654"/>
    </row>
    <row r="192" spans="1:17" ht="14.4" customHeight="1" x14ac:dyDescent="0.3">
      <c r="A192" s="649" t="s">
        <v>7293</v>
      </c>
      <c r="B192" s="650" t="s">
        <v>7294</v>
      </c>
      <c r="C192" s="650" t="s">
        <v>6707</v>
      </c>
      <c r="D192" s="650" t="s">
        <v>7517</v>
      </c>
      <c r="E192" s="650" t="s">
        <v>7518</v>
      </c>
      <c r="F192" s="653">
        <v>1</v>
      </c>
      <c r="G192" s="653">
        <v>287</v>
      </c>
      <c r="H192" s="653">
        <v>1</v>
      </c>
      <c r="I192" s="653">
        <v>287</v>
      </c>
      <c r="J192" s="653"/>
      <c r="K192" s="653"/>
      <c r="L192" s="653"/>
      <c r="M192" s="653"/>
      <c r="N192" s="653">
        <v>1</v>
      </c>
      <c r="O192" s="653">
        <v>288</v>
      </c>
      <c r="P192" s="666">
        <v>1.0034843205574913</v>
      </c>
      <c r="Q192" s="654">
        <v>288</v>
      </c>
    </row>
    <row r="193" spans="1:17" ht="14.4" customHeight="1" x14ac:dyDescent="0.3">
      <c r="A193" s="649" t="s">
        <v>7293</v>
      </c>
      <c r="B193" s="650" t="s">
        <v>7294</v>
      </c>
      <c r="C193" s="650" t="s">
        <v>6707</v>
      </c>
      <c r="D193" s="650" t="s">
        <v>7519</v>
      </c>
      <c r="E193" s="650" t="s">
        <v>7520</v>
      </c>
      <c r="F193" s="653"/>
      <c r="G193" s="653"/>
      <c r="H193" s="653"/>
      <c r="I193" s="653"/>
      <c r="J193" s="653">
        <v>1</v>
      </c>
      <c r="K193" s="653">
        <v>441</v>
      </c>
      <c r="L193" s="653"/>
      <c r="M193" s="653">
        <v>441</v>
      </c>
      <c r="N193" s="653"/>
      <c r="O193" s="653"/>
      <c r="P193" s="666"/>
      <c r="Q193" s="654"/>
    </row>
    <row r="194" spans="1:17" ht="14.4" customHeight="1" x14ac:dyDescent="0.3">
      <c r="A194" s="649" t="s">
        <v>7293</v>
      </c>
      <c r="B194" s="650" t="s">
        <v>7294</v>
      </c>
      <c r="C194" s="650" t="s">
        <v>6707</v>
      </c>
      <c r="D194" s="650" t="s">
        <v>7521</v>
      </c>
      <c r="E194" s="650" t="s">
        <v>7522</v>
      </c>
      <c r="F194" s="653">
        <v>3</v>
      </c>
      <c r="G194" s="653">
        <v>1575</v>
      </c>
      <c r="H194" s="653">
        <v>1</v>
      </c>
      <c r="I194" s="653">
        <v>525</v>
      </c>
      <c r="J194" s="653">
        <v>6</v>
      </c>
      <c r="K194" s="653">
        <v>3156</v>
      </c>
      <c r="L194" s="653">
        <v>2.0038095238095237</v>
      </c>
      <c r="M194" s="653">
        <v>526</v>
      </c>
      <c r="N194" s="653">
        <v>1</v>
      </c>
      <c r="O194" s="653">
        <v>527</v>
      </c>
      <c r="P194" s="666">
        <v>0.33460317460317462</v>
      </c>
      <c r="Q194" s="654">
        <v>527</v>
      </c>
    </row>
    <row r="195" spans="1:17" ht="14.4" customHeight="1" x14ac:dyDescent="0.3">
      <c r="A195" s="649" t="s">
        <v>7293</v>
      </c>
      <c r="B195" s="650" t="s">
        <v>7294</v>
      </c>
      <c r="C195" s="650" t="s">
        <v>6707</v>
      </c>
      <c r="D195" s="650" t="s">
        <v>7523</v>
      </c>
      <c r="E195" s="650" t="s">
        <v>7524</v>
      </c>
      <c r="F195" s="653"/>
      <c r="G195" s="653"/>
      <c r="H195" s="653"/>
      <c r="I195" s="653"/>
      <c r="J195" s="653"/>
      <c r="K195" s="653"/>
      <c r="L195" s="653"/>
      <c r="M195" s="653"/>
      <c r="N195" s="653">
        <v>2</v>
      </c>
      <c r="O195" s="653">
        <v>811</v>
      </c>
      <c r="P195" s="666"/>
      <c r="Q195" s="654">
        <v>405.5</v>
      </c>
    </row>
    <row r="196" spans="1:17" ht="14.4" customHeight="1" x14ac:dyDescent="0.3">
      <c r="A196" s="649" t="s">
        <v>7293</v>
      </c>
      <c r="B196" s="650" t="s">
        <v>7525</v>
      </c>
      <c r="C196" s="650" t="s">
        <v>6707</v>
      </c>
      <c r="D196" s="650" t="s">
        <v>7526</v>
      </c>
      <c r="E196" s="650" t="s">
        <v>7527</v>
      </c>
      <c r="F196" s="653"/>
      <c r="G196" s="653"/>
      <c r="H196" s="653"/>
      <c r="I196" s="653"/>
      <c r="J196" s="653">
        <v>1</v>
      </c>
      <c r="K196" s="653">
        <v>1230</v>
      </c>
      <c r="L196" s="653"/>
      <c r="M196" s="653">
        <v>1230</v>
      </c>
      <c r="N196" s="653"/>
      <c r="O196" s="653"/>
      <c r="P196" s="666"/>
      <c r="Q196" s="654"/>
    </row>
    <row r="197" spans="1:17" ht="14.4" customHeight="1" x14ac:dyDescent="0.3">
      <c r="A197" s="649" t="s">
        <v>7528</v>
      </c>
      <c r="B197" s="650" t="s">
        <v>7166</v>
      </c>
      <c r="C197" s="650" t="s">
        <v>1527</v>
      </c>
      <c r="D197" s="650" t="s">
        <v>7529</v>
      </c>
      <c r="E197" s="650" t="s">
        <v>7530</v>
      </c>
      <c r="F197" s="653"/>
      <c r="G197" s="653"/>
      <c r="H197" s="653"/>
      <c r="I197" s="653"/>
      <c r="J197" s="653">
        <v>1</v>
      </c>
      <c r="K197" s="653">
        <v>484.78</v>
      </c>
      <c r="L197" s="653"/>
      <c r="M197" s="653">
        <v>484.78</v>
      </c>
      <c r="N197" s="653"/>
      <c r="O197" s="653"/>
      <c r="P197" s="666"/>
      <c r="Q197" s="654"/>
    </row>
    <row r="198" spans="1:17" ht="14.4" customHeight="1" x14ac:dyDescent="0.3">
      <c r="A198" s="649" t="s">
        <v>7528</v>
      </c>
      <c r="B198" s="650" t="s">
        <v>7166</v>
      </c>
      <c r="C198" s="650" t="s">
        <v>1527</v>
      </c>
      <c r="D198" s="650" t="s">
        <v>7531</v>
      </c>
      <c r="E198" s="650" t="s">
        <v>7532</v>
      </c>
      <c r="F198" s="653">
        <v>1.5</v>
      </c>
      <c r="G198" s="653">
        <v>2974.32</v>
      </c>
      <c r="H198" s="653">
        <v>1</v>
      </c>
      <c r="I198" s="653">
        <v>1982.88</v>
      </c>
      <c r="J198" s="653">
        <v>0.5</v>
      </c>
      <c r="K198" s="653">
        <v>991.44</v>
      </c>
      <c r="L198" s="653">
        <v>0.33333333333333331</v>
      </c>
      <c r="M198" s="653">
        <v>1982.88</v>
      </c>
      <c r="N198" s="653">
        <v>2.5</v>
      </c>
      <c r="O198" s="653">
        <v>5000.66</v>
      </c>
      <c r="P198" s="666">
        <v>1.6812784098550255</v>
      </c>
      <c r="Q198" s="654">
        <v>2000.2639999999999</v>
      </c>
    </row>
    <row r="199" spans="1:17" ht="14.4" customHeight="1" x14ac:dyDescent="0.3">
      <c r="A199" s="649" t="s">
        <v>7528</v>
      </c>
      <c r="B199" s="650" t="s">
        <v>7166</v>
      </c>
      <c r="C199" s="650" t="s">
        <v>1527</v>
      </c>
      <c r="D199" s="650" t="s">
        <v>7533</v>
      </c>
      <c r="E199" s="650" t="s">
        <v>7534</v>
      </c>
      <c r="F199" s="653">
        <v>2.33</v>
      </c>
      <c r="G199" s="653">
        <v>6170.3600000000006</v>
      </c>
      <c r="H199" s="653">
        <v>1</v>
      </c>
      <c r="I199" s="653">
        <v>2648.2231759656656</v>
      </c>
      <c r="J199" s="653">
        <v>0.66</v>
      </c>
      <c r="K199" s="653">
        <v>1763.16</v>
      </c>
      <c r="L199" s="653">
        <v>0.28574669873394742</v>
      </c>
      <c r="M199" s="653">
        <v>2671.4545454545455</v>
      </c>
      <c r="N199" s="653">
        <v>0.67</v>
      </c>
      <c r="O199" s="653">
        <v>1789.87</v>
      </c>
      <c r="P199" s="666">
        <v>0.29007545750977248</v>
      </c>
      <c r="Q199" s="654">
        <v>2671.4477611940297</v>
      </c>
    </row>
    <row r="200" spans="1:17" ht="14.4" customHeight="1" x14ac:dyDescent="0.3">
      <c r="A200" s="649" t="s">
        <v>7528</v>
      </c>
      <c r="B200" s="650" t="s">
        <v>7166</v>
      </c>
      <c r="C200" s="650" t="s">
        <v>1527</v>
      </c>
      <c r="D200" s="650" t="s">
        <v>7535</v>
      </c>
      <c r="E200" s="650" t="s">
        <v>7534</v>
      </c>
      <c r="F200" s="653">
        <v>0.60000000000000009</v>
      </c>
      <c r="G200" s="653">
        <v>3972.33</v>
      </c>
      <c r="H200" s="653">
        <v>1</v>
      </c>
      <c r="I200" s="653">
        <v>6620.5499999999993</v>
      </c>
      <c r="J200" s="653">
        <v>1</v>
      </c>
      <c r="K200" s="653">
        <v>6643.7699999999995</v>
      </c>
      <c r="L200" s="653">
        <v>1.6725121024688281</v>
      </c>
      <c r="M200" s="653">
        <v>6643.7699999999995</v>
      </c>
      <c r="N200" s="653">
        <v>1.6</v>
      </c>
      <c r="O200" s="653">
        <v>10685.76</v>
      </c>
      <c r="P200" s="666">
        <v>2.6900484098753128</v>
      </c>
      <c r="Q200" s="654">
        <v>6678.5999999999995</v>
      </c>
    </row>
    <row r="201" spans="1:17" ht="14.4" customHeight="1" x14ac:dyDescent="0.3">
      <c r="A201" s="649" t="s">
        <v>7528</v>
      </c>
      <c r="B201" s="650" t="s">
        <v>7166</v>
      </c>
      <c r="C201" s="650" t="s">
        <v>1527</v>
      </c>
      <c r="D201" s="650" t="s">
        <v>7536</v>
      </c>
      <c r="E201" s="650" t="s">
        <v>7193</v>
      </c>
      <c r="F201" s="653">
        <v>9.5</v>
      </c>
      <c r="G201" s="653">
        <v>11475.380000000001</v>
      </c>
      <c r="H201" s="653">
        <v>1</v>
      </c>
      <c r="I201" s="653">
        <v>1207.9347368421054</v>
      </c>
      <c r="J201" s="653">
        <v>4.84</v>
      </c>
      <c r="K201" s="653">
        <v>4756.3499999999995</v>
      </c>
      <c r="L201" s="653">
        <v>0.41448300622724465</v>
      </c>
      <c r="M201" s="653">
        <v>982.71694214876027</v>
      </c>
      <c r="N201" s="653">
        <v>1.7</v>
      </c>
      <c r="O201" s="653">
        <v>1681.34</v>
      </c>
      <c r="P201" s="666">
        <v>0.14651715237316759</v>
      </c>
      <c r="Q201" s="654">
        <v>989.02352941176468</v>
      </c>
    </row>
    <row r="202" spans="1:17" ht="14.4" customHeight="1" x14ac:dyDescent="0.3">
      <c r="A202" s="649" t="s">
        <v>7528</v>
      </c>
      <c r="B202" s="650" t="s">
        <v>7166</v>
      </c>
      <c r="C202" s="650" t="s">
        <v>1527</v>
      </c>
      <c r="D202" s="650" t="s">
        <v>7537</v>
      </c>
      <c r="E202" s="650" t="s">
        <v>7538</v>
      </c>
      <c r="F202" s="653">
        <v>0.1</v>
      </c>
      <c r="G202" s="653">
        <v>1532.56</v>
      </c>
      <c r="H202" s="653">
        <v>1</v>
      </c>
      <c r="I202" s="653">
        <v>15325.599999999999</v>
      </c>
      <c r="J202" s="653"/>
      <c r="K202" s="653"/>
      <c r="L202" s="653"/>
      <c r="M202" s="653"/>
      <c r="N202" s="653"/>
      <c r="O202" s="653"/>
      <c r="P202" s="666"/>
      <c r="Q202" s="654"/>
    </row>
    <row r="203" spans="1:17" ht="14.4" customHeight="1" x14ac:dyDescent="0.3">
      <c r="A203" s="649" t="s">
        <v>7528</v>
      </c>
      <c r="B203" s="650" t="s">
        <v>7166</v>
      </c>
      <c r="C203" s="650" t="s">
        <v>1527</v>
      </c>
      <c r="D203" s="650" t="s">
        <v>7539</v>
      </c>
      <c r="E203" s="650" t="s">
        <v>7540</v>
      </c>
      <c r="F203" s="653">
        <v>2.68</v>
      </c>
      <c r="G203" s="653">
        <v>34535.019999999997</v>
      </c>
      <c r="H203" s="653">
        <v>1</v>
      </c>
      <c r="I203" s="653">
        <v>12886.201492537311</v>
      </c>
      <c r="J203" s="653">
        <v>2.6799999999999997</v>
      </c>
      <c r="K203" s="653">
        <v>28933.919999999998</v>
      </c>
      <c r="L203" s="653">
        <v>0.837813906000344</v>
      </c>
      <c r="M203" s="653">
        <v>10796.23880597015</v>
      </c>
      <c r="N203" s="653">
        <v>2.33</v>
      </c>
      <c r="O203" s="653">
        <v>24085.82</v>
      </c>
      <c r="P203" s="666">
        <v>0.69743176636353477</v>
      </c>
      <c r="Q203" s="654">
        <v>10337.261802575107</v>
      </c>
    </row>
    <row r="204" spans="1:17" ht="14.4" customHeight="1" x14ac:dyDescent="0.3">
      <c r="A204" s="649" t="s">
        <v>7528</v>
      </c>
      <c r="B204" s="650" t="s">
        <v>7166</v>
      </c>
      <c r="C204" s="650" t="s">
        <v>1527</v>
      </c>
      <c r="D204" s="650" t="s">
        <v>7541</v>
      </c>
      <c r="E204" s="650" t="s">
        <v>7540</v>
      </c>
      <c r="F204" s="653"/>
      <c r="G204" s="653"/>
      <c r="H204" s="653"/>
      <c r="I204" s="653"/>
      <c r="J204" s="653">
        <v>0.02</v>
      </c>
      <c r="K204" s="653">
        <v>409.57</v>
      </c>
      <c r="L204" s="653"/>
      <c r="M204" s="653">
        <v>20478.5</v>
      </c>
      <c r="N204" s="653"/>
      <c r="O204" s="653"/>
      <c r="P204" s="666"/>
      <c r="Q204" s="654"/>
    </row>
    <row r="205" spans="1:17" ht="14.4" customHeight="1" x14ac:dyDescent="0.3">
      <c r="A205" s="649" t="s">
        <v>7528</v>
      </c>
      <c r="B205" s="650" t="s">
        <v>7166</v>
      </c>
      <c r="C205" s="650" t="s">
        <v>1527</v>
      </c>
      <c r="D205" s="650" t="s">
        <v>7542</v>
      </c>
      <c r="E205" s="650" t="s">
        <v>7538</v>
      </c>
      <c r="F205" s="653">
        <v>0.05</v>
      </c>
      <c r="G205" s="653">
        <v>263.22000000000003</v>
      </c>
      <c r="H205" s="653">
        <v>1</v>
      </c>
      <c r="I205" s="653">
        <v>5264.4000000000005</v>
      </c>
      <c r="J205" s="653">
        <v>0.08</v>
      </c>
      <c r="K205" s="653">
        <v>421.16</v>
      </c>
      <c r="L205" s="653">
        <v>1.6000303928272928</v>
      </c>
      <c r="M205" s="653">
        <v>5264.5</v>
      </c>
      <c r="N205" s="653">
        <v>0.12</v>
      </c>
      <c r="O205" s="653">
        <v>637.28</v>
      </c>
      <c r="P205" s="666">
        <v>2.4210926221411744</v>
      </c>
      <c r="Q205" s="654">
        <v>5310.666666666667</v>
      </c>
    </row>
    <row r="206" spans="1:17" ht="14.4" customHeight="1" x14ac:dyDescent="0.3">
      <c r="A206" s="649" t="s">
        <v>7528</v>
      </c>
      <c r="B206" s="650" t="s">
        <v>7166</v>
      </c>
      <c r="C206" s="650" t="s">
        <v>1527</v>
      </c>
      <c r="D206" s="650" t="s">
        <v>7543</v>
      </c>
      <c r="E206" s="650" t="s">
        <v>7540</v>
      </c>
      <c r="F206" s="653">
        <v>0.26</v>
      </c>
      <c r="G206" s="653">
        <v>1676.95</v>
      </c>
      <c r="H206" s="653">
        <v>1</v>
      </c>
      <c r="I206" s="653">
        <v>6449.8076923076924</v>
      </c>
      <c r="J206" s="653">
        <v>0.16</v>
      </c>
      <c r="K206" s="653">
        <v>1034.24</v>
      </c>
      <c r="L206" s="653">
        <v>0.61673872208473712</v>
      </c>
      <c r="M206" s="653">
        <v>6464</v>
      </c>
      <c r="N206" s="653">
        <v>0.32000000000000006</v>
      </c>
      <c r="O206" s="653">
        <v>1707.46</v>
      </c>
      <c r="P206" s="666">
        <v>1.0181937445958436</v>
      </c>
      <c r="Q206" s="654">
        <v>5335.8124999999991</v>
      </c>
    </row>
    <row r="207" spans="1:17" ht="14.4" customHeight="1" x14ac:dyDescent="0.3">
      <c r="A207" s="649" t="s">
        <v>7528</v>
      </c>
      <c r="B207" s="650" t="s">
        <v>7166</v>
      </c>
      <c r="C207" s="650" t="s">
        <v>1527</v>
      </c>
      <c r="D207" s="650" t="s">
        <v>7544</v>
      </c>
      <c r="E207" s="650" t="s">
        <v>7545</v>
      </c>
      <c r="F207" s="653">
        <v>6</v>
      </c>
      <c r="G207" s="653">
        <v>2476.14</v>
      </c>
      <c r="H207" s="653">
        <v>1</v>
      </c>
      <c r="I207" s="653">
        <v>412.69</v>
      </c>
      <c r="J207" s="653">
        <v>5</v>
      </c>
      <c r="K207" s="653">
        <v>2070.67</v>
      </c>
      <c r="L207" s="653">
        <v>0.8362491620021486</v>
      </c>
      <c r="M207" s="653">
        <v>414.13400000000001</v>
      </c>
      <c r="N207" s="653">
        <v>4</v>
      </c>
      <c r="O207" s="653">
        <v>1665.2</v>
      </c>
      <c r="P207" s="666">
        <v>0.6724983240042971</v>
      </c>
      <c r="Q207" s="654">
        <v>416.3</v>
      </c>
    </row>
    <row r="208" spans="1:17" ht="14.4" customHeight="1" x14ac:dyDescent="0.3">
      <c r="A208" s="649" t="s">
        <v>7528</v>
      </c>
      <c r="B208" s="650" t="s">
        <v>7166</v>
      </c>
      <c r="C208" s="650" t="s">
        <v>1527</v>
      </c>
      <c r="D208" s="650" t="s">
        <v>7546</v>
      </c>
      <c r="E208" s="650" t="s">
        <v>7547</v>
      </c>
      <c r="F208" s="653"/>
      <c r="G208" s="653"/>
      <c r="H208" s="653"/>
      <c r="I208" s="653"/>
      <c r="J208" s="653">
        <v>1.35</v>
      </c>
      <c r="K208" s="653">
        <v>388.46</v>
      </c>
      <c r="L208" s="653"/>
      <c r="M208" s="653">
        <v>287.74814814814812</v>
      </c>
      <c r="N208" s="653"/>
      <c r="O208" s="653"/>
      <c r="P208" s="666"/>
      <c r="Q208" s="654"/>
    </row>
    <row r="209" spans="1:17" ht="14.4" customHeight="1" x14ac:dyDescent="0.3">
      <c r="A209" s="649" t="s">
        <v>7528</v>
      </c>
      <c r="B209" s="650" t="s">
        <v>7166</v>
      </c>
      <c r="C209" s="650" t="s">
        <v>1527</v>
      </c>
      <c r="D209" s="650" t="s">
        <v>7548</v>
      </c>
      <c r="E209" s="650" t="s">
        <v>7549</v>
      </c>
      <c r="F209" s="653">
        <v>1</v>
      </c>
      <c r="G209" s="653">
        <v>966.74</v>
      </c>
      <c r="H209" s="653">
        <v>1</v>
      </c>
      <c r="I209" s="653">
        <v>966.74</v>
      </c>
      <c r="J209" s="653"/>
      <c r="K209" s="653"/>
      <c r="L209" s="653"/>
      <c r="M209" s="653"/>
      <c r="N209" s="653">
        <v>12</v>
      </c>
      <c r="O209" s="653">
        <v>11702.64</v>
      </c>
      <c r="P209" s="666">
        <v>12.105260980201502</v>
      </c>
      <c r="Q209" s="654">
        <v>975.21999999999991</v>
      </c>
    </row>
    <row r="210" spans="1:17" ht="14.4" customHeight="1" x14ac:dyDescent="0.3">
      <c r="A210" s="649" t="s">
        <v>7528</v>
      </c>
      <c r="B210" s="650" t="s">
        <v>7166</v>
      </c>
      <c r="C210" s="650" t="s">
        <v>1527</v>
      </c>
      <c r="D210" s="650" t="s">
        <v>7550</v>
      </c>
      <c r="E210" s="650" t="s">
        <v>7549</v>
      </c>
      <c r="F210" s="653">
        <v>1.5</v>
      </c>
      <c r="G210" s="653">
        <v>2900.19</v>
      </c>
      <c r="H210" s="653">
        <v>1</v>
      </c>
      <c r="I210" s="653">
        <v>1933.46</v>
      </c>
      <c r="J210" s="653">
        <v>1.25</v>
      </c>
      <c r="K210" s="653">
        <v>2378.9499999999998</v>
      </c>
      <c r="L210" s="653">
        <v>0.82027384412745363</v>
      </c>
      <c r="M210" s="653">
        <v>1903.1599999999999</v>
      </c>
      <c r="N210" s="653"/>
      <c r="O210" s="653"/>
      <c r="P210" s="666"/>
      <c r="Q210" s="654"/>
    </row>
    <row r="211" spans="1:17" ht="14.4" customHeight="1" x14ac:dyDescent="0.3">
      <c r="A211" s="649" t="s">
        <v>7528</v>
      </c>
      <c r="B211" s="650" t="s">
        <v>7166</v>
      </c>
      <c r="C211" s="650" t="s">
        <v>1527</v>
      </c>
      <c r="D211" s="650" t="s">
        <v>7551</v>
      </c>
      <c r="E211" s="650" t="s">
        <v>7552</v>
      </c>
      <c r="F211" s="653"/>
      <c r="G211" s="653"/>
      <c r="H211" s="653"/>
      <c r="I211" s="653"/>
      <c r="J211" s="653">
        <v>7.0000000000000007E-2</v>
      </c>
      <c r="K211" s="653">
        <v>342.32</v>
      </c>
      <c r="L211" s="653"/>
      <c r="M211" s="653">
        <v>4890.2857142857138</v>
      </c>
      <c r="N211" s="653"/>
      <c r="O211" s="653"/>
      <c r="P211" s="666"/>
      <c r="Q211" s="654"/>
    </row>
    <row r="212" spans="1:17" ht="14.4" customHeight="1" x14ac:dyDescent="0.3">
      <c r="A212" s="649" t="s">
        <v>7528</v>
      </c>
      <c r="B212" s="650" t="s">
        <v>7166</v>
      </c>
      <c r="C212" s="650" t="s">
        <v>1527</v>
      </c>
      <c r="D212" s="650" t="s">
        <v>6879</v>
      </c>
      <c r="E212" s="650" t="s">
        <v>6880</v>
      </c>
      <c r="F212" s="653">
        <v>0.51</v>
      </c>
      <c r="G212" s="653">
        <v>2760.7799999999997</v>
      </c>
      <c r="H212" s="653">
        <v>1</v>
      </c>
      <c r="I212" s="653">
        <v>5413.2941176470586</v>
      </c>
      <c r="J212" s="653"/>
      <c r="K212" s="653"/>
      <c r="L212" s="653"/>
      <c r="M212" s="653"/>
      <c r="N212" s="653">
        <v>0.05</v>
      </c>
      <c r="O212" s="653">
        <v>273.04000000000002</v>
      </c>
      <c r="P212" s="666">
        <v>9.8899586348785498E-2</v>
      </c>
      <c r="Q212" s="654">
        <v>5460.8</v>
      </c>
    </row>
    <row r="213" spans="1:17" ht="14.4" customHeight="1" x14ac:dyDescent="0.3">
      <c r="A213" s="649" t="s">
        <v>7528</v>
      </c>
      <c r="B213" s="650" t="s">
        <v>7166</v>
      </c>
      <c r="C213" s="650" t="s">
        <v>1527</v>
      </c>
      <c r="D213" s="650" t="s">
        <v>7553</v>
      </c>
      <c r="E213" s="650" t="s">
        <v>6880</v>
      </c>
      <c r="F213" s="653">
        <v>3.91</v>
      </c>
      <c r="G213" s="653">
        <v>42240.44</v>
      </c>
      <c r="H213" s="653">
        <v>1</v>
      </c>
      <c r="I213" s="653">
        <v>10803.18158567775</v>
      </c>
      <c r="J213" s="653">
        <v>4.1100000000000003</v>
      </c>
      <c r="K213" s="653">
        <v>44674.880000000005</v>
      </c>
      <c r="L213" s="653">
        <v>1.0576329223843313</v>
      </c>
      <c r="M213" s="653">
        <v>10869.800486618005</v>
      </c>
      <c r="N213" s="653">
        <v>5.68</v>
      </c>
      <c r="O213" s="653">
        <v>61979.92</v>
      </c>
      <c r="P213" s="666">
        <v>1.4673123670113284</v>
      </c>
      <c r="Q213" s="654">
        <v>10911.957746478873</v>
      </c>
    </row>
    <row r="214" spans="1:17" ht="14.4" customHeight="1" x14ac:dyDescent="0.3">
      <c r="A214" s="649" t="s">
        <v>7528</v>
      </c>
      <c r="B214" s="650" t="s">
        <v>7166</v>
      </c>
      <c r="C214" s="650" t="s">
        <v>1527</v>
      </c>
      <c r="D214" s="650" t="s">
        <v>7554</v>
      </c>
      <c r="E214" s="650" t="s">
        <v>7552</v>
      </c>
      <c r="F214" s="653">
        <v>0.99999999999999989</v>
      </c>
      <c r="G214" s="653">
        <v>1939.1000000000001</v>
      </c>
      <c r="H214" s="653">
        <v>1</v>
      </c>
      <c r="I214" s="653">
        <v>1939.1000000000004</v>
      </c>
      <c r="J214" s="653">
        <v>1.73</v>
      </c>
      <c r="K214" s="653">
        <v>3362.7999999999997</v>
      </c>
      <c r="L214" s="653">
        <v>1.7342065906864006</v>
      </c>
      <c r="M214" s="653">
        <v>1943.815028901734</v>
      </c>
      <c r="N214" s="653">
        <v>1.22</v>
      </c>
      <c r="O214" s="653">
        <v>2386.44</v>
      </c>
      <c r="P214" s="666">
        <v>1.2306946521582176</v>
      </c>
      <c r="Q214" s="654">
        <v>1956.0983606557377</v>
      </c>
    </row>
    <row r="215" spans="1:17" ht="14.4" customHeight="1" x14ac:dyDescent="0.3">
      <c r="A215" s="649" t="s">
        <v>7528</v>
      </c>
      <c r="B215" s="650" t="s">
        <v>7166</v>
      </c>
      <c r="C215" s="650" t="s">
        <v>1527</v>
      </c>
      <c r="D215" s="650" t="s">
        <v>7194</v>
      </c>
      <c r="E215" s="650" t="s">
        <v>6880</v>
      </c>
      <c r="F215" s="653">
        <v>0.05</v>
      </c>
      <c r="G215" s="653">
        <v>54.13</v>
      </c>
      <c r="H215" s="653">
        <v>1</v>
      </c>
      <c r="I215" s="653">
        <v>1082.5999999999999</v>
      </c>
      <c r="J215" s="653"/>
      <c r="K215" s="653"/>
      <c r="L215" s="653"/>
      <c r="M215" s="653"/>
      <c r="N215" s="653"/>
      <c r="O215" s="653"/>
      <c r="P215" s="666"/>
      <c r="Q215" s="654"/>
    </row>
    <row r="216" spans="1:17" ht="14.4" customHeight="1" x14ac:dyDescent="0.3">
      <c r="A216" s="649" t="s">
        <v>7528</v>
      </c>
      <c r="B216" s="650" t="s">
        <v>7166</v>
      </c>
      <c r="C216" s="650" t="s">
        <v>1527</v>
      </c>
      <c r="D216" s="650" t="s">
        <v>7195</v>
      </c>
      <c r="E216" s="650" t="s">
        <v>6880</v>
      </c>
      <c r="F216" s="653"/>
      <c r="G216" s="653"/>
      <c r="H216" s="653"/>
      <c r="I216" s="653"/>
      <c r="J216" s="653"/>
      <c r="K216" s="653"/>
      <c r="L216" s="653"/>
      <c r="M216" s="653"/>
      <c r="N216" s="653">
        <v>4.8999999999999995</v>
      </c>
      <c r="O216" s="653">
        <v>10703.14</v>
      </c>
      <c r="P216" s="666"/>
      <c r="Q216" s="654">
        <v>2184.3142857142857</v>
      </c>
    </row>
    <row r="217" spans="1:17" ht="14.4" customHeight="1" x14ac:dyDescent="0.3">
      <c r="A217" s="649" t="s">
        <v>7528</v>
      </c>
      <c r="B217" s="650" t="s">
        <v>7166</v>
      </c>
      <c r="C217" s="650" t="s">
        <v>1527</v>
      </c>
      <c r="D217" s="650" t="s">
        <v>7555</v>
      </c>
      <c r="E217" s="650" t="s">
        <v>7556</v>
      </c>
      <c r="F217" s="653">
        <v>1.3</v>
      </c>
      <c r="G217" s="653">
        <v>488.83</v>
      </c>
      <c r="H217" s="653">
        <v>1</v>
      </c>
      <c r="I217" s="653">
        <v>376.02307692307687</v>
      </c>
      <c r="J217" s="653">
        <v>1.8499999999999999</v>
      </c>
      <c r="K217" s="653">
        <v>698.26</v>
      </c>
      <c r="L217" s="653">
        <v>1.4284311519342103</v>
      </c>
      <c r="M217" s="653">
        <v>377.43783783783783</v>
      </c>
      <c r="N217" s="653">
        <v>2.25</v>
      </c>
      <c r="O217" s="653">
        <v>853.47</v>
      </c>
      <c r="P217" s="666">
        <v>1.7459443978479228</v>
      </c>
      <c r="Q217" s="654">
        <v>379.32</v>
      </c>
    </row>
    <row r="218" spans="1:17" ht="14.4" customHeight="1" x14ac:dyDescent="0.3">
      <c r="A218" s="649" t="s">
        <v>7528</v>
      </c>
      <c r="B218" s="650" t="s">
        <v>7166</v>
      </c>
      <c r="C218" s="650" t="s">
        <v>1527</v>
      </c>
      <c r="D218" s="650" t="s">
        <v>7196</v>
      </c>
      <c r="E218" s="650" t="s">
        <v>7197</v>
      </c>
      <c r="F218" s="653">
        <v>1.17</v>
      </c>
      <c r="G218" s="653">
        <v>1090.4800000000002</v>
      </c>
      <c r="H218" s="653">
        <v>1</v>
      </c>
      <c r="I218" s="653">
        <v>932.03418803418833</v>
      </c>
      <c r="J218" s="653">
        <v>1.62</v>
      </c>
      <c r="K218" s="653">
        <v>1516.99</v>
      </c>
      <c r="L218" s="653">
        <v>1.391121341060817</v>
      </c>
      <c r="M218" s="653">
        <v>936.41358024691351</v>
      </c>
      <c r="N218" s="653">
        <v>1.65</v>
      </c>
      <c r="O218" s="653">
        <v>1558.92</v>
      </c>
      <c r="P218" s="666">
        <v>1.4295722984373851</v>
      </c>
      <c r="Q218" s="654">
        <v>944.80000000000007</v>
      </c>
    </row>
    <row r="219" spans="1:17" ht="14.4" customHeight="1" x14ac:dyDescent="0.3">
      <c r="A219" s="649" t="s">
        <v>7528</v>
      </c>
      <c r="B219" s="650" t="s">
        <v>7166</v>
      </c>
      <c r="C219" s="650" t="s">
        <v>6695</v>
      </c>
      <c r="D219" s="650" t="s">
        <v>7557</v>
      </c>
      <c r="E219" s="650" t="s">
        <v>7558</v>
      </c>
      <c r="F219" s="653">
        <v>1</v>
      </c>
      <c r="G219" s="653">
        <v>568.9</v>
      </c>
      <c r="H219" s="653">
        <v>1</v>
      </c>
      <c r="I219" s="653">
        <v>568.9</v>
      </c>
      <c r="J219" s="653">
        <v>5</v>
      </c>
      <c r="K219" s="653">
        <v>2947.95</v>
      </c>
      <c r="L219" s="653">
        <v>5.1818421515204784</v>
      </c>
      <c r="M219" s="653">
        <v>589.58999999999992</v>
      </c>
      <c r="N219" s="653">
        <v>4</v>
      </c>
      <c r="O219" s="653">
        <v>2358.36</v>
      </c>
      <c r="P219" s="666">
        <v>4.1454737212163826</v>
      </c>
      <c r="Q219" s="654">
        <v>589.59</v>
      </c>
    </row>
    <row r="220" spans="1:17" ht="14.4" customHeight="1" x14ac:dyDescent="0.3">
      <c r="A220" s="649" t="s">
        <v>7528</v>
      </c>
      <c r="B220" s="650" t="s">
        <v>7166</v>
      </c>
      <c r="C220" s="650" t="s">
        <v>6695</v>
      </c>
      <c r="D220" s="650" t="s">
        <v>7559</v>
      </c>
      <c r="E220" s="650" t="s">
        <v>7560</v>
      </c>
      <c r="F220" s="653"/>
      <c r="G220" s="653"/>
      <c r="H220" s="653"/>
      <c r="I220" s="653"/>
      <c r="J220" s="653">
        <v>1</v>
      </c>
      <c r="K220" s="653">
        <v>1447.28</v>
      </c>
      <c r="L220" s="653"/>
      <c r="M220" s="653">
        <v>1447.28</v>
      </c>
      <c r="N220" s="653">
        <v>1</v>
      </c>
      <c r="O220" s="653">
        <v>1447.28</v>
      </c>
      <c r="P220" s="666"/>
      <c r="Q220" s="654">
        <v>1447.28</v>
      </c>
    </row>
    <row r="221" spans="1:17" ht="14.4" customHeight="1" x14ac:dyDescent="0.3">
      <c r="A221" s="649" t="s">
        <v>7528</v>
      </c>
      <c r="B221" s="650" t="s">
        <v>7166</v>
      </c>
      <c r="C221" s="650" t="s">
        <v>6695</v>
      </c>
      <c r="D221" s="650" t="s">
        <v>7561</v>
      </c>
      <c r="E221" s="650" t="s">
        <v>7562</v>
      </c>
      <c r="F221" s="653">
        <v>9</v>
      </c>
      <c r="G221" s="653">
        <v>8546.16</v>
      </c>
      <c r="H221" s="653">
        <v>1</v>
      </c>
      <c r="I221" s="653">
        <v>949.57333333333327</v>
      </c>
      <c r="J221" s="653">
        <v>9</v>
      </c>
      <c r="K221" s="653">
        <v>8750.880000000001</v>
      </c>
      <c r="L221" s="653">
        <v>1.0239546182144965</v>
      </c>
      <c r="M221" s="653">
        <v>972.32000000000016</v>
      </c>
      <c r="N221" s="653">
        <v>7</v>
      </c>
      <c r="O221" s="653">
        <v>6806.24</v>
      </c>
      <c r="P221" s="666">
        <v>0.79640914750016378</v>
      </c>
      <c r="Q221" s="654">
        <v>972.31999999999994</v>
      </c>
    </row>
    <row r="222" spans="1:17" ht="14.4" customHeight="1" x14ac:dyDescent="0.3">
      <c r="A222" s="649" t="s">
        <v>7528</v>
      </c>
      <c r="B222" s="650" t="s">
        <v>7166</v>
      </c>
      <c r="C222" s="650" t="s">
        <v>6695</v>
      </c>
      <c r="D222" s="650" t="s">
        <v>7563</v>
      </c>
      <c r="E222" s="650" t="s">
        <v>7562</v>
      </c>
      <c r="F222" s="653">
        <v>7</v>
      </c>
      <c r="G222" s="653">
        <v>11891.259999999998</v>
      </c>
      <c r="H222" s="653">
        <v>1</v>
      </c>
      <c r="I222" s="653">
        <v>1698.7514285714283</v>
      </c>
      <c r="J222" s="653">
        <v>13</v>
      </c>
      <c r="K222" s="653">
        <v>22195.03</v>
      </c>
      <c r="L222" s="653">
        <v>1.8664994289923862</v>
      </c>
      <c r="M222" s="653">
        <v>1707.31</v>
      </c>
      <c r="N222" s="653">
        <v>17</v>
      </c>
      <c r="O222" s="653">
        <v>29024.27</v>
      </c>
      <c r="P222" s="666">
        <v>2.4408069456054284</v>
      </c>
      <c r="Q222" s="654">
        <v>1707.31</v>
      </c>
    </row>
    <row r="223" spans="1:17" ht="14.4" customHeight="1" x14ac:dyDescent="0.3">
      <c r="A223" s="649" t="s">
        <v>7528</v>
      </c>
      <c r="B223" s="650" t="s">
        <v>7166</v>
      </c>
      <c r="C223" s="650" t="s">
        <v>6695</v>
      </c>
      <c r="D223" s="650" t="s">
        <v>7564</v>
      </c>
      <c r="E223" s="650" t="s">
        <v>7562</v>
      </c>
      <c r="F223" s="653">
        <v>1</v>
      </c>
      <c r="G223" s="653">
        <v>1993.8</v>
      </c>
      <c r="H223" s="653">
        <v>1</v>
      </c>
      <c r="I223" s="653">
        <v>1993.8</v>
      </c>
      <c r="J223" s="653">
        <v>2</v>
      </c>
      <c r="K223" s="653">
        <v>4132.6000000000004</v>
      </c>
      <c r="L223" s="653">
        <v>2.0727254488915641</v>
      </c>
      <c r="M223" s="653">
        <v>2066.3000000000002</v>
      </c>
      <c r="N223" s="653">
        <v>2</v>
      </c>
      <c r="O223" s="653">
        <v>4132.6000000000004</v>
      </c>
      <c r="P223" s="666">
        <v>2.0727254488915641</v>
      </c>
      <c r="Q223" s="654">
        <v>2066.3000000000002</v>
      </c>
    </row>
    <row r="224" spans="1:17" ht="14.4" customHeight="1" x14ac:dyDescent="0.3">
      <c r="A224" s="649" t="s">
        <v>7528</v>
      </c>
      <c r="B224" s="650" t="s">
        <v>7166</v>
      </c>
      <c r="C224" s="650" t="s">
        <v>6695</v>
      </c>
      <c r="D224" s="650" t="s">
        <v>7565</v>
      </c>
      <c r="E224" s="650" t="s">
        <v>7566</v>
      </c>
      <c r="F224" s="653">
        <v>5</v>
      </c>
      <c r="G224" s="653">
        <v>9389.2899999999991</v>
      </c>
      <c r="H224" s="653">
        <v>1</v>
      </c>
      <c r="I224" s="653">
        <v>1877.8579999999997</v>
      </c>
      <c r="J224" s="653">
        <v>3</v>
      </c>
      <c r="K224" s="653">
        <v>5796.27</v>
      </c>
      <c r="L224" s="653">
        <v>0.61732782776972495</v>
      </c>
      <c r="M224" s="653">
        <v>1932.0900000000001</v>
      </c>
      <c r="N224" s="653"/>
      <c r="O224" s="653"/>
      <c r="P224" s="666"/>
      <c r="Q224" s="654"/>
    </row>
    <row r="225" spans="1:17" ht="14.4" customHeight="1" x14ac:dyDescent="0.3">
      <c r="A225" s="649" t="s">
        <v>7528</v>
      </c>
      <c r="B225" s="650" t="s">
        <v>7166</v>
      </c>
      <c r="C225" s="650" t="s">
        <v>6695</v>
      </c>
      <c r="D225" s="650" t="s">
        <v>7567</v>
      </c>
      <c r="E225" s="650" t="s">
        <v>7568</v>
      </c>
      <c r="F225" s="653">
        <v>6</v>
      </c>
      <c r="G225" s="653">
        <v>6058.38</v>
      </c>
      <c r="H225" s="653">
        <v>1</v>
      </c>
      <c r="I225" s="653">
        <v>1009.73</v>
      </c>
      <c r="J225" s="653">
        <v>6</v>
      </c>
      <c r="K225" s="653">
        <v>6166.56</v>
      </c>
      <c r="L225" s="653">
        <v>1.0178562586037851</v>
      </c>
      <c r="M225" s="653">
        <v>1027.76</v>
      </c>
      <c r="N225" s="653">
        <v>3</v>
      </c>
      <c r="O225" s="653">
        <v>3083.2799999999997</v>
      </c>
      <c r="P225" s="666">
        <v>0.50892812930189257</v>
      </c>
      <c r="Q225" s="654">
        <v>1027.76</v>
      </c>
    </row>
    <row r="226" spans="1:17" ht="14.4" customHeight="1" x14ac:dyDescent="0.3">
      <c r="A226" s="649" t="s">
        <v>7528</v>
      </c>
      <c r="B226" s="650" t="s">
        <v>7166</v>
      </c>
      <c r="C226" s="650" t="s">
        <v>6695</v>
      </c>
      <c r="D226" s="650" t="s">
        <v>7569</v>
      </c>
      <c r="E226" s="650" t="s">
        <v>7568</v>
      </c>
      <c r="F226" s="653">
        <v>2</v>
      </c>
      <c r="G226" s="653">
        <v>4208.5499999999993</v>
      </c>
      <c r="H226" s="653">
        <v>1</v>
      </c>
      <c r="I226" s="653">
        <v>2104.2749999999996</v>
      </c>
      <c r="J226" s="653">
        <v>2</v>
      </c>
      <c r="K226" s="653">
        <v>4283.7</v>
      </c>
      <c r="L226" s="653">
        <v>1.0178565063976905</v>
      </c>
      <c r="M226" s="653">
        <v>2141.85</v>
      </c>
      <c r="N226" s="653">
        <v>5</v>
      </c>
      <c r="O226" s="653">
        <v>10709.25</v>
      </c>
      <c r="P226" s="666">
        <v>2.5446412659942266</v>
      </c>
      <c r="Q226" s="654">
        <v>2141.85</v>
      </c>
    </row>
    <row r="227" spans="1:17" ht="14.4" customHeight="1" x14ac:dyDescent="0.3">
      <c r="A227" s="649" t="s">
        <v>7528</v>
      </c>
      <c r="B227" s="650" t="s">
        <v>7166</v>
      </c>
      <c r="C227" s="650" t="s">
        <v>6695</v>
      </c>
      <c r="D227" s="650" t="s">
        <v>7570</v>
      </c>
      <c r="E227" s="650" t="s">
        <v>7571</v>
      </c>
      <c r="F227" s="653">
        <v>1</v>
      </c>
      <c r="G227" s="653">
        <v>11772</v>
      </c>
      <c r="H227" s="653">
        <v>1</v>
      </c>
      <c r="I227" s="653">
        <v>11772</v>
      </c>
      <c r="J227" s="653"/>
      <c r="K227" s="653"/>
      <c r="L227" s="653"/>
      <c r="M227" s="653"/>
      <c r="N227" s="653"/>
      <c r="O227" s="653"/>
      <c r="P227" s="666"/>
      <c r="Q227" s="654"/>
    </row>
    <row r="228" spans="1:17" ht="14.4" customHeight="1" x14ac:dyDescent="0.3">
      <c r="A228" s="649" t="s">
        <v>7528</v>
      </c>
      <c r="B228" s="650" t="s">
        <v>7166</v>
      </c>
      <c r="C228" s="650" t="s">
        <v>6695</v>
      </c>
      <c r="D228" s="650" t="s">
        <v>7572</v>
      </c>
      <c r="E228" s="650" t="s">
        <v>7573</v>
      </c>
      <c r="F228" s="653">
        <v>1</v>
      </c>
      <c r="G228" s="653">
        <v>2898</v>
      </c>
      <c r="H228" s="653">
        <v>1</v>
      </c>
      <c r="I228" s="653">
        <v>2898</v>
      </c>
      <c r="J228" s="653">
        <v>6</v>
      </c>
      <c r="K228" s="653">
        <v>18020.28</v>
      </c>
      <c r="L228" s="653">
        <v>6.2181780538302274</v>
      </c>
      <c r="M228" s="653">
        <v>3003.3799999999997</v>
      </c>
      <c r="N228" s="653">
        <v>4</v>
      </c>
      <c r="O228" s="653">
        <v>12013.52</v>
      </c>
      <c r="P228" s="666">
        <v>4.1454520358868185</v>
      </c>
      <c r="Q228" s="654">
        <v>3003.38</v>
      </c>
    </row>
    <row r="229" spans="1:17" ht="14.4" customHeight="1" x14ac:dyDescent="0.3">
      <c r="A229" s="649" t="s">
        <v>7528</v>
      </c>
      <c r="B229" s="650" t="s">
        <v>7166</v>
      </c>
      <c r="C229" s="650" t="s">
        <v>6695</v>
      </c>
      <c r="D229" s="650" t="s">
        <v>7574</v>
      </c>
      <c r="E229" s="650" t="s">
        <v>7575</v>
      </c>
      <c r="F229" s="653">
        <v>2</v>
      </c>
      <c r="G229" s="653">
        <v>4473</v>
      </c>
      <c r="H229" s="653">
        <v>1</v>
      </c>
      <c r="I229" s="653">
        <v>2236.5</v>
      </c>
      <c r="J229" s="653"/>
      <c r="K229" s="653"/>
      <c r="L229" s="653"/>
      <c r="M229" s="653"/>
      <c r="N229" s="653"/>
      <c r="O229" s="653"/>
      <c r="P229" s="666"/>
      <c r="Q229" s="654"/>
    </row>
    <row r="230" spans="1:17" ht="14.4" customHeight="1" x14ac:dyDescent="0.3">
      <c r="A230" s="649" t="s">
        <v>7528</v>
      </c>
      <c r="B230" s="650" t="s">
        <v>7166</v>
      </c>
      <c r="C230" s="650" t="s">
        <v>6695</v>
      </c>
      <c r="D230" s="650" t="s">
        <v>7576</v>
      </c>
      <c r="E230" s="650" t="s">
        <v>7577</v>
      </c>
      <c r="F230" s="653"/>
      <c r="G230" s="653"/>
      <c r="H230" s="653"/>
      <c r="I230" s="653"/>
      <c r="J230" s="653">
        <v>1</v>
      </c>
      <c r="K230" s="653">
        <v>6890.78</v>
      </c>
      <c r="L230" s="653"/>
      <c r="M230" s="653">
        <v>6890.78</v>
      </c>
      <c r="N230" s="653">
        <v>2</v>
      </c>
      <c r="O230" s="653">
        <v>13781.56</v>
      </c>
      <c r="P230" s="666"/>
      <c r="Q230" s="654">
        <v>6890.78</v>
      </c>
    </row>
    <row r="231" spans="1:17" ht="14.4" customHeight="1" x14ac:dyDescent="0.3">
      <c r="A231" s="649" t="s">
        <v>7528</v>
      </c>
      <c r="B231" s="650" t="s">
        <v>7166</v>
      </c>
      <c r="C231" s="650" t="s">
        <v>6695</v>
      </c>
      <c r="D231" s="650" t="s">
        <v>7578</v>
      </c>
      <c r="E231" s="650" t="s">
        <v>7579</v>
      </c>
      <c r="F231" s="653"/>
      <c r="G231" s="653"/>
      <c r="H231" s="653"/>
      <c r="I231" s="653"/>
      <c r="J231" s="653"/>
      <c r="K231" s="653"/>
      <c r="L231" s="653"/>
      <c r="M231" s="653"/>
      <c r="N231" s="653">
        <v>1</v>
      </c>
      <c r="O231" s="653">
        <v>19196.8</v>
      </c>
      <c r="P231" s="666"/>
      <c r="Q231" s="654">
        <v>19196.8</v>
      </c>
    </row>
    <row r="232" spans="1:17" ht="14.4" customHeight="1" x14ac:dyDescent="0.3">
      <c r="A232" s="649" t="s">
        <v>7528</v>
      </c>
      <c r="B232" s="650" t="s">
        <v>7166</v>
      </c>
      <c r="C232" s="650" t="s">
        <v>6695</v>
      </c>
      <c r="D232" s="650" t="s">
        <v>7580</v>
      </c>
      <c r="E232" s="650" t="s">
        <v>7581</v>
      </c>
      <c r="F232" s="653"/>
      <c r="G232" s="653"/>
      <c r="H232" s="653"/>
      <c r="I232" s="653"/>
      <c r="J232" s="653">
        <v>5</v>
      </c>
      <c r="K232" s="653">
        <v>11494.849999999999</v>
      </c>
      <c r="L232" s="653"/>
      <c r="M232" s="653">
        <v>2298.9699999999998</v>
      </c>
      <c r="N232" s="653"/>
      <c r="O232" s="653"/>
      <c r="P232" s="666"/>
      <c r="Q232" s="654"/>
    </row>
    <row r="233" spans="1:17" ht="14.4" customHeight="1" x14ac:dyDescent="0.3">
      <c r="A233" s="649" t="s">
        <v>7528</v>
      </c>
      <c r="B233" s="650" t="s">
        <v>7166</v>
      </c>
      <c r="C233" s="650" t="s">
        <v>6695</v>
      </c>
      <c r="D233" s="650" t="s">
        <v>7582</v>
      </c>
      <c r="E233" s="650" t="s">
        <v>7583</v>
      </c>
      <c r="F233" s="653">
        <v>1</v>
      </c>
      <c r="G233" s="653">
        <v>4137.8900000000003</v>
      </c>
      <c r="H233" s="653">
        <v>1</v>
      </c>
      <c r="I233" s="653">
        <v>4137.8900000000003</v>
      </c>
      <c r="J233" s="653">
        <v>7</v>
      </c>
      <c r="K233" s="653">
        <v>28965.230000000003</v>
      </c>
      <c r="L233" s="653">
        <v>7</v>
      </c>
      <c r="M233" s="653">
        <v>4137.8900000000003</v>
      </c>
      <c r="N233" s="653">
        <v>12</v>
      </c>
      <c r="O233" s="653">
        <v>49654.680000000008</v>
      </c>
      <c r="P233" s="666">
        <v>12</v>
      </c>
      <c r="Q233" s="654">
        <v>4137.8900000000003</v>
      </c>
    </row>
    <row r="234" spans="1:17" ht="14.4" customHeight="1" x14ac:dyDescent="0.3">
      <c r="A234" s="649" t="s">
        <v>7528</v>
      </c>
      <c r="B234" s="650" t="s">
        <v>7166</v>
      </c>
      <c r="C234" s="650" t="s">
        <v>6695</v>
      </c>
      <c r="D234" s="650" t="s">
        <v>7584</v>
      </c>
      <c r="E234" s="650" t="s">
        <v>7585</v>
      </c>
      <c r="F234" s="653"/>
      <c r="G234" s="653"/>
      <c r="H234" s="653"/>
      <c r="I234" s="653"/>
      <c r="J234" s="653"/>
      <c r="K234" s="653"/>
      <c r="L234" s="653"/>
      <c r="M234" s="653"/>
      <c r="N234" s="653">
        <v>1</v>
      </c>
      <c r="O234" s="653">
        <v>1123.73</v>
      </c>
      <c r="P234" s="666"/>
      <c r="Q234" s="654">
        <v>1123.73</v>
      </c>
    </row>
    <row r="235" spans="1:17" ht="14.4" customHeight="1" x14ac:dyDescent="0.3">
      <c r="A235" s="649" t="s">
        <v>7528</v>
      </c>
      <c r="B235" s="650" t="s">
        <v>7166</v>
      </c>
      <c r="C235" s="650" t="s">
        <v>6695</v>
      </c>
      <c r="D235" s="650" t="s">
        <v>7586</v>
      </c>
      <c r="E235" s="650" t="s">
        <v>7587</v>
      </c>
      <c r="F235" s="653">
        <v>6</v>
      </c>
      <c r="G235" s="653">
        <v>101839.25</v>
      </c>
      <c r="H235" s="653">
        <v>1</v>
      </c>
      <c r="I235" s="653">
        <v>16973.208333333332</v>
      </c>
      <c r="J235" s="653">
        <v>1</v>
      </c>
      <c r="K235" s="653">
        <v>17073.05</v>
      </c>
      <c r="L235" s="653">
        <v>0.16764705160338475</v>
      </c>
      <c r="M235" s="653">
        <v>17073.05</v>
      </c>
      <c r="N235" s="653">
        <v>2</v>
      </c>
      <c r="O235" s="653">
        <v>34146.1</v>
      </c>
      <c r="P235" s="666">
        <v>0.3352941032067695</v>
      </c>
      <c r="Q235" s="654">
        <v>17073.05</v>
      </c>
    </row>
    <row r="236" spans="1:17" ht="14.4" customHeight="1" x14ac:dyDescent="0.3">
      <c r="A236" s="649" t="s">
        <v>7528</v>
      </c>
      <c r="B236" s="650" t="s">
        <v>7166</v>
      </c>
      <c r="C236" s="650" t="s">
        <v>6695</v>
      </c>
      <c r="D236" s="650" t="s">
        <v>7588</v>
      </c>
      <c r="E236" s="650" t="s">
        <v>7589</v>
      </c>
      <c r="F236" s="653">
        <v>9</v>
      </c>
      <c r="G236" s="653">
        <v>9025.2000000000007</v>
      </c>
      <c r="H236" s="653">
        <v>1</v>
      </c>
      <c r="I236" s="653">
        <v>1002.8000000000001</v>
      </c>
      <c r="J236" s="653">
        <v>7</v>
      </c>
      <c r="K236" s="653">
        <v>7019.5999999999995</v>
      </c>
      <c r="L236" s="653">
        <v>0.77777777777777768</v>
      </c>
      <c r="M236" s="653">
        <v>1002.8</v>
      </c>
      <c r="N236" s="653">
        <v>3</v>
      </c>
      <c r="O236" s="653">
        <v>3008.3999999999996</v>
      </c>
      <c r="P236" s="666">
        <v>0.33333333333333326</v>
      </c>
      <c r="Q236" s="654">
        <v>1002.7999999999998</v>
      </c>
    </row>
    <row r="237" spans="1:17" ht="14.4" customHeight="1" x14ac:dyDescent="0.3">
      <c r="A237" s="649" t="s">
        <v>7528</v>
      </c>
      <c r="B237" s="650" t="s">
        <v>7166</v>
      </c>
      <c r="C237" s="650" t="s">
        <v>6695</v>
      </c>
      <c r="D237" s="650" t="s">
        <v>7590</v>
      </c>
      <c r="E237" s="650" t="s">
        <v>7591</v>
      </c>
      <c r="F237" s="653"/>
      <c r="G237" s="653"/>
      <c r="H237" s="653"/>
      <c r="I237" s="653"/>
      <c r="J237" s="653"/>
      <c r="K237" s="653"/>
      <c r="L237" s="653"/>
      <c r="M237" s="653"/>
      <c r="N237" s="653">
        <v>2</v>
      </c>
      <c r="O237" s="653">
        <v>15300</v>
      </c>
      <c r="P237" s="666"/>
      <c r="Q237" s="654">
        <v>7650</v>
      </c>
    </row>
    <row r="238" spans="1:17" ht="14.4" customHeight="1" x14ac:dyDescent="0.3">
      <c r="A238" s="649" t="s">
        <v>7528</v>
      </c>
      <c r="B238" s="650" t="s">
        <v>7166</v>
      </c>
      <c r="C238" s="650" t="s">
        <v>6695</v>
      </c>
      <c r="D238" s="650" t="s">
        <v>7592</v>
      </c>
      <c r="E238" s="650" t="s">
        <v>7593</v>
      </c>
      <c r="F238" s="653"/>
      <c r="G238" s="653"/>
      <c r="H238" s="653"/>
      <c r="I238" s="653"/>
      <c r="J238" s="653">
        <v>1</v>
      </c>
      <c r="K238" s="653">
        <v>13284.52</v>
      </c>
      <c r="L238" s="653"/>
      <c r="M238" s="653">
        <v>13284.52</v>
      </c>
      <c r="N238" s="653"/>
      <c r="O238" s="653"/>
      <c r="P238" s="666"/>
      <c r="Q238" s="654"/>
    </row>
    <row r="239" spans="1:17" ht="14.4" customHeight="1" x14ac:dyDescent="0.3">
      <c r="A239" s="649" t="s">
        <v>7528</v>
      </c>
      <c r="B239" s="650" t="s">
        <v>7166</v>
      </c>
      <c r="C239" s="650" t="s">
        <v>6695</v>
      </c>
      <c r="D239" s="650" t="s">
        <v>7594</v>
      </c>
      <c r="E239" s="650" t="s">
        <v>7595</v>
      </c>
      <c r="F239" s="653">
        <v>1</v>
      </c>
      <c r="G239" s="653">
        <v>2094.8000000000002</v>
      </c>
      <c r="H239" s="653">
        <v>1</v>
      </c>
      <c r="I239" s="653">
        <v>2094.8000000000002</v>
      </c>
      <c r="J239" s="653">
        <v>6</v>
      </c>
      <c r="K239" s="653">
        <v>13025.819999999998</v>
      </c>
      <c r="L239" s="653">
        <v>6.2181687989306837</v>
      </c>
      <c r="M239" s="653">
        <v>2170.9699999999998</v>
      </c>
      <c r="N239" s="653">
        <v>4</v>
      </c>
      <c r="O239" s="653">
        <v>8683.8799999999992</v>
      </c>
      <c r="P239" s="666">
        <v>4.1454458659537892</v>
      </c>
      <c r="Q239" s="654">
        <v>2170.9699999999998</v>
      </c>
    </row>
    <row r="240" spans="1:17" ht="14.4" customHeight="1" x14ac:dyDescent="0.3">
      <c r="A240" s="649" t="s">
        <v>7528</v>
      </c>
      <c r="B240" s="650" t="s">
        <v>7166</v>
      </c>
      <c r="C240" s="650" t="s">
        <v>6695</v>
      </c>
      <c r="D240" s="650" t="s">
        <v>7596</v>
      </c>
      <c r="E240" s="650" t="s">
        <v>7597</v>
      </c>
      <c r="F240" s="653"/>
      <c r="G240" s="653"/>
      <c r="H240" s="653"/>
      <c r="I240" s="653"/>
      <c r="J240" s="653">
        <v>2</v>
      </c>
      <c r="K240" s="653">
        <v>1594</v>
      </c>
      <c r="L240" s="653"/>
      <c r="M240" s="653">
        <v>797</v>
      </c>
      <c r="N240" s="653"/>
      <c r="O240" s="653"/>
      <c r="P240" s="666"/>
      <c r="Q240" s="654"/>
    </row>
    <row r="241" spans="1:17" ht="14.4" customHeight="1" x14ac:dyDescent="0.3">
      <c r="A241" s="649" t="s">
        <v>7528</v>
      </c>
      <c r="B241" s="650" t="s">
        <v>7166</v>
      </c>
      <c r="C241" s="650" t="s">
        <v>6695</v>
      </c>
      <c r="D241" s="650" t="s">
        <v>7598</v>
      </c>
      <c r="E241" s="650" t="s">
        <v>7599</v>
      </c>
      <c r="F241" s="653">
        <v>7</v>
      </c>
      <c r="G241" s="653">
        <v>35891.960000000006</v>
      </c>
      <c r="H241" s="653">
        <v>1</v>
      </c>
      <c r="I241" s="653">
        <v>5127.4228571428584</v>
      </c>
      <c r="J241" s="653">
        <v>5</v>
      </c>
      <c r="K241" s="653">
        <v>26296.149999999998</v>
      </c>
      <c r="L241" s="653">
        <v>0.73264736726553781</v>
      </c>
      <c r="M241" s="653">
        <v>5259.23</v>
      </c>
      <c r="N241" s="653">
        <v>4</v>
      </c>
      <c r="O241" s="653">
        <v>21036.92</v>
      </c>
      <c r="P241" s="666">
        <v>0.58611789381243029</v>
      </c>
      <c r="Q241" s="654">
        <v>5259.23</v>
      </c>
    </row>
    <row r="242" spans="1:17" ht="14.4" customHeight="1" x14ac:dyDescent="0.3">
      <c r="A242" s="649" t="s">
        <v>7528</v>
      </c>
      <c r="B242" s="650" t="s">
        <v>7166</v>
      </c>
      <c r="C242" s="650" t="s">
        <v>6695</v>
      </c>
      <c r="D242" s="650" t="s">
        <v>7600</v>
      </c>
      <c r="E242" s="650" t="s">
        <v>7601</v>
      </c>
      <c r="F242" s="653"/>
      <c r="G242" s="653"/>
      <c r="H242" s="653"/>
      <c r="I242" s="653"/>
      <c r="J242" s="653">
        <v>6</v>
      </c>
      <c r="K242" s="653">
        <v>3633.8999999999996</v>
      </c>
      <c r="L242" s="653"/>
      <c r="M242" s="653">
        <v>605.65</v>
      </c>
      <c r="N242" s="653">
        <v>4</v>
      </c>
      <c r="O242" s="653">
        <v>2422.6</v>
      </c>
      <c r="P242" s="666"/>
      <c r="Q242" s="654">
        <v>605.65</v>
      </c>
    </row>
    <row r="243" spans="1:17" ht="14.4" customHeight="1" x14ac:dyDescent="0.3">
      <c r="A243" s="649" t="s">
        <v>7528</v>
      </c>
      <c r="B243" s="650" t="s">
        <v>7166</v>
      </c>
      <c r="C243" s="650" t="s">
        <v>6695</v>
      </c>
      <c r="D243" s="650" t="s">
        <v>7602</v>
      </c>
      <c r="E243" s="650" t="s">
        <v>7603</v>
      </c>
      <c r="F243" s="653">
        <v>3</v>
      </c>
      <c r="G243" s="653">
        <v>2406</v>
      </c>
      <c r="H243" s="653">
        <v>1</v>
      </c>
      <c r="I243" s="653">
        <v>802</v>
      </c>
      <c r="J243" s="653"/>
      <c r="K243" s="653"/>
      <c r="L243" s="653"/>
      <c r="M243" s="653"/>
      <c r="N243" s="653">
        <v>1</v>
      </c>
      <c r="O243" s="653">
        <v>831.16</v>
      </c>
      <c r="P243" s="666">
        <v>0.345453034081463</v>
      </c>
      <c r="Q243" s="654">
        <v>831.16</v>
      </c>
    </row>
    <row r="244" spans="1:17" ht="14.4" customHeight="1" x14ac:dyDescent="0.3">
      <c r="A244" s="649" t="s">
        <v>7528</v>
      </c>
      <c r="B244" s="650" t="s">
        <v>7166</v>
      </c>
      <c r="C244" s="650" t="s">
        <v>6695</v>
      </c>
      <c r="D244" s="650" t="s">
        <v>7604</v>
      </c>
      <c r="E244" s="650" t="s">
        <v>7603</v>
      </c>
      <c r="F244" s="653">
        <v>11</v>
      </c>
      <c r="G244" s="653">
        <v>9519.3799999999992</v>
      </c>
      <c r="H244" s="653">
        <v>1</v>
      </c>
      <c r="I244" s="653">
        <v>865.3981818181818</v>
      </c>
      <c r="J244" s="653">
        <v>12</v>
      </c>
      <c r="K244" s="653">
        <v>10656.72</v>
      </c>
      <c r="L244" s="653">
        <v>1.1194762684124386</v>
      </c>
      <c r="M244" s="653">
        <v>888.06</v>
      </c>
      <c r="N244" s="653">
        <v>5</v>
      </c>
      <c r="O244" s="653">
        <v>4440.2999999999993</v>
      </c>
      <c r="P244" s="666">
        <v>0.46644844517184941</v>
      </c>
      <c r="Q244" s="654">
        <v>888.05999999999983</v>
      </c>
    </row>
    <row r="245" spans="1:17" ht="14.4" customHeight="1" x14ac:dyDescent="0.3">
      <c r="A245" s="649" t="s">
        <v>7528</v>
      </c>
      <c r="B245" s="650" t="s">
        <v>7166</v>
      </c>
      <c r="C245" s="650" t="s">
        <v>6695</v>
      </c>
      <c r="D245" s="650" t="s">
        <v>7605</v>
      </c>
      <c r="E245" s="650" t="s">
        <v>7606</v>
      </c>
      <c r="F245" s="653">
        <v>2</v>
      </c>
      <c r="G245" s="653">
        <v>1713.8</v>
      </c>
      <c r="H245" s="653">
        <v>1</v>
      </c>
      <c r="I245" s="653">
        <v>856.9</v>
      </c>
      <c r="J245" s="653">
        <v>1</v>
      </c>
      <c r="K245" s="653">
        <v>888.06</v>
      </c>
      <c r="L245" s="653">
        <v>0.51818181818181819</v>
      </c>
      <c r="M245" s="653">
        <v>888.06</v>
      </c>
      <c r="N245" s="653">
        <v>2</v>
      </c>
      <c r="O245" s="653">
        <v>1776.12</v>
      </c>
      <c r="P245" s="666">
        <v>1.0363636363636364</v>
      </c>
      <c r="Q245" s="654">
        <v>888.06</v>
      </c>
    </row>
    <row r="246" spans="1:17" ht="14.4" customHeight="1" x14ac:dyDescent="0.3">
      <c r="A246" s="649" t="s">
        <v>7528</v>
      </c>
      <c r="B246" s="650" t="s">
        <v>7166</v>
      </c>
      <c r="C246" s="650" t="s">
        <v>6695</v>
      </c>
      <c r="D246" s="650" t="s">
        <v>7607</v>
      </c>
      <c r="E246" s="650" t="s">
        <v>7608</v>
      </c>
      <c r="F246" s="653"/>
      <c r="G246" s="653"/>
      <c r="H246" s="653"/>
      <c r="I246" s="653"/>
      <c r="J246" s="653"/>
      <c r="K246" s="653"/>
      <c r="L246" s="653"/>
      <c r="M246" s="653"/>
      <c r="N246" s="653">
        <v>2</v>
      </c>
      <c r="O246" s="653">
        <v>1662.32</v>
      </c>
      <c r="P246" s="666"/>
      <c r="Q246" s="654">
        <v>831.16</v>
      </c>
    </row>
    <row r="247" spans="1:17" ht="14.4" customHeight="1" x14ac:dyDescent="0.3">
      <c r="A247" s="649" t="s">
        <v>7528</v>
      </c>
      <c r="B247" s="650" t="s">
        <v>7166</v>
      </c>
      <c r="C247" s="650" t="s">
        <v>6695</v>
      </c>
      <c r="D247" s="650" t="s">
        <v>7609</v>
      </c>
      <c r="E247" s="650" t="s">
        <v>7610</v>
      </c>
      <c r="F247" s="653">
        <v>1</v>
      </c>
      <c r="G247" s="653">
        <v>1055.5</v>
      </c>
      <c r="H247" s="653">
        <v>1</v>
      </c>
      <c r="I247" s="653">
        <v>1055.5</v>
      </c>
      <c r="J247" s="653"/>
      <c r="K247" s="653"/>
      <c r="L247" s="653"/>
      <c r="M247" s="653"/>
      <c r="N247" s="653"/>
      <c r="O247" s="653"/>
      <c r="P247" s="666"/>
      <c r="Q247" s="654"/>
    </row>
    <row r="248" spans="1:17" ht="14.4" customHeight="1" x14ac:dyDescent="0.3">
      <c r="A248" s="649" t="s">
        <v>7528</v>
      </c>
      <c r="B248" s="650" t="s">
        <v>7166</v>
      </c>
      <c r="C248" s="650" t="s">
        <v>6695</v>
      </c>
      <c r="D248" s="650" t="s">
        <v>7611</v>
      </c>
      <c r="E248" s="650" t="s">
        <v>7612</v>
      </c>
      <c r="F248" s="653">
        <v>18</v>
      </c>
      <c r="G248" s="653">
        <v>68947.199999999997</v>
      </c>
      <c r="H248" s="653">
        <v>1</v>
      </c>
      <c r="I248" s="653">
        <v>3830.3999999999996</v>
      </c>
      <c r="J248" s="653">
        <v>17</v>
      </c>
      <c r="K248" s="653">
        <v>66279.600000000006</v>
      </c>
      <c r="L248" s="653">
        <v>0.96130952380952395</v>
      </c>
      <c r="M248" s="653">
        <v>3898.8</v>
      </c>
      <c r="N248" s="653"/>
      <c r="O248" s="653"/>
      <c r="P248" s="666"/>
      <c r="Q248" s="654"/>
    </row>
    <row r="249" spans="1:17" ht="14.4" customHeight="1" x14ac:dyDescent="0.3">
      <c r="A249" s="649" t="s">
        <v>7528</v>
      </c>
      <c r="B249" s="650" t="s">
        <v>7166</v>
      </c>
      <c r="C249" s="650" t="s">
        <v>6695</v>
      </c>
      <c r="D249" s="650" t="s">
        <v>7613</v>
      </c>
      <c r="E249" s="650" t="s">
        <v>7614</v>
      </c>
      <c r="F249" s="653">
        <v>6</v>
      </c>
      <c r="G249" s="653">
        <v>8785.6</v>
      </c>
      <c r="H249" s="653">
        <v>1</v>
      </c>
      <c r="I249" s="653">
        <v>1464.2666666666667</v>
      </c>
      <c r="J249" s="653">
        <v>3</v>
      </c>
      <c r="K249" s="653">
        <v>4418.6400000000003</v>
      </c>
      <c r="L249" s="653">
        <v>0.50294117647058822</v>
      </c>
      <c r="M249" s="653">
        <v>1472.88</v>
      </c>
      <c r="N249" s="653">
        <v>2</v>
      </c>
      <c r="O249" s="653">
        <v>2945.76</v>
      </c>
      <c r="P249" s="666">
        <v>0.33529411764705885</v>
      </c>
      <c r="Q249" s="654">
        <v>1472.88</v>
      </c>
    </row>
    <row r="250" spans="1:17" ht="14.4" customHeight="1" x14ac:dyDescent="0.3">
      <c r="A250" s="649" t="s">
        <v>7528</v>
      </c>
      <c r="B250" s="650" t="s">
        <v>7166</v>
      </c>
      <c r="C250" s="650" t="s">
        <v>6695</v>
      </c>
      <c r="D250" s="650" t="s">
        <v>7615</v>
      </c>
      <c r="E250" s="650" t="s">
        <v>7616</v>
      </c>
      <c r="F250" s="653"/>
      <c r="G250" s="653"/>
      <c r="H250" s="653"/>
      <c r="I250" s="653"/>
      <c r="J250" s="653"/>
      <c r="K250" s="653"/>
      <c r="L250" s="653"/>
      <c r="M250" s="653"/>
      <c r="N250" s="653">
        <v>3</v>
      </c>
      <c r="O250" s="653">
        <v>10933.74</v>
      </c>
      <c r="P250" s="666"/>
      <c r="Q250" s="654">
        <v>3644.58</v>
      </c>
    </row>
    <row r="251" spans="1:17" ht="14.4" customHeight="1" x14ac:dyDescent="0.3">
      <c r="A251" s="649" t="s">
        <v>7528</v>
      </c>
      <c r="B251" s="650" t="s">
        <v>7166</v>
      </c>
      <c r="C251" s="650" t="s">
        <v>6695</v>
      </c>
      <c r="D251" s="650" t="s">
        <v>7617</v>
      </c>
      <c r="E251" s="650" t="s">
        <v>7618</v>
      </c>
      <c r="F251" s="653">
        <v>6</v>
      </c>
      <c r="G251" s="653">
        <v>7834.92</v>
      </c>
      <c r="H251" s="653">
        <v>1</v>
      </c>
      <c r="I251" s="653">
        <v>1305.82</v>
      </c>
      <c r="J251" s="653">
        <v>3</v>
      </c>
      <c r="K251" s="653">
        <v>3917.46</v>
      </c>
      <c r="L251" s="653">
        <v>0.5</v>
      </c>
      <c r="M251" s="653">
        <v>1305.82</v>
      </c>
      <c r="N251" s="653">
        <v>5</v>
      </c>
      <c r="O251" s="653">
        <v>6210.12</v>
      </c>
      <c r="P251" s="666">
        <v>0.79262072873749823</v>
      </c>
      <c r="Q251" s="654">
        <v>1242.0239999999999</v>
      </c>
    </row>
    <row r="252" spans="1:17" ht="14.4" customHeight="1" x14ac:dyDescent="0.3">
      <c r="A252" s="649" t="s">
        <v>7528</v>
      </c>
      <c r="B252" s="650" t="s">
        <v>7166</v>
      </c>
      <c r="C252" s="650" t="s">
        <v>6695</v>
      </c>
      <c r="D252" s="650" t="s">
        <v>7619</v>
      </c>
      <c r="E252" s="650" t="s">
        <v>7620</v>
      </c>
      <c r="F252" s="653">
        <v>8</v>
      </c>
      <c r="G252" s="653">
        <v>2872.7999999999997</v>
      </c>
      <c r="H252" s="653">
        <v>1</v>
      </c>
      <c r="I252" s="653">
        <v>359.09999999999997</v>
      </c>
      <c r="J252" s="653">
        <v>7</v>
      </c>
      <c r="K252" s="653">
        <v>2513.6999999999998</v>
      </c>
      <c r="L252" s="653">
        <v>0.875</v>
      </c>
      <c r="M252" s="653">
        <v>359.09999999999997</v>
      </c>
      <c r="N252" s="653">
        <v>4</v>
      </c>
      <c r="O252" s="653">
        <v>1436.4</v>
      </c>
      <c r="P252" s="666">
        <v>0.50000000000000011</v>
      </c>
      <c r="Q252" s="654">
        <v>359.1</v>
      </c>
    </row>
    <row r="253" spans="1:17" ht="14.4" customHeight="1" x14ac:dyDescent="0.3">
      <c r="A253" s="649" t="s">
        <v>7528</v>
      </c>
      <c r="B253" s="650" t="s">
        <v>7166</v>
      </c>
      <c r="C253" s="650" t="s">
        <v>6695</v>
      </c>
      <c r="D253" s="650" t="s">
        <v>7621</v>
      </c>
      <c r="E253" s="650" t="s">
        <v>7622</v>
      </c>
      <c r="F253" s="653">
        <v>4</v>
      </c>
      <c r="G253" s="653">
        <v>3575.6</v>
      </c>
      <c r="H253" s="653">
        <v>1</v>
      </c>
      <c r="I253" s="653">
        <v>893.9</v>
      </c>
      <c r="J253" s="653">
        <v>11</v>
      </c>
      <c r="K253" s="653">
        <v>9832.9</v>
      </c>
      <c r="L253" s="653">
        <v>2.75</v>
      </c>
      <c r="M253" s="653">
        <v>893.9</v>
      </c>
      <c r="N253" s="653">
        <v>21</v>
      </c>
      <c r="O253" s="653">
        <v>18771.900000000001</v>
      </c>
      <c r="P253" s="666">
        <v>5.2500000000000009</v>
      </c>
      <c r="Q253" s="654">
        <v>893.90000000000009</v>
      </c>
    </row>
    <row r="254" spans="1:17" ht="14.4" customHeight="1" x14ac:dyDescent="0.3">
      <c r="A254" s="649" t="s">
        <v>7528</v>
      </c>
      <c r="B254" s="650" t="s">
        <v>7166</v>
      </c>
      <c r="C254" s="650" t="s">
        <v>6695</v>
      </c>
      <c r="D254" s="650" t="s">
        <v>7623</v>
      </c>
      <c r="E254" s="650" t="s">
        <v>7624</v>
      </c>
      <c r="F254" s="653">
        <v>2</v>
      </c>
      <c r="G254" s="653">
        <v>1787.8</v>
      </c>
      <c r="H254" s="653">
        <v>1</v>
      </c>
      <c r="I254" s="653">
        <v>893.9</v>
      </c>
      <c r="J254" s="653">
        <v>1</v>
      </c>
      <c r="K254" s="653">
        <v>893.9</v>
      </c>
      <c r="L254" s="653">
        <v>0.5</v>
      </c>
      <c r="M254" s="653">
        <v>893.9</v>
      </c>
      <c r="N254" s="653">
        <v>4</v>
      </c>
      <c r="O254" s="653">
        <v>3575.6</v>
      </c>
      <c r="P254" s="666">
        <v>2</v>
      </c>
      <c r="Q254" s="654">
        <v>893.9</v>
      </c>
    </row>
    <row r="255" spans="1:17" ht="14.4" customHeight="1" x14ac:dyDescent="0.3">
      <c r="A255" s="649" t="s">
        <v>7528</v>
      </c>
      <c r="B255" s="650" t="s">
        <v>7166</v>
      </c>
      <c r="C255" s="650" t="s">
        <v>6695</v>
      </c>
      <c r="D255" s="650" t="s">
        <v>7625</v>
      </c>
      <c r="E255" s="650" t="s">
        <v>7626</v>
      </c>
      <c r="F255" s="653">
        <v>8</v>
      </c>
      <c r="G255" s="653">
        <v>131109.97999999998</v>
      </c>
      <c r="H255" s="653">
        <v>1</v>
      </c>
      <c r="I255" s="653">
        <v>16388.747499999998</v>
      </c>
      <c r="J255" s="653">
        <v>8</v>
      </c>
      <c r="K255" s="653">
        <v>134653.51999999999</v>
      </c>
      <c r="L255" s="653">
        <v>1.0270272331671473</v>
      </c>
      <c r="M255" s="653">
        <v>16831.689999999999</v>
      </c>
      <c r="N255" s="653">
        <v>1</v>
      </c>
      <c r="O255" s="653">
        <v>16831.689999999999</v>
      </c>
      <c r="P255" s="666">
        <v>0.12837840414589341</v>
      </c>
      <c r="Q255" s="654">
        <v>16831.689999999999</v>
      </c>
    </row>
    <row r="256" spans="1:17" ht="14.4" customHeight="1" x14ac:dyDescent="0.3">
      <c r="A256" s="649" t="s">
        <v>7528</v>
      </c>
      <c r="B256" s="650" t="s">
        <v>7166</v>
      </c>
      <c r="C256" s="650" t="s">
        <v>6695</v>
      </c>
      <c r="D256" s="650" t="s">
        <v>7627</v>
      </c>
      <c r="E256" s="650" t="s">
        <v>7628</v>
      </c>
      <c r="F256" s="653"/>
      <c r="G256" s="653"/>
      <c r="H256" s="653"/>
      <c r="I256" s="653"/>
      <c r="J256" s="653">
        <v>1</v>
      </c>
      <c r="K256" s="653">
        <v>5200.68</v>
      </c>
      <c r="L256" s="653"/>
      <c r="M256" s="653">
        <v>5200.68</v>
      </c>
      <c r="N256" s="653">
        <v>1</v>
      </c>
      <c r="O256" s="653">
        <v>5200.68</v>
      </c>
      <c r="P256" s="666"/>
      <c r="Q256" s="654">
        <v>5200.68</v>
      </c>
    </row>
    <row r="257" spans="1:17" ht="14.4" customHeight="1" x14ac:dyDescent="0.3">
      <c r="A257" s="649" t="s">
        <v>7528</v>
      </c>
      <c r="B257" s="650" t="s">
        <v>7166</v>
      </c>
      <c r="C257" s="650" t="s">
        <v>6695</v>
      </c>
      <c r="D257" s="650" t="s">
        <v>7629</v>
      </c>
      <c r="E257" s="650" t="s">
        <v>7630</v>
      </c>
      <c r="F257" s="653">
        <v>7</v>
      </c>
      <c r="G257" s="653">
        <v>44954.26</v>
      </c>
      <c r="H257" s="653">
        <v>1</v>
      </c>
      <c r="I257" s="653">
        <v>6422.0371428571434</v>
      </c>
      <c r="J257" s="653">
        <v>1</v>
      </c>
      <c r="K257" s="653">
        <v>6587.13</v>
      </c>
      <c r="L257" s="653">
        <v>0.14652960587050037</v>
      </c>
      <c r="M257" s="653">
        <v>6587.13</v>
      </c>
      <c r="N257" s="653">
        <v>5</v>
      </c>
      <c r="O257" s="653">
        <v>32935.65</v>
      </c>
      <c r="P257" s="666">
        <v>0.73264802935250184</v>
      </c>
      <c r="Q257" s="654">
        <v>6587.13</v>
      </c>
    </row>
    <row r="258" spans="1:17" ht="14.4" customHeight="1" x14ac:dyDescent="0.3">
      <c r="A258" s="649" t="s">
        <v>7528</v>
      </c>
      <c r="B258" s="650" t="s">
        <v>7166</v>
      </c>
      <c r="C258" s="650" t="s">
        <v>6695</v>
      </c>
      <c r="D258" s="650" t="s">
        <v>7631</v>
      </c>
      <c r="E258" s="650" t="s">
        <v>7632</v>
      </c>
      <c r="F258" s="653">
        <v>1</v>
      </c>
      <c r="G258" s="653">
        <v>1841.62</v>
      </c>
      <c r="H258" s="653">
        <v>1</v>
      </c>
      <c r="I258" s="653">
        <v>1841.62</v>
      </c>
      <c r="J258" s="653">
        <v>1</v>
      </c>
      <c r="K258" s="653">
        <v>1841.62</v>
      </c>
      <c r="L258" s="653">
        <v>1</v>
      </c>
      <c r="M258" s="653">
        <v>1841.62</v>
      </c>
      <c r="N258" s="653"/>
      <c r="O258" s="653"/>
      <c r="P258" s="666"/>
      <c r="Q258" s="654"/>
    </row>
    <row r="259" spans="1:17" ht="14.4" customHeight="1" x14ac:dyDescent="0.3">
      <c r="A259" s="649" t="s">
        <v>7528</v>
      </c>
      <c r="B259" s="650" t="s">
        <v>7166</v>
      </c>
      <c r="C259" s="650" t="s">
        <v>6695</v>
      </c>
      <c r="D259" s="650" t="s">
        <v>7633</v>
      </c>
      <c r="E259" s="650" t="s">
        <v>7634</v>
      </c>
      <c r="F259" s="653">
        <v>1</v>
      </c>
      <c r="G259" s="653">
        <v>18571</v>
      </c>
      <c r="H259" s="653">
        <v>1</v>
      </c>
      <c r="I259" s="653">
        <v>18571</v>
      </c>
      <c r="J259" s="653"/>
      <c r="K259" s="653"/>
      <c r="L259" s="653"/>
      <c r="M259" s="653"/>
      <c r="N259" s="653"/>
      <c r="O259" s="653"/>
      <c r="P259" s="666"/>
      <c r="Q259" s="654"/>
    </row>
    <row r="260" spans="1:17" ht="14.4" customHeight="1" x14ac:dyDescent="0.3">
      <c r="A260" s="649" t="s">
        <v>7528</v>
      </c>
      <c r="B260" s="650" t="s">
        <v>7166</v>
      </c>
      <c r="C260" s="650" t="s">
        <v>6695</v>
      </c>
      <c r="D260" s="650" t="s">
        <v>7635</v>
      </c>
      <c r="E260" s="650" t="s">
        <v>7636</v>
      </c>
      <c r="F260" s="653"/>
      <c r="G260" s="653"/>
      <c r="H260" s="653"/>
      <c r="I260" s="653"/>
      <c r="J260" s="653"/>
      <c r="K260" s="653"/>
      <c r="L260" s="653"/>
      <c r="M260" s="653"/>
      <c r="N260" s="653">
        <v>1</v>
      </c>
      <c r="O260" s="653">
        <v>2013.14</v>
      </c>
      <c r="P260" s="666"/>
      <c r="Q260" s="654">
        <v>2013.14</v>
      </c>
    </row>
    <row r="261" spans="1:17" ht="14.4" customHeight="1" x14ac:dyDescent="0.3">
      <c r="A261" s="649" t="s">
        <v>7528</v>
      </c>
      <c r="B261" s="650" t="s">
        <v>7166</v>
      </c>
      <c r="C261" s="650" t="s">
        <v>6695</v>
      </c>
      <c r="D261" s="650" t="s">
        <v>7637</v>
      </c>
      <c r="E261" s="650" t="s">
        <v>7638</v>
      </c>
      <c r="F261" s="653">
        <v>2</v>
      </c>
      <c r="G261" s="653">
        <v>18655.2</v>
      </c>
      <c r="H261" s="653">
        <v>1</v>
      </c>
      <c r="I261" s="653">
        <v>9327.6</v>
      </c>
      <c r="J261" s="653">
        <v>2</v>
      </c>
      <c r="K261" s="653">
        <v>18655.2</v>
      </c>
      <c r="L261" s="653">
        <v>1</v>
      </c>
      <c r="M261" s="653">
        <v>9327.6</v>
      </c>
      <c r="N261" s="653">
        <v>1</v>
      </c>
      <c r="O261" s="653">
        <v>9327.6</v>
      </c>
      <c r="P261" s="666">
        <v>0.5</v>
      </c>
      <c r="Q261" s="654">
        <v>9327.6</v>
      </c>
    </row>
    <row r="262" spans="1:17" ht="14.4" customHeight="1" x14ac:dyDescent="0.3">
      <c r="A262" s="649" t="s">
        <v>7528</v>
      </c>
      <c r="B262" s="650" t="s">
        <v>7166</v>
      </c>
      <c r="C262" s="650" t="s">
        <v>6695</v>
      </c>
      <c r="D262" s="650" t="s">
        <v>7639</v>
      </c>
      <c r="E262" s="650" t="s">
        <v>7640</v>
      </c>
      <c r="F262" s="653"/>
      <c r="G262" s="653"/>
      <c r="H262" s="653"/>
      <c r="I262" s="653"/>
      <c r="J262" s="653">
        <v>1</v>
      </c>
      <c r="K262" s="653">
        <v>15954.82</v>
      </c>
      <c r="L262" s="653"/>
      <c r="M262" s="653">
        <v>15954.82</v>
      </c>
      <c r="N262" s="653">
        <v>2</v>
      </c>
      <c r="O262" s="653">
        <v>31909.64</v>
      </c>
      <c r="P262" s="666"/>
      <c r="Q262" s="654">
        <v>15954.82</v>
      </c>
    </row>
    <row r="263" spans="1:17" ht="14.4" customHeight="1" x14ac:dyDescent="0.3">
      <c r="A263" s="649" t="s">
        <v>7528</v>
      </c>
      <c r="B263" s="650" t="s">
        <v>7166</v>
      </c>
      <c r="C263" s="650" t="s">
        <v>6695</v>
      </c>
      <c r="D263" s="650" t="s">
        <v>7641</v>
      </c>
      <c r="E263" s="650" t="s">
        <v>7642</v>
      </c>
      <c r="F263" s="653">
        <v>4</v>
      </c>
      <c r="G263" s="653">
        <v>5802.8</v>
      </c>
      <c r="H263" s="653">
        <v>1</v>
      </c>
      <c r="I263" s="653">
        <v>1450.7</v>
      </c>
      <c r="J263" s="653">
        <v>2</v>
      </c>
      <c r="K263" s="653">
        <v>2901.4</v>
      </c>
      <c r="L263" s="653">
        <v>0.5</v>
      </c>
      <c r="M263" s="653">
        <v>1450.7</v>
      </c>
      <c r="N263" s="653">
        <v>1</v>
      </c>
      <c r="O263" s="653">
        <v>1450.7</v>
      </c>
      <c r="P263" s="666">
        <v>0.25</v>
      </c>
      <c r="Q263" s="654">
        <v>1450.7</v>
      </c>
    </row>
    <row r="264" spans="1:17" ht="14.4" customHeight="1" x14ac:dyDescent="0.3">
      <c r="A264" s="649" t="s">
        <v>7528</v>
      </c>
      <c r="B264" s="650" t="s">
        <v>7166</v>
      </c>
      <c r="C264" s="650" t="s">
        <v>6695</v>
      </c>
      <c r="D264" s="650" t="s">
        <v>7643</v>
      </c>
      <c r="E264" s="650" t="s">
        <v>7644</v>
      </c>
      <c r="F264" s="653">
        <v>1</v>
      </c>
      <c r="G264" s="653">
        <v>511</v>
      </c>
      <c r="H264" s="653">
        <v>1</v>
      </c>
      <c r="I264" s="653">
        <v>511</v>
      </c>
      <c r="J264" s="653"/>
      <c r="K264" s="653"/>
      <c r="L264" s="653"/>
      <c r="M264" s="653"/>
      <c r="N264" s="653"/>
      <c r="O264" s="653"/>
      <c r="P264" s="666"/>
      <c r="Q264" s="654"/>
    </row>
    <row r="265" spans="1:17" ht="14.4" customHeight="1" x14ac:dyDescent="0.3">
      <c r="A265" s="649" t="s">
        <v>7528</v>
      </c>
      <c r="B265" s="650" t="s">
        <v>7166</v>
      </c>
      <c r="C265" s="650" t="s">
        <v>6695</v>
      </c>
      <c r="D265" s="650" t="s">
        <v>7645</v>
      </c>
      <c r="E265" s="650" t="s">
        <v>7646</v>
      </c>
      <c r="F265" s="653">
        <v>3</v>
      </c>
      <c r="G265" s="653">
        <v>28001.52</v>
      </c>
      <c r="H265" s="653">
        <v>1</v>
      </c>
      <c r="I265" s="653">
        <v>9333.84</v>
      </c>
      <c r="J265" s="653"/>
      <c r="K265" s="653"/>
      <c r="L265" s="653"/>
      <c r="M265" s="653"/>
      <c r="N265" s="653"/>
      <c r="O265" s="653"/>
      <c r="P265" s="666"/>
      <c r="Q265" s="654"/>
    </row>
    <row r="266" spans="1:17" ht="14.4" customHeight="1" x14ac:dyDescent="0.3">
      <c r="A266" s="649" t="s">
        <v>7528</v>
      </c>
      <c r="B266" s="650" t="s">
        <v>7166</v>
      </c>
      <c r="C266" s="650" t="s">
        <v>6695</v>
      </c>
      <c r="D266" s="650" t="s">
        <v>7647</v>
      </c>
      <c r="E266" s="650" t="s">
        <v>7648</v>
      </c>
      <c r="F266" s="653"/>
      <c r="G266" s="653"/>
      <c r="H266" s="653"/>
      <c r="I266" s="653"/>
      <c r="J266" s="653"/>
      <c r="K266" s="653"/>
      <c r="L266" s="653"/>
      <c r="M266" s="653"/>
      <c r="N266" s="653">
        <v>1</v>
      </c>
      <c r="O266" s="653">
        <v>23556.23</v>
      </c>
      <c r="P266" s="666"/>
      <c r="Q266" s="654">
        <v>23556.23</v>
      </c>
    </row>
    <row r="267" spans="1:17" ht="14.4" customHeight="1" x14ac:dyDescent="0.3">
      <c r="A267" s="649" t="s">
        <v>7528</v>
      </c>
      <c r="B267" s="650" t="s">
        <v>7166</v>
      </c>
      <c r="C267" s="650" t="s">
        <v>6695</v>
      </c>
      <c r="D267" s="650" t="s">
        <v>7649</v>
      </c>
      <c r="E267" s="650" t="s">
        <v>7650</v>
      </c>
      <c r="F267" s="653"/>
      <c r="G267" s="653"/>
      <c r="H267" s="653"/>
      <c r="I267" s="653"/>
      <c r="J267" s="653"/>
      <c r="K267" s="653"/>
      <c r="L267" s="653"/>
      <c r="M267" s="653"/>
      <c r="N267" s="653">
        <v>1</v>
      </c>
      <c r="O267" s="653">
        <v>380.86</v>
      </c>
      <c r="P267" s="666"/>
      <c r="Q267" s="654">
        <v>380.86</v>
      </c>
    </row>
    <row r="268" spans="1:17" ht="14.4" customHeight="1" x14ac:dyDescent="0.3">
      <c r="A268" s="649" t="s">
        <v>7528</v>
      </c>
      <c r="B268" s="650" t="s">
        <v>7166</v>
      </c>
      <c r="C268" s="650" t="s">
        <v>6695</v>
      </c>
      <c r="D268" s="650" t="s">
        <v>7651</v>
      </c>
      <c r="E268" s="650" t="s">
        <v>7652</v>
      </c>
      <c r="F268" s="653"/>
      <c r="G268" s="653"/>
      <c r="H268" s="653"/>
      <c r="I268" s="653"/>
      <c r="J268" s="653"/>
      <c r="K268" s="653"/>
      <c r="L268" s="653"/>
      <c r="M268" s="653"/>
      <c r="N268" s="653">
        <v>5</v>
      </c>
      <c r="O268" s="653">
        <v>5426</v>
      </c>
      <c r="P268" s="666"/>
      <c r="Q268" s="654">
        <v>1085.2</v>
      </c>
    </row>
    <row r="269" spans="1:17" ht="14.4" customHeight="1" x14ac:dyDescent="0.3">
      <c r="A269" s="649" t="s">
        <v>7528</v>
      </c>
      <c r="B269" s="650" t="s">
        <v>7166</v>
      </c>
      <c r="C269" s="650" t="s">
        <v>6695</v>
      </c>
      <c r="D269" s="650" t="s">
        <v>7653</v>
      </c>
      <c r="E269" s="650" t="s">
        <v>7654</v>
      </c>
      <c r="F269" s="653"/>
      <c r="G269" s="653"/>
      <c r="H269" s="653"/>
      <c r="I269" s="653"/>
      <c r="J269" s="653">
        <v>1</v>
      </c>
      <c r="K269" s="653">
        <v>25888.05</v>
      </c>
      <c r="L269" s="653"/>
      <c r="M269" s="653">
        <v>25888.05</v>
      </c>
      <c r="N269" s="653"/>
      <c r="O269" s="653"/>
      <c r="P269" s="666"/>
      <c r="Q269" s="654"/>
    </row>
    <row r="270" spans="1:17" ht="14.4" customHeight="1" x14ac:dyDescent="0.3">
      <c r="A270" s="649" t="s">
        <v>7528</v>
      </c>
      <c r="B270" s="650" t="s">
        <v>7166</v>
      </c>
      <c r="C270" s="650" t="s">
        <v>6707</v>
      </c>
      <c r="D270" s="650" t="s">
        <v>7655</v>
      </c>
      <c r="E270" s="650" t="s">
        <v>7656</v>
      </c>
      <c r="F270" s="653">
        <v>1</v>
      </c>
      <c r="G270" s="653">
        <v>204</v>
      </c>
      <c r="H270" s="653">
        <v>1</v>
      </c>
      <c r="I270" s="653">
        <v>204</v>
      </c>
      <c r="J270" s="653">
        <v>5</v>
      </c>
      <c r="K270" s="653">
        <v>1025</v>
      </c>
      <c r="L270" s="653">
        <v>5.0245098039215685</v>
      </c>
      <c r="M270" s="653">
        <v>205</v>
      </c>
      <c r="N270" s="653">
        <v>2</v>
      </c>
      <c r="O270" s="653">
        <v>411</v>
      </c>
      <c r="P270" s="666">
        <v>2.0147058823529411</v>
      </c>
      <c r="Q270" s="654">
        <v>205.5</v>
      </c>
    </row>
    <row r="271" spans="1:17" ht="14.4" customHeight="1" x14ac:dyDescent="0.3">
      <c r="A271" s="649" t="s">
        <v>7528</v>
      </c>
      <c r="B271" s="650" t="s">
        <v>7166</v>
      </c>
      <c r="C271" s="650" t="s">
        <v>6707</v>
      </c>
      <c r="D271" s="650" t="s">
        <v>7657</v>
      </c>
      <c r="E271" s="650" t="s">
        <v>7658</v>
      </c>
      <c r="F271" s="653">
        <v>3</v>
      </c>
      <c r="G271" s="653">
        <v>447</v>
      </c>
      <c r="H271" s="653">
        <v>1</v>
      </c>
      <c r="I271" s="653">
        <v>149</v>
      </c>
      <c r="J271" s="653">
        <v>5</v>
      </c>
      <c r="K271" s="653">
        <v>750</v>
      </c>
      <c r="L271" s="653">
        <v>1.6778523489932886</v>
      </c>
      <c r="M271" s="653">
        <v>150</v>
      </c>
      <c r="N271" s="653">
        <v>6</v>
      </c>
      <c r="O271" s="653">
        <v>906</v>
      </c>
      <c r="P271" s="666">
        <v>2.0268456375838926</v>
      </c>
      <c r="Q271" s="654">
        <v>151</v>
      </c>
    </row>
    <row r="272" spans="1:17" ht="14.4" customHeight="1" x14ac:dyDescent="0.3">
      <c r="A272" s="649" t="s">
        <v>7528</v>
      </c>
      <c r="B272" s="650" t="s">
        <v>7166</v>
      </c>
      <c r="C272" s="650" t="s">
        <v>6707</v>
      </c>
      <c r="D272" s="650" t="s">
        <v>7659</v>
      </c>
      <c r="E272" s="650" t="s">
        <v>7660</v>
      </c>
      <c r="F272" s="653">
        <v>27</v>
      </c>
      <c r="G272" s="653">
        <v>4887</v>
      </c>
      <c r="H272" s="653">
        <v>1</v>
      </c>
      <c r="I272" s="653">
        <v>181</v>
      </c>
      <c r="J272" s="653">
        <v>30</v>
      </c>
      <c r="K272" s="653">
        <v>5460</v>
      </c>
      <c r="L272" s="653">
        <v>1.1172498465316145</v>
      </c>
      <c r="M272" s="653">
        <v>182</v>
      </c>
      <c r="N272" s="653">
        <v>27</v>
      </c>
      <c r="O272" s="653">
        <v>4931</v>
      </c>
      <c r="P272" s="666">
        <v>1.0090034786167383</v>
      </c>
      <c r="Q272" s="654">
        <v>182.62962962962962</v>
      </c>
    </row>
    <row r="273" spans="1:17" ht="14.4" customHeight="1" x14ac:dyDescent="0.3">
      <c r="A273" s="649" t="s">
        <v>7528</v>
      </c>
      <c r="B273" s="650" t="s">
        <v>7166</v>
      </c>
      <c r="C273" s="650" t="s">
        <v>6707</v>
      </c>
      <c r="D273" s="650" t="s">
        <v>7661</v>
      </c>
      <c r="E273" s="650" t="s">
        <v>7662</v>
      </c>
      <c r="F273" s="653">
        <v>8</v>
      </c>
      <c r="G273" s="653">
        <v>992</v>
      </c>
      <c r="H273" s="653">
        <v>1</v>
      </c>
      <c r="I273" s="653">
        <v>124</v>
      </c>
      <c r="J273" s="653">
        <v>24</v>
      </c>
      <c r="K273" s="653">
        <v>2976</v>
      </c>
      <c r="L273" s="653">
        <v>3</v>
      </c>
      <c r="M273" s="653">
        <v>124</v>
      </c>
      <c r="N273" s="653">
        <v>22</v>
      </c>
      <c r="O273" s="653">
        <v>2739</v>
      </c>
      <c r="P273" s="666">
        <v>2.7610887096774195</v>
      </c>
      <c r="Q273" s="654">
        <v>124.5</v>
      </c>
    </row>
    <row r="274" spans="1:17" ht="14.4" customHeight="1" x14ac:dyDescent="0.3">
      <c r="A274" s="649" t="s">
        <v>7528</v>
      </c>
      <c r="B274" s="650" t="s">
        <v>7166</v>
      </c>
      <c r="C274" s="650" t="s">
        <v>6707</v>
      </c>
      <c r="D274" s="650" t="s">
        <v>7663</v>
      </c>
      <c r="E274" s="650" t="s">
        <v>7664</v>
      </c>
      <c r="F274" s="653">
        <v>10</v>
      </c>
      <c r="G274" s="653">
        <v>2160</v>
      </c>
      <c r="H274" s="653">
        <v>1</v>
      </c>
      <c r="I274" s="653">
        <v>216</v>
      </c>
      <c r="J274" s="653">
        <v>15</v>
      </c>
      <c r="K274" s="653">
        <v>3255</v>
      </c>
      <c r="L274" s="653">
        <v>1.5069444444444444</v>
      </c>
      <c r="M274" s="653">
        <v>217</v>
      </c>
      <c r="N274" s="653">
        <v>4</v>
      </c>
      <c r="O274" s="653">
        <v>871</v>
      </c>
      <c r="P274" s="666">
        <v>0.40324074074074073</v>
      </c>
      <c r="Q274" s="654">
        <v>217.75</v>
      </c>
    </row>
    <row r="275" spans="1:17" ht="14.4" customHeight="1" x14ac:dyDescent="0.3">
      <c r="A275" s="649" t="s">
        <v>7528</v>
      </c>
      <c r="B275" s="650" t="s">
        <v>7166</v>
      </c>
      <c r="C275" s="650" t="s">
        <v>6707</v>
      </c>
      <c r="D275" s="650" t="s">
        <v>7665</v>
      </c>
      <c r="E275" s="650" t="s">
        <v>7666</v>
      </c>
      <c r="F275" s="653">
        <v>3</v>
      </c>
      <c r="G275" s="653">
        <v>648</v>
      </c>
      <c r="H275" s="653">
        <v>1</v>
      </c>
      <c r="I275" s="653">
        <v>216</v>
      </c>
      <c r="J275" s="653">
        <v>2</v>
      </c>
      <c r="K275" s="653">
        <v>434</v>
      </c>
      <c r="L275" s="653">
        <v>0.66975308641975306</v>
      </c>
      <c r="M275" s="653">
        <v>217</v>
      </c>
      <c r="N275" s="653">
        <v>1</v>
      </c>
      <c r="O275" s="653">
        <v>217</v>
      </c>
      <c r="P275" s="666">
        <v>0.33487654320987653</v>
      </c>
      <c r="Q275" s="654">
        <v>217</v>
      </c>
    </row>
    <row r="276" spans="1:17" ht="14.4" customHeight="1" x14ac:dyDescent="0.3">
      <c r="A276" s="649" t="s">
        <v>7528</v>
      </c>
      <c r="B276" s="650" t="s">
        <v>7166</v>
      </c>
      <c r="C276" s="650" t="s">
        <v>6707</v>
      </c>
      <c r="D276" s="650" t="s">
        <v>7667</v>
      </c>
      <c r="E276" s="650" t="s">
        <v>7668</v>
      </c>
      <c r="F276" s="653">
        <v>40</v>
      </c>
      <c r="G276" s="653">
        <v>8720</v>
      </c>
      <c r="H276" s="653">
        <v>1</v>
      </c>
      <c r="I276" s="653">
        <v>218</v>
      </c>
      <c r="J276" s="653">
        <v>62</v>
      </c>
      <c r="K276" s="653">
        <v>13578</v>
      </c>
      <c r="L276" s="653">
        <v>1.5571100917431193</v>
      </c>
      <c r="M276" s="653">
        <v>219</v>
      </c>
      <c r="N276" s="653">
        <v>72</v>
      </c>
      <c r="O276" s="653">
        <v>15824</v>
      </c>
      <c r="P276" s="666">
        <v>1.8146788990825689</v>
      </c>
      <c r="Q276" s="654">
        <v>219.77777777777777</v>
      </c>
    </row>
    <row r="277" spans="1:17" ht="14.4" customHeight="1" x14ac:dyDescent="0.3">
      <c r="A277" s="649" t="s">
        <v>7528</v>
      </c>
      <c r="B277" s="650" t="s">
        <v>7166</v>
      </c>
      <c r="C277" s="650" t="s">
        <v>6707</v>
      </c>
      <c r="D277" s="650" t="s">
        <v>7669</v>
      </c>
      <c r="E277" s="650" t="s">
        <v>7670</v>
      </c>
      <c r="F277" s="653">
        <v>2</v>
      </c>
      <c r="G277" s="653">
        <v>1216</v>
      </c>
      <c r="H277" s="653">
        <v>1</v>
      </c>
      <c r="I277" s="653">
        <v>608</v>
      </c>
      <c r="J277" s="653">
        <v>10</v>
      </c>
      <c r="K277" s="653">
        <v>6090</v>
      </c>
      <c r="L277" s="653">
        <v>5.0082236842105265</v>
      </c>
      <c r="M277" s="653">
        <v>609</v>
      </c>
      <c r="N277" s="653">
        <v>13</v>
      </c>
      <c r="O277" s="653">
        <v>7938</v>
      </c>
      <c r="P277" s="666">
        <v>6.5279605263157894</v>
      </c>
      <c r="Q277" s="654">
        <v>610.61538461538464</v>
      </c>
    </row>
    <row r="278" spans="1:17" ht="14.4" customHeight="1" x14ac:dyDescent="0.3">
      <c r="A278" s="649" t="s">
        <v>7528</v>
      </c>
      <c r="B278" s="650" t="s">
        <v>7166</v>
      </c>
      <c r="C278" s="650" t="s">
        <v>6707</v>
      </c>
      <c r="D278" s="650" t="s">
        <v>7671</v>
      </c>
      <c r="E278" s="650" t="s">
        <v>7672</v>
      </c>
      <c r="F278" s="653"/>
      <c r="G278" s="653"/>
      <c r="H278" s="653"/>
      <c r="I278" s="653"/>
      <c r="J278" s="653">
        <v>1</v>
      </c>
      <c r="K278" s="653">
        <v>449</v>
      </c>
      <c r="L278" s="653"/>
      <c r="M278" s="653">
        <v>449</v>
      </c>
      <c r="N278" s="653"/>
      <c r="O278" s="653"/>
      <c r="P278" s="666"/>
      <c r="Q278" s="654"/>
    </row>
    <row r="279" spans="1:17" ht="14.4" customHeight="1" x14ac:dyDescent="0.3">
      <c r="A279" s="649" t="s">
        <v>7528</v>
      </c>
      <c r="B279" s="650" t="s">
        <v>7166</v>
      </c>
      <c r="C279" s="650" t="s">
        <v>6707</v>
      </c>
      <c r="D279" s="650" t="s">
        <v>7164</v>
      </c>
      <c r="E279" s="650" t="s">
        <v>7165</v>
      </c>
      <c r="F279" s="653">
        <v>1</v>
      </c>
      <c r="G279" s="653">
        <v>256</v>
      </c>
      <c r="H279" s="653">
        <v>1</v>
      </c>
      <c r="I279" s="653">
        <v>256</v>
      </c>
      <c r="J279" s="653">
        <v>1</v>
      </c>
      <c r="K279" s="653">
        <v>257</v>
      </c>
      <c r="L279" s="653">
        <v>1.00390625</v>
      </c>
      <c r="M279" s="653">
        <v>257</v>
      </c>
      <c r="N279" s="653"/>
      <c r="O279" s="653"/>
      <c r="P279" s="666"/>
      <c r="Q279" s="654"/>
    </row>
    <row r="280" spans="1:17" ht="14.4" customHeight="1" x14ac:dyDescent="0.3">
      <c r="A280" s="649" t="s">
        <v>7528</v>
      </c>
      <c r="B280" s="650" t="s">
        <v>7166</v>
      </c>
      <c r="C280" s="650" t="s">
        <v>6707</v>
      </c>
      <c r="D280" s="650" t="s">
        <v>7180</v>
      </c>
      <c r="E280" s="650" t="s">
        <v>7181</v>
      </c>
      <c r="F280" s="653">
        <v>38</v>
      </c>
      <c r="G280" s="653">
        <v>12350</v>
      </c>
      <c r="H280" s="653">
        <v>1</v>
      </c>
      <c r="I280" s="653">
        <v>325</v>
      </c>
      <c r="J280" s="653">
        <v>50</v>
      </c>
      <c r="K280" s="653">
        <v>16300</v>
      </c>
      <c r="L280" s="653">
        <v>1.319838056680162</v>
      </c>
      <c r="M280" s="653">
        <v>326</v>
      </c>
      <c r="N280" s="653">
        <v>69</v>
      </c>
      <c r="O280" s="653">
        <v>22608</v>
      </c>
      <c r="P280" s="666">
        <v>1.8306072874493926</v>
      </c>
      <c r="Q280" s="654">
        <v>327.6521739130435</v>
      </c>
    </row>
    <row r="281" spans="1:17" ht="14.4" customHeight="1" x14ac:dyDescent="0.3">
      <c r="A281" s="649" t="s">
        <v>7528</v>
      </c>
      <c r="B281" s="650" t="s">
        <v>7166</v>
      </c>
      <c r="C281" s="650" t="s">
        <v>6707</v>
      </c>
      <c r="D281" s="650" t="s">
        <v>7673</v>
      </c>
      <c r="E281" s="650" t="s">
        <v>7674</v>
      </c>
      <c r="F281" s="653">
        <v>9</v>
      </c>
      <c r="G281" s="653">
        <v>37098</v>
      </c>
      <c r="H281" s="653">
        <v>1</v>
      </c>
      <c r="I281" s="653">
        <v>4122</v>
      </c>
      <c r="J281" s="653">
        <v>9</v>
      </c>
      <c r="K281" s="653">
        <v>37143</v>
      </c>
      <c r="L281" s="653">
        <v>1.0012130033964095</v>
      </c>
      <c r="M281" s="653">
        <v>4127</v>
      </c>
      <c r="N281" s="653">
        <v>6</v>
      </c>
      <c r="O281" s="653">
        <v>24786</v>
      </c>
      <c r="P281" s="666">
        <v>0.66812227074235808</v>
      </c>
      <c r="Q281" s="654">
        <v>4131</v>
      </c>
    </row>
    <row r="282" spans="1:17" ht="14.4" customHeight="1" x14ac:dyDescent="0.3">
      <c r="A282" s="649" t="s">
        <v>7528</v>
      </c>
      <c r="B282" s="650" t="s">
        <v>7166</v>
      </c>
      <c r="C282" s="650" t="s">
        <v>6707</v>
      </c>
      <c r="D282" s="650" t="s">
        <v>7675</v>
      </c>
      <c r="E282" s="650" t="s">
        <v>7676</v>
      </c>
      <c r="F282" s="653">
        <v>1</v>
      </c>
      <c r="G282" s="653">
        <v>6244</v>
      </c>
      <c r="H282" s="653">
        <v>1</v>
      </c>
      <c r="I282" s="653">
        <v>6244</v>
      </c>
      <c r="J282" s="653">
        <v>15</v>
      </c>
      <c r="K282" s="653">
        <v>93750</v>
      </c>
      <c r="L282" s="653">
        <v>15.014413837283792</v>
      </c>
      <c r="M282" s="653">
        <v>6250</v>
      </c>
      <c r="N282" s="653">
        <v>18</v>
      </c>
      <c r="O282" s="653">
        <v>112570</v>
      </c>
      <c r="P282" s="666">
        <v>18.02850736707239</v>
      </c>
      <c r="Q282" s="654">
        <v>6253.8888888888887</v>
      </c>
    </row>
    <row r="283" spans="1:17" ht="14.4" customHeight="1" x14ac:dyDescent="0.3">
      <c r="A283" s="649" t="s">
        <v>7528</v>
      </c>
      <c r="B283" s="650" t="s">
        <v>7166</v>
      </c>
      <c r="C283" s="650" t="s">
        <v>6707</v>
      </c>
      <c r="D283" s="650" t="s">
        <v>7677</v>
      </c>
      <c r="E283" s="650" t="s">
        <v>7678</v>
      </c>
      <c r="F283" s="653">
        <v>6</v>
      </c>
      <c r="G283" s="653">
        <v>9060</v>
      </c>
      <c r="H283" s="653">
        <v>1</v>
      </c>
      <c r="I283" s="653">
        <v>1510</v>
      </c>
      <c r="J283" s="653">
        <v>3</v>
      </c>
      <c r="K283" s="653">
        <v>4545</v>
      </c>
      <c r="L283" s="653">
        <v>0.5016556291390728</v>
      </c>
      <c r="M283" s="653">
        <v>1515</v>
      </c>
      <c r="N283" s="653">
        <v>5</v>
      </c>
      <c r="O283" s="653">
        <v>7599</v>
      </c>
      <c r="P283" s="666">
        <v>0.83874172185430462</v>
      </c>
      <c r="Q283" s="654">
        <v>1519.8</v>
      </c>
    </row>
    <row r="284" spans="1:17" ht="14.4" customHeight="1" x14ac:dyDescent="0.3">
      <c r="A284" s="649" t="s">
        <v>7528</v>
      </c>
      <c r="B284" s="650" t="s">
        <v>7166</v>
      </c>
      <c r="C284" s="650" t="s">
        <v>6707</v>
      </c>
      <c r="D284" s="650" t="s">
        <v>7679</v>
      </c>
      <c r="E284" s="650" t="s">
        <v>7680</v>
      </c>
      <c r="F284" s="653">
        <v>18</v>
      </c>
      <c r="G284" s="653">
        <v>68598</v>
      </c>
      <c r="H284" s="653">
        <v>1</v>
      </c>
      <c r="I284" s="653">
        <v>3811</v>
      </c>
      <c r="J284" s="653">
        <v>20</v>
      </c>
      <c r="K284" s="653">
        <v>76300</v>
      </c>
      <c r="L284" s="653">
        <v>1.1122773258695589</v>
      </c>
      <c r="M284" s="653">
        <v>3815</v>
      </c>
      <c r="N284" s="653">
        <v>12</v>
      </c>
      <c r="O284" s="653">
        <v>45816</v>
      </c>
      <c r="P284" s="666">
        <v>0.66789119216303683</v>
      </c>
      <c r="Q284" s="654">
        <v>3818</v>
      </c>
    </row>
    <row r="285" spans="1:17" ht="14.4" customHeight="1" x14ac:dyDescent="0.3">
      <c r="A285" s="649" t="s">
        <v>7528</v>
      </c>
      <c r="B285" s="650" t="s">
        <v>7166</v>
      </c>
      <c r="C285" s="650" t="s">
        <v>6707</v>
      </c>
      <c r="D285" s="650" t="s">
        <v>7681</v>
      </c>
      <c r="E285" s="650" t="s">
        <v>7682</v>
      </c>
      <c r="F285" s="653">
        <v>6</v>
      </c>
      <c r="G285" s="653">
        <v>30870</v>
      </c>
      <c r="H285" s="653">
        <v>1</v>
      </c>
      <c r="I285" s="653">
        <v>5145</v>
      </c>
      <c r="J285" s="653">
        <v>2</v>
      </c>
      <c r="K285" s="653">
        <v>10300</v>
      </c>
      <c r="L285" s="653">
        <v>0.33365727243278265</v>
      </c>
      <c r="M285" s="653">
        <v>5150</v>
      </c>
      <c r="N285" s="653">
        <v>4</v>
      </c>
      <c r="O285" s="653">
        <v>20608</v>
      </c>
      <c r="P285" s="666">
        <v>0.66757369614512474</v>
      </c>
      <c r="Q285" s="654">
        <v>5152</v>
      </c>
    </row>
    <row r="286" spans="1:17" ht="14.4" customHeight="1" x14ac:dyDescent="0.3">
      <c r="A286" s="649" t="s">
        <v>7528</v>
      </c>
      <c r="B286" s="650" t="s">
        <v>7166</v>
      </c>
      <c r="C286" s="650" t="s">
        <v>6707</v>
      </c>
      <c r="D286" s="650" t="s">
        <v>7683</v>
      </c>
      <c r="E286" s="650" t="s">
        <v>7684</v>
      </c>
      <c r="F286" s="653">
        <v>1</v>
      </c>
      <c r="G286" s="653">
        <v>1653</v>
      </c>
      <c r="H286" s="653">
        <v>1</v>
      </c>
      <c r="I286" s="653">
        <v>1653</v>
      </c>
      <c r="J286" s="653">
        <v>13</v>
      </c>
      <c r="K286" s="653">
        <v>21541</v>
      </c>
      <c r="L286" s="653">
        <v>13.031457955232909</v>
      </c>
      <c r="M286" s="653">
        <v>1657</v>
      </c>
      <c r="N286" s="653">
        <v>16</v>
      </c>
      <c r="O286" s="653">
        <v>26542</v>
      </c>
      <c r="P286" s="666">
        <v>16.05686630369026</v>
      </c>
      <c r="Q286" s="654">
        <v>1658.875</v>
      </c>
    </row>
    <row r="287" spans="1:17" ht="14.4" customHeight="1" x14ac:dyDescent="0.3">
      <c r="A287" s="649" t="s">
        <v>7528</v>
      </c>
      <c r="B287" s="650" t="s">
        <v>7166</v>
      </c>
      <c r="C287" s="650" t="s">
        <v>6707</v>
      </c>
      <c r="D287" s="650" t="s">
        <v>7685</v>
      </c>
      <c r="E287" s="650" t="s">
        <v>7686</v>
      </c>
      <c r="F287" s="653">
        <v>44</v>
      </c>
      <c r="G287" s="653">
        <v>56144</v>
      </c>
      <c r="H287" s="653">
        <v>1</v>
      </c>
      <c r="I287" s="653">
        <v>1276</v>
      </c>
      <c r="J287" s="653">
        <v>50</v>
      </c>
      <c r="K287" s="653">
        <v>63850</v>
      </c>
      <c r="L287" s="653">
        <v>1.1372542034767741</v>
      </c>
      <c r="M287" s="653">
        <v>1277</v>
      </c>
      <c r="N287" s="653">
        <v>53</v>
      </c>
      <c r="O287" s="653">
        <v>67750</v>
      </c>
      <c r="P287" s="666">
        <v>1.2067184383015104</v>
      </c>
      <c r="Q287" s="654">
        <v>1278.3018867924529</v>
      </c>
    </row>
    <row r="288" spans="1:17" ht="14.4" customHeight="1" x14ac:dyDescent="0.3">
      <c r="A288" s="649" t="s">
        <v>7528</v>
      </c>
      <c r="B288" s="650" t="s">
        <v>7166</v>
      </c>
      <c r="C288" s="650" t="s">
        <v>6707</v>
      </c>
      <c r="D288" s="650" t="s">
        <v>7687</v>
      </c>
      <c r="E288" s="650" t="s">
        <v>7688</v>
      </c>
      <c r="F288" s="653">
        <v>43</v>
      </c>
      <c r="G288" s="653">
        <v>50009</v>
      </c>
      <c r="H288" s="653">
        <v>1</v>
      </c>
      <c r="I288" s="653">
        <v>1163</v>
      </c>
      <c r="J288" s="653">
        <v>49</v>
      </c>
      <c r="K288" s="653">
        <v>57036</v>
      </c>
      <c r="L288" s="653">
        <v>1.1405147073526765</v>
      </c>
      <c r="M288" s="653">
        <v>1164</v>
      </c>
      <c r="N288" s="653">
        <v>50</v>
      </c>
      <c r="O288" s="653">
        <v>58244</v>
      </c>
      <c r="P288" s="666">
        <v>1.1646703593353196</v>
      </c>
      <c r="Q288" s="654">
        <v>1164.8800000000001</v>
      </c>
    </row>
    <row r="289" spans="1:17" ht="14.4" customHeight="1" x14ac:dyDescent="0.3">
      <c r="A289" s="649" t="s">
        <v>7528</v>
      </c>
      <c r="B289" s="650" t="s">
        <v>7166</v>
      </c>
      <c r="C289" s="650" t="s">
        <v>6707</v>
      </c>
      <c r="D289" s="650" t="s">
        <v>7689</v>
      </c>
      <c r="E289" s="650" t="s">
        <v>7690</v>
      </c>
      <c r="F289" s="653">
        <v>25</v>
      </c>
      <c r="G289" s="653">
        <v>126625</v>
      </c>
      <c r="H289" s="653">
        <v>1</v>
      </c>
      <c r="I289" s="653">
        <v>5065</v>
      </c>
      <c r="J289" s="653">
        <v>11</v>
      </c>
      <c r="K289" s="653">
        <v>55748</v>
      </c>
      <c r="L289" s="653">
        <v>0.44026061204343536</v>
      </c>
      <c r="M289" s="653">
        <v>5068</v>
      </c>
      <c r="N289" s="653">
        <v>44</v>
      </c>
      <c r="O289" s="653">
        <v>223184</v>
      </c>
      <c r="P289" s="666">
        <v>1.7625587364264561</v>
      </c>
      <c r="Q289" s="654">
        <v>5072.363636363636</v>
      </c>
    </row>
    <row r="290" spans="1:17" ht="14.4" customHeight="1" x14ac:dyDescent="0.3">
      <c r="A290" s="649" t="s">
        <v>7528</v>
      </c>
      <c r="B290" s="650" t="s">
        <v>7166</v>
      </c>
      <c r="C290" s="650" t="s">
        <v>6707</v>
      </c>
      <c r="D290" s="650" t="s">
        <v>7691</v>
      </c>
      <c r="E290" s="650" t="s">
        <v>7692</v>
      </c>
      <c r="F290" s="653">
        <v>1</v>
      </c>
      <c r="G290" s="653">
        <v>7669</v>
      </c>
      <c r="H290" s="653">
        <v>1</v>
      </c>
      <c r="I290" s="653">
        <v>7669</v>
      </c>
      <c r="J290" s="653">
        <v>1</v>
      </c>
      <c r="K290" s="653">
        <v>7673</v>
      </c>
      <c r="L290" s="653">
        <v>1.0005215803885774</v>
      </c>
      <c r="M290" s="653">
        <v>7673</v>
      </c>
      <c r="N290" s="653"/>
      <c r="O290" s="653"/>
      <c r="P290" s="666"/>
      <c r="Q290" s="654"/>
    </row>
    <row r="291" spans="1:17" ht="14.4" customHeight="1" x14ac:dyDescent="0.3">
      <c r="A291" s="649" t="s">
        <v>7528</v>
      </c>
      <c r="B291" s="650" t="s">
        <v>7166</v>
      </c>
      <c r="C291" s="650" t="s">
        <v>6707</v>
      </c>
      <c r="D291" s="650" t="s">
        <v>7693</v>
      </c>
      <c r="E291" s="650" t="s">
        <v>7694</v>
      </c>
      <c r="F291" s="653"/>
      <c r="G291" s="653"/>
      <c r="H291" s="653"/>
      <c r="I291" s="653"/>
      <c r="J291" s="653">
        <v>1</v>
      </c>
      <c r="K291" s="653">
        <v>742</v>
      </c>
      <c r="L291" s="653"/>
      <c r="M291" s="653">
        <v>742</v>
      </c>
      <c r="N291" s="653"/>
      <c r="O291" s="653"/>
      <c r="P291" s="666"/>
      <c r="Q291" s="654"/>
    </row>
    <row r="292" spans="1:17" ht="14.4" customHeight="1" x14ac:dyDescent="0.3">
      <c r="A292" s="649" t="s">
        <v>7528</v>
      </c>
      <c r="B292" s="650" t="s">
        <v>7166</v>
      </c>
      <c r="C292" s="650" t="s">
        <v>6707</v>
      </c>
      <c r="D292" s="650" t="s">
        <v>7695</v>
      </c>
      <c r="E292" s="650" t="s">
        <v>7696</v>
      </c>
      <c r="F292" s="653">
        <v>341</v>
      </c>
      <c r="G292" s="653">
        <v>58652</v>
      </c>
      <c r="H292" s="653">
        <v>1</v>
      </c>
      <c r="I292" s="653">
        <v>172</v>
      </c>
      <c r="J292" s="653">
        <v>325</v>
      </c>
      <c r="K292" s="653">
        <v>56225</v>
      </c>
      <c r="L292" s="653">
        <v>0.95862033690240744</v>
      </c>
      <c r="M292" s="653">
        <v>173</v>
      </c>
      <c r="N292" s="653">
        <v>406</v>
      </c>
      <c r="O292" s="653">
        <v>70470</v>
      </c>
      <c r="P292" s="666">
        <v>1.2014935552069836</v>
      </c>
      <c r="Q292" s="654">
        <v>173.57142857142858</v>
      </c>
    </row>
    <row r="293" spans="1:17" ht="14.4" customHeight="1" x14ac:dyDescent="0.3">
      <c r="A293" s="649" t="s">
        <v>7528</v>
      </c>
      <c r="B293" s="650" t="s">
        <v>7166</v>
      </c>
      <c r="C293" s="650" t="s">
        <v>6707</v>
      </c>
      <c r="D293" s="650" t="s">
        <v>7697</v>
      </c>
      <c r="E293" s="650" t="s">
        <v>7698</v>
      </c>
      <c r="F293" s="653">
        <v>58</v>
      </c>
      <c r="G293" s="653">
        <v>115652</v>
      </c>
      <c r="H293" s="653">
        <v>1</v>
      </c>
      <c r="I293" s="653">
        <v>1994</v>
      </c>
      <c r="J293" s="653">
        <v>74</v>
      </c>
      <c r="K293" s="653">
        <v>147704</v>
      </c>
      <c r="L293" s="653">
        <v>1.2771417701380001</v>
      </c>
      <c r="M293" s="653">
        <v>1996</v>
      </c>
      <c r="N293" s="653">
        <v>78</v>
      </c>
      <c r="O293" s="653">
        <v>155823</v>
      </c>
      <c r="P293" s="666">
        <v>1.3473437554041434</v>
      </c>
      <c r="Q293" s="654">
        <v>1997.7307692307693</v>
      </c>
    </row>
    <row r="294" spans="1:17" ht="14.4" customHeight="1" x14ac:dyDescent="0.3">
      <c r="A294" s="649" t="s">
        <v>7528</v>
      </c>
      <c r="B294" s="650" t="s">
        <v>7166</v>
      </c>
      <c r="C294" s="650" t="s">
        <v>6707</v>
      </c>
      <c r="D294" s="650" t="s">
        <v>7699</v>
      </c>
      <c r="E294" s="650" t="s">
        <v>7700</v>
      </c>
      <c r="F294" s="653">
        <v>13</v>
      </c>
      <c r="G294" s="653">
        <v>34983</v>
      </c>
      <c r="H294" s="653">
        <v>1</v>
      </c>
      <c r="I294" s="653">
        <v>2691</v>
      </c>
      <c r="J294" s="653">
        <v>9</v>
      </c>
      <c r="K294" s="653">
        <v>24228</v>
      </c>
      <c r="L294" s="653">
        <v>0.69256496012348856</v>
      </c>
      <c r="M294" s="653">
        <v>2692</v>
      </c>
      <c r="N294" s="653">
        <v>22</v>
      </c>
      <c r="O294" s="653">
        <v>59272</v>
      </c>
      <c r="P294" s="666">
        <v>1.6943086642083298</v>
      </c>
      <c r="Q294" s="654">
        <v>2694.181818181818</v>
      </c>
    </row>
    <row r="295" spans="1:17" ht="14.4" customHeight="1" x14ac:dyDescent="0.3">
      <c r="A295" s="649" t="s">
        <v>7528</v>
      </c>
      <c r="B295" s="650" t="s">
        <v>7166</v>
      </c>
      <c r="C295" s="650" t="s">
        <v>6707</v>
      </c>
      <c r="D295" s="650" t="s">
        <v>7701</v>
      </c>
      <c r="E295" s="650" t="s">
        <v>7702</v>
      </c>
      <c r="F295" s="653">
        <v>1</v>
      </c>
      <c r="G295" s="653">
        <v>5177</v>
      </c>
      <c r="H295" s="653">
        <v>1</v>
      </c>
      <c r="I295" s="653">
        <v>5177</v>
      </c>
      <c r="J295" s="653">
        <v>3</v>
      </c>
      <c r="K295" s="653">
        <v>15540</v>
      </c>
      <c r="L295" s="653">
        <v>3.0017384585667375</v>
      </c>
      <c r="M295" s="653">
        <v>5180</v>
      </c>
      <c r="N295" s="653">
        <v>2</v>
      </c>
      <c r="O295" s="653">
        <v>10366</v>
      </c>
      <c r="P295" s="666">
        <v>2.0023179447556498</v>
      </c>
      <c r="Q295" s="654">
        <v>5183</v>
      </c>
    </row>
    <row r="296" spans="1:17" ht="14.4" customHeight="1" x14ac:dyDescent="0.3">
      <c r="A296" s="649" t="s">
        <v>7528</v>
      </c>
      <c r="B296" s="650" t="s">
        <v>7166</v>
      </c>
      <c r="C296" s="650" t="s">
        <v>6707</v>
      </c>
      <c r="D296" s="650" t="s">
        <v>7703</v>
      </c>
      <c r="E296" s="650" t="s">
        <v>7704</v>
      </c>
      <c r="F296" s="653">
        <v>2</v>
      </c>
      <c r="G296" s="653">
        <v>1314</v>
      </c>
      <c r="H296" s="653">
        <v>1</v>
      </c>
      <c r="I296" s="653">
        <v>657</v>
      </c>
      <c r="J296" s="653">
        <v>5</v>
      </c>
      <c r="K296" s="653">
        <v>3290</v>
      </c>
      <c r="L296" s="653">
        <v>2.5038051750380519</v>
      </c>
      <c r="M296" s="653">
        <v>658</v>
      </c>
      <c r="N296" s="653">
        <v>8</v>
      </c>
      <c r="O296" s="653">
        <v>5279</v>
      </c>
      <c r="P296" s="666">
        <v>4.0175038051750382</v>
      </c>
      <c r="Q296" s="654">
        <v>659.875</v>
      </c>
    </row>
    <row r="297" spans="1:17" ht="14.4" customHeight="1" x14ac:dyDescent="0.3">
      <c r="A297" s="649" t="s">
        <v>7528</v>
      </c>
      <c r="B297" s="650" t="s">
        <v>7166</v>
      </c>
      <c r="C297" s="650" t="s">
        <v>6707</v>
      </c>
      <c r="D297" s="650" t="s">
        <v>7705</v>
      </c>
      <c r="E297" s="650" t="s">
        <v>7706</v>
      </c>
      <c r="F297" s="653">
        <v>3</v>
      </c>
      <c r="G297" s="653">
        <v>447</v>
      </c>
      <c r="H297" s="653">
        <v>1</v>
      </c>
      <c r="I297" s="653">
        <v>149</v>
      </c>
      <c r="J297" s="653"/>
      <c r="K297" s="653"/>
      <c r="L297" s="653"/>
      <c r="M297" s="653"/>
      <c r="N297" s="653">
        <v>2</v>
      </c>
      <c r="O297" s="653">
        <v>301</v>
      </c>
      <c r="P297" s="666">
        <v>0.67337807606263977</v>
      </c>
      <c r="Q297" s="654">
        <v>150.5</v>
      </c>
    </row>
    <row r="298" spans="1:17" ht="14.4" customHeight="1" x14ac:dyDescent="0.3">
      <c r="A298" s="649" t="s">
        <v>7528</v>
      </c>
      <c r="B298" s="650" t="s">
        <v>7166</v>
      </c>
      <c r="C298" s="650" t="s">
        <v>6707</v>
      </c>
      <c r="D298" s="650" t="s">
        <v>7707</v>
      </c>
      <c r="E298" s="650" t="s">
        <v>7708</v>
      </c>
      <c r="F298" s="653">
        <v>7</v>
      </c>
      <c r="G298" s="653">
        <v>1344</v>
      </c>
      <c r="H298" s="653">
        <v>1</v>
      </c>
      <c r="I298" s="653">
        <v>192</v>
      </c>
      <c r="J298" s="653">
        <v>8</v>
      </c>
      <c r="K298" s="653">
        <v>1544</v>
      </c>
      <c r="L298" s="653">
        <v>1.1488095238095237</v>
      </c>
      <c r="M298" s="653">
        <v>193</v>
      </c>
      <c r="N298" s="653">
        <v>7</v>
      </c>
      <c r="O298" s="653">
        <v>1354</v>
      </c>
      <c r="P298" s="666">
        <v>1.0074404761904763</v>
      </c>
      <c r="Q298" s="654">
        <v>193.42857142857142</v>
      </c>
    </row>
    <row r="299" spans="1:17" ht="14.4" customHeight="1" x14ac:dyDescent="0.3">
      <c r="A299" s="649" t="s">
        <v>7528</v>
      </c>
      <c r="B299" s="650" t="s">
        <v>7166</v>
      </c>
      <c r="C299" s="650" t="s">
        <v>6707</v>
      </c>
      <c r="D299" s="650" t="s">
        <v>7188</v>
      </c>
      <c r="E299" s="650" t="s">
        <v>7189</v>
      </c>
      <c r="F299" s="653">
        <v>3</v>
      </c>
      <c r="G299" s="653">
        <v>591</v>
      </c>
      <c r="H299" s="653">
        <v>1</v>
      </c>
      <c r="I299" s="653">
        <v>197</v>
      </c>
      <c r="J299" s="653">
        <v>6</v>
      </c>
      <c r="K299" s="653">
        <v>1188</v>
      </c>
      <c r="L299" s="653">
        <v>2.0101522842639592</v>
      </c>
      <c r="M299" s="653">
        <v>198</v>
      </c>
      <c r="N299" s="653">
        <v>20</v>
      </c>
      <c r="O299" s="653">
        <v>3973</v>
      </c>
      <c r="P299" s="666">
        <v>6.7225042301184432</v>
      </c>
      <c r="Q299" s="654">
        <v>198.65</v>
      </c>
    </row>
    <row r="300" spans="1:17" ht="14.4" customHeight="1" x14ac:dyDescent="0.3">
      <c r="A300" s="649" t="s">
        <v>7528</v>
      </c>
      <c r="B300" s="650" t="s">
        <v>7166</v>
      </c>
      <c r="C300" s="650" t="s">
        <v>6707</v>
      </c>
      <c r="D300" s="650" t="s">
        <v>7709</v>
      </c>
      <c r="E300" s="650" t="s">
        <v>7710</v>
      </c>
      <c r="F300" s="653">
        <v>13</v>
      </c>
      <c r="G300" s="653">
        <v>5382</v>
      </c>
      <c r="H300" s="653">
        <v>1</v>
      </c>
      <c r="I300" s="653">
        <v>414</v>
      </c>
      <c r="J300" s="653">
        <v>14</v>
      </c>
      <c r="K300" s="653">
        <v>5810</v>
      </c>
      <c r="L300" s="653">
        <v>1.0795243403939057</v>
      </c>
      <c r="M300" s="653">
        <v>415</v>
      </c>
      <c r="N300" s="653">
        <v>21</v>
      </c>
      <c r="O300" s="653">
        <v>8743</v>
      </c>
      <c r="P300" s="666">
        <v>1.6244890375325158</v>
      </c>
      <c r="Q300" s="654">
        <v>416.33333333333331</v>
      </c>
    </row>
    <row r="301" spans="1:17" ht="14.4" customHeight="1" x14ac:dyDescent="0.3">
      <c r="A301" s="649" t="s">
        <v>7528</v>
      </c>
      <c r="B301" s="650" t="s">
        <v>7166</v>
      </c>
      <c r="C301" s="650" t="s">
        <v>6707</v>
      </c>
      <c r="D301" s="650" t="s">
        <v>7711</v>
      </c>
      <c r="E301" s="650" t="s">
        <v>7712</v>
      </c>
      <c r="F301" s="653">
        <v>3</v>
      </c>
      <c r="G301" s="653">
        <v>471</v>
      </c>
      <c r="H301" s="653">
        <v>1</v>
      </c>
      <c r="I301" s="653">
        <v>157</v>
      </c>
      <c r="J301" s="653">
        <v>5</v>
      </c>
      <c r="K301" s="653">
        <v>790</v>
      </c>
      <c r="L301" s="653">
        <v>1.6772823779193207</v>
      </c>
      <c r="M301" s="653">
        <v>158</v>
      </c>
      <c r="N301" s="653">
        <v>1</v>
      </c>
      <c r="O301" s="653">
        <v>159</v>
      </c>
      <c r="P301" s="666">
        <v>0.33757961783439489</v>
      </c>
      <c r="Q301" s="654">
        <v>159</v>
      </c>
    </row>
    <row r="302" spans="1:17" ht="14.4" customHeight="1" x14ac:dyDescent="0.3">
      <c r="A302" s="649" t="s">
        <v>7528</v>
      </c>
      <c r="B302" s="650" t="s">
        <v>7166</v>
      </c>
      <c r="C302" s="650" t="s">
        <v>6707</v>
      </c>
      <c r="D302" s="650" t="s">
        <v>7713</v>
      </c>
      <c r="E302" s="650" t="s">
        <v>7714</v>
      </c>
      <c r="F302" s="653">
        <v>5</v>
      </c>
      <c r="G302" s="653">
        <v>1555</v>
      </c>
      <c r="H302" s="653">
        <v>1</v>
      </c>
      <c r="I302" s="653">
        <v>311</v>
      </c>
      <c r="J302" s="653">
        <v>4</v>
      </c>
      <c r="K302" s="653">
        <v>1248</v>
      </c>
      <c r="L302" s="653">
        <v>0.80257234726688098</v>
      </c>
      <c r="M302" s="653">
        <v>312</v>
      </c>
      <c r="N302" s="653">
        <v>3</v>
      </c>
      <c r="O302" s="653">
        <v>936</v>
      </c>
      <c r="P302" s="666">
        <v>0.60192926045016082</v>
      </c>
      <c r="Q302" s="654">
        <v>312</v>
      </c>
    </row>
    <row r="303" spans="1:17" ht="14.4" customHeight="1" x14ac:dyDescent="0.3">
      <c r="A303" s="649" t="s">
        <v>7528</v>
      </c>
      <c r="B303" s="650" t="s">
        <v>7166</v>
      </c>
      <c r="C303" s="650" t="s">
        <v>6707</v>
      </c>
      <c r="D303" s="650" t="s">
        <v>7715</v>
      </c>
      <c r="E303" s="650" t="s">
        <v>7716</v>
      </c>
      <c r="F303" s="653">
        <v>3</v>
      </c>
      <c r="G303" s="653">
        <v>1272</v>
      </c>
      <c r="H303" s="653">
        <v>1</v>
      </c>
      <c r="I303" s="653">
        <v>424</v>
      </c>
      <c r="J303" s="653">
        <v>1</v>
      </c>
      <c r="K303" s="653">
        <v>425</v>
      </c>
      <c r="L303" s="653">
        <v>0.33411949685534592</v>
      </c>
      <c r="M303" s="653">
        <v>425</v>
      </c>
      <c r="N303" s="653">
        <v>4</v>
      </c>
      <c r="O303" s="653">
        <v>1704</v>
      </c>
      <c r="P303" s="666">
        <v>1.3396226415094339</v>
      </c>
      <c r="Q303" s="654">
        <v>426</v>
      </c>
    </row>
    <row r="304" spans="1:17" ht="14.4" customHeight="1" x14ac:dyDescent="0.3">
      <c r="A304" s="649" t="s">
        <v>7528</v>
      </c>
      <c r="B304" s="650" t="s">
        <v>7166</v>
      </c>
      <c r="C304" s="650" t="s">
        <v>6707</v>
      </c>
      <c r="D304" s="650" t="s">
        <v>7717</v>
      </c>
      <c r="E304" s="650" t="s">
        <v>7718</v>
      </c>
      <c r="F304" s="653">
        <v>25</v>
      </c>
      <c r="G304" s="653">
        <v>52900</v>
      </c>
      <c r="H304" s="653">
        <v>1</v>
      </c>
      <c r="I304" s="653">
        <v>2116</v>
      </c>
      <c r="J304" s="653">
        <v>22</v>
      </c>
      <c r="K304" s="653">
        <v>46596</v>
      </c>
      <c r="L304" s="653">
        <v>0.88083175803402647</v>
      </c>
      <c r="M304" s="653">
        <v>2118</v>
      </c>
      <c r="N304" s="653">
        <v>39</v>
      </c>
      <c r="O304" s="653">
        <v>82683</v>
      </c>
      <c r="P304" s="666">
        <v>1.5630056710775047</v>
      </c>
      <c r="Q304" s="654">
        <v>2120.0769230769229</v>
      </c>
    </row>
    <row r="305" spans="1:17" ht="14.4" customHeight="1" x14ac:dyDescent="0.3">
      <c r="A305" s="649" t="s">
        <v>7528</v>
      </c>
      <c r="B305" s="650" t="s">
        <v>7166</v>
      </c>
      <c r="C305" s="650" t="s">
        <v>6707</v>
      </c>
      <c r="D305" s="650" t="s">
        <v>7719</v>
      </c>
      <c r="E305" s="650" t="s">
        <v>7680</v>
      </c>
      <c r="F305" s="653">
        <v>20</v>
      </c>
      <c r="G305" s="653">
        <v>37240</v>
      </c>
      <c r="H305" s="653">
        <v>1</v>
      </c>
      <c r="I305" s="653">
        <v>1862</v>
      </c>
      <c r="J305" s="653">
        <v>20</v>
      </c>
      <c r="K305" s="653">
        <v>37280</v>
      </c>
      <c r="L305" s="653">
        <v>1.0010741138560688</v>
      </c>
      <c r="M305" s="653">
        <v>1864</v>
      </c>
      <c r="N305" s="653">
        <v>14</v>
      </c>
      <c r="O305" s="653">
        <v>26120</v>
      </c>
      <c r="P305" s="666">
        <v>0.70139634801288941</v>
      </c>
      <c r="Q305" s="654">
        <v>1865.7142857142858</v>
      </c>
    </row>
    <row r="306" spans="1:17" ht="14.4" customHeight="1" x14ac:dyDescent="0.3">
      <c r="A306" s="649" t="s">
        <v>7528</v>
      </c>
      <c r="B306" s="650" t="s">
        <v>7166</v>
      </c>
      <c r="C306" s="650" t="s">
        <v>6707</v>
      </c>
      <c r="D306" s="650" t="s">
        <v>7720</v>
      </c>
      <c r="E306" s="650" t="s">
        <v>7721</v>
      </c>
      <c r="F306" s="653"/>
      <c r="G306" s="653"/>
      <c r="H306" s="653"/>
      <c r="I306" s="653"/>
      <c r="J306" s="653">
        <v>1</v>
      </c>
      <c r="K306" s="653">
        <v>158</v>
      </c>
      <c r="L306" s="653"/>
      <c r="M306" s="653">
        <v>158</v>
      </c>
      <c r="N306" s="653">
        <v>1</v>
      </c>
      <c r="O306" s="653">
        <v>158</v>
      </c>
      <c r="P306" s="666"/>
      <c r="Q306" s="654">
        <v>158</v>
      </c>
    </row>
    <row r="307" spans="1:17" ht="14.4" customHeight="1" x14ac:dyDescent="0.3">
      <c r="A307" s="649" t="s">
        <v>7528</v>
      </c>
      <c r="B307" s="650" t="s">
        <v>7166</v>
      </c>
      <c r="C307" s="650" t="s">
        <v>6707</v>
      </c>
      <c r="D307" s="650" t="s">
        <v>7722</v>
      </c>
      <c r="E307" s="650" t="s">
        <v>7723</v>
      </c>
      <c r="F307" s="653"/>
      <c r="G307" s="653"/>
      <c r="H307" s="653"/>
      <c r="I307" s="653"/>
      <c r="J307" s="653"/>
      <c r="K307" s="653"/>
      <c r="L307" s="653"/>
      <c r="M307" s="653"/>
      <c r="N307" s="653">
        <v>1</v>
      </c>
      <c r="O307" s="653">
        <v>9724</v>
      </c>
      <c r="P307" s="666"/>
      <c r="Q307" s="654">
        <v>9724</v>
      </c>
    </row>
    <row r="308" spans="1:17" ht="14.4" customHeight="1" x14ac:dyDescent="0.3">
      <c r="A308" s="649" t="s">
        <v>7528</v>
      </c>
      <c r="B308" s="650" t="s">
        <v>7166</v>
      </c>
      <c r="C308" s="650" t="s">
        <v>6707</v>
      </c>
      <c r="D308" s="650" t="s">
        <v>7724</v>
      </c>
      <c r="E308" s="650" t="s">
        <v>7725</v>
      </c>
      <c r="F308" s="653">
        <v>2</v>
      </c>
      <c r="G308" s="653">
        <v>1820</v>
      </c>
      <c r="H308" s="653">
        <v>1</v>
      </c>
      <c r="I308" s="653">
        <v>910</v>
      </c>
      <c r="J308" s="653"/>
      <c r="K308" s="653"/>
      <c r="L308" s="653"/>
      <c r="M308" s="653"/>
      <c r="N308" s="653">
        <v>2</v>
      </c>
      <c r="O308" s="653">
        <v>1830</v>
      </c>
      <c r="P308" s="666">
        <v>1.0054945054945055</v>
      </c>
      <c r="Q308" s="654">
        <v>915</v>
      </c>
    </row>
    <row r="309" spans="1:17" ht="14.4" customHeight="1" x14ac:dyDescent="0.3">
      <c r="A309" s="649" t="s">
        <v>7528</v>
      </c>
      <c r="B309" s="650" t="s">
        <v>7166</v>
      </c>
      <c r="C309" s="650" t="s">
        <v>6707</v>
      </c>
      <c r="D309" s="650" t="s">
        <v>7726</v>
      </c>
      <c r="E309" s="650" t="s">
        <v>7727</v>
      </c>
      <c r="F309" s="653">
        <v>41</v>
      </c>
      <c r="G309" s="653">
        <v>343498</v>
      </c>
      <c r="H309" s="653">
        <v>1</v>
      </c>
      <c r="I309" s="653">
        <v>8378</v>
      </c>
      <c r="J309" s="653">
        <v>44</v>
      </c>
      <c r="K309" s="653">
        <v>368896</v>
      </c>
      <c r="L309" s="653">
        <v>1.0739392951341784</v>
      </c>
      <c r="M309" s="653">
        <v>8384</v>
      </c>
      <c r="N309" s="653">
        <v>47</v>
      </c>
      <c r="O309" s="653">
        <v>394323</v>
      </c>
      <c r="P309" s="666">
        <v>1.1479630157963074</v>
      </c>
      <c r="Q309" s="654">
        <v>8389.8510638297867</v>
      </c>
    </row>
    <row r="310" spans="1:17" ht="14.4" customHeight="1" x14ac:dyDescent="0.3">
      <c r="A310" s="649" t="s">
        <v>7528</v>
      </c>
      <c r="B310" s="650" t="s">
        <v>7166</v>
      </c>
      <c r="C310" s="650" t="s">
        <v>6707</v>
      </c>
      <c r="D310" s="650" t="s">
        <v>7728</v>
      </c>
      <c r="E310" s="650" t="s">
        <v>7729</v>
      </c>
      <c r="F310" s="653"/>
      <c r="G310" s="653"/>
      <c r="H310" s="653"/>
      <c r="I310" s="653"/>
      <c r="J310" s="653"/>
      <c r="K310" s="653"/>
      <c r="L310" s="653"/>
      <c r="M310" s="653"/>
      <c r="N310" s="653">
        <v>1</v>
      </c>
      <c r="O310" s="653">
        <v>152</v>
      </c>
      <c r="P310" s="666"/>
      <c r="Q310" s="654">
        <v>152</v>
      </c>
    </row>
    <row r="311" spans="1:17" ht="14.4" customHeight="1" x14ac:dyDescent="0.3">
      <c r="A311" s="649" t="s">
        <v>7528</v>
      </c>
      <c r="B311" s="650" t="s">
        <v>7166</v>
      </c>
      <c r="C311" s="650" t="s">
        <v>6707</v>
      </c>
      <c r="D311" s="650" t="s">
        <v>7730</v>
      </c>
      <c r="E311" s="650" t="s">
        <v>7731</v>
      </c>
      <c r="F311" s="653">
        <v>1</v>
      </c>
      <c r="G311" s="653">
        <v>1988</v>
      </c>
      <c r="H311" s="653">
        <v>1</v>
      </c>
      <c r="I311" s="653">
        <v>1988</v>
      </c>
      <c r="J311" s="653"/>
      <c r="K311" s="653"/>
      <c r="L311" s="653"/>
      <c r="M311" s="653"/>
      <c r="N311" s="653"/>
      <c r="O311" s="653"/>
      <c r="P311" s="666"/>
      <c r="Q311" s="654"/>
    </row>
    <row r="312" spans="1:17" ht="14.4" customHeight="1" x14ac:dyDescent="0.3">
      <c r="A312" s="649" t="s">
        <v>7528</v>
      </c>
      <c r="B312" s="650" t="s">
        <v>7166</v>
      </c>
      <c r="C312" s="650" t="s">
        <v>6707</v>
      </c>
      <c r="D312" s="650" t="s">
        <v>7732</v>
      </c>
      <c r="E312" s="650" t="s">
        <v>7733</v>
      </c>
      <c r="F312" s="653">
        <v>1</v>
      </c>
      <c r="G312" s="653">
        <v>364</v>
      </c>
      <c r="H312" s="653">
        <v>1</v>
      </c>
      <c r="I312" s="653">
        <v>364</v>
      </c>
      <c r="J312" s="653"/>
      <c r="K312" s="653"/>
      <c r="L312" s="653"/>
      <c r="M312" s="653"/>
      <c r="N312" s="653"/>
      <c r="O312" s="653"/>
      <c r="P312" s="666"/>
      <c r="Q312" s="654"/>
    </row>
    <row r="313" spans="1:17" ht="14.4" customHeight="1" x14ac:dyDescent="0.3">
      <c r="A313" s="649" t="s">
        <v>7734</v>
      </c>
      <c r="B313" s="650" t="s">
        <v>7735</v>
      </c>
      <c r="C313" s="650" t="s">
        <v>6707</v>
      </c>
      <c r="D313" s="650" t="s">
        <v>7736</v>
      </c>
      <c r="E313" s="650" t="s">
        <v>7737</v>
      </c>
      <c r="F313" s="653">
        <v>80</v>
      </c>
      <c r="G313" s="653">
        <v>16160</v>
      </c>
      <c r="H313" s="653">
        <v>1</v>
      </c>
      <c r="I313" s="653">
        <v>202</v>
      </c>
      <c r="J313" s="653">
        <v>62</v>
      </c>
      <c r="K313" s="653">
        <v>12586</v>
      </c>
      <c r="L313" s="653">
        <v>0.77883663366336631</v>
      </c>
      <c r="M313" s="653">
        <v>203</v>
      </c>
      <c r="N313" s="653">
        <v>53</v>
      </c>
      <c r="O313" s="653">
        <v>10843</v>
      </c>
      <c r="P313" s="666">
        <v>0.67097772277227719</v>
      </c>
      <c r="Q313" s="654">
        <v>204.58490566037736</v>
      </c>
    </row>
    <row r="314" spans="1:17" ht="14.4" customHeight="1" x14ac:dyDescent="0.3">
      <c r="A314" s="649" t="s">
        <v>7734</v>
      </c>
      <c r="B314" s="650" t="s">
        <v>7735</v>
      </c>
      <c r="C314" s="650" t="s">
        <v>6707</v>
      </c>
      <c r="D314" s="650" t="s">
        <v>7738</v>
      </c>
      <c r="E314" s="650" t="s">
        <v>7739</v>
      </c>
      <c r="F314" s="653">
        <v>198</v>
      </c>
      <c r="G314" s="653">
        <v>57618</v>
      </c>
      <c r="H314" s="653">
        <v>1</v>
      </c>
      <c r="I314" s="653">
        <v>291</v>
      </c>
      <c r="J314" s="653">
        <v>370</v>
      </c>
      <c r="K314" s="653">
        <v>108040</v>
      </c>
      <c r="L314" s="653">
        <v>1.8751084730466174</v>
      </c>
      <c r="M314" s="653">
        <v>292</v>
      </c>
      <c r="N314" s="653">
        <v>432</v>
      </c>
      <c r="O314" s="653">
        <v>126730</v>
      </c>
      <c r="P314" s="666">
        <v>2.19948627165122</v>
      </c>
      <c r="Q314" s="654">
        <v>293.35648148148147</v>
      </c>
    </row>
    <row r="315" spans="1:17" ht="14.4" customHeight="1" x14ac:dyDescent="0.3">
      <c r="A315" s="649" t="s">
        <v>7734</v>
      </c>
      <c r="B315" s="650" t="s">
        <v>7735</v>
      </c>
      <c r="C315" s="650" t="s">
        <v>6707</v>
      </c>
      <c r="D315" s="650" t="s">
        <v>7740</v>
      </c>
      <c r="E315" s="650" t="s">
        <v>7741</v>
      </c>
      <c r="F315" s="653"/>
      <c r="G315" s="653"/>
      <c r="H315" s="653"/>
      <c r="I315" s="653"/>
      <c r="J315" s="653">
        <v>6</v>
      </c>
      <c r="K315" s="653">
        <v>558</v>
      </c>
      <c r="L315" s="653"/>
      <c r="M315" s="653">
        <v>93</v>
      </c>
      <c r="N315" s="653">
        <v>4</v>
      </c>
      <c r="O315" s="653">
        <v>373</v>
      </c>
      <c r="P315" s="666"/>
      <c r="Q315" s="654">
        <v>93.25</v>
      </c>
    </row>
    <row r="316" spans="1:17" ht="14.4" customHeight="1" x14ac:dyDescent="0.3">
      <c r="A316" s="649" t="s">
        <v>7734</v>
      </c>
      <c r="B316" s="650" t="s">
        <v>7735</v>
      </c>
      <c r="C316" s="650" t="s">
        <v>6707</v>
      </c>
      <c r="D316" s="650" t="s">
        <v>7742</v>
      </c>
      <c r="E316" s="650" t="s">
        <v>7743</v>
      </c>
      <c r="F316" s="653"/>
      <c r="G316" s="653"/>
      <c r="H316" s="653"/>
      <c r="I316" s="653"/>
      <c r="J316" s="653">
        <v>1</v>
      </c>
      <c r="K316" s="653">
        <v>220</v>
      </c>
      <c r="L316" s="653"/>
      <c r="M316" s="653">
        <v>220</v>
      </c>
      <c r="N316" s="653"/>
      <c r="O316" s="653"/>
      <c r="P316" s="666"/>
      <c r="Q316" s="654"/>
    </row>
    <row r="317" spans="1:17" ht="14.4" customHeight="1" x14ac:dyDescent="0.3">
      <c r="A317" s="649" t="s">
        <v>7734</v>
      </c>
      <c r="B317" s="650" t="s">
        <v>7735</v>
      </c>
      <c r="C317" s="650" t="s">
        <v>6707</v>
      </c>
      <c r="D317" s="650" t="s">
        <v>7744</v>
      </c>
      <c r="E317" s="650" t="s">
        <v>7745</v>
      </c>
      <c r="F317" s="653">
        <v>190</v>
      </c>
      <c r="G317" s="653">
        <v>25270</v>
      </c>
      <c r="H317" s="653">
        <v>1</v>
      </c>
      <c r="I317" s="653">
        <v>133</v>
      </c>
      <c r="J317" s="653">
        <v>206</v>
      </c>
      <c r="K317" s="653">
        <v>27604</v>
      </c>
      <c r="L317" s="653">
        <v>1.0923624851602691</v>
      </c>
      <c r="M317" s="653">
        <v>134</v>
      </c>
      <c r="N317" s="653">
        <v>215</v>
      </c>
      <c r="O317" s="653">
        <v>28948</v>
      </c>
      <c r="P317" s="666">
        <v>1.1455480807281362</v>
      </c>
      <c r="Q317" s="654">
        <v>134.64186046511628</v>
      </c>
    </row>
    <row r="318" spans="1:17" ht="14.4" customHeight="1" x14ac:dyDescent="0.3">
      <c r="A318" s="649" t="s">
        <v>7734</v>
      </c>
      <c r="B318" s="650" t="s">
        <v>7735</v>
      </c>
      <c r="C318" s="650" t="s">
        <v>6707</v>
      </c>
      <c r="D318" s="650" t="s">
        <v>7746</v>
      </c>
      <c r="E318" s="650" t="s">
        <v>7745</v>
      </c>
      <c r="F318" s="653"/>
      <c r="G318" s="653"/>
      <c r="H318" s="653"/>
      <c r="I318" s="653"/>
      <c r="J318" s="653">
        <v>1</v>
      </c>
      <c r="K318" s="653">
        <v>175</v>
      </c>
      <c r="L318" s="653"/>
      <c r="M318" s="653">
        <v>175</v>
      </c>
      <c r="N318" s="653"/>
      <c r="O318" s="653"/>
      <c r="P318" s="666"/>
      <c r="Q318" s="654"/>
    </row>
    <row r="319" spans="1:17" ht="14.4" customHeight="1" x14ac:dyDescent="0.3">
      <c r="A319" s="649" t="s">
        <v>7734</v>
      </c>
      <c r="B319" s="650" t="s">
        <v>7735</v>
      </c>
      <c r="C319" s="650" t="s">
        <v>6707</v>
      </c>
      <c r="D319" s="650" t="s">
        <v>7747</v>
      </c>
      <c r="E319" s="650" t="s">
        <v>7748</v>
      </c>
      <c r="F319" s="653"/>
      <c r="G319" s="653"/>
      <c r="H319" s="653"/>
      <c r="I319" s="653"/>
      <c r="J319" s="653">
        <v>1</v>
      </c>
      <c r="K319" s="653">
        <v>612</v>
      </c>
      <c r="L319" s="653"/>
      <c r="M319" s="653">
        <v>612</v>
      </c>
      <c r="N319" s="653"/>
      <c r="O319" s="653"/>
      <c r="P319" s="666"/>
      <c r="Q319" s="654"/>
    </row>
    <row r="320" spans="1:17" ht="14.4" customHeight="1" x14ac:dyDescent="0.3">
      <c r="A320" s="649" t="s">
        <v>7734</v>
      </c>
      <c r="B320" s="650" t="s">
        <v>7735</v>
      </c>
      <c r="C320" s="650" t="s">
        <v>6707</v>
      </c>
      <c r="D320" s="650" t="s">
        <v>7749</v>
      </c>
      <c r="E320" s="650" t="s">
        <v>7750</v>
      </c>
      <c r="F320" s="653">
        <v>11</v>
      </c>
      <c r="G320" s="653">
        <v>1738</v>
      </c>
      <c r="H320" s="653">
        <v>1</v>
      </c>
      <c r="I320" s="653">
        <v>158</v>
      </c>
      <c r="J320" s="653">
        <v>14</v>
      </c>
      <c r="K320" s="653">
        <v>2226</v>
      </c>
      <c r="L320" s="653">
        <v>1.2807825086306099</v>
      </c>
      <c r="M320" s="653">
        <v>159</v>
      </c>
      <c r="N320" s="653">
        <v>20</v>
      </c>
      <c r="O320" s="653">
        <v>3195</v>
      </c>
      <c r="P320" s="666">
        <v>1.8383199079401611</v>
      </c>
      <c r="Q320" s="654">
        <v>159.75</v>
      </c>
    </row>
    <row r="321" spans="1:17" ht="14.4" customHeight="1" x14ac:dyDescent="0.3">
      <c r="A321" s="649" t="s">
        <v>7734</v>
      </c>
      <c r="B321" s="650" t="s">
        <v>7735</v>
      </c>
      <c r="C321" s="650" t="s">
        <v>6707</v>
      </c>
      <c r="D321" s="650" t="s">
        <v>7751</v>
      </c>
      <c r="E321" s="650" t="s">
        <v>7752</v>
      </c>
      <c r="F321" s="653">
        <v>1</v>
      </c>
      <c r="G321" s="653">
        <v>382</v>
      </c>
      <c r="H321" s="653">
        <v>1</v>
      </c>
      <c r="I321" s="653">
        <v>382</v>
      </c>
      <c r="J321" s="653">
        <v>2</v>
      </c>
      <c r="K321" s="653">
        <v>764</v>
      </c>
      <c r="L321" s="653">
        <v>2</v>
      </c>
      <c r="M321" s="653">
        <v>382</v>
      </c>
      <c r="N321" s="653">
        <v>4</v>
      </c>
      <c r="O321" s="653">
        <v>1528</v>
      </c>
      <c r="P321" s="666">
        <v>4</v>
      </c>
      <c r="Q321" s="654">
        <v>382</v>
      </c>
    </row>
    <row r="322" spans="1:17" ht="14.4" customHeight="1" x14ac:dyDescent="0.3">
      <c r="A322" s="649" t="s">
        <v>7734</v>
      </c>
      <c r="B322" s="650" t="s">
        <v>7735</v>
      </c>
      <c r="C322" s="650" t="s">
        <v>6707</v>
      </c>
      <c r="D322" s="650" t="s">
        <v>7753</v>
      </c>
      <c r="E322" s="650" t="s">
        <v>7754</v>
      </c>
      <c r="F322" s="653">
        <v>22</v>
      </c>
      <c r="G322" s="653">
        <v>5742</v>
      </c>
      <c r="H322" s="653">
        <v>1</v>
      </c>
      <c r="I322" s="653">
        <v>261</v>
      </c>
      <c r="J322" s="653">
        <v>19</v>
      </c>
      <c r="K322" s="653">
        <v>4978</v>
      </c>
      <c r="L322" s="653">
        <v>0.86694531522117724</v>
      </c>
      <c r="M322" s="653">
        <v>262</v>
      </c>
      <c r="N322" s="653">
        <v>15</v>
      </c>
      <c r="O322" s="653">
        <v>3963</v>
      </c>
      <c r="P322" s="666">
        <v>0.69017763845350055</v>
      </c>
      <c r="Q322" s="654">
        <v>264.2</v>
      </c>
    </row>
    <row r="323" spans="1:17" ht="14.4" customHeight="1" x14ac:dyDescent="0.3">
      <c r="A323" s="649" t="s">
        <v>7734</v>
      </c>
      <c r="B323" s="650" t="s">
        <v>7735</v>
      </c>
      <c r="C323" s="650" t="s">
        <v>6707</v>
      </c>
      <c r="D323" s="650" t="s">
        <v>7755</v>
      </c>
      <c r="E323" s="650" t="s">
        <v>7756</v>
      </c>
      <c r="F323" s="653">
        <v>24</v>
      </c>
      <c r="G323" s="653">
        <v>3360</v>
      </c>
      <c r="H323" s="653">
        <v>1</v>
      </c>
      <c r="I323" s="653">
        <v>140</v>
      </c>
      <c r="J323" s="653">
        <v>19</v>
      </c>
      <c r="K323" s="653">
        <v>2679</v>
      </c>
      <c r="L323" s="653">
        <v>0.79732142857142863</v>
      </c>
      <c r="M323" s="653">
        <v>141</v>
      </c>
      <c r="N323" s="653">
        <v>15</v>
      </c>
      <c r="O323" s="653">
        <v>2115</v>
      </c>
      <c r="P323" s="666">
        <v>0.6294642857142857</v>
      </c>
      <c r="Q323" s="654">
        <v>141</v>
      </c>
    </row>
    <row r="324" spans="1:17" ht="14.4" customHeight="1" x14ac:dyDescent="0.3">
      <c r="A324" s="649" t="s">
        <v>7734</v>
      </c>
      <c r="B324" s="650" t="s">
        <v>7735</v>
      </c>
      <c r="C324" s="650" t="s">
        <v>6707</v>
      </c>
      <c r="D324" s="650" t="s">
        <v>7757</v>
      </c>
      <c r="E324" s="650" t="s">
        <v>7756</v>
      </c>
      <c r="F324" s="653">
        <v>190</v>
      </c>
      <c r="G324" s="653">
        <v>14820</v>
      </c>
      <c r="H324" s="653">
        <v>1</v>
      </c>
      <c r="I324" s="653">
        <v>78</v>
      </c>
      <c r="J324" s="653">
        <v>206</v>
      </c>
      <c r="K324" s="653">
        <v>16068</v>
      </c>
      <c r="L324" s="653">
        <v>1.0842105263157895</v>
      </c>
      <c r="M324" s="653">
        <v>78</v>
      </c>
      <c r="N324" s="653">
        <v>215</v>
      </c>
      <c r="O324" s="653">
        <v>16770</v>
      </c>
      <c r="P324" s="666">
        <v>1.131578947368421</v>
      </c>
      <c r="Q324" s="654">
        <v>78</v>
      </c>
    </row>
    <row r="325" spans="1:17" ht="14.4" customHeight="1" x14ac:dyDescent="0.3">
      <c r="A325" s="649" t="s">
        <v>7734</v>
      </c>
      <c r="B325" s="650" t="s">
        <v>7735</v>
      </c>
      <c r="C325" s="650" t="s">
        <v>6707</v>
      </c>
      <c r="D325" s="650" t="s">
        <v>7758</v>
      </c>
      <c r="E325" s="650" t="s">
        <v>7759</v>
      </c>
      <c r="F325" s="653">
        <v>24</v>
      </c>
      <c r="G325" s="653">
        <v>7248</v>
      </c>
      <c r="H325" s="653">
        <v>1</v>
      </c>
      <c r="I325" s="653">
        <v>302</v>
      </c>
      <c r="J325" s="653">
        <v>19</v>
      </c>
      <c r="K325" s="653">
        <v>5757</v>
      </c>
      <c r="L325" s="653">
        <v>0.79428807947019864</v>
      </c>
      <c r="M325" s="653">
        <v>303</v>
      </c>
      <c r="N325" s="653">
        <v>15</v>
      </c>
      <c r="O325" s="653">
        <v>4578</v>
      </c>
      <c r="P325" s="666">
        <v>0.63162251655629142</v>
      </c>
      <c r="Q325" s="654">
        <v>305.2</v>
      </c>
    </row>
    <row r="326" spans="1:17" ht="14.4" customHeight="1" x14ac:dyDescent="0.3">
      <c r="A326" s="649" t="s">
        <v>7734</v>
      </c>
      <c r="B326" s="650" t="s">
        <v>7735</v>
      </c>
      <c r="C326" s="650" t="s">
        <v>6707</v>
      </c>
      <c r="D326" s="650" t="s">
        <v>7760</v>
      </c>
      <c r="E326" s="650" t="s">
        <v>7761</v>
      </c>
      <c r="F326" s="653">
        <v>1</v>
      </c>
      <c r="G326" s="653">
        <v>486</v>
      </c>
      <c r="H326" s="653">
        <v>1</v>
      </c>
      <c r="I326" s="653">
        <v>486</v>
      </c>
      <c r="J326" s="653">
        <v>2</v>
      </c>
      <c r="K326" s="653">
        <v>972</v>
      </c>
      <c r="L326" s="653">
        <v>2</v>
      </c>
      <c r="M326" s="653">
        <v>486</v>
      </c>
      <c r="N326" s="653">
        <v>4</v>
      </c>
      <c r="O326" s="653">
        <v>1944</v>
      </c>
      <c r="P326" s="666">
        <v>4</v>
      </c>
      <c r="Q326" s="654">
        <v>486</v>
      </c>
    </row>
    <row r="327" spans="1:17" ht="14.4" customHeight="1" x14ac:dyDescent="0.3">
      <c r="A327" s="649" t="s">
        <v>7734</v>
      </c>
      <c r="B327" s="650" t="s">
        <v>7735</v>
      </c>
      <c r="C327" s="650" t="s">
        <v>6707</v>
      </c>
      <c r="D327" s="650" t="s">
        <v>7762</v>
      </c>
      <c r="E327" s="650" t="s">
        <v>7763</v>
      </c>
      <c r="F327" s="653">
        <v>135</v>
      </c>
      <c r="G327" s="653">
        <v>21465</v>
      </c>
      <c r="H327" s="653">
        <v>1</v>
      </c>
      <c r="I327" s="653">
        <v>159</v>
      </c>
      <c r="J327" s="653">
        <v>157</v>
      </c>
      <c r="K327" s="653">
        <v>25120</v>
      </c>
      <c r="L327" s="653">
        <v>1.1702771954344282</v>
      </c>
      <c r="M327" s="653">
        <v>160</v>
      </c>
      <c r="N327" s="653">
        <v>170</v>
      </c>
      <c r="O327" s="653">
        <v>27312</v>
      </c>
      <c r="P327" s="666">
        <v>1.2723969252271139</v>
      </c>
      <c r="Q327" s="654">
        <v>160.65882352941176</v>
      </c>
    </row>
    <row r="328" spans="1:17" ht="14.4" customHeight="1" x14ac:dyDescent="0.3">
      <c r="A328" s="649" t="s">
        <v>7734</v>
      </c>
      <c r="B328" s="650" t="s">
        <v>7735</v>
      </c>
      <c r="C328" s="650" t="s">
        <v>6707</v>
      </c>
      <c r="D328" s="650" t="s">
        <v>7764</v>
      </c>
      <c r="E328" s="650" t="s">
        <v>7737</v>
      </c>
      <c r="F328" s="653">
        <v>482</v>
      </c>
      <c r="G328" s="653">
        <v>33740</v>
      </c>
      <c r="H328" s="653">
        <v>1</v>
      </c>
      <c r="I328" s="653">
        <v>70</v>
      </c>
      <c r="J328" s="653">
        <v>484</v>
      </c>
      <c r="K328" s="653">
        <v>33880</v>
      </c>
      <c r="L328" s="653">
        <v>1.004149377593361</v>
      </c>
      <c r="M328" s="653">
        <v>70</v>
      </c>
      <c r="N328" s="653">
        <v>567</v>
      </c>
      <c r="O328" s="653">
        <v>40056</v>
      </c>
      <c r="P328" s="666">
        <v>1.1871962062833432</v>
      </c>
      <c r="Q328" s="654">
        <v>70.645502645502646</v>
      </c>
    </row>
    <row r="329" spans="1:17" ht="14.4" customHeight="1" x14ac:dyDescent="0.3">
      <c r="A329" s="649" t="s">
        <v>7734</v>
      </c>
      <c r="B329" s="650" t="s">
        <v>7735</v>
      </c>
      <c r="C329" s="650" t="s">
        <v>6707</v>
      </c>
      <c r="D329" s="650" t="s">
        <v>7765</v>
      </c>
      <c r="E329" s="650" t="s">
        <v>7766</v>
      </c>
      <c r="F329" s="653"/>
      <c r="G329" s="653"/>
      <c r="H329" s="653"/>
      <c r="I329" s="653"/>
      <c r="J329" s="653">
        <v>3</v>
      </c>
      <c r="K329" s="653">
        <v>648</v>
      </c>
      <c r="L329" s="653"/>
      <c r="M329" s="653">
        <v>216</v>
      </c>
      <c r="N329" s="653"/>
      <c r="O329" s="653"/>
      <c r="P329" s="666"/>
      <c r="Q329" s="654"/>
    </row>
    <row r="330" spans="1:17" ht="14.4" customHeight="1" x14ac:dyDescent="0.3">
      <c r="A330" s="649" t="s">
        <v>7734</v>
      </c>
      <c r="B330" s="650" t="s">
        <v>7735</v>
      </c>
      <c r="C330" s="650" t="s">
        <v>6707</v>
      </c>
      <c r="D330" s="650" t="s">
        <v>7767</v>
      </c>
      <c r="E330" s="650" t="s">
        <v>7768</v>
      </c>
      <c r="F330" s="653">
        <v>5</v>
      </c>
      <c r="G330" s="653">
        <v>5930</v>
      </c>
      <c r="H330" s="653">
        <v>1</v>
      </c>
      <c r="I330" s="653">
        <v>1186</v>
      </c>
      <c r="J330" s="653">
        <v>11</v>
      </c>
      <c r="K330" s="653">
        <v>13079</v>
      </c>
      <c r="L330" s="653">
        <v>2.2055649241146713</v>
      </c>
      <c r="M330" s="653">
        <v>1189</v>
      </c>
      <c r="N330" s="653">
        <v>11</v>
      </c>
      <c r="O330" s="653">
        <v>13107</v>
      </c>
      <c r="P330" s="666">
        <v>2.2102866779089374</v>
      </c>
      <c r="Q330" s="654">
        <v>1191.5454545454545</v>
      </c>
    </row>
    <row r="331" spans="1:17" ht="14.4" customHeight="1" x14ac:dyDescent="0.3">
      <c r="A331" s="649" t="s">
        <v>7734</v>
      </c>
      <c r="B331" s="650" t="s">
        <v>7735</v>
      </c>
      <c r="C331" s="650" t="s">
        <v>6707</v>
      </c>
      <c r="D331" s="650" t="s">
        <v>7769</v>
      </c>
      <c r="E331" s="650" t="s">
        <v>7770</v>
      </c>
      <c r="F331" s="653">
        <v>5</v>
      </c>
      <c r="G331" s="653">
        <v>535</v>
      </c>
      <c r="H331" s="653">
        <v>1</v>
      </c>
      <c r="I331" s="653">
        <v>107</v>
      </c>
      <c r="J331" s="653">
        <v>11</v>
      </c>
      <c r="K331" s="653">
        <v>1188</v>
      </c>
      <c r="L331" s="653">
        <v>2.2205607476635514</v>
      </c>
      <c r="M331" s="653">
        <v>108</v>
      </c>
      <c r="N331" s="653">
        <v>11</v>
      </c>
      <c r="O331" s="653">
        <v>1194</v>
      </c>
      <c r="P331" s="666">
        <v>2.2317757009345796</v>
      </c>
      <c r="Q331" s="654">
        <v>108.54545454545455</v>
      </c>
    </row>
    <row r="332" spans="1:17" ht="14.4" customHeight="1" x14ac:dyDescent="0.3">
      <c r="A332" s="649" t="s">
        <v>7734</v>
      </c>
      <c r="B332" s="650" t="s">
        <v>7735</v>
      </c>
      <c r="C332" s="650" t="s">
        <v>6707</v>
      </c>
      <c r="D332" s="650" t="s">
        <v>7771</v>
      </c>
      <c r="E332" s="650" t="s">
        <v>7772</v>
      </c>
      <c r="F332" s="653"/>
      <c r="G332" s="653"/>
      <c r="H332" s="653"/>
      <c r="I332" s="653"/>
      <c r="J332" s="653">
        <v>1</v>
      </c>
      <c r="K332" s="653">
        <v>319</v>
      </c>
      <c r="L332" s="653"/>
      <c r="M332" s="653">
        <v>319</v>
      </c>
      <c r="N332" s="653"/>
      <c r="O332" s="653"/>
      <c r="P332" s="666"/>
      <c r="Q332" s="654"/>
    </row>
    <row r="333" spans="1:17" ht="14.4" customHeight="1" x14ac:dyDescent="0.3">
      <c r="A333" s="649" t="s">
        <v>7773</v>
      </c>
      <c r="B333" s="650" t="s">
        <v>7774</v>
      </c>
      <c r="C333" s="650" t="s">
        <v>6707</v>
      </c>
      <c r="D333" s="650" t="s">
        <v>7775</v>
      </c>
      <c r="E333" s="650" t="s">
        <v>7776</v>
      </c>
      <c r="F333" s="653">
        <v>12</v>
      </c>
      <c r="G333" s="653">
        <v>636</v>
      </c>
      <c r="H333" s="653">
        <v>1</v>
      </c>
      <c r="I333" s="653">
        <v>53</v>
      </c>
      <c r="J333" s="653">
        <v>34</v>
      </c>
      <c r="K333" s="653">
        <v>1802</v>
      </c>
      <c r="L333" s="653">
        <v>2.8333333333333335</v>
      </c>
      <c r="M333" s="653">
        <v>53</v>
      </c>
      <c r="N333" s="653">
        <v>26</v>
      </c>
      <c r="O333" s="653">
        <v>1392</v>
      </c>
      <c r="P333" s="666">
        <v>2.1886792452830188</v>
      </c>
      <c r="Q333" s="654">
        <v>53.53846153846154</v>
      </c>
    </row>
    <row r="334" spans="1:17" ht="14.4" customHeight="1" x14ac:dyDescent="0.3">
      <c r="A334" s="649" t="s">
        <v>7773</v>
      </c>
      <c r="B334" s="650" t="s">
        <v>7774</v>
      </c>
      <c r="C334" s="650" t="s">
        <v>6707</v>
      </c>
      <c r="D334" s="650" t="s">
        <v>7777</v>
      </c>
      <c r="E334" s="650" t="s">
        <v>7778</v>
      </c>
      <c r="F334" s="653"/>
      <c r="G334" s="653"/>
      <c r="H334" s="653"/>
      <c r="I334" s="653"/>
      <c r="J334" s="653">
        <v>2</v>
      </c>
      <c r="K334" s="653">
        <v>242</v>
      </c>
      <c r="L334" s="653"/>
      <c r="M334" s="653">
        <v>121</v>
      </c>
      <c r="N334" s="653"/>
      <c r="O334" s="653"/>
      <c r="P334" s="666"/>
      <c r="Q334" s="654"/>
    </row>
    <row r="335" spans="1:17" ht="14.4" customHeight="1" x14ac:dyDescent="0.3">
      <c r="A335" s="649" t="s">
        <v>7773</v>
      </c>
      <c r="B335" s="650" t="s">
        <v>7774</v>
      </c>
      <c r="C335" s="650" t="s">
        <v>6707</v>
      </c>
      <c r="D335" s="650" t="s">
        <v>7779</v>
      </c>
      <c r="E335" s="650" t="s">
        <v>7780</v>
      </c>
      <c r="F335" s="653">
        <v>3</v>
      </c>
      <c r="G335" s="653">
        <v>501</v>
      </c>
      <c r="H335" s="653">
        <v>1</v>
      </c>
      <c r="I335" s="653">
        <v>167</v>
      </c>
      <c r="J335" s="653">
        <v>32</v>
      </c>
      <c r="K335" s="653">
        <v>5376</v>
      </c>
      <c r="L335" s="653">
        <v>10.730538922155688</v>
      </c>
      <c r="M335" s="653">
        <v>168</v>
      </c>
      <c r="N335" s="653">
        <v>21</v>
      </c>
      <c r="O335" s="653">
        <v>3546</v>
      </c>
      <c r="P335" s="666">
        <v>7.0778443113772456</v>
      </c>
      <c r="Q335" s="654">
        <v>168.85714285714286</v>
      </c>
    </row>
    <row r="336" spans="1:17" ht="14.4" customHeight="1" x14ac:dyDescent="0.3">
      <c r="A336" s="649" t="s">
        <v>7773</v>
      </c>
      <c r="B336" s="650" t="s">
        <v>7774</v>
      </c>
      <c r="C336" s="650" t="s">
        <v>6707</v>
      </c>
      <c r="D336" s="650" t="s">
        <v>7781</v>
      </c>
      <c r="E336" s="650" t="s">
        <v>7782</v>
      </c>
      <c r="F336" s="653">
        <v>28</v>
      </c>
      <c r="G336" s="653">
        <v>8764</v>
      </c>
      <c r="H336" s="653">
        <v>1</v>
      </c>
      <c r="I336" s="653">
        <v>313</v>
      </c>
      <c r="J336" s="653">
        <v>32</v>
      </c>
      <c r="K336" s="653">
        <v>10112</v>
      </c>
      <c r="L336" s="653">
        <v>1.1538110451848471</v>
      </c>
      <c r="M336" s="653">
        <v>316</v>
      </c>
      <c r="N336" s="653">
        <v>27</v>
      </c>
      <c r="O336" s="653">
        <v>8608</v>
      </c>
      <c r="P336" s="666">
        <v>0.98219990871748064</v>
      </c>
      <c r="Q336" s="654">
        <v>318.81481481481484</v>
      </c>
    </row>
    <row r="337" spans="1:17" ht="14.4" customHeight="1" x14ac:dyDescent="0.3">
      <c r="A337" s="649" t="s">
        <v>7773</v>
      </c>
      <c r="B337" s="650" t="s">
        <v>7774</v>
      </c>
      <c r="C337" s="650" t="s">
        <v>6707</v>
      </c>
      <c r="D337" s="650" t="s">
        <v>7783</v>
      </c>
      <c r="E337" s="650" t="s">
        <v>7784</v>
      </c>
      <c r="F337" s="653">
        <v>53</v>
      </c>
      <c r="G337" s="653">
        <v>17861</v>
      </c>
      <c r="H337" s="653">
        <v>1</v>
      </c>
      <c r="I337" s="653">
        <v>337</v>
      </c>
      <c r="J337" s="653">
        <v>122</v>
      </c>
      <c r="K337" s="653">
        <v>41236</v>
      </c>
      <c r="L337" s="653">
        <v>2.3087173170595152</v>
      </c>
      <c r="M337" s="653">
        <v>338</v>
      </c>
      <c r="N337" s="653">
        <v>167</v>
      </c>
      <c r="O337" s="653">
        <v>56638</v>
      </c>
      <c r="P337" s="666">
        <v>3.1710430547001849</v>
      </c>
      <c r="Q337" s="654">
        <v>339.14970059880238</v>
      </c>
    </row>
    <row r="338" spans="1:17" ht="14.4" customHeight="1" x14ac:dyDescent="0.3">
      <c r="A338" s="649" t="s">
        <v>7773</v>
      </c>
      <c r="B338" s="650" t="s">
        <v>7774</v>
      </c>
      <c r="C338" s="650" t="s">
        <v>6707</v>
      </c>
      <c r="D338" s="650" t="s">
        <v>7785</v>
      </c>
      <c r="E338" s="650" t="s">
        <v>7786</v>
      </c>
      <c r="F338" s="653">
        <v>2</v>
      </c>
      <c r="G338" s="653">
        <v>722</v>
      </c>
      <c r="H338" s="653">
        <v>1</v>
      </c>
      <c r="I338" s="653">
        <v>361</v>
      </c>
      <c r="J338" s="653">
        <v>1</v>
      </c>
      <c r="K338" s="653">
        <v>365</v>
      </c>
      <c r="L338" s="653">
        <v>0.5055401662049861</v>
      </c>
      <c r="M338" s="653">
        <v>365</v>
      </c>
      <c r="N338" s="653">
        <v>4</v>
      </c>
      <c r="O338" s="653">
        <v>1460</v>
      </c>
      <c r="P338" s="666">
        <v>2.0221606648199444</v>
      </c>
      <c r="Q338" s="654">
        <v>365</v>
      </c>
    </row>
    <row r="339" spans="1:17" ht="14.4" customHeight="1" x14ac:dyDescent="0.3">
      <c r="A339" s="649" t="s">
        <v>7773</v>
      </c>
      <c r="B339" s="650" t="s">
        <v>7774</v>
      </c>
      <c r="C339" s="650" t="s">
        <v>6707</v>
      </c>
      <c r="D339" s="650" t="s">
        <v>7176</v>
      </c>
      <c r="E339" s="650" t="s">
        <v>7177</v>
      </c>
      <c r="F339" s="653"/>
      <c r="G339" s="653"/>
      <c r="H339" s="653"/>
      <c r="I339" s="653"/>
      <c r="J339" s="653">
        <v>1</v>
      </c>
      <c r="K339" s="653">
        <v>37</v>
      </c>
      <c r="L339" s="653"/>
      <c r="M339" s="653">
        <v>37</v>
      </c>
      <c r="N339" s="653">
        <v>2</v>
      </c>
      <c r="O339" s="653">
        <v>74</v>
      </c>
      <c r="P339" s="666"/>
      <c r="Q339" s="654">
        <v>37</v>
      </c>
    </row>
    <row r="340" spans="1:17" ht="14.4" customHeight="1" x14ac:dyDescent="0.3">
      <c r="A340" s="649" t="s">
        <v>7773</v>
      </c>
      <c r="B340" s="650" t="s">
        <v>7774</v>
      </c>
      <c r="C340" s="650" t="s">
        <v>6707</v>
      </c>
      <c r="D340" s="650" t="s">
        <v>7787</v>
      </c>
      <c r="E340" s="650" t="s">
        <v>7788</v>
      </c>
      <c r="F340" s="653"/>
      <c r="G340" s="653"/>
      <c r="H340" s="653"/>
      <c r="I340" s="653"/>
      <c r="J340" s="653"/>
      <c r="K340" s="653"/>
      <c r="L340" s="653"/>
      <c r="M340" s="653"/>
      <c r="N340" s="653">
        <v>1</v>
      </c>
      <c r="O340" s="653">
        <v>251</v>
      </c>
      <c r="P340" s="666"/>
      <c r="Q340" s="654">
        <v>251</v>
      </c>
    </row>
    <row r="341" spans="1:17" ht="14.4" customHeight="1" x14ac:dyDescent="0.3">
      <c r="A341" s="649" t="s">
        <v>7773</v>
      </c>
      <c r="B341" s="650" t="s">
        <v>7774</v>
      </c>
      <c r="C341" s="650" t="s">
        <v>6707</v>
      </c>
      <c r="D341" s="650" t="s">
        <v>7178</v>
      </c>
      <c r="E341" s="650" t="s">
        <v>7179</v>
      </c>
      <c r="F341" s="653">
        <v>5</v>
      </c>
      <c r="G341" s="653">
        <v>3300</v>
      </c>
      <c r="H341" s="653">
        <v>1</v>
      </c>
      <c r="I341" s="653">
        <v>660</v>
      </c>
      <c r="J341" s="653">
        <v>2</v>
      </c>
      <c r="K341" s="653">
        <v>1328</v>
      </c>
      <c r="L341" s="653">
        <v>0.40242424242424241</v>
      </c>
      <c r="M341" s="653">
        <v>664</v>
      </c>
      <c r="N341" s="653">
        <v>7</v>
      </c>
      <c r="O341" s="653">
        <v>4672</v>
      </c>
      <c r="P341" s="666">
        <v>1.4157575757575758</v>
      </c>
      <c r="Q341" s="654">
        <v>667.42857142857144</v>
      </c>
    </row>
    <row r="342" spans="1:17" ht="14.4" customHeight="1" x14ac:dyDescent="0.3">
      <c r="A342" s="649" t="s">
        <v>7773</v>
      </c>
      <c r="B342" s="650" t="s">
        <v>7774</v>
      </c>
      <c r="C342" s="650" t="s">
        <v>6707</v>
      </c>
      <c r="D342" s="650" t="s">
        <v>7789</v>
      </c>
      <c r="E342" s="650" t="s">
        <v>7790</v>
      </c>
      <c r="F342" s="653">
        <v>1</v>
      </c>
      <c r="G342" s="653">
        <v>135</v>
      </c>
      <c r="H342" s="653">
        <v>1</v>
      </c>
      <c r="I342" s="653">
        <v>135</v>
      </c>
      <c r="J342" s="653"/>
      <c r="K342" s="653"/>
      <c r="L342" s="653"/>
      <c r="M342" s="653"/>
      <c r="N342" s="653">
        <v>1</v>
      </c>
      <c r="O342" s="653">
        <v>137</v>
      </c>
      <c r="P342" s="666">
        <v>1.0148148148148148</v>
      </c>
      <c r="Q342" s="654">
        <v>137</v>
      </c>
    </row>
    <row r="343" spans="1:17" ht="14.4" customHeight="1" x14ac:dyDescent="0.3">
      <c r="A343" s="649" t="s">
        <v>7773</v>
      </c>
      <c r="B343" s="650" t="s">
        <v>7774</v>
      </c>
      <c r="C343" s="650" t="s">
        <v>6707</v>
      </c>
      <c r="D343" s="650" t="s">
        <v>7791</v>
      </c>
      <c r="E343" s="650" t="s">
        <v>7792</v>
      </c>
      <c r="F343" s="653">
        <v>1</v>
      </c>
      <c r="G343" s="653">
        <v>280</v>
      </c>
      <c r="H343" s="653">
        <v>1</v>
      </c>
      <c r="I343" s="653">
        <v>280</v>
      </c>
      <c r="J343" s="653">
        <v>6</v>
      </c>
      <c r="K343" s="653">
        <v>1686</v>
      </c>
      <c r="L343" s="653">
        <v>6.0214285714285714</v>
      </c>
      <c r="M343" s="653">
        <v>281</v>
      </c>
      <c r="N343" s="653">
        <v>4</v>
      </c>
      <c r="O343" s="653">
        <v>1130</v>
      </c>
      <c r="P343" s="666">
        <v>4.0357142857142856</v>
      </c>
      <c r="Q343" s="654">
        <v>282.5</v>
      </c>
    </row>
    <row r="344" spans="1:17" ht="14.4" customHeight="1" x14ac:dyDescent="0.3">
      <c r="A344" s="649" t="s">
        <v>7773</v>
      </c>
      <c r="B344" s="650" t="s">
        <v>7774</v>
      </c>
      <c r="C344" s="650" t="s">
        <v>6707</v>
      </c>
      <c r="D344" s="650" t="s">
        <v>7793</v>
      </c>
      <c r="E344" s="650" t="s">
        <v>7794</v>
      </c>
      <c r="F344" s="653">
        <v>15</v>
      </c>
      <c r="G344" s="653">
        <v>6795</v>
      </c>
      <c r="H344" s="653">
        <v>1</v>
      </c>
      <c r="I344" s="653">
        <v>453</v>
      </c>
      <c r="J344" s="653">
        <v>27</v>
      </c>
      <c r="K344" s="653">
        <v>12312</v>
      </c>
      <c r="L344" s="653">
        <v>1.8119205298013246</v>
      </c>
      <c r="M344" s="653">
        <v>456</v>
      </c>
      <c r="N344" s="653">
        <v>35</v>
      </c>
      <c r="O344" s="653">
        <v>16048</v>
      </c>
      <c r="P344" s="666">
        <v>2.3617365710080942</v>
      </c>
      <c r="Q344" s="654">
        <v>458.51428571428573</v>
      </c>
    </row>
    <row r="345" spans="1:17" ht="14.4" customHeight="1" x14ac:dyDescent="0.3">
      <c r="A345" s="649" t="s">
        <v>7773</v>
      </c>
      <c r="B345" s="650" t="s">
        <v>7774</v>
      </c>
      <c r="C345" s="650" t="s">
        <v>6707</v>
      </c>
      <c r="D345" s="650" t="s">
        <v>7795</v>
      </c>
      <c r="E345" s="650" t="s">
        <v>7796</v>
      </c>
      <c r="F345" s="653">
        <v>15</v>
      </c>
      <c r="G345" s="653">
        <v>5175</v>
      </c>
      <c r="H345" s="653">
        <v>1</v>
      </c>
      <c r="I345" s="653">
        <v>345</v>
      </c>
      <c r="J345" s="653">
        <v>32</v>
      </c>
      <c r="K345" s="653">
        <v>11136</v>
      </c>
      <c r="L345" s="653">
        <v>2.1518840579710146</v>
      </c>
      <c r="M345" s="653">
        <v>348</v>
      </c>
      <c r="N345" s="653">
        <v>38</v>
      </c>
      <c r="O345" s="653">
        <v>13362</v>
      </c>
      <c r="P345" s="666">
        <v>2.5820289855072462</v>
      </c>
      <c r="Q345" s="654">
        <v>351.63157894736844</v>
      </c>
    </row>
    <row r="346" spans="1:17" ht="14.4" customHeight="1" x14ac:dyDescent="0.3">
      <c r="A346" s="649" t="s">
        <v>7773</v>
      </c>
      <c r="B346" s="650" t="s">
        <v>7774</v>
      </c>
      <c r="C346" s="650" t="s">
        <v>6707</v>
      </c>
      <c r="D346" s="650" t="s">
        <v>7797</v>
      </c>
      <c r="E346" s="650" t="s">
        <v>7798</v>
      </c>
      <c r="F346" s="653"/>
      <c r="G346" s="653"/>
      <c r="H346" s="653"/>
      <c r="I346" s="653"/>
      <c r="J346" s="653">
        <v>2</v>
      </c>
      <c r="K346" s="653">
        <v>5772</v>
      </c>
      <c r="L346" s="653"/>
      <c r="M346" s="653">
        <v>2886</v>
      </c>
      <c r="N346" s="653">
        <v>1</v>
      </c>
      <c r="O346" s="653">
        <v>2886</v>
      </c>
      <c r="P346" s="666"/>
      <c r="Q346" s="654">
        <v>2886</v>
      </c>
    </row>
    <row r="347" spans="1:17" ht="14.4" customHeight="1" x14ac:dyDescent="0.3">
      <c r="A347" s="649" t="s">
        <v>7773</v>
      </c>
      <c r="B347" s="650" t="s">
        <v>7774</v>
      </c>
      <c r="C347" s="650" t="s">
        <v>6707</v>
      </c>
      <c r="D347" s="650" t="s">
        <v>7799</v>
      </c>
      <c r="E347" s="650" t="s">
        <v>7800</v>
      </c>
      <c r="F347" s="653">
        <v>1</v>
      </c>
      <c r="G347" s="653">
        <v>12774</v>
      </c>
      <c r="H347" s="653">
        <v>1</v>
      </c>
      <c r="I347" s="653">
        <v>12774</v>
      </c>
      <c r="J347" s="653"/>
      <c r="K347" s="653"/>
      <c r="L347" s="653"/>
      <c r="M347" s="653"/>
      <c r="N347" s="653"/>
      <c r="O347" s="653"/>
      <c r="P347" s="666"/>
      <c r="Q347" s="654"/>
    </row>
    <row r="348" spans="1:17" ht="14.4" customHeight="1" x14ac:dyDescent="0.3">
      <c r="A348" s="649" t="s">
        <v>7773</v>
      </c>
      <c r="B348" s="650" t="s">
        <v>7774</v>
      </c>
      <c r="C348" s="650" t="s">
        <v>6707</v>
      </c>
      <c r="D348" s="650" t="s">
        <v>7801</v>
      </c>
      <c r="E348" s="650" t="s">
        <v>7802</v>
      </c>
      <c r="F348" s="653">
        <v>5</v>
      </c>
      <c r="G348" s="653">
        <v>510</v>
      </c>
      <c r="H348" s="653">
        <v>1</v>
      </c>
      <c r="I348" s="653">
        <v>102</v>
      </c>
      <c r="J348" s="653">
        <v>4</v>
      </c>
      <c r="K348" s="653">
        <v>412</v>
      </c>
      <c r="L348" s="653">
        <v>0.80784313725490198</v>
      </c>
      <c r="M348" s="653">
        <v>103</v>
      </c>
      <c r="N348" s="653">
        <v>6</v>
      </c>
      <c r="O348" s="653">
        <v>624</v>
      </c>
      <c r="P348" s="666">
        <v>1.223529411764706</v>
      </c>
      <c r="Q348" s="654">
        <v>104</v>
      </c>
    </row>
    <row r="349" spans="1:17" ht="14.4" customHeight="1" x14ac:dyDescent="0.3">
      <c r="A349" s="649" t="s">
        <v>7773</v>
      </c>
      <c r="B349" s="650" t="s">
        <v>7774</v>
      </c>
      <c r="C349" s="650" t="s">
        <v>6707</v>
      </c>
      <c r="D349" s="650" t="s">
        <v>7182</v>
      </c>
      <c r="E349" s="650" t="s">
        <v>7183</v>
      </c>
      <c r="F349" s="653">
        <v>3</v>
      </c>
      <c r="G349" s="653">
        <v>1362</v>
      </c>
      <c r="H349" s="653">
        <v>1</v>
      </c>
      <c r="I349" s="653">
        <v>454</v>
      </c>
      <c r="J349" s="653">
        <v>1</v>
      </c>
      <c r="K349" s="653">
        <v>457</v>
      </c>
      <c r="L349" s="653">
        <v>0.3355359765051395</v>
      </c>
      <c r="M349" s="653">
        <v>457</v>
      </c>
      <c r="N349" s="653">
        <v>4</v>
      </c>
      <c r="O349" s="653">
        <v>1832</v>
      </c>
      <c r="P349" s="666">
        <v>1.3450807635829662</v>
      </c>
      <c r="Q349" s="654">
        <v>458</v>
      </c>
    </row>
    <row r="350" spans="1:17" ht="14.4" customHeight="1" x14ac:dyDescent="0.3">
      <c r="A350" s="649" t="s">
        <v>7773</v>
      </c>
      <c r="B350" s="650" t="s">
        <v>7774</v>
      </c>
      <c r="C350" s="650" t="s">
        <v>6707</v>
      </c>
      <c r="D350" s="650" t="s">
        <v>7803</v>
      </c>
      <c r="E350" s="650" t="s">
        <v>7804</v>
      </c>
      <c r="F350" s="653">
        <v>10</v>
      </c>
      <c r="G350" s="653">
        <v>4250</v>
      </c>
      <c r="H350" s="653">
        <v>1</v>
      </c>
      <c r="I350" s="653">
        <v>425</v>
      </c>
      <c r="J350" s="653">
        <v>13</v>
      </c>
      <c r="K350" s="653">
        <v>5577</v>
      </c>
      <c r="L350" s="653">
        <v>1.3122352941176472</v>
      </c>
      <c r="M350" s="653">
        <v>429</v>
      </c>
      <c r="N350" s="653">
        <v>8</v>
      </c>
      <c r="O350" s="653">
        <v>3467</v>
      </c>
      <c r="P350" s="666">
        <v>0.81576470588235295</v>
      </c>
      <c r="Q350" s="654">
        <v>433.375</v>
      </c>
    </row>
    <row r="351" spans="1:17" ht="14.4" customHeight="1" x14ac:dyDescent="0.3">
      <c r="A351" s="649" t="s">
        <v>7773</v>
      </c>
      <c r="B351" s="650" t="s">
        <v>7774</v>
      </c>
      <c r="C351" s="650" t="s">
        <v>6707</v>
      </c>
      <c r="D351" s="650" t="s">
        <v>7805</v>
      </c>
      <c r="E351" s="650" t="s">
        <v>7806</v>
      </c>
      <c r="F351" s="653">
        <v>28</v>
      </c>
      <c r="G351" s="653">
        <v>1484</v>
      </c>
      <c r="H351" s="653">
        <v>1</v>
      </c>
      <c r="I351" s="653">
        <v>53</v>
      </c>
      <c r="J351" s="653">
        <v>68</v>
      </c>
      <c r="K351" s="653">
        <v>3604</v>
      </c>
      <c r="L351" s="653">
        <v>2.4285714285714284</v>
      </c>
      <c r="M351" s="653">
        <v>53</v>
      </c>
      <c r="N351" s="653">
        <v>60</v>
      </c>
      <c r="O351" s="653">
        <v>3220</v>
      </c>
      <c r="P351" s="666">
        <v>2.1698113207547172</v>
      </c>
      <c r="Q351" s="654">
        <v>53.666666666666664</v>
      </c>
    </row>
    <row r="352" spans="1:17" ht="14.4" customHeight="1" x14ac:dyDescent="0.3">
      <c r="A352" s="649" t="s">
        <v>7773</v>
      </c>
      <c r="B352" s="650" t="s">
        <v>7774</v>
      </c>
      <c r="C352" s="650" t="s">
        <v>6707</v>
      </c>
      <c r="D352" s="650" t="s">
        <v>7807</v>
      </c>
      <c r="E352" s="650" t="s">
        <v>7808</v>
      </c>
      <c r="F352" s="653">
        <v>1</v>
      </c>
      <c r="G352" s="653">
        <v>2161</v>
      </c>
      <c r="H352" s="653">
        <v>1</v>
      </c>
      <c r="I352" s="653">
        <v>2161</v>
      </c>
      <c r="J352" s="653">
        <v>1</v>
      </c>
      <c r="K352" s="653">
        <v>2164</v>
      </c>
      <c r="L352" s="653">
        <v>1.0013882461823229</v>
      </c>
      <c r="M352" s="653">
        <v>2164</v>
      </c>
      <c r="N352" s="653"/>
      <c r="O352" s="653"/>
      <c r="P352" s="666"/>
      <c r="Q352" s="654"/>
    </row>
    <row r="353" spans="1:17" ht="14.4" customHeight="1" x14ac:dyDescent="0.3">
      <c r="A353" s="649" t="s">
        <v>7773</v>
      </c>
      <c r="B353" s="650" t="s">
        <v>7774</v>
      </c>
      <c r="C353" s="650" t="s">
        <v>6707</v>
      </c>
      <c r="D353" s="650" t="s">
        <v>7809</v>
      </c>
      <c r="E353" s="650" t="s">
        <v>7810</v>
      </c>
      <c r="F353" s="653">
        <v>390</v>
      </c>
      <c r="G353" s="653">
        <v>63960</v>
      </c>
      <c r="H353" s="653">
        <v>1</v>
      </c>
      <c r="I353" s="653">
        <v>164</v>
      </c>
      <c r="J353" s="653">
        <v>225</v>
      </c>
      <c r="K353" s="653">
        <v>37125</v>
      </c>
      <c r="L353" s="653">
        <v>0.5804409005628518</v>
      </c>
      <c r="M353" s="653">
        <v>165</v>
      </c>
      <c r="N353" s="653">
        <v>74</v>
      </c>
      <c r="O353" s="653">
        <v>12336</v>
      </c>
      <c r="P353" s="666">
        <v>0.19287054409005627</v>
      </c>
      <c r="Q353" s="654">
        <v>166.70270270270271</v>
      </c>
    </row>
    <row r="354" spans="1:17" ht="14.4" customHeight="1" x14ac:dyDescent="0.3">
      <c r="A354" s="649" t="s">
        <v>7773</v>
      </c>
      <c r="B354" s="650" t="s">
        <v>7774</v>
      </c>
      <c r="C354" s="650" t="s">
        <v>6707</v>
      </c>
      <c r="D354" s="650" t="s">
        <v>7184</v>
      </c>
      <c r="E354" s="650" t="s">
        <v>7185</v>
      </c>
      <c r="F354" s="653">
        <v>15</v>
      </c>
      <c r="G354" s="653">
        <v>1170</v>
      </c>
      <c r="H354" s="653">
        <v>1</v>
      </c>
      <c r="I354" s="653">
        <v>78</v>
      </c>
      <c r="J354" s="653">
        <v>9</v>
      </c>
      <c r="K354" s="653">
        <v>711</v>
      </c>
      <c r="L354" s="653">
        <v>0.60769230769230764</v>
      </c>
      <c r="M354" s="653">
        <v>79</v>
      </c>
      <c r="N354" s="653">
        <v>35</v>
      </c>
      <c r="O354" s="653">
        <v>2775</v>
      </c>
      <c r="P354" s="666">
        <v>2.3717948717948718</v>
      </c>
      <c r="Q354" s="654">
        <v>79.285714285714292</v>
      </c>
    </row>
    <row r="355" spans="1:17" ht="14.4" customHeight="1" x14ac:dyDescent="0.3">
      <c r="A355" s="649" t="s">
        <v>7773</v>
      </c>
      <c r="B355" s="650" t="s">
        <v>7774</v>
      </c>
      <c r="C355" s="650" t="s">
        <v>6707</v>
      </c>
      <c r="D355" s="650" t="s">
        <v>7811</v>
      </c>
      <c r="E355" s="650" t="s">
        <v>7812</v>
      </c>
      <c r="F355" s="653">
        <v>24</v>
      </c>
      <c r="G355" s="653">
        <v>3816</v>
      </c>
      <c r="H355" s="653">
        <v>1</v>
      </c>
      <c r="I355" s="653">
        <v>159</v>
      </c>
      <c r="J355" s="653">
        <v>9</v>
      </c>
      <c r="K355" s="653">
        <v>1440</v>
      </c>
      <c r="L355" s="653">
        <v>0.37735849056603776</v>
      </c>
      <c r="M355" s="653">
        <v>160</v>
      </c>
      <c r="N355" s="653">
        <v>3</v>
      </c>
      <c r="O355" s="653">
        <v>486</v>
      </c>
      <c r="P355" s="666">
        <v>0.12735849056603774</v>
      </c>
      <c r="Q355" s="654">
        <v>162</v>
      </c>
    </row>
    <row r="356" spans="1:17" ht="14.4" customHeight="1" x14ac:dyDescent="0.3">
      <c r="A356" s="649" t="s">
        <v>7773</v>
      </c>
      <c r="B356" s="650" t="s">
        <v>7774</v>
      </c>
      <c r="C356" s="650" t="s">
        <v>6707</v>
      </c>
      <c r="D356" s="650" t="s">
        <v>7813</v>
      </c>
      <c r="E356" s="650" t="s">
        <v>7814</v>
      </c>
      <c r="F356" s="653">
        <v>1</v>
      </c>
      <c r="G356" s="653">
        <v>27</v>
      </c>
      <c r="H356" s="653">
        <v>1</v>
      </c>
      <c r="I356" s="653">
        <v>27</v>
      </c>
      <c r="J356" s="653"/>
      <c r="K356" s="653"/>
      <c r="L356" s="653"/>
      <c r="M356" s="653"/>
      <c r="N356" s="653"/>
      <c r="O356" s="653"/>
      <c r="P356" s="666"/>
      <c r="Q356" s="654"/>
    </row>
    <row r="357" spans="1:17" ht="14.4" customHeight="1" x14ac:dyDescent="0.3">
      <c r="A357" s="649" t="s">
        <v>7773</v>
      </c>
      <c r="B357" s="650" t="s">
        <v>7774</v>
      </c>
      <c r="C357" s="650" t="s">
        <v>6707</v>
      </c>
      <c r="D357" s="650" t="s">
        <v>7190</v>
      </c>
      <c r="E357" s="650" t="s">
        <v>7191</v>
      </c>
      <c r="F357" s="653">
        <v>1</v>
      </c>
      <c r="G357" s="653">
        <v>166</v>
      </c>
      <c r="H357" s="653">
        <v>1</v>
      </c>
      <c r="I357" s="653">
        <v>166</v>
      </c>
      <c r="J357" s="653">
        <v>1</v>
      </c>
      <c r="K357" s="653">
        <v>167</v>
      </c>
      <c r="L357" s="653">
        <v>1.0060240963855422</v>
      </c>
      <c r="M357" s="653">
        <v>167</v>
      </c>
      <c r="N357" s="653"/>
      <c r="O357" s="653"/>
      <c r="P357" s="666"/>
      <c r="Q357" s="654"/>
    </row>
    <row r="358" spans="1:17" ht="14.4" customHeight="1" x14ac:dyDescent="0.3">
      <c r="A358" s="649" t="s">
        <v>7773</v>
      </c>
      <c r="B358" s="650" t="s">
        <v>7774</v>
      </c>
      <c r="C358" s="650" t="s">
        <v>6707</v>
      </c>
      <c r="D358" s="650" t="s">
        <v>7815</v>
      </c>
      <c r="E358" s="650" t="s">
        <v>7816</v>
      </c>
      <c r="F358" s="653">
        <v>3</v>
      </c>
      <c r="G358" s="653">
        <v>726</v>
      </c>
      <c r="H358" s="653">
        <v>1</v>
      </c>
      <c r="I358" s="653">
        <v>242</v>
      </c>
      <c r="J358" s="653">
        <v>3</v>
      </c>
      <c r="K358" s="653">
        <v>729</v>
      </c>
      <c r="L358" s="653">
        <v>1.0041322314049588</v>
      </c>
      <c r="M358" s="653">
        <v>243</v>
      </c>
      <c r="N358" s="653">
        <v>5</v>
      </c>
      <c r="O358" s="653">
        <v>1221</v>
      </c>
      <c r="P358" s="666">
        <v>1.6818181818181819</v>
      </c>
      <c r="Q358" s="654">
        <v>244.2</v>
      </c>
    </row>
    <row r="359" spans="1:17" ht="14.4" customHeight="1" x14ac:dyDescent="0.3">
      <c r="A359" s="649" t="s">
        <v>7773</v>
      </c>
      <c r="B359" s="650" t="s">
        <v>7774</v>
      </c>
      <c r="C359" s="650" t="s">
        <v>6707</v>
      </c>
      <c r="D359" s="650" t="s">
        <v>7817</v>
      </c>
      <c r="E359" s="650" t="s">
        <v>7818</v>
      </c>
      <c r="F359" s="653">
        <v>3</v>
      </c>
      <c r="G359" s="653">
        <v>5955</v>
      </c>
      <c r="H359" s="653">
        <v>1</v>
      </c>
      <c r="I359" s="653">
        <v>1985</v>
      </c>
      <c r="J359" s="653">
        <v>14</v>
      </c>
      <c r="K359" s="653">
        <v>27902</v>
      </c>
      <c r="L359" s="653">
        <v>4.6854743912678423</v>
      </c>
      <c r="M359" s="653">
        <v>1993</v>
      </c>
      <c r="N359" s="653">
        <v>5</v>
      </c>
      <c r="O359" s="653">
        <v>10017</v>
      </c>
      <c r="P359" s="666">
        <v>1.6821158690176323</v>
      </c>
      <c r="Q359" s="654">
        <v>2003.4</v>
      </c>
    </row>
    <row r="360" spans="1:17" ht="14.4" customHeight="1" x14ac:dyDescent="0.3">
      <c r="A360" s="649" t="s">
        <v>7773</v>
      </c>
      <c r="B360" s="650" t="s">
        <v>7774</v>
      </c>
      <c r="C360" s="650" t="s">
        <v>6707</v>
      </c>
      <c r="D360" s="650" t="s">
        <v>7819</v>
      </c>
      <c r="E360" s="650" t="s">
        <v>7820</v>
      </c>
      <c r="F360" s="653">
        <v>24</v>
      </c>
      <c r="G360" s="653">
        <v>9576</v>
      </c>
      <c r="H360" s="653">
        <v>1</v>
      </c>
      <c r="I360" s="653">
        <v>399</v>
      </c>
      <c r="J360" s="653">
        <v>12</v>
      </c>
      <c r="K360" s="653">
        <v>4848</v>
      </c>
      <c r="L360" s="653">
        <v>0.50626566416040097</v>
      </c>
      <c r="M360" s="653">
        <v>404</v>
      </c>
      <c r="N360" s="653">
        <v>2</v>
      </c>
      <c r="O360" s="653">
        <v>828</v>
      </c>
      <c r="P360" s="666">
        <v>8.646616541353383E-2</v>
      </c>
      <c r="Q360" s="654">
        <v>414</v>
      </c>
    </row>
    <row r="361" spans="1:17" ht="14.4" customHeight="1" x14ac:dyDescent="0.3">
      <c r="A361" s="649" t="s">
        <v>7773</v>
      </c>
      <c r="B361" s="650" t="s">
        <v>7774</v>
      </c>
      <c r="C361" s="650" t="s">
        <v>6707</v>
      </c>
      <c r="D361" s="650" t="s">
        <v>7821</v>
      </c>
      <c r="E361" s="650" t="s">
        <v>7822</v>
      </c>
      <c r="F361" s="653">
        <v>1</v>
      </c>
      <c r="G361" s="653">
        <v>265</v>
      </c>
      <c r="H361" s="653">
        <v>1</v>
      </c>
      <c r="I361" s="653">
        <v>265</v>
      </c>
      <c r="J361" s="653">
        <v>2</v>
      </c>
      <c r="K361" s="653">
        <v>532</v>
      </c>
      <c r="L361" s="653">
        <v>2.0075471698113208</v>
      </c>
      <c r="M361" s="653">
        <v>266</v>
      </c>
      <c r="N361" s="653">
        <v>1</v>
      </c>
      <c r="O361" s="653">
        <v>266</v>
      </c>
      <c r="P361" s="666">
        <v>1.0037735849056604</v>
      </c>
      <c r="Q361" s="654">
        <v>266</v>
      </c>
    </row>
    <row r="362" spans="1:17" ht="14.4" customHeight="1" x14ac:dyDescent="0.3">
      <c r="A362" s="649" t="s">
        <v>7823</v>
      </c>
      <c r="B362" s="650" t="s">
        <v>677</v>
      </c>
      <c r="C362" s="650" t="s">
        <v>6707</v>
      </c>
      <c r="D362" s="650" t="s">
        <v>7824</v>
      </c>
      <c r="E362" s="650" t="s">
        <v>7825</v>
      </c>
      <c r="F362" s="653">
        <v>109</v>
      </c>
      <c r="G362" s="653">
        <v>17222</v>
      </c>
      <c r="H362" s="653">
        <v>1</v>
      </c>
      <c r="I362" s="653">
        <v>158</v>
      </c>
      <c r="J362" s="653">
        <v>97</v>
      </c>
      <c r="K362" s="653">
        <v>15423</v>
      </c>
      <c r="L362" s="653">
        <v>0.89554058762048538</v>
      </c>
      <c r="M362" s="653">
        <v>159</v>
      </c>
      <c r="N362" s="653">
        <v>100</v>
      </c>
      <c r="O362" s="653">
        <v>15958</v>
      </c>
      <c r="P362" s="666">
        <v>0.92660550458715596</v>
      </c>
      <c r="Q362" s="654">
        <v>159.58000000000001</v>
      </c>
    </row>
    <row r="363" spans="1:17" ht="14.4" customHeight="1" x14ac:dyDescent="0.3">
      <c r="A363" s="649" t="s">
        <v>7823</v>
      </c>
      <c r="B363" s="650" t="s">
        <v>677</v>
      </c>
      <c r="C363" s="650" t="s">
        <v>6707</v>
      </c>
      <c r="D363" s="650" t="s">
        <v>7826</v>
      </c>
      <c r="E363" s="650" t="s">
        <v>7827</v>
      </c>
      <c r="F363" s="653"/>
      <c r="G363" s="653"/>
      <c r="H363" s="653"/>
      <c r="I363" s="653"/>
      <c r="J363" s="653"/>
      <c r="K363" s="653"/>
      <c r="L363" s="653"/>
      <c r="M363" s="653"/>
      <c r="N363" s="653">
        <v>1</v>
      </c>
      <c r="O363" s="653">
        <v>1165</v>
      </c>
      <c r="P363" s="666"/>
      <c r="Q363" s="654">
        <v>1165</v>
      </c>
    </row>
    <row r="364" spans="1:17" ht="14.4" customHeight="1" x14ac:dyDescent="0.3">
      <c r="A364" s="649" t="s">
        <v>7823</v>
      </c>
      <c r="B364" s="650" t="s">
        <v>677</v>
      </c>
      <c r="C364" s="650" t="s">
        <v>6707</v>
      </c>
      <c r="D364" s="650" t="s">
        <v>7828</v>
      </c>
      <c r="E364" s="650" t="s">
        <v>7829</v>
      </c>
      <c r="F364" s="653">
        <v>101</v>
      </c>
      <c r="G364" s="653">
        <v>3939</v>
      </c>
      <c r="H364" s="653">
        <v>1</v>
      </c>
      <c r="I364" s="653">
        <v>39</v>
      </c>
      <c r="J364" s="653">
        <v>89</v>
      </c>
      <c r="K364" s="653">
        <v>3471</v>
      </c>
      <c r="L364" s="653">
        <v>0.88118811881188119</v>
      </c>
      <c r="M364" s="653">
        <v>39</v>
      </c>
      <c r="N364" s="653">
        <v>103</v>
      </c>
      <c r="O364" s="653">
        <v>4078</v>
      </c>
      <c r="P364" s="666">
        <v>1.0352881441990354</v>
      </c>
      <c r="Q364" s="654">
        <v>39.592233009708735</v>
      </c>
    </row>
    <row r="365" spans="1:17" ht="14.4" customHeight="1" x14ac:dyDescent="0.3">
      <c r="A365" s="649" t="s">
        <v>7823</v>
      </c>
      <c r="B365" s="650" t="s">
        <v>677</v>
      </c>
      <c r="C365" s="650" t="s">
        <v>6707</v>
      </c>
      <c r="D365" s="650" t="s">
        <v>7751</v>
      </c>
      <c r="E365" s="650" t="s">
        <v>7752</v>
      </c>
      <c r="F365" s="653">
        <v>7</v>
      </c>
      <c r="G365" s="653">
        <v>2674</v>
      </c>
      <c r="H365" s="653">
        <v>1</v>
      </c>
      <c r="I365" s="653">
        <v>382</v>
      </c>
      <c r="J365" s="653">
        <v>3</v>
      </c>
      <c r="K365" s="653">
        <v>1146</v>
      </c>
      <c r="L365" s="653">
        <v>0.42857142857142855</v>
      </c>
      <c r="M365" s="653">
        <v>382</v>
      </c>
      <c r="N365" s="653">
        <v>24</v>
      </c>
      <c r="O365" s="653">
        <v>9181</v>
      </c>
      <c r="P365" s="666">
        <v>3.4334330590875095</v>
      </c>
      <c r="Q365" s="654">
        <v>382.54166666666669</v>
      </c>
    </row>
    <row r="366" spans="1:17" ht="14.4" customHeight="1" x14ac:dyDescent="0.3">
      <c r="A366" s="649" t="s">
        <v>7823</v>
      </c>
      <c r="B366" s="650" t="s">
        <v>677</v>
      </c>
      <c r="C366" s="650" t="s">
        <v>6707</v>
      </c>
      <c r="D366" s="650" t="s">
        <v>7830</v>
      </c>
      <c r="E366" s="650" t="s">
        <v>7831</v>
      </c>
      <c r="F366" s="653">
        <v>14</v>
      </c>
      <c r="G366" s="653">
        <v>504</v>
      </c>
      <c r="H366" s="653">
        <v>1</v>
      </c>
      <c r="I366" s="653">
        <v>36</v>
      </c>
      <c r="J366" s="653"/>
      <c r="K366" s="653"/>
      <c r="L366" s="653"/>
      <c r="M366" s="653"/>
      <c r="N366" s="653"/>
      <c r="O366" s="653"/>
      <c r="P366" s="666"/>
      <c r="Q366" s="654"/>
    </row>
    <row r="367" spans="1:17" ht="14.4" customHeight="1" x14ac:dyDescent="0.3">
      <c r="A367" s="649" t="s">
        <v>7823</v>
      </c>
      <c r="B367" s="650" t="s">
        <v>677</v>
      </c>
      <c r="C367" s="650" t="s">
        <v>6707</v>
      </c>
      <c r="D367" s="650" t="s">
        <v>7832</v>
      </c>
      <c r="E367" s="650" t="s">
        <v>7833</v>
      </c>
      <c r="F367" s="653">
        <v>7</v>
      </c>
      <c r="G367" s="653">
        <v>3108</v>
      </c>
      <c r="H367" s="653">
        <v>1</v>
      </c>
      <c r="I367" s="653">
        <v>444</v>
      </c>
      <c r="J367" s="653">
        <v>10</v>
      </c>
      <c r="K367" s="653">
        <v>4440</v>
      </c>
      <c r="L367" s="653">
        <v>1.4285714285714286</v>
      </c>
      <c r="M367" s="653">
        <v>444</v>
      </c>
      <c r="N367" s="653">
        <v>20</v>
      </c>
      <c r="O367" s="653">
        <v>8894</v>
      </c>
      <c r="P367" s="666">
        <v>2.8616473616473614</v>
      </c>
      <c r="Q367" s="654">
        <v>444.7</v>
      </c>
    </row>
    <row r="368" spans="1:17" ht="14.4" customHeight="1" x14ac:dyDescent="0.3">
      <c r="A368" s="649" t="s">
        <v>7823</v>
      </c>
      <c r="B368" s="650" t="s">
        <v>677</v>
      </c>
      <c r="C368" s="650" t="s">
        <v>6707</v>
      </c>
      <c r="D368" s="650" t="s">
        <v>7834</v>
      </c>
      <c r="E368" s="650" t="s">
        <v>7835</v>
      </c>
      <c r="F368" s="653">
        <v>4</v>
      </c>
      <c r="G368" s="653">
        <v>1960</v>
      </c>
      <c r="H368" s="653">
        <v>1</v>
      </c>
      <c r="I368" s="653">
        <v>490</v>
      </c>
      <c r="J368" s="653">
        <v>1</v>
      </c>
      <c r="K368" s="653">
        <v>490</v>
      </c>
      <c r="L368" s="653">
        <v>0.25</v>
      </c>
      <c r="M368" s="653">
        <v>490</v>
      </c>
      <c r="N368" s="653">
        <v>3</v>
      </c>
      <c r="O368" s="653">
        <v>1473</v>
      </c>
      <c r="P368" s="666">
        <v>0.75153061224489792</v>
      </c>
      <c r="Q368" s="654">
        <v>491</v>
      </c>
    </row>
    <row r="369" spans="1:17" ht="14.4" customHeight="1" x14ac:dyDescent="0.3">
      <c r="A369" s="649" t="s">
        <v>7823</v>
      </c>
      <c r="B369" s="650" t="s">
        <v>677</v>
      </c>
      <c r="C369" s="650" t="s">
        <v>6707</v>
      </c>
      <c r="D369" s="650" t="s">
        <v>7836</v>
      </c>
      <c r="E369" s="650" t="s">
        <v>7837</v>
      </c>
      <c r="F369" s="653">
        <v>3</v>
      </c>
      <c r="G369" s="653">
        <v>93</v>
      </c>
      <c r="H369" s="653">
        <v>1</v>
      </c>
      <c r="I369" s="653">
        <v>31</v>
      </c>
      <c r="J369" s="653">
        <v>4</v>
      </c>
      <c r="K369" s="653">
        <v>124</v>
      </c>
      <c r="L369" s="653">
        <v>1.3333333333333333</v>
      </c>
      <c r="M369" s="653">
        <v>31</v>
      </c>
      <c r="N369" s="653">
        <v>12</v>
      </c>
      <c r="O369" s="653">
        <v>372</v>
      </c>
      <c r="P369" s="666">
        <v>4</v>
      </c>
      <c r="Q369" s="654">
        <v>31</v>
      </c>
    </row>
    <row r="370" spans="1:17" ht="14.4" customHeight="1" x14ac:dyDescent="0.3">
      <c r="A370" s="649" t="s">
        <v>7823</v>
      </c>
      <c r="B370" s="650" t="s">
        <v>677</v>
      </c>
      <c r="C370" s="650" t="s">
        <v>6707</v>
      </c>
      <c r="D370" s="650" t="s">
        <v>7838</v>
      </c>
      <c r="E370" s="650" t="s">
        <v>7839</v>
      </c>
      <c r="F370" s="653">
        <v>7</v>
      </c>
      <c r="G370" s="653">
        <v>1428</v>
      </c>
      <c r="H370" s="653">
        <v>1</v>
      </c>
      <c r="I370" s="653">
        <v>204</v>
      </c>
      <c r="J370" s="653">
        <v>4</v>
      </c>
      <c r="K370" s="653">
        <v>820</v>
      </c>
      <c r="L370" s="653">
        <v>0.57422969187675066</v>
      </c>
      <c r="M370" s="653">
        <v>205</v>
      </c>
      <c r="N370" s="653">
        <v>1</v>
      </c>
      <c r="O370" s="653">
        <v>205</v>
      </c>
      <c r="P370" s="666">
        <v>0.14355742296918766</v>
      </c>
      <c r="Q370" s="654">
        <v>205</v>
      </c>
    </row>
    <row r="371" spans="1:17" ht="14.4" customHeight="1" x14ac:dyDescent="0.3">
      <c r="A371" s="649" t="s">
        <v>7823</v>
      </c>
      <c r="B371" s="650" t="s">
        <v>677</v>
      </c>
      <c r="C371" s="650" t="s">
        <v>6707</v>
      </c>
      <c r="D371" s="650" t="s">
        <v>7840</v>
      </c>
      <c r="E371" s="650" t="s">
        <v>7841</v>
      </c>
      <c r="F371" s="653">
        <v>7</v>
      </c>
      <c r="G371" s="653">
        <v>2632</v>
      </c>
      <c r="H371" s="653">
        <v>1</v>
      </c>
      <c r="I371" s="653">
        <v>376</v>
      </c>
      <c r="J371" s="653">
        <v>3</v>
      </c>
      <c r="K371" s="653">
        <v>1131</v>
      </c>
      <c r="L371" s="653">
        <v>0.42971124620060791</v>
      </c>
      <c r="M371" s="653">
        <v>377</v>
      </c>
      <c r="N371" s="653">
        <v>1</v>
      </c>
      <c r="O371" s="653">
        <v>377</v>
      </c>
      <c r="P371" s="666">
        <v>0.1432370820668693</v>
      </c>
      <c r="Q371" s="654">
        <v>377</v>
      </c>
    </row>
    <row r="372" spans="1:17" ht="14.4" customHeight="1" x14ac:dyDescent="0.3">
      <c r="A372" s="649" t="s">
        <v>7823</v>
      </c>
      <c r="B372" s="650" t="s">
        <v>677</v>
      </c>
      <c r="C372" s="650" t="s">
        <v>6707</v>
      </c>
      <c r="D372" s="650" t="s">
        <v>7842</v>
      </c>
      <c r="E372" s="650" t="s">
        <v>7843</v>
      </c>
      <c r="F372" s="653">
        <v>234</v>
      </c>
      <c r="G372" s="653">
        <v>26208</v>
      </c>
      <c r="H372" s="653">
        <v>1</v>
      </c>
      <c r="I372" s="653">
        <v>112</v>
      </c>
      <c r="J372" s="653">
        <v>204</v>
      </c>
      <c r="K372" s="653">
        <v>23052</v>
      </c>
      <c r="L372" s="653">
        <v>0.87957875457875456</v>
      </c>
      <c r="M372" s="653">
        <v>113</v>
      </c>
      <c r="N372" s="653">
        <v>228</v>
      </c>
      <c r="O372" s="653">
        <v>26044</v>
      </c>
      <c r="P372" s="666">
        <v>0.99374236874236876</v>
      </c>
      <c r="Q372" s="654">
        <v>114.2280701754386</v>
      </c>
    </row>
    <row r="373" spans="1:17" ht="14.4" customHeight="1" x14ac:dyDescent="0.3">
      <c r="A373" s="649" t="s">
        <v>7823</v>
      </c>
      <c r="B373" s="650" t="s">
        <v>677</v>
      </c>
      <c r="C373" s="650" t="s">
        <v>6707</v>
      </c>
      <c r="D373" s="650" t="s">
        <v>7844</v>
      </c>
      <c r="E373" s="650" t="s">
        <v>7845</v>
      </c>
      <c r="F373" s="653">
        <v>48</v>
      </c>
      <c r="G373" s="653">
        <v>3984</v>
      </c>
      <c r="H373" s="653">
        <v>1</v>
      </c>
      <c r="I373" s="653">
        <v>83</v>
      </c>
      <c r="J373" s="653">
        <v>36</v>
      </c>
      <c r="K373" s="653">
        <v>3024</v>
      </c>
      <c r="L373" s="653">
        <v>0.75903614457831325</v>
      </c>
      <c r="M373" s="653">
        <v>84</v>
      </c>
      <c r="N373" s="653">
        <v>32</v>
      </c>
      <c r="O373" s="653">
        <v>2708</v>
      </c>
      <c r="P373" s="666">
        <v>0.67971887550200805</v>
      </c>
      <c r="Q373" s="654">
        <v>84.625</v>
      </c>
    </row>
    <row r="374" spans="1:17" ht="14.4" customHeight="1" x14ac:dyDescent="0.3">
      <c r="A374" s="649" t="s">
        <v>7823</v>
      </c>
      <c r="B374" s="650" t="s">
        <v>677</v>
      </c>
      <c r="C374" s="650" t="s">
        <v>6707</v>
      </c>
      <c r="D374" s="650" t="s">
        <v>7846</v>
      </c>
      <c r="E374" s="650" t="s">
        <v>7847</v>
      </c>
      <c r="F374" s="653">
        <v>3</v>
      </c>
      <c r="G374" s="653">
        <v>285</v>
      </c>
      <c r="H374" s="653">
        <v>1</v>
      </c>
      <c r="I374" s="653">
        <v>95</v>
      </c>
      <c r="J374" s="653">
        <v>3</v>
      </c>
      <c r="K374" s="653">
        <v>288</v>
      </c>
      <c r="L374" s="653">
        <v>1.0105263157894737</v>
      </c>
      <c r="M374" s="653">
        <v>96</v>
      </c>
      <c r="N374" s="653">
        <v>1</v>
      </c>
      <c r="O374" s="653">
        <v>96</v>
      </c>
      <c r="P374" s="666">
        <v>0.33684210526315789</v>
      </c>
      <c r="Q374" s="654">
        <v>96</v>
      </c>
    </row>
    <row r="375" spans="1:17" ht="14.4" customHeight="1" x14ac:dyDescent="0.3">
      <c r="A375" s="649" t="s">
        <v>7823</v>
      </c>
      <c r="B375" s="650" t="s">
        <v>677</v>
      </c>
      <c r="C375" s="650" t="s">
        <v>6707</v>
      </c>
      <c r="D375" s="650" t="s">
        <v>7848</v>
      </c>
      <c r="E375" s="650" t="s">
        <v>7849</v>
      </c>
      <c r="F375" s="653">
        <v>17</v>
      </c>
      <c r="G375" s="653">
        <v>357</v>
      </c>
      <c r="H375" s="653">
        <v>1</v>
      </c>
      <c r="I375" s="653">
        <v>21</v>
      </c>
      <c r="J375" s="653">
        <v>8</v>
      </c>
      <c r="K375" s="653">
        <v>168</v>
      </c>
      <c r="L375" s="653">
        <v>0.47058823529411764</v>
      </c>
      <c r="M375" s="653">
        <v>21</v>
      </c>
      <c r="N375" s="653">
        <v>17</v>
      </c>
      <c r="O375" s="653">
        <v>357</v>
      </c>
      <c r="P375" s="666">
        <v>1</v>
      </c>
      <c r="Q375" s="654">
        <v>21</v>
      </c>
    </row>
    <row r="376" spans="1:17" ht="14.4" customHeight="1" x14ac:dyDescent="0.3">
      <c r="A376" s="649" t="s">
        <v>7823</v>
      </c>
      <c r="B376" s="650" t="s">
        <v>677</v>
      </c>
      <c r="C376" s="650" t="s">
        <v>6707</v>
      </c>
      <c r="D376" s="650" t="s">
        <v>7760</v>
      </c>
      <c r="E376" s="650" t="s">
        <v>7761</v>
      </c>
      <c r="F376" s="653">
        <v>44</v>
      </c>
      <c r="G376" s="653">
        <v>21384</v>
      </c>
      <c r="H376" s="653">
        <v>1</v>
      </c>
      <c r="I376" s="653">
        <v>486</v>
      </c>
      <c r="J376" s="653">
        <v>71</v>
      </c>
      <c r="K376" s="653">
        <v>34506</v>
      </c>
      <c r="L376" s="653">
        <v>1.6136363636363635</v>
      </c>
      <c r="M376" s="653">
        <v>486</v>
      </c>
      <c r="N376" s="653">
        <v>94</v>
      </c>
      <c r="O376" s="653">
        <v>45753</v>
      </c>
      <c r="P376" s="666">
        <v>2.1395903479236811</v>
      </c>
      <c r="Q376" s="654">
        <v>486.7340425531915</v>
      </c>
    </row>
    <row r="377" spans="1:17" ht="14.4" customHeight="1" x14ac:dyDescent="0.3">
      <c r="A377" s="649" t="s">
        <v>7823</v>
      </c>
      <c r="B377" s="650" t="s">
        <v>677</v>
      </c>
      <c r="C377" s="650" t="s">
        <v>6707</v>
      </c>
      <c r="D377" s="650" t="s">
        <v>7850</v>
      </c>
      <c r="E377" s="650" t="s">
        <v>7851</v>
      </c>
      <c r="F377" s="653">
        <v>32</v>
      </c>
      <c r="G377" s="653">
        <v>1280</v>
      </c>
      <c r="H377" s="653">
        <v>1</v>
      </c>
      <c r="I377" s="653">
        <v>40</v>
      </c>
      <c r="J377" s="653">
        <v>24</v>
      </c>
      <c r="K377" s="653">
        <v>960</v>
      </c>
      <c r="L377" s="653">
        <v>0.75</v>
      </c>
      <c r="M377" s="653">
        <v>40</v>
      </c>
      <c r="N377" s="653">
        <v>32</v>
      </c>
      <c r="O377" s="653">
        <v>1296</v>
      </c>
      <c r="P377" s="666">
        <v>1.0125</v>
      </c>
      <c r="Q377" s="654">
        <v>40.5</v>
      </c>
    </row>
    <row r="378" spans="1:17" ht="14.4" customHeight="1" x14ac:dyDescent="0.3">
      <c r="A378" s="649" t="s">
        <v>7823</v>
      </c>
      <c r="B378" s="650" t="s">
        <v>677</v>
      </c>
      <c r="C378" s="650" t="s">
        <v>6707</v>
      </c>
      <c r="D378" s="650" t="s">
        <v>7852</v>
      </c>
      <c r="E378" s="650" t="s">
        <v>7853</v>
      </c>
      <c r="F378" s="653"/>
      <c r="G378" s="653"/>
      <c r="H378" s="653"/>
      <c r="I378" s="653"/>
      <c r="J378" s="653">
        <v>1</v>
      </c>
      <c r="K378" s="653">
        <v>761</v>
      </c>
      <c r="L378" s="653"/>
      <c r="M378" s="653">
        <v>761</v>
      </c>
      <c r="N378" s="653">
        <v>1</v>
      </c>
      <c r="O378" s="653">
        <v>762</v>
      </c>
      <c r="P378" s="666"/>
      <c r="Q378" s="654">
        <v>762</v>
      </c>
    </row>
    <row r="379" spans="1:17" ht="14.4" customHeight="1" x14ac:dyDescent="0.3">
      <c r="A379" s="649" t="s">
        <v>7823</v>
      </c>
      <c r="B379" s="650" t="s">
        <v>677</v>
      </c>
      <c r="C379" s="650" t="s">
        <v>6707</v>
      </c>
      <c r="D379" s="650" t="s">
        <v>7854</v>
      </c>
      <c r="E379" s="650" t="s">
        <v>7855</v>
      </c>
      <c r="F379" s="653">
        <v>4</v>
      </c>
      <c r="G379" s="653">
        <v>2412</v>
      </c>
      <c r="H379" s="653">
        <v>1</v>
      </c>
      <c r="I379" s="653">
        <v>603</v>
      </c>
      <c r="J379" s="653">
        <v>6</v>
      </c>
      <c r="K379" s="653">
        <v>3624</v>
      </c>
      <c r="L379" s="653">
        <v>1.5024875621890548</v>
      </c>
      <c r="M379" s="653">
        <v>604</v>
      </c>
      <c r="N379" s="653">
        <v>9</v>
      </c>
      <c r="O379" s="653">
        <v>5460</v>
      </c>
      <c r="P379" s="666">
        <v>2.2636815920398008</v>
      </c>
      <c r="Q379" s="654">
        <v>606.66666666666663</v>
      </c>
    </row>
    <row r="380" spans="1:17" ht="14.4" customHeight="1" x14ac:dyDescent="0.3">
      <c r="A380" s="649" t="s">
        <v>7823</v>
      </c>
      <c r="B380" s="650" t="s">
        <v>677</v>
      </c>
      <c r="C380" s="650" t="s">
        <v>6707</v>
      </c>
      <c r="D380" s="650" t="s">
        <v>7856</v>
      </c>
      <c r="E380" s="650" t="s">
        <v>7857</v>
      </c>
      <c r="F380" s="653"/>
      <c r="G380" s="653"/>
      <c r="H380" s="653"/>
      <c r="I380" s="653"/>
      <c r="J380" s="653"/>
      <c r="K380" s="653"/>
      <c r="L380" s="653"/>
      <c r="M380" s="653"/>
      <c r="N380" s="653">
        <v>2</v>
      </c>
      <c r="O380" s="653">
        <v>304</v>
      </c>
      <c r="P380" s="666"/>
      <c r="Q380" s="654">
        <v>152</v>
      </c>
    </row>
    <row r="381" spans="1:17" ht="14.4" customHeight="1" x14ac:dyDescent="0.3">
      <c r="A381" s="649" t="s">
        <v>7858</v>
      </c>
      <c r="B381" s="650" t="s">
        <v>7525</v>
      </c>
      <c r="C381" s="650" t="s">
        <v>6707</v>
      </c>
      <c r="D381" s="650" t="s">
        <v>7859</v>
      </c>
      <c r="E381" s="650" t="s">
        <v>7860</v>
      </c>
      <c r="F381" s="653"/>
      <c r="G381" s="653"/>
      <c r="H381" s="653"/>
      <c r="I381" s="653"/>
      <c r="J381" s="653">
        <v>1</v>
      </c>
      <c r="K381" s="653">
        <v>989</v>
      </c>
      <c r="L381" s="653"/>
      <c r="M381" s="653">
        <v>989</v>
      </c>
      <c r="N381" s="653"/>
      <c r="O381" s="653"/>
      <c r="P381" s="666"/>
      <c r="Q381" s="654"/>
    </row>
    <row r="382" spans="1:17" ht="14.4" customHeight="1" x14ac:dyDescent="0.3">
      <c r="A382" s="649" t="s">
        <v>7858</v>
      </c>
      <c r="B382" s="650" t="s">
        <v>7525</v>
      </c>
      <c r="C382" s="650" t="s">
        <v>6707</v>
      </c>
      <c r="D382" s="650" t="s">
        <v>7861</v>
      </c>
      <c r="E382" s="650" t="s">
        <v>7862</v>
      </c>
      <c r="F382" s="653"/>
      <c r="G382" s="653"/>
      <c r="H382" s="653"/>
      <c r="I382" s="653"/>
      <c r="J382" s="653">
        <v>3</v>
      </c>
      <c r="K382" s="653">
        <v>2478</v>
      </c>
      <c r="L382" s="653"/>
      <c r="M382" s="653">
        <v>826</v>
      </c>
      <c r="N382" s="653"/>
      <c r="O382" s="653"/>
      <c r="P382" s="666"/>
      <c r="Q382" s="654"/>
    </row>
    <row r="383" spans="1:17" ht="14.4" customHeight="1" x14ac:dyDescent="0.3">
      <c r="A383" s="649" t="s">
        <v>7858</v>
      </c>
      <c r="B383" s="650" t="s">
        <v>7525</v>
      </c>
      <c r="C383" s="650" t="s">
        <v>6707</v>
      </c>
      <c r="D383" s="650" t="s">
        <v>7863</v>
      </c>
      <c r="E383" s="650" t="s">
        <v>7864</v>
      </c>
      <c r="F383" s="653"/>
      <c r="G383" s="653"/>
      <c r="H383" s="653"/>
      <c r="I383" s="653"/>
      <c r="J383" s="653">
        <v>1</v>
      </c>
      <c r="K383" s="653">
        <v>172</v>
      </c>
      <c r="L383" s="653"/>
      <c r="M383" s="653">
        <v>172</v>
      </c>
      <c r="N383" s="653"/>
      <c r="O383" s="653"/>
      <c r="P383" s="666"/>
      <c r="Q383" s="654"/>
    </row>
    <row r="384" spans="1:17" ht="14.4" customHeight="1" x14ac:dyDescent="0.3">
      <c r="A384" s="649" t="s">
        <v>7858</v>
      </c>
      <c r="B384" s="650" t="s">
        <v>7525</v>
      </c>
      <c r="C384" s="650" t="s">
        <v>6707</v>
      </c>
      <c r="D384" s="650" t="s">
        <v>5683</v>
      </c>
      <c r="E384" s="650" t="s">
        <v>7865</v>
      </c>
      <c r="F384" s="653"/>
      <c r="G384" s="653"/>
      <c r="H384" s="653"/>
      <c r="I384" s="653"/>
      <c r="J384" s="653">
        <v>1</v>
      </c>
      <c r="K384" s="653">
        <v>545</v>
      </c>
      <c r="L384" s="653"/>
      <c r="M384" s="653">
        <v>545</v>
      </c>
      <c r="N384" s="653"/>
      <c r="O384" s="653"/>
      <c r="P384" s="666"/>
      <c r="Q384" s="654"/>
    </row>
    <row r="385" spans="1:17" ht="14.4" customHeight="1" x14ac:dyDescent="0.3">
      <c r="A385" s="649" t="s">
        <v>7858</v>
      </c>
      <c r="B385" s="650" t="s">
        <v>7525</v>
      </c>
      <c r="C385" s="650" t="s">
        <v>6707</v>
      </c>
      <c r="D385" s="650" t="s">
        <v>7866</v>
      </c>
      <c r="E385" s="650" t="s">
        <v>7867</v>
      </c>
      <c r="F385" s="653"/>
      <c r="G385" s="653"/>
      <c r="H385" s="653"/>
      <c r="I385" s="653"/>
      <c r="J385" s="653">
        <v>1</v>
      </c>
      <c r="K385" s="653">
        <v>344</v>
      </c>
      <c r="L385" s="653"/>
      <c r="M385" s="653">
        <v>344</v>
      </c>
      <c r="N385" s="653">
        <v>1</v>
      </c>
      <c r="O385" s="653">
        <v>346</v>
      </c>
      <c r="P385" s="666"/>
      <c r="Q385" s="654">
        <v>346</v>
      </c>
    </row>
    <row r="386" spans="1:17" ht="14.4" customHeight="1" x14ac:dyDescent="0.3">
      <c r="A386" s="649" t="s">
        <v>7858</v>
      </c>
      <c r="B386" s="650" t="s">
        <v>7525</v>
      </c>
      <c r="C386" s="650" t="s">
        <v>6707</v>
      </c>
      <c r="D386" s="650" t="s">
        <v>7868</v>
      </c>
      <c r="E386" s="650" t="s">
        <v>7869</v>
      </c>
      <c r="F386" s="653"/>
      <c r="G386" s="653"/>
      <c r="H386" s="653"/>
      <c r="I386" s="653"/>
      <c r="J386" s="653"/>
      <c r="K386" s="653"/>
      <c r="L386" s="653"/>
      <c r="M386" s="653"/>
      <c r="N386" s="653">
        <v>1</v>
      </c>
      <c r="O386" s="653">
        <v>111</v>
      </c>
      <c r="P386" s="666"/>
      <c r="Q386" s="654">
        <v>111</v>
      </c>
    </row>
    <row r="387" spans="1:17" ht="14.4" customHeight="1" x14ac:dyDescent="0.3">
      <c r="A387" s="649" t="s">
        <v>7858</v>
      </c>
      <c r="B387" s="650" t="s">
        <v>7525</v>
      </c>
      <c r="C387" s="650" t="s">
        <v>6707</v>
      </c>
      <c r="D387" s="650" t="s">
        <v>7870</v>
      </c>
      <c r="E387" s="650" t="s">
        <v>7871</v>
      </c>
      <c r="F387" s="653"/>
      <c r="G387" s="653"/>
      <c r="H387" s="653"/>
      <c r="I387" s="653"/>
      <c r="J387" s="653">
        <v>2</v>
      </c>
      <c r="K387" s="653">
        <v>656</v>
      </c>
      <c r="L387" s="653"/>
      <c r="M387" s="653">
        <v>328</v>
      </c>
      <c r="N387" s="653"/>
      <c r="O387" s="653"/>
      <c r="P387" s="666"/>
      <c r="Q387" s="654"/>
    </row>
    <row r="388" spans="1:17" ht="14.4" customHeight="1" x14ac:dyDescent="0.3">
      <c r="A388" s="649" t="s">
        <v>7858</v>
      </c>
      <c r="B388" s="650" t="s">
        <v>7525</v>
      </c>
      <c r="C388" s="650" t="s">
        <v>6707</v>
      </c>
      <c r="D388" s="650" t="s">
        <v>7872</v>
      </c>
      <c r="E388" s="650" t="s">
        <v>7873</v>
      </c>
      <c r="F388" s="653"/>
      <c r="G388" s="653"/>
      <c r="H388" s="653"/>
      <c r="I388" s="653"/>
      <c r="J388" s="653">
        <v>1</v>
      </c>
      <c r="K388" s="653">
        <v>204</v>
      </c>
      <c r="L388" s="653"/>
      <c r="M388" s="653">
        <v>204</v>
      </c>
      <c r="N388" s="653">
        <v>1</v>
      </c>
      <c r="O388" s="653">
        <v>206</v>
      </c>
      <c r="P388" s="666"/>
      <c r="Q388" s="654">
        <v>206</v>
      </c>
    </row>
    <row r="389" spans="1:17" ht="14.4" customHeight="1" x14ac:dyDescent="0.3">
      <c r="A389" s="649" t="s">
        <v>7858</v>
      </c>
      <c r="B389" s="650" t="s">
        <v>7525</v>
      </c>
      <c r="C389" s="650" t="s">
        <v>6707</v>
      </c>
      <c r="D389" s="650" t="s">
        <v>7874</v>
      </c>
      <c r="E389" s="650" t="s">
        <v>7875</v>
      </c>
      <c r="F389" s="653"/>
      <c r="G389" s="653"/>
      <c r="H389" s="653"/>
      <c r="I389" s="653"/>
      <c r="J389" s="653">
        <v>1</v>
      </c>
      <c r="K389" s="653">
        <v>38</v>
      </c>
      <c r="L389" s="653"/>
      <c r="M389" s="653">
        <v>38</v>
      </c>
      <c r="N389" s="653"/>
      <c r="O389" s="653"/>
      <c r="P389" s="666"/>
      <c r="Q389" s="654"/>
    </row>
    <row r="390" spans="1:17" ht="14.4" customHeight="1" x14ac:dyDescent="0.3">
      <c r="A390" s="649" t="s">
        <v>7858</v>
      </c>
      <c r="B390" s="650" t="s">
        <v>7525</v>
      </c>
      <c r="C390" s="650" t="s">
        <v>6707</v>
      </c>
      <c r="D390" s="650" t="s">
        <v>7876</v>
      </c>
      <c r="E390" s="650" t="s">
        <v>7877</v>
      </c>
      <c r="F390" s="653"/>
      <c r="G390" s="653"/>
      <c r="H390" s="653"/>
      <c r="I390" s="653"/>
      <c r="J390" s="653">
        <v>1</v>
      </c>
      <c r="K390" s="653">
        <v>473</v>
      </c>
      <c r="L390" s="653"/>
      <c r="M390" s="653">
        <v>473</v>
      </c>
      <c r="N390" s="653"/>
      <c r="O390" s="653"/>
      <c r="P390" s="666"/>
      <c r="Q390" s="654"/>
    </row>
    <row r="391" spans="1:17" ht="14.4" customHeight="1" x14ac:dyDescent="0.3">
      <c r="A391" s="649" t="s">
        <v>7858</v>
      </c>
      <c r="B391" s="650" t="s">
        <v>7525</v>
      </c>
      <c r="C391" s="650" t="s">
        <v>6707</v>
      </c>
      <c r="D391" s="650" t="s">
        <v>7878</v>
      </c>
      <c r="E391" s="650" t="s">
        <v>7879</v>
      </c>
      <c r="F391" s="653"/>
      <c r="G391" s="653"/>
      <c r="H391" s="653"/>
      <c r="I391" s="653"/>
      <c r="J391" s="653">
        <v>1</v>
      </c>
      <c r="K391" s="653">
        <v>166</v>
      </c>
      <c r="L391" s="653"/>
      <c r="M391" s="653">
        <v>166</v>
      </c>
      <c r="N391" s="653"/>
      <c r="O391" s="653"/>
      <c r="P391" s="666"/>
      <c r="Q391" s="654"/>
    </row>
    <row r="392" spans="1:17" ht="14.4" customHeight="1" x14ac:dyDescent="0.3">
      <c r="A392" s="649" t="s">
        <v>7880</v>
      </c>
      <c r="B392" s="650" t="s">
        <v>7225</v>
      </c>
      <c r="C392" s="650" t="s">
        <v>6707</v>
      </c>
      <c r="D392" s="650" t="s">
        <v>7799</v>
      </c>
      <c r="E392" s="650" t="s">
        <v>7800</v>
      </c>
      <c r="F392" s="653"/>
      <c r="G392" s="653"/>
      <c r="H392" s="653"/>
      <c r="I392" s="653"/>
      <c r="J392" s="653">
        <v>1</v>
      </c>
      <c r="K392" s="653">
        <v>12779</v>
      </c>
      <c r="L392" s="653"/>
      <c r="M392" s="653">
        <v>12779</v>
      </c>
      <c r="N392" s="653"/>
      <c r="O392" s="653"/>
      <c r="P392" s="666"/>
      <c r="Q392" s="654"/>
    </row>
    <row r="393" spans="1:17" ht="14.4" customHeight="1" x14ac:dyDescent="0.3">
      <c r="A393" s="649" t="s">
        <v>7880</v>
      </c>
      <c r="B393" s="650" t="s">
        <v>7225</v>
      </c>
      <c r="C393" s="650" t="s">
        <v>6707</v>
      </c>
      <c r="D393" s="650" t="s">
        <v>7226</v>
      </c>
      <c r="E393" s="650" t="s">
        <v>7227</v>
      </c>
      <c r="F393" s="653">
        <v>2</v>
      </c>
      <c r="G393" s="653">
        <v>2472</v>
      </c>
      <c r="H393" s="653">
        <v>1</v>
      </c>
      <c r="I393" s="653">
        <v>1236</v>
      </c>
      <c r="J393" s="653">
        <v>2</v>
      </c>
      <c r="K393" s="653">
        <v>2490</v>
      </c>
      <c r="L393" s="653">
        <v>1.0072815533980584</v>
      </c>
      <c r="M393" s="653">
        <v>1245</v>
      </c>
      <c r="N393" s="653">
        <v>11</v>
      </c>
      <c r="O393" s="653">
        <v>13759</v>
      </c>
      <c r="P393" s="666">
        <v>5.5659385113268609</v>
      </c>
      <c r="Q393" s="654">
        <v>1250.8181818181818</v>
      </c>
    </row>
    <row r="394" spans="1:17" ht="14.4" customHeight="1" x14ac:dyDescent="0.3">
      <c r="A394" s="649" t="s">
        <v>7880</v>
      </c>
      <c r="B394" s="650" t="s">
        <v>7225</v>
      </c>
      <c r="C394" s="650" t="s">
        <v>6707</v>
      </c>
      <c r="D394" s="650" t="s">
        <v>7881</v>
      </c>
      <c r="E394" s="650" t="s">
        <v>7882</v>
      </c>
      <c r="F394" s="653">
        <v>6</v>
      </c>
      <c r="G394" s="653">
        <v>55770</v>
      </c>
      <c r="H394" s="653">
        <v>1</v>
      </c>
      <c r="I394" s="653">
        <v>9295</v>
      </c>
      <c r="J394" s="653">
        <v>2</v>
      </c>
      <c r="K394" s="653">
        <v>18674</v>
      </c>
      <c r="L394" s="653">
        <v>0.33483951945490409</v>
      </c>
      <c r="M394" s="653">
        <v>9337</v>
      </c>
      <c r="N394" s="653">
        <v>19</v>
      </c>
      <c r="O394" s="653">
        <v>178078</v>
      </c>
      <c r="P394" s="666">
        <v>3.1930787161556391</v>
      </c>
      <c r="Q394" s="654">
        <v>9372.5263157894733</v>
      </c>
    </row>
    <row r="395" spans="1:17" ht="14.4" customHeight="1" x14ac:dyDescent="0.3">
      <c r="A395" s="649" t="s">
        <v>7880</v>
      </c>
      <c r="B395" s="650" t="s">
        <v>7225</v>
      </c>
      <c r="C395" s="650" t="s">
        <v>6707</v>
      </c>
      <c r="D395" s="650" t="s">
        <v>7883</v>
      </c>
      <c r="E395" s="650" t="s">
        <v>7884</v>
      </c>
      <c r="F395" s="653">
        <v>9</v>
      </c>
      <c r="G395" s="653">
        <v>19989</v>
      </c>
      <c r="H395" s="653">
        <v>1</v>
      </c>
      <c r="I395" s="653">
        <v>2221</v>
      </c>
      <c r="J395" s="653">
        <v>15</v>
      </c>
      <c r="K395" s="653">
        <v>33495</v>
      </c>
      <c r="L395" s="653">
        <v>1.6756716193906649</v>
      </c>
      <c r="M395" s="653">
        <v>2233</v>
      </c>
      <c r="N395" s="653">
        <v>1</v>
      </c>
      <c r="O395" s="653">
        <v>2233</v>
      </c>
      <c r="P395" s="666">
        <v>0.11171144129271099</v>
      </c>
      <c r="Q395" s="654">
        <v>2233</v>
      </c>
    </row>
    <row r="396" spans="1:17" ht="14.4" customHeight="1" thickBot="1" x14ac:dyDescent="0.35">
      <c r="A396" s="655" t="s">
        <v>7880</v>
      </c>
      <c r="B396" s="656" t="s">
        <v>7225</v>
      </c>
      <c r="C396" s="656" t="s">
        <v>6707</v>
      </c>
      <c r="D396" s="656" t="s">
        <v>7885</v>
      </c>
      <c r="E396" s="656" t="s">
        <v>7886</v>
      </c>
      <c r="F396" s="659">
        <v>1</v>
      </c>
      <c r="G396" s="659">
        <v>7546</v>
      </c>
      <c r="H396" s="659">
        <v>1</v>
      </c>
      <c r="I396" s="659">
        <v>7546</v>
      </c>
      <c r="J396" s="659"/>
      <c r="K396" s="659"/>
      <c r="L396" s="659"/>
      <c r="M396" s="659"/>
      <c r="N396" s="659">
        <v>11</v>
      </c>
      <c r="O396" s="659">
        <v>83055</v>
      </c>
      <c r="P396" s="667">
        <v>11.006493506493506</v>
      </c>
      <c r="Q396" s="660">
        <v>7550.454545454545</v>
      </c>
    </row>
  </sheetData>
  <autoFilter ref="A5:Q5"/>
  <mergeCells count="11">
    <mergeCell ref="P4:P5"/>
    <mergeCell ref="Q4:Q5"/>
    <mergeCell ref="A1:Q1"/>
    <mergeCell ref="A4:A5"/>
    <mergeCell ref="B4:B5"/>
    <mergeCell ref="C4:C5"/>
    <mergeCell ref="D4:D5"/>
    <mergeCell ref="E4:E5"/>
    <mergeCell ref="F4:G4"/>
    <mergeCell ref="J4:K4"/>
    <mergeCell ref="N4:O4"/>
  </mergeCells>
  <conditionalFormatting sqref="P3">
    <cfRule type="cellIs" dxfId="3" priority="1" stopIfTrue="1" operator="greater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7">
    <tabColor rgb="FFFFFF66"/>
    <pageSetUpPr fitToPage="1"/>
  </sheetPr>
  <dimension ref="A1:H23"/>
  <sheetViews>
    <sheetView showGridLines="0" showRowColHeaders="0" zoomScaleNormal="100" workbookViewId="0">
      <selection sqref="A1:H1"/>
    </sheetView>
  </sheetViews>
  <sheetFormatPr defaultRowHeight="14.4" customHeight="1" x14ac:dyDescent="0.3"/>
  <cols>
    <col min="1" max="1" width="34.21875" style="254" bestFit="1" customWidth="1"/>
    <col min="2" max="3" width="9.5546875" style="254" customWidth="1"/>
    <col min="4" max="4" width="2.21875" style="254" customWidth="1"/>
    <col min="5" max="8" width="9.5546875" style="254" customWidth="1"/>
    <col min="9" max="16384" width="8.88671875" style="254"/>
  </cols>
  <sheetData>
    <row r="1" spans="1:8" ht="18.600000000000001" customHeight="1" thickBot="1" x14ac:dyDescent="0.4">
      <c r="A1" s="471" t="s">
        <v>176</v>
      </c>
      <c r="B1" s="471"/>
      <c r="C1" s="471"/>
      <c r="D1" s="471"/>
      <c r="E1" s="471"/>
      <c r="F1" s="471"/>
      <c r="G1" s="472"/>
      <c r="H1" s="472"/>
    </row>
    <row r="2" spans="1:8" ht="14.4" customHeight="1" thickBot="1" x14ac:dyDescent="0.35">
      <c r="A2" s="383" t="s">
        <v>332</v>
      </c>
      <c r="B2" s="224"/>
      <c r="C2" s="224"/>
      <c r="D2" s="224"/>
      <c r="E2" s="224"/>
      <c r="F2" s="224"/>
    </row>
    <row r="3" spans="1:8" ht="14.4" customHeight="1" x14ac:dyDescent="0.3">
      <c r="A3" s="473"/>
      <c r="B3" s="220">
        <v>2012</v>
      </c>
      <c r="C3" s="44">
        <v>2013</v>
      </c>
      <c r="D3" s="11"/>
      <c r="E3" s="477">
        <v>2014</v>
      </c>
      <c r="F3" s="478"/>
      <c r="G3" s="478"/>
      <c r="H3" s="479"/>
    </row>
    <row r="4" spans="1:8" ht="14.4" customHeight="1" thickBot="1" x14ac:dyDescent="0.35">
      <c r="A4" s="474"/>
      <c r="B4" s="475" t="s">
        <v>94</v>
      </c>
      <c r="C4" s="476"/>
      <c r="D4" s="11"/>
      <c r="E4" s="241" t="s">
        <v>94</v>
      </c>
      <c r="F4" s="222" t="s">
        <v>95</v>
      </c>
      <c r="G4" s="222" t="s">
        <v>69</v>
      </c>
      <c r="H4" s="223" t="s">
        <v>96</v>
      </c>
    </row>
    <row r="5" spans="1:8" ht="14.4" customHeight="1" x14ac:dyDescent="0.3">
      <c r="A5" s="225" t="str">
        <f>HYPERLINK("#'Léky Žádanky'!A1","Léky (Kč)")</f>
        <v>Léky (Kč)</v>
      </c>
      <c r="B5" s="31">
        <v>109778.57816</v>
      </c>
      <c r="C5" s="33">
        <v>118221.06703999997</v>
      </c>
      <c r="D5" s="12"/>
      <c r="E5" s="230">
        <v>120208.85077000014</v>
      </c>
      <c r="F5" s="32">
        <v>101583.48281872305</v>
      </c>
      <c r="G5" s="229">
        <f>E5-F5</f>
        <v>18625.36795127709</v>
      </c>
      <c r="H5" s="235">
        <f>IF(F5&lt;0.00000001,"",E5/F5)</f>
        <v>1.1833503580942808</v>
      </c>
    </row>
    <row r="6" spans="1:8" ht="14.4" customHeight="1" x14ac:dyDescent="0.3">
      <c r="A6" s="225" t="str">
        <f>HYPERLINK("#'Materiál Žádanky'!A1","Materiál - SZM (Kč)")</f>
        <v>Materiál - SZM (Kč)</v>
      </c>
      <c r="B6" s="14">
        <v>1250.0967200000002</v>
      </c>
      <c r="C6" s="35">
        <v>1032.9168099999981</v>
      </c>
      <c r="D6" s="12"/>
      <c r="E6" s="231">
        <v>1090.9805800000001</v>
      </c>
      <c r="F6" s="34">
        <v>1052.2935486072531</v>
      </c>
      <c r="G6" s="232">
        <f>E6-F6</f>
        <v>38.687031392747031</v>
      </c>
      <c r="H6" s="236">
        <f>IF(F6&lt;0.00000001,"",E6/F6)</f>
        <v>1.036764485959218</v>
      </c>
    </row>
    <row r="7" spans="1:8" ht="14.4" customHeight="1" x14ac:dyDescent="0.3">
      <c r="A7" s="225" t="str">
        <f>HYPERLINK("#'Osobní náklady'!A1","Osobní náklady (Kč) *")</f>
        <v>Osobní náklady (Kč) *</v>
      </c>
      <c r="B7" s="14">
        <v>32395.770840000005</v>
      </c>
      <c r="C7" s="35">
        <v>29045.29677999999</v>
      </c>
      <c r="D7" s="12"/>
      <c r="E7" s="231">
        <v>30169.622900000024</v>
      </c>
      <c r="F7" s="34">
        <v>28998.80797694264</v>
      </c>
      <c r="G7" s="232">
        <f>E7-F7</f>
        <v>1170.8149230573836</v>
      </c>
      <c r="H7" s="236">
        <f>IF(F7&lt;0.00000001,"",E7/F7)</f>
        <v>1.0403745879481776</v>
      </c>
    </row>
    <row r="8" spans="1:8" ht="14.4" customHeight="1" thickBot="1" x14ac:dyDescent="0.35">
      <c r="A8" s="1" t="s">
        <v>97</v>
      </c>
      <c r="B8" s="15">
        <v>34416.590589999978</v>
      </c>
      <c r="C8" s="37">
        <v>27947.363030000062</v>
      </c>
      <c r="D8" s="12"/>
      <c r="E8" s="233">
        <v>27499.722050000015</v>
      </c>
      <c r="F8" s="36">
        <v>29008.4156134519</v>
      </c>
      <c r="G8" s="234">
        <f>E8-F8</f>
        <v>-1508.693563451885</v>
      </c>
      <c r="H8" s="237">
        <f>IF(F8&lt;0.00000001,"",E8/F8)</f>
        <v>0.94799117664488142</v>
      </c>
    </row>
    <row r="9" spans="1:8" ht="14.4" customHeight="1" thickBot="1" x14ac:dyDescent="0.35">
      <c r="A9" s="2" t="s">
        <v>98</v>
      </c>
      <c r="B9" s="3">
        <v>177841.03631</v>
      </c>
      <c r="C9" s="39">
        <v>176246.64366</v>
      </c>
      <c r="D9" s="12"/>
      <c r="E9" s="3">
        <v>178969.17630000017</v>
      </c>
      <c r="F9" s="38">
        <v>160642.99995772482</v>
      </c>
      <c r="G9" s="38">
        <f>E9-F9</f>
        <v>18326.176342275343</v>
      </c>
      <c r="H9" s="238">
        <f>IF(F9&lt;0.00000001,"",E9/F9)</f>
        <v>1.1140801425963043</v>
      </c>
    </row>
    <row r="10" spans="1:8" ht="14.4" customHeight="1" thickBot="1" x14ac:dyDescent="0.35">
      <c r="A10" s="16"/>
      <c r="B10" s="16"/>
      <c r="C10" s="221"/>
      <c r="D10" s="12"/>
      <c r="E10" s="16"/>
      <c r="F10" s="17"/>
    </row>
    <row r="11" spans="1:8" ht="14.4" customHeight="1" x14ac:dyDescent="0.3">
      <c r="A11" s="257" t="str">
        <f>HYPERLINK("#'ZV Vykáz.-A'!A1","Ambulance *")</f>
        <v>Ambulance *</v>
      </c>
      <c r="B11" s="13">
        <f>IF(ISERROR(VLOOKUP("Celkem:",'ZV Vykáz.-A'!A:F,2,0)),0,VLOOKUP("Celkem:",'ZV Vykáz.-A'!A:F,2,0)/1000)</f>
        <v>53837.067000000003</v>
      </c>
      <c r="C11" s="33">
        <f>IF(ISERROR(VLOOKUP("Celkem:",'ZV Vykáz.-A'!A:F,4,0)),0,VLOOKUP("Celkem:",'ZV Vykáz.-A'!A:F,4,0)/1000)</f>
        <v>54558.487999999998</v>
      </c>
      <c r="D11" s="12"/>
      <c r="E11" s="230">
        <f>IF(ISERROR(VLOOKUP("Celkem:",'ZV Vykáz.-A'!A:F,6,0)),0,VLOOKUP("Celkem:",'ZV Vykáz.-A'!A:F,6,0)/1000)</f>
        <v>62624.784</v>
      </c>
      <c r="F11" s="32">
        <f>B11</f>
        <v>53837.067000000003</v>
      </c>
      <c r="G11" s="229">
        <f>E11-F11</f>
        <v>8787.7169999999969</v>
      </c>
      <c r="H11" s="235">
        <f>IF(F11&lt;0.00000001,"",E11/F11)</f>
        <v>1.1632280042298737</v>
      </c>
    </row>
    <row r="12" spans="1:8" ht="14.4" customHeight="1" thickBot="1" x14ac:dyDescent="0.35">
      <c r="A12" s="258" t="str">
        <f>HYPERLINK("#CaseMix!A1","Hospitalizace *")</f>
        <v>Hospitalizace *</v>
      </c>
      <c r="B12" s="15">
        <f>IF(ISERROR(VLOOKUP("Celkem",CaseMix!A:D,2,0)),0,VLOOKUP("Celkem",CaseMix!A:D,2,0)*30)</f>
        <v>31160.25</v>
      </c>
      <c r="C12" s="37">
        <f>IF(ISERROR(VLOOKUP("Celkem",CaseMix!A:D,3,0)),0,VLOOKUP("Celkem",CaseMix!A:D,3,0)*30)</f>
        <v>36427.320000000007</v>
      </c>
      <c r="D12" s="12"/>
      <c r="E12" s="233">
        <f>IF(ISERROR(VLOOKUP("Celkem",CaseMix!A:D,4,0)),0,VLOOKUP("Celkem",CaseMix!A:D,4,0)*30)</f>
        <v>42795</v>
      </c>
      <c r="F12" s="36">
        <f>B12</f>
        <v>31160.25</v>
      </c>
      <c r="G12" s="234">
        <f>E12-F12</f>
        <v>11634.75</v>
      </c>
      <c r="H12" s="237">
        <f>IF(F12&lt;0.00000001,"",E12/F12)</f>
        <v>1.3733843598815798</v>
      </c>
    </row>
    <row r="13" spans="1:8" ht="14.4" customHeight="1" thickBot="1" x14ac:dyDescent="0.35">
      <c r="A13" s="4" t="s">
        <v>101</v>
      </c>
      <c r="B13" s="9">
        <f>SUM(B11:B12)</f>
        <v>84997.31700000001</v>
      </c>
      <c r="C13" s="41">
        <f>SUM(C11:C12)</f>
        <v>90985.808000000005</v>
      </c>
      <c r="D13" s="12"/>
      <c r="E13" s="9">
        <f>SUM(E11:E12)</f>
        <v>105419.784</v>
      </c>
      <c r="F13" s="40">
        <f>SUM(F11:F12)</f>
        <v>84997.31700000001</v>
      </c>
      <c r="G13" s="40">
        <f>E13-F13</f>
        <v>20422.46699999999</v>
      </c>
      <c r="H13" s="239">
        <f>IF(F13&lt;0.00000001,"",E13/F13)</f>
        <v>1.2402719017589694</v>
      </c>
    </row>
    <row r="14" spans="1:8" ht="14.4" customHeight="1" thickBot="1" x14ac:dyDescent="0.35">
      <c r="A14" s="16"/>
      <c r="B14" s="16"/>
      <c r="C14" s="221"/>
      <c r="D14" s="12"/>
      <c r="E14" s="16"/>
      <c r="F14" s="17"/>
    </row>
    <row r="15" spans="1:8" ht="14.4" customHeight="1" thickBot="1" x14ac:dyDescent="0.35">
      <c r="A15" s="259" t="str">
        <f>HYPERLINK("#'HI Graf'!A1","Hospodářský index (Výnosy / Náklady) *")</f>
        <v>Hospodářský index (Výnosy / Náklady) *</v>
      </c>
      <c r="B15" s="10">
        <f>IF(B9=0,"",B13/B9)</f>
        <v>0.47793984315205329</v>
      </c>
      <c r="C15" s="43">
        <f>IF(C9=0,"",C13/C9)</f>
        <v>0.5162413655690492</v>
      </c>
      <c r="D15" s="12"/>
      <c r="E15" s="10">
        <f>IF(E9=0,"",E13/E9)</f>
        <v>0.58903877292974893</v>
      </c>
      <c r="F15" s="42">
        <f>IF(F9=0,"",F13/F9)</f>
        <v>0.5291068831033291</v>
      </c>
      <c r="G15" s="42">
        <f>IF(ISERROR(F15-E15),"",E15-F15)</f>
        <v>5.9931889826419837E-2</v>
      </c>
      <c r="H15" s="240">
        <f>IF(ISERROR(F15-E15),"",IF(F15&lt;0.00000001,"",E15/F15))</f>
        <v>1.1132699115061706</v>
      </c>
    </row>
    <row r="17" spans="1:8" ht="14.4" customHeight="1" x14ac:dyDescent="0.3">
      <c r="A17" s="226" t="s">
        <v>203</v>
      </c>
    </row>
    <row r="18" spans="1:8" ht="14.4" customHeight="1" x14ac:dyDescent="0.3">
      <c r="A18" s="436" t="s">
        <v>270</v>
      </c>
      <c r="B18" s="437"/>
      <c r="C18" s="437"/>
      <c r="D18" s="437"/>
      <c r="E18" s="437"/>
      <c r="F18" s="437"/>
      <c r="G18" s="437"/>
      <c r="H18" s="437"/>
    </row>
    <row r="19" spans="1:8" x14ac:dyDescent="0.3">
      <c r="A19" s="435" t="s">
        <v>269</v>
      </c>
      <c r="B19" s="437"/>
      <c r="C19" s="437"/>
      <c r="D19" s="437"/>
      <c r="E19" s="437"/>
      <c r="F19" s="437"/>
      <c r="G19" s="437"/>
      <c r="H19" s="437"/>
    </row>
    <row r="20" spans="1:8" ht="14.4" customHeight="1" x14ac:dyDescent="0.3">
      <c r="A20" s="227" t="s">
        <v>331</v>
      </c>
    </row>
    <row r="21" spans="1:8" ht="14.4" customHeight="1" x14ac:dyDescent="0.3">
      <c r="A21" s="227" t="s">
        <v>204</v>
      </c>
    </row>
    <row r="22" spans="1:8" ht="14.4" customHeight="1" x14ac:dyDescent="0.3">
      <c r="A22" s="228" t="s">
        <v>205</v>
      </c>
    </row>
    <row r="23" spans="1:8" ht="14.4" customHeight="1" x14ac:dyDescent="0.3">
      <c r="A23" s="228" t="s">
        <v>206</v>
      </c>
    </row>
  </sheetData>
  <mergeCells count="4">
    <mergeCell ref="A3:A4"/>
    <mergeCell ref="B4:C4"/>
    <mergeCell ref="E3:H3"/>
    <mergeCell ref="A1:H1"/>
  </mergeCells>
  <conditionalFormatting sqref="F11:F12">
    <cfRule type="dataBar" priority="5">
      <dataBar>
        <cfvo type="num" val="MIN($F$11:$F$12)-SUM($F$11:$F$12)/8"/>
        <cfvo type="num" val="MAX($F$11:$F$12)+SUM($F$11:$F$12)/8"/>
        <color theme="5" tint="0.39997558519241921"/>
      </dataBar>
      <extLst>
        <ext xmlns:x14="http://schemas.microsoft.com/office/spreadsheetml/2009/9/main" uri="{B025F937-C7B1-47D3-B67F-A62EFF666E3E}">
          <x14:id>{81B0F473-4FC4-40C6-A269-30D44C2366B5}</x14:id>
        </ext>
      </extLst>
    </cfRule>
  </conditionalFormatting>
  <conditionalFormatting sqref="F5:F8">
    <cfRule type="dataBar" priority="6">
      <dataBar>
        <cfvo type="num" val="MIN($F$5:$F$8)-SUM($F$5:$F$8)/8"/>
        <cfvo type="num" val="MAX($F$5:$F$8)+SUM($F$5:$F$8)/8"/>
        <color theme="3" tint="0.39997558519241921"/>
      </dataBar>
      <extLst>
        <ext xmlns:x14="http://schemas.microsoft.com/office/spreadsheetml/2009/9/main" uri="{B025F937-C7B1-47D3-B67F-A62EFF666E3E}">
          <x14:id>{F9D6C8AA-B651-4DA5-ADB2-0E4242823C71}</x14:id>
        </ext>
      </extLst>
    </cfRule>
  </conditionalFormatting>
  <conditionalFormatting sqref="G5:G9">
    <cfRule type="cellIs" dxfId="74" priority="4" operator="greaterThan">
      <formula>0</formula>
    </cfRule>
  </conditionalFormatting>
  <conditionalFormatting sqref="G11:G13 G15">
    <cfRule type="cellIs" dxfId="73" priority="3" operator="lessThan">
      <formula>0</formula>
    </cfRule>
  </conditionalFormatting>
  <conditionalFormatting sqref="H5:H9">
    <cfRule type="cellIs" dxfId="72" priority="2" operator="greaterThan">
      <formula>1</formula>
    </cfRule>
  </conditionalFormatting>
  <conditionalFormatting sqref="H11:H13 H15">
    <cfRule type="cellIs" dxfId="71" priority="1" operator="less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1B0F473-4FC4-40C6-A269-30D44C2366B5}">
            <x14:dataBar minLength="0" maxLength="100" negativeBarColorSameAsPositive="1" axisPosition="none">
              <x14:cfvo type="num">
                <xm:f>MIN($F$11:$F$12)-SUM($F$11:$F$12)/8</xm:f>
              </x14:cfvo>
              <x14:cfvo type="num">
                <xm:f>MAX($F$11:$F$12)+SUM($F$11:$F$12)/8</xm:f>
              </x14:cfvo>
            </x14:dataBar>
          </x14:cfRule>
          <xm:sqref>F11:F12</xm:sqref>
        </x14:conditionalFormatting>
        <x14:conditionalFormatting xmlns:xm="http://schemas.microsoft.com/office/excel/2006/main">
          <x14:cfRule type="dataBar" id="{F9D6C8AA-B651-4DA5-ADB2-0E4242823C71}">
            <x14:dataBar minLength="0" maxLength="100" negativeBarColorSameAsPositive="1" axisPosition="none">
              <x14:cfvo type="num">
                <xm:f>MIN($F$5:$F$8)-SUM($F$5:$F$8)/8</xm:f>
              </x14:cfvo>
              <x14:cfvo type="num">
                <xm:f>MAX($F$5:$F$8)+SUM($F$5:$F$8)/8</xm:f>
              </x14:cfvo>
            </x14:dataBar>
          </x14:cfRule>
          <xm:sqref>F5:F8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5">
    <tabColor theme="0" tint="-0.249977111117893"/>
    <pageSetUpPr fitToPage="1"/>
  </sheetPr>
  <dimension ref="A1:N6"/>
  <sheetViews>
    <sheetView showGridLines="0" showRowColHeaders="0" zoomScaleNormal="100" workbookViewId="0">
      <pane ySplit="5" topLeftCell="A6" activePane="bottomLeft" state="frozen"/>
      <selection pane="bottomLeft" sqref="A1:N1"/>
    </sheetView>
  </sheetViews>
  <sheetFormatPr defaultRowHeight="14.4" customHeight="1" x14ac:dyDescent="0.3"/>
  <cols>
    <col min="1" max="1" width="14.33203125" style="192" bestFit="1" customWidth="1"/>
    <col min="2" max="2" width="15.6640625" style="192" bestFit="1" customWidth="1"/>
    <col min="3" max="5" width="8.33203125" style="200" customWidth="1"/>
    <col min="6" max="6" width="6.109375" style="201" customWidth="1"/>
    <col min="7" max="9" width="8.33203125" style="200" customWidth="1"/>
    <col min="10" max="10" width="6.109375" style="201" customWidth="1"/>
    <col min="11" max="14" width="8.33203125" style="200" customWidth="1"/>
    <col min="15" max="16384" width="8.88671875" style="192"/>
  </cols>
  <sheetData>
    <row r="1" spans="1:14" ht="18.600000000000001" customHeight="1" thickBot="1" x14ac:dyDescent="0.4">
      <c r="A1" s="596" t="s">
        <v>182</v>
      </c>
      <c r="B1" s="597"/>
      <c r="C1" s="597"/>
      <c r="D1" s="597"/>
      <c r="E1" s="597"/>
      <c r="F1" s="597"/>
      <c r="G1" s="597"/>
      <c r="H1" s="597"/>
      <c r="I1" s="597"/>
      <c r="J1" s="597"/>
      <c r="K1" s="597"/>
      <c r="L1" s="597"/>
      <c r="M1" s="597"/>
      <c r="N1" s="597"/>
    </row>
    <row r="2" spans="1:14" ht="14.4" customHeight="1" thickBot="1" x14ac:dyDescent="0.35">
      <c r="A2" s="383" t="s">
        <v>332</v>
      </c>
      <c r="B2" s="193"/>
      <c r="C2" s="193"/>
      <c r="D2" s="193"/>
      <c r="E2" s="193"/>
      <c r="F2" s="193"/>
      <c r="G2" s="451"/>
      <c r="H2" s="451"/>
      <c r="I2" s="451"/>
      <c r="J2" s="193"/>
      <c r="K2" s="451"/>
      <c r="L2" s="451"/>
      <c r="M2" s="451"/>
      <c r="N2" s="193"/>
    </row>
    <row r="3" spans="1:14" ht="14.4" customHeight="1" thickBot="1" x14ac:dyDescent="0.35">
      <c r="A3" s="194"/>
      <c r="B3" s="195" t="s">
        <v>160</v>
      </c>
      <c r="C3" s="196">
        <f>SUBTOTAL(9,C6:C1048576)</f>
        <v>8081</v>
      </c>
      <c r="D3" s="197">
        <f>SUBTOTAL(9,D6:D1048576)</f>
        <v>7882</v>
      </c>
      <c r="E3" s="197">
        <f>SUBTOTAL(9,E6:E1048576)</f>
        <v>8611</v>
      </c>
      <c r="F3" s="198">
        <f>IF(OR(E3=0,C3=0),"",E3/C3)</f>
        <v>1.0655859423338696</v>
      </c>
      <c r="G3" s="452">
        <f>SUBTOTAL(9,G6:G1048576)</f>
        <v>7158.962700000001</v>
      </c>
      <c r="H3" s="453">
        <f>SUBTOTAL(9,H6:H1048576)</f>
        <v>7128.8757000000014</v>
      </c>
      <c r="I3" s="453">
        <f>SUBTOTAL(9,I6:I1048576)</f>
        <v>7738.9866000000047</v>
      </c>
      <c r="J3" s="198">
        <f>IF(OR(I3=0,G3=0),"",I3/G3)</f>
        <v>1.0810206623928915</v>
      </c>
      <c r="K3" s="452">
        <f>SUBTOTAL(9,K6:K1048576)</f>
        <v>646.48</v>
      </c>
      <c r="L3" s="453">
        <f>SUBTOTAL(9,L6:L1048576)</f>
        <v>630.55999999999995</v>
      </c>
      <c r="M3" s="453">
        <f>SUBTOTAL(9,M6:M1048576)</f>
        <v>688.88</v>
      </c>
      <c r="N3" s="199">
        <f>IF(OR(M3=0,E3=0),"",M3/E3)</f>
        <v>0.08</v>
      </c>
    </row>
    <row r="4" spans="1:14" ht="14.4" customHeight="1" x14ac:dyDescent="0.3">
      <c r="A4" s="598" t="s">
        <v>90</v>
      </c>
      <c r="B4" s="599" t="s">
        <v>11</v>
      </c>
      <c r="C4" s="600" t="s">
        <v>91</v>
      </c>
      <c r="D4" s="600"/>
      <c r="E4" s="600"/>
      <c r="F4" s="601"/>
      <c r="G4" s="602" t="s">
        <v>14</v>
      </c>
      <c r="H4" s="600"/>
      <c r="I4" s="600"/>
      <c r="J4" s="601"/>
      <c r="K4" s="602" t="s">
        <v>92</v>
      </c>
      <c r="L4" s="600"/>
      <c r="M4" s="600"/>
      <c r="N4" s="603"/>
    </row>
    <row r="5" spans="1:14" ht="14.4" customHeight="1" thickBot="1" x14ac:dyDescent="0.35">
      <c r="A5" s="886"/>
      <c r="B5" s="887"/>
      <c r="C5" s="890">
        <v>2012</v>
      </c>
      <c r="D5" s="890">
        <v>2013</v>
      </c>
      <c r="E5" s="890">
        <v>2014</v>
      </c>
      <c r="F5" s="891" t="s">
        <v>2</v>
      </c>
      <c r="G5" s="895">
        <v>2012</v>
      </c>
      <c r="H5" s="890">
        <v>2013</v>
      </c>
      <c r="I5" s="890">
        <v>2014</v>
      </c>
      <c r="J5" s="891" t="s">
        <v>2</v>
      </c>
      <c r="K5" s="895">
        <v>2012</v>
      </c>
      <c r="L5" s="890">
        <v>2013</v>
      </c>
      <c r="M5" s="890">
        <v>2014</v>
      </c>
      <c r="N5" s="896" t="s">
        <v>93</v>
      </c>
    </row>
    <row r="6" spans="1:14" ht="14.4" customHeight="1" thickBot="1" x14ac:dyDescent="0.35">
      <c r="A6" s="888" t="s">
        <v>6899</v>
      </c>
      <c r="B6" s="889" t="s">
        <v>7888</v>
      </c>
      <c r="C6" s="892">
        <v>8081</v>
      </c>
      <c r="D6" s="893">
        <v>7882</v>
      </c>
      <c r="E6" s="893">
        <v>8611</v>
      </c>
      <c r="F6" s="894">
        <v>1.0655859423338696</v>
      </c>
      <c r="G6" s="892">
        <v>7158.962700000001</v>
      </c>
      <c r="H6" s="893">
        <v>7128.8757000000014</v>
      </c>
      <c r="I6" s="893">
        <v>7738.9866000000047</v>
      </c>
      <c r="J6" s="894">
        <v>1.0810206623928915</v>
      </c>
      <c r="K6" s="892">
        <v>646.48</v>
      </c>
      <c r="L6" s="893">
        <v>630.55999999999995</v>
      </c>
      <c r="M6" s="893">
        <v>688.88</v>
      </c>
      <c r="N6" s="897">
        <v>80</v>
      </c>
    </row>
  </sheetData>
  <autoFilter ref="A5:N5"/>
  <mergeCells count="6">
    <mergeCell ref="A1:N1"/>
    <mergeCell ref="A4:A5"/>
    <mergeCell ref="B4:B5"/>
    <mergeCell ref="C4:F4"/>
    <mergeCell ref="G4:J4"/>
    <mergeCell ref="K4:N4"/>
  </mergeCells>
  <conditionalFormatting sqref="F6:F65531 J6:J65531">
    <cfRule type="cellIs" dxfId="2" priority="6" stopIfTrue="1" operator="greaterThanOrEqual">
      <formula>1</formula>
    </cfRule>
  </conditionalFormatting>
  <conditionalFormatting sqref="F3">
    <cfRule type="cellIs" dxfId="1" priority="5" stopIfTrue="1" operator="greaterThanOrEqual">
      <formula>1</formula>
    </cfRule>
  </conditionalFormatting>
  <conditionalFormatting sqref="J3">
    <cfRule type="cellIs" dxfId="0" priority="4" stopIfTrue="1" operator="greaterThanOrEqual">
      <formula>1</formula>
    </cfRule>
  </conditionalFormatting>
  <conditionalFormatting sqref="E6:E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{F41FDF36-4DF6-49C1-AEE2-A4734489E57F}</x14:id>
        </ext>
      </extLst>
    </cfRule>
  </conditionalFormatting>
  <conditionalFormatting sqref="I6:I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{22F00197-2BD7-493E-BC02-3906F6130DA3}</x14:id>
        </ext>
      </extLst>
    </cfRule>
  </conditionalFormatting>
  <conditionalFormatting sqref="M6:M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{E60DB86E-BB07-4CC2-A6CD-752208150D74}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headerFooter alignWithMargins="0"/>
  <ignoredErrors>
    <ignoredError sqref="K3:M3 C3:E3 G3:I3" formulaRange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41FDF36-4DF6-49C1-AEE2-A4734489E57F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E6:E1048576</xm:sqref>
        </x14:conditionalFormatting>
        <x14:conditionalFormatting xmlns:xm="http://schemas.microsoft.com/office/excel/2006/main">
          <x14:cfRule type="dataBar" id="{22F00197-2BD7-493E-BC02-3906F6130DA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I6:I1048576</xm:sqref>
        </x14:conditionalFormatting>
        <x14:conditionalFormatting xmlns:xm="http://schemas.microsoft.com/office/excel/2006/main">
          <x14:cfRule type="dataBar" id="{E60DB86E-BB07-4CC2-A6CD-752208150D7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M6:M1048576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9">
    <tabColor theme="0" tint="-0.249977111117893"/>
    <pageSetUpPr fitToPage="1"/>
  </sheetPr>
  <dimension ref="A1:M13"/>
  <sheetViews>
    <sheetView showGridLines="0" showRowColHeaders="0" workbookViewId="0">
      <selection sqref="A1:M1"/>
    </sheetView>
  </sheetViews>
  <sheetFormatPr defaultRowHeight="14.4" customHeight="1" x14ac:dyDescent="0.3"/>
  <cols>
    <col min="1" max="1" width="8.88671875" style="254"/>
    <col min="2" max="13" width="8.88671875" style="254" customWidth="1"/>
    <col min="14" max="16384" width="8.88671875" style="254"/>
  </cols>
  <sheetData>
    <row r="1" spans="1:13" ht="18.600000000000001" customHeight="1" thickBot="1" x14ac:dyDescent="0.4">
      <c r="A1" s="471" t="s">
        <v>129</v>
      </c>
      <c r="B1" s="471"/>
      <c r="C1" s="471"/>
      <c r="D1" s="471"/>
      <c r="E1" s="471"/>
      <c r="F1" s="471"/>
      <c r="G1" s="471"/>
      <c r="H1" s="471"/>
      <c r="I1" s="471"/>
      <c r="J1" s="471"/>
      <c r="K1" s="471"/>
      <c r="L1" s="471"/>
      <c r="M1" s="471"/>
    </row>
    <row r="2" spans="1:13" ht="14.4" customHeight="1" x14ac:dyDescent="0.3">
      <c r="A2" s="383" t="s">
        <v>332</v>
      </c>
      <c r="B2" s="255"/>
      <c r="C2" s="255"/>
      <c r="D2" s="255"/>
      <c r="E2" s="255"/>
      <c r="F2" s="255"/>
      <c r="G2" s="255"/>
      <c r="H2" s="255"/>
      <c r="I2" s="255"/>
      <c r="J2" s="255"/>
      <c r="K2" s="255"/>
      <c r="L2" s="255"/>
      <c r="M2" s="255"/>
    </row>
    <row r="3" spans="1:13" ht="14.4" customHeight="1" x14ac:dyDescent="0.3">
      <c r="A3" s="328"/>
      <c r="B3" s="329" t="s">
        <v>103</v>
      </c>
      <c r="C3" s="330" t="s">
        <v>104</v>
      </c>
      <c r="D3" s="330" t="s">
        <v>105</v>
      </c>
      <c r="E3" s="329" t="s">
        <v>106</v>
      </c>
      <c r="F3" s="330" t="s">
        <v>107</v>
      </c>
      <c r="G3" s="330" t="s">
        <v>108</v>
      </c>
      <c r="H3" s="330" t="s">
        <v>109</v>
      </c>
      <c r="I3" s="330" t="s">
        <v>110</v>
      </c>
      <c r="J3" s="330" t="s">
        <v>111</v>
      </c>
      <c r="K3" s="330" t="s">
        <v>112</v>
      </c>
      <c r="L3" s="330" t="s">
        <v>113</v>
      </c>
      <c r="M3" s="330" t="s">
        <v>114</v>
      </c>
    </row>
    <row r="4" spans="1:13" ht="14.4" customHeight="1" x14ac:dyDescent="0.3">
      <c r="A4" s="328" t="s">
        <v>102</v>
      </c>
      <c r="B4" s="331">
        <f>(B10+B8)/B6</f>
        <v>0.52492573573527357</v>
      </c>
      <c r="C4" s="331">
        <f t="shared" ref="C4:M4" si="0">(C10+C8)/C6</f>
        <v>0.57541772375500611</v>
      </c>
      <c r="D4" s="331">
        <f t="shared" si="0"/>
        <v>0.6188489377326386</v>
      </c>
      <c r="E4" s="331">
        <f t="shared" si="0"/>
        <v>0.60663838589445185</v>
      </c>
      <c r="F4" s="331">
        <f t="shared" si="0"/>
        <v>0.60060401080774684</v>
      </c>
      <c r="G4" s="331">
        <f t="shared" si="0"/>
        <v>0.61351631162358022</v>
      </c>
      <c r="H4" s="331">
        <f t="shared" si="0"/>
        <v>0.58903877292974915</v>
      </c>
      <c r="I4" s="331">
        <f t="shared" si="0"/>
        <v>0.34991938441413034</v>
      </c>
      <c r="J4" s="331">
        <f t="shared" si="0"/>
        <v>0.34991938441413034</v>
      </c>
      <c r="K4" s="331">
        <f t="shared" si="0"/>
        <v>0.34991938441413034</v>
      </c>
      <c r="L4" s="331">
        <f t="shared" si="0"/>
        <v>0.34991938441413034</v>
      </c>
      <c r="M4" s="331">
        <f t="shared" si="0"/>
        <v>0.34991938441413034</v>
      </c>
    </row>
    <row r="5" spans="1:13" ht="14.4" customHeight="1" x14ac:dyDescent="0.3">
      <c r="A5" s="332" t="s">
        <v>53</v>
      </c>
      <c r="B5" s="331">
        <f>IF(ISERROR(VLOOKUP($A5,'Man Tab'!$A:$Q,COLUMN()+2,0)),0,VLOOKUP($A5,'Man Tab'!$A:$Q,COLUMN()+2,0))</f>
        <v>25561.170060000099</v>
      </c>
      <c r="C5" s="331">
        <f>IF(ISERROR(VLOOKUP($A5,'Man Tab'!$A:$Q,COLUMN()+2,0)),0,VLOOKUP($A5,'Man Tab'!$A:$Q,COLUMN()+2,0))</f>
        <v>22572.500240000001</v>
      </c>
      <c r="D5" s="331">
        <f>IF(ISERROR(VLOOKUP($A5,'Man Tab'!$A:$Q,COLUMN()+2,0)),0,VLOOKUP($A5,'Man Tab'!$A:$Q,COLUMN()+2,0))</f>
        <v>23382.605</v>
      </c>
      <c r="E5" s="331">
        <f>IF(ISERROR(VLOOKUP($A5,'Man Tab'!$A:$Q,COLUMN()+2,0)),0,VLOOKUP($A5,'Man Tab'!$A:$Q,COLUMN()+2,0))</f>
        <v>26504.819940000001</v>
      </c>
      <c r="F5" s="331">
        <f>IF(ISERROR(VLOOKUP($A5,'Man Tab'!$A:$Q,COLUMN()+2,0)),0,VLOOKUP($A5,'Man Tab'!$A:$Q,COLUMN()+2,0))</f>
        <v>25592.964380000001</v>
      </c>
      <c r="G5" s="331">
        <f>IF(ISERROR(VLOOKUP($A5,'Man Tab'!$A:$Q,COLUMN()+2,0)),0,VLOOKUP($A5,'Man Tab'!$A:$Q,COLUMN()+2,0))</f>
        <v>24472.806659999998</v>
      </c>
      <c r="H5" s="331">
        <f>IF(ISERROR(VLOOKUP($A5,'Man Tab'!$A:$Q,COLUMN()+2,0)),0,VLOOKUP($A5,'Man Tab'!$A:$Q,COLUMN()+2,0))</f>
        <v>30882.310020000001</v>
      </c>
      <c r="I5" s="331">
        <f>IF(ISERROR(VLOOKUP($A5,'Man Tab'!$A:$Q,COLUMN()+2,0)),0,VLOOKUP($A5,'Man Tab'!$A:$Q,COLUMN()+2,0))</f>
        <v>4.9406564584124654E-324</v>
      </c>
      <c r="J5" s="331">
        <f>IF(ISERROR(VLOOKUP($A5,'Man Tab'!$A:$Q,COLUMN()+2,0)),0,VLOOKUP($A5,'Man Tab'!$A:$Q,COLUMN()+2,0))</f>
        <v>4.9406564584124654E-324</v>
      </c>
      <c r="K5" s="331">
        <f>IF(ISERROR(VLOOKUP($A5,'Man Tab'!$A:$Q,COLUMN()+2,0)),0,VLOOKUP($A5,'Man Tab'!$A:$Q,COLUMN()+2,0))</f>
        <v>4.9406564584124654E-324</v>
      </c>
      <c r="L5" s="331">
        <f>IF(ISERROR(VLOOKUP($A5,'Man Tab'!$A:$Q,COLUMN()+2,0)),0,VLOOKUP($A5,'Man Tab'!$A:$Q,COLUMN()+2,0))</f>
        <v>4.9406564584124654E-324</v>
      </c>
      <c r="M5" s="331">
        <f>IF(ISERROR(VLOOKUP($A5,'Man Tab'!$A:$Q,COLUMN()+2,0)),0,VLOOKUP($A5,'Man Tab'!$A:$Q,COLUMN()+2,0))</f>
        <v>4.9406564584124654E-324</v>
      </c>
    </row>
    <row r="6" spans="1:13" ht="14.4" customHeight="1" x14ac:dyDescent="0.3">
      <c r="A6" s="332" t="s">
        <v>98</v>
      </c>
      <c r="B6" s="333">
        <f>B5</f>
        <v>25561.170060000099</v>
      </c>
      <c r="C6" s="333">
        <f t="shared" ref="C6:M6" si="1">C5+B6</f>
        <v>48133.6703000001</v>
      </c>
      <c r="D6" s="333">
        <f t="shared" si="1"/>
        <v>71516.275300000096</v>
      </c>
      <c r="E6" s="333">
        <f t="shared" si="1"/>
        <v>98021.095240000097</v>
      </c>
      <c r="F6" s="333">
        <f t="shared" si="1"/>
        <v>123614.0596200001</v>
      </c>
      <c r="G6" s="333">
        <f t="shared" si="1"/>
        <v>148086.8662800001</v>
      </c>
      <c r="H6" s="333">
        <f t="shared" si="1"/>
        <v>178969.17630000011</v>
      </c>
      <c r="I6" s="333">
        <f t="shared" si="1"/>
        <v>178969.17630000011</v>
      </c>
      <c r="J6" s="333">
        <f t="shared" si="1"/>
        <v>178969.17630000011</v>
      </c>
      <c r="K6" s="333">
        <f t="shared" si="1"/>
        <v>178969.17630000011</v>
      </c>
      <c r="L6" s="333">
        <f t="shared" si="1"/>
        <v>178969.17630000011</v>
      </c>
      <c r="M6" s="333">
        <f t="shared" si="1"/>
        <v>178969.17630000011</v>
      </c>
    </row>
    <row r="7" spans="1:13" ht="14.4" customHeight="1" x14ac:dyDescent="0.3">
      <c r="A7" s="332" t="s">
        <v>127</v>
      </c>
      <c r="B7" s="332">
        <v>173.71299999999999</v>
      </c>
      <c r="C7" s="332">
        <v>366.06099999999998</v>
      </c>
      <c r="D7" s="332">
        <v>595.76300000000003</v>
      </c>
      <c r="E7" s="332">
        <v>802.47299999999996</v>
      </c>
      <c r="F7" s="332">
        <v>981.41399999999999</v>
      </c>
      <c r="G7" s="332">
        <v>1186.6569999999999</v>
      </c>
      <c r="H7" s="332">
        <v>1426.5</v>
      </c>
      <c r="I7" s="332"/>
      <c r="J7" s="332"/>
      <c r="K7" s="332"/>
      <c r="L7" s="332"/>
      <c r="M7" s="332"/>
    </row>
    <row r="8" spans="1:13" ht="14.4" customHeight="1" x14ac:dyDescent="0.3">
      <c r="A8" s="332" t="s">
        <v>99</v>
      </c>
      <c r="B8" s="333">
        <f>B7*30</f>
        <v>5211.3899999999994</v>
      </c>
      <c r="C8" s="333">
        <f t="shared" ref="C8:M8" si="2">C7*30</f>
        <v>10981.83</v>
      </c>
      <c r="D8" s="333">
        <f t="shared" si="2"/>
        <v>17872.89</v>
      </c>
      <c r="E8" s="333">
        <f t="shared" si="2"/>
        <v>24074.19</v>
      </c>
      <c r="F8" s="333">
        <f t="shared" si="2"/>
        <v>29442.42</v>
      </c>
      <c r="G8" s="333">
        <f t="shared" si="2"/>
        <v>35599.71</v>
      </c>
      <c r="H8" s="333">
        <f t="shared" si="2"/>
        <v>42795</v>
      </c>
      <c r="I8" s="333">
        <f t="shared" si="2"/>
        <v>0</v>
      </c>
      <c r="J8" s="333">
        <f t="shared" si="2"/>
        <v>0</v>
      </c>
      <c r="K8" s="333">
        <f t="shared" si="2"/>
        <v>0</v>
      </c>
      <c r="L8" s="333">
        <f t="shared" si="2"/>
        <v>0</v>
      </c>
      <c r="M8" s="333">
        <f t="shared" si="2"/>
        <v>0</v>
      </c>
    </row>
    <row r="9" spans="1:13" ht="14.4" customHeight="1" x14ac:dyDescent="0.3">
      <c r="A9" s="332" t="s">
        <v>128</v>
      </c>
      <c r="B9" s="332">
        <v>8206326</v>
      </c>
      <c r="C9" s="332">
        <v>8508811</v>
      </c>
      <c r="D9" s="332">
        <v>9669744</v>
      </c>
      <c r="E9" s="332">
        <v>9004288</v>
      </c>
      <c r="F9" s="332">
        <v>9411511</v>
      </c>
      <c r="G9" s="332">
        <v>10453318</v>
      </c>
      <c r="H9" s="332">
        <v>7370786</v>
      </c>
      <c r="I9" s="332">
        <v>0</v>
      </c>
      <c r="J9" s="332">
        <v>0</v>
      </c>
      <c r="K9" s="332">
        <v>0</v>
      </c>
      <c r="L9" s="332">
        <v>0</v>
      </c>
      <c r="M9" s="332">
        <v>0</v>
      </c>
    </row>
    <row r="10" spans="1:13" ht="14.4" customHeight="1" x14ac:dyDescent="0.3">
      <c r="A10" s="332" t="s">
        <v>100</v>
      </c>
      <c r="B10" s="333">
        <f>B9/1000</f>
        <v>8206.3259999999991</v>
      </c>
      <c r="C10" s="333">
        <f t="shared" ref="C10:M10" si="3">C9/1000+B10</f>
        <v>16715.136999999999</v>
      </c>
      <c r="D10" s="333">
        <f t="shared" si="3"/>
        <v>26384.881000000001</v>
      </c>
      <c r="E10" s="333">
        <f t="shared" si="3"/>
        <v>35389.169000000002</v>
      </c>
      <c r="F10" s="333">
        <f t="shared" si="3"/>
        <v>44800.68</v>
      </c>
      <c r="G10" s="333">
        <f t="shared" si="3"/>
        <v>55253.998</v>
      </c>
      <c r="H10" s="333">
        <f t="shared" si="3"/>
        <v>62624.784</v>
      </c>
      <c r="I10" s="333">
        <f t="shared" si="3"/>
        <v>62624.784</v>
      </c>
      <c r="J10" s="333">
        <f t="shared" si="3"/>
        <v>62624.784</v>
      </c>
      <c r="K10" s="333">
        <f t="shared" si="3"/>
        <v>62624.784</v>
      </c>
      <c r="L10" s="333">
        <f t="shared" si="3"/>
        <v>62624.784</v>
      </c>
      <c r="M10" s="333">
        <f t="shared" si="3"/>
        <v>62624.784</v>
      </c>
    </row>
    <row r="11" spans="1:13" ht="14.4" customHeight="1" x14ac:dyDescent="0.3">
      <c r="A11" s="328"/>
      <c r="B11" s="328" t="s">
        <v>116</v>
      </c>
      <c r="C11" s="328">
        <f ca="1">IF(MONTH(TODAY())=1,12,MONTH(TODAY())-1)</f>
        <v>7</v>
      </c>
      <c r="D11" s="328"/>
      <c r="E11" s="328"/>
      <c r="F11" s="328"/>
      <c r="G11" s="328"/>
      <c r="H11" s="328"/>
      <c r="I11" s="328"/>
      <c r="J11" s="328"/>
      <c r="K11" s="328"/>
      <c r="L11" s="328"/>
      <c r="M11" s="328"/>
    </row>
    <row r="12" spans="1:13" ht="14.4" customHeight="1" x14ac:dyDescent="0.3">
      <c r="A12" s="328">
        <v>0</v>
      </c>
      <c r="B12" s="331">
        <f>IF(ISERROR(HI!F15),#REF!,HI!F15)</f>
        <v>0.5291068831033291</v>
      </c>
      <c r="C12" s="328"/>
      <c r="D12" s="328"/>
      <c r="E12" s="328"/>
      <c r="F12" s="328"/>
      <c r="G12" s="328"/>
      <c r="H12" s="328"/>
      <c r="I12" s="328"/>
      <c r="J12" s="328"/>
      <c r="K12" s="328"/>
      <c r="L12" s="328"/>
      <c r="M12" s="328"/>
    </row>
    <row r="13" spans="1:13" ht="14.4" customHeight="1" x14ac:dyDescent="0.3">
      <c r="A13" s="328">
        <v>1</v>
      </c>
      <c r="B13" s="331">
        <f>IF(ISERROR(HI!F15),#REF!,HI!F15)</f>
        <v>0.5291068831033291</v>
      </c>
      <c r="C13" s="328"/>
      <c r="D13" s="328"/>
      <c r="E13" s="328"/>
      <c r="F13" s="328"/>
      <c r="G13" s="328"/>
      <c r="H13" s="328"/>
      <c r="I13" s="328"/>
      <c r="J13" s="328"/>
      <c r="K13" s="328"/>
      <c r="L13" s="328"/>
      <c r="M13" s="328"/>
    </row>
  </sheetData>
  <mergeCells count="1">
    <mergeCell ref="A1:M1"/>
  </mergeCells>
  <hyperlinks>
    <hyperlink ref="A2" location="Obsah!A1" display="Zpět na Obsah  KL 01  1.-4.měsíc"/>
  </hyperlinks>
  <pageMargins left="0.25" right="0.25" top="0.75" bottom="0.75" header="0.3" footer="0.3"/>
  <pageSetup paperSize="9" orientation="landscape" r:id="rId1"/>
  <ignoredErrors>
    <ignoredError sqref="B4:M4" evalError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">
    <tabColor theme="0" tint="-0.249977111117893"/>
    <pageSetUpPr fitToPage="1"/>
  </sheetPr>
  <dimension ref="A1:Q35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Q1"/>
    </sheetView>
  </sheetViews>
  <sheetFormatPr defaultRowHeight="14.4" customHeight="1" x14ac:dyDescent="0.3"/>
  <cols>
    <col min="1" max="1" width="42" style="254" bestFit="1" customWidth="1"/>
    <col min="2" max="2" width="12.77734375" style="254" bestFit="1" customWidth="1"/>
    <col min="3" max="3" width="13.6640625" style="254" bestFit="1" customWidth="1"/>
    <col min="4" max="15" width="7.77734375" style="254" bestFit="1" customWidth="1"/>
    <col min="16" max="16" width="8.88671875" style="254" customWidth="1"/>
    <col min="17" max="17" width="6.6640625" style="254" bestFit="1" customWidth="1"/>
    <col min="18" max="16384" width="8.88671875" style="254"/>
  </cols>
  <sheetData>
    <row r="1" spans="1:17" s="334" customFormat="1" ht="18.600000000000001" customHeight="1" thickBot="1" x14ac:dyDescent="0.4">
      <c r="A1" s="480" t="s">
        <v>334</v>
      </c>
      <c r="B1" s="480"/>
      <c r="C1" s="480"/>
      <c r="D1" s="480"/>
      <c r="E1" s="480"/>
      <c r="F1" s="480"/>
      <c r="G1" s="480"/>
      <c r="H1" s="471"/>
      <c r="I1" s="471"/>
      <c r="J1" s="471"/>
      <c r="K1" s="471"/>
      <c r="L1" s="471"/>
      <c r="M1" s="471"/>
      <c r="N1" s="471"/>
      <c r="O1" s="471"/>
      <c r="P1" s="471"/>
      <c r="Q1" s="471"/>
    </row>
    <row r="2" spans="1:17" s="334" customFormat="1" ht="14.4" customHeight="1" thickBot="1" x14ac:dyDescent="0.3">
      <c r="A2" s="383" t="s">
        <v>332</v>
      </c>
      <c r="B2" s="335"/>
      <c r="C2" s="335"/>
      <c r="D2" s="335"/>
      <c r="E2" s="335"/>
      <c r="F2" s="335"/>
      <c r="G2" s="335"/>
      <c r="H2" s="335"/>
      <c r="I2" s="335"/>
      <c r="J2" s="335"/>
      <c r="K2" s="335"/>
      <c r="L2" s="335"/>
      <c r="M2" s="335"/>
      <c r="N2" s="335"/>
      <c r="O2" s="335"/>
      <c r="P2" s="335"/>
      <c r="Q2" s="335"/>
    </row>
    <row r="3" spans="1:17" ht="14.4" customHeight="1" x14ac:dyDescent="0.3">
      <c r="A3" s="101"/>
      <c r="B3" s="481" t="s">
        <v>29</v>
      </c>
      <c r="C3" s="482"/>
      <c r="D3" s="482"/>
      <c r="E3" s="482"/>
      <c r="F3" s="482"/>
      <c r="G3" s="482"/>
      <c r="H3" s="482"/>
      <c r="I3" s="482"/>
      <c r="J3" s="482"/>
      <c r="K3" s="482"/>
      <c r="L3" s="482"/>
      <c r="M3" s="482"/>
      <c r="N3" s="482"/>
      <c r="O3" s="482"/>
      <c r="P3" s="263"/>
      <c r="Q3" s="265"/>
    </row>
    <row r="4" spans="1:17" ht="14.4" customHeight="1" x14ac:dyDescent="0.3">
      <c r="A4" s="102"/>
      <c r="B4" s="24">
        <v>2014</v>
      </c>
      <c r="C4" s="264" t="s">
        <v>30</v>
      </c>
      <c r="D4" s="242" t="s">
        <v>209</v>
      </c>
      <c r="E4" s="242" t="s">
        <v>210</v>
      </c>
      <c r="F4" s="242" t="s">
        <v>211</v>
      </c>
      <c r="G4" s="242" t="s">
        <v>212</v>
      </c>
      <c r="H4" s="242" t="s">
        <v>213</v>
      </c>
      <c r="I4" s="242" t="s">
        <v>214</v>
      </c>
      <c r="J4" s="242" t="s">
        <v>215</v>
      </c>
      <c r="K4" s="242" t="s">
        <v>216</v>
      </c>
      <c r="L4" s="242" t="s">
        <v>217</v>
      </c>
      <c r="M4" s="242" t="s">
        <v>218</v>
      </c>
      <c r="N4" s="242" t="s">
        <v>219</v>
      </c>
      <c r="O4" s="242" t="s">
        <v>220</v>
      </c>
      <c r="P4" s="483" t="s">
        <v>3</v>
      </c>
      <c r="Q4" s="484"/>
    </row>
    <row r="5" spans="1:17" ht="14.4" customHeight="1" thickBot="1" x14ac:dyDescent="0.35">
      <c r="A5" s="103"/>
      <c r="B5" s="25" t="s">
        <v>31</v>
      </c>
      <c r="C5" s="26" t="s">
        <v>31</v>
      </c>
      <c r="D5" s="26" t="s">
        <v>32</v>
      </c>
      <c r="E5" s="26" t="s">
        <v>32</v>
      </c>
      <c r="F5" s="26" t="s">
        <v>32</v>
      </c>
      <c r="G5" s="26" t="s">
        <v>32</v>
      </c>
      <c r="H5" s="26" t="s">
        <v>32</v>
      </c>
      <c r="I5" s="26" t="s">
        <v>32</v>
      </c>
      <c r="J5" s="26" t="s">
        <v>32</v>
      </c>
      <c r="K5" s="26" t="s">
        <v>32</v>
      </c>
      <c r="L5" s="26" t="s">
        <v>32</v>
      </c>
      <c r="M5" s="26" t="s">
        <v>32</v>
      </c>
      <c r="N5" s="26" t="s">
        <v>32</v>
      </c>
      <c r="O5" s="26" t="s">
        <v>32</v>
      </c>
      <c r="P5" s="26" t="s">
        <v>32</v>
      </c>
      <c r="Q5" s="27" t="s">
        <v>33</v>
      </c>
    </row>
    <row r="6" spans="1:17" ht="14.4" customHeight="1" x14ac:dyDescent="0.3">
      <c r="A6" s="18" t="s">
        <v>34</v>
      </c>
      <c r="B6" s="52">
        <v>4.9406564584124654E-324</v>
      </c>
      <c r="C6" s="53">
        <v>0</v>
      </c>
      <c r="D6" s="53">
        <v>4.9406564584124654E-324</v>
      </c>
      <c r="E6" s="53">
        <v>4.9406564584124654E-324</v>
      </c>
      <c r="F6" s="53">
        <v>4.9406564584124654E-324</v>
      </c>
      <c r="G6" s="53">
        <v>4.9406564584124654E-324</v>
      </c>
      <c r="H6" s="53">
        <v>4.9406564584124654E-324</v>
      </c>
      <c r="I6" s="53">
        <v>4.9406564584124654E-324</v>
      </c>
      <c r="J6" s="53">
        <v>4.9406564584124654E-324</v>
      </c>
      <c r="K6" s="53">
        <v>4.9406564584124654E-324</v>
      </c>
      <c r="L6" s="53">
        <v>4.9406564584124654E-324</v>
      </c>
      <c r="M6" s="53">
        <v>4.9406564584124654E-324</v>
      </c>
      <c r="N6" s="53">
        <v>4.9406564584124654E-324</v>
      </c>
      <c r="O6" s="53">
        <v>4.9406564584124654E-324</v>
      </c>
      <c r="P6" s="54">
        <v>3.4584595208887258E-323</v>
      </c>
      <c r="Q6" s="188" t="s">
        <v>333</v>
      </c>
    </row>
    <row r="7" spans="1:17" ht="14.4" customHeight="1" x14ac:dyDescent="0.3">
      <c r="A7" s="19" t="s">
        <v>35</v>
      </c>
      <c r="B7" s="55">
        <v>174143.113403525</v>
      </c>
      <c r="C7" s="56">
        <v>14511.9261169604</v>
      </c>
      <c r="D7" s="56">
        <v>17458.0396600001</v>
      </c>
      <c r="E7" s="56">
        <v>14185.972760000001</v>
      </c>
      <c r="F7" s="56">
        <v>15287.350700000001</v>
      </c>
      <c r="G7" s="56">
        <v>16978.29895</v>
      </c>
      <c r="H7" s="56">
        <v>18157.050350000001</v>
      </c>
      <c r="I7" s="56">
        <v>17118.377039999999</v>
      </c>
      <c r="J7" s="56">
        <v>21023.761310000002</v>
      </c>
      <c r="K7" s="56">
        <v>4.9406564584124654E-324</v>
      </c>
      <c r="L7" s="56">
        <v>4.9406564584124654E-324</v>
      </c>
      <c r="M7" s="56">
        <v>4.9406564584124654E-324</v>
      </c>
      <c r="N7" s="56">
        <v>4.9406564584124654E-324</v>
      </c>
      <c r="O7" s="56">
        <v>4.9406564584124654E-324</v>
      </c>
      <c r="P7" s="57">
        <v>120208.85077</v>
      </c>
      <c r="Q7" s="189">
        <v>1.1833503580939999</v>
      </c>
    </row>
    <row r="8" spans="1:17" ht="14.4" customHeight="1" x14ac:dyDescent="0.3">
      <c r="A8" s="19" t="s">
        <v>36</v>
      </c>
      <c r="B8" s="55">
        <v>1731.28130071493</v>
      </c>
      <c r="C8" s="56">
        <v>144.27344172624399</v>
      </c>
      <c r="D8" s="56">
        <v>121.471000000001</v>
      </c>
      <c r="E8" s="56">
        <v>163.238</v>
      </c>
      <c r="F8" s="56">
        <v>130.29</v>
      </c>
      <c r="G8" s="56">
        <v>132.38800000000001</v>
      </c>
      <c r="H8" s="56">
        <v>219.381</v>
      </c>
      <c r="I8" s="56">
        <v>213.87700000000001</v>
      </c>
      <c r="J8" s="56">
        <v>232.52699999999999</v>
      </c>
      <c r="K8" s="56">
        <v>4.9406564584124654E-324</v>
      </c>
      <c r="L8" s="56">
        <v>4.9406564584124654E-324</v>
      </c>
      <c r="M8" s="56">
        <v>4.9406564584124654E-324</v>
      </c>
      <c r="N8" s="56">
        <v>4.9406564584124654E-324</v>
      </c>
      <c r="O8" s="56">
        <v>4.9406564584124654E-324</v>
      </c>
      <c r="P8" s="57">
        <v>1213.172</v>
      </c>
      <c r="Q8" s="189">
        <v>1.2012625722420001</v>
      </c>
    </row>
    <row r="9" spans="1:17" ht="14.4" customHeight="1" x14ac:dyDescent="0.3">
      <c r="A9" s="19" t="s">
        <v>37</v>
      </c>
      <c r="B9" s="55">
        <v>1803.9317976124401</v>
      </c>
      <c r="C9" s="56">
        <v>150.32764980103599</v>
      </c>
      <c r="D9" s="56">
        <v>116.607320000001</v>
      </c>
      <c r="E9" s="56">
        <v>174.81272999999999</v>
      </c>
      <c r="F9" s="56">
        <v>123.55947</v>
      </c>
      <c r="G9" s="56">
        <v>190.94229999999999</v>
      </c>
      <c r="H9" s="56">
        <v>129.09703999999999</v>
      </c>
      <c r="I9" s="56">
        <v>152.36998</v>
      </c>
      <c r="J9" s="56">
        <v>203.59173999999999</v>
      </c>
      <c r="K9" s="56">
        <v>4.9406564584124654E-324</v>
      </c>
      <c r="L9" s="56">
        <v>4.9406564584124654E-324</v>
      </c>
      <c r="M9" s="56">
        <v>4.9406564584124654E-324</v>
      </c>
      <c r="N9" s="56">
        <v>4.9406564584124654E-324</v>
      </c>
      <c r="O9" s="56">
        <v>4.9406564584124654E-324</v>
      </c>
      <c r="P9" s="57">
        <v>1090.9805799999999</v>
      </c>
      <c r="Q9" s="189">
        <v>1.0367644859589999</v>
      </c>
    </row>
    <row r="10" spans="1:17" ht="14.4" customHeight="1" x14ac:dyDescent="0.3">
      <c r="A10" s="19" t="s">
        <v>38</v>
      </c>
      <c r="B10" s="55">
        <v>1122.9960394134</v>
      </c>
      <c r="C10" s="56">
        <v>93.583003284450001</v>
      </c>
      <c r="D10" s="56">
        <v>132.53820000000101</v>
      </c>
      <c r="E10" s="56">
        <v>117.79154</v>
      </c>
      <c r="F10" s="56">
        <v>112.37497999999999</v>
      </c>
      <c r="G10" s="56">
        <v>112.0596</v>
      </c>
      <c r="H10" s="56">
        <v>117.28084</v>
      </c>
      <c r="I10" s="56">
        <v>109.04788000000001</v>
      </c>
      <c r="J10" s="56">
        <v>120.84741</v>
      </c>
      <c r="K10" s="56">
        <v>4.9406564584124654E-324</v>
      </c>
      <c r="L10" s="56">
        <v>4.9406564584124654E-324</v>
      </c>
      <c r="M10" s="56">
        <v>4.9406564584124654E-324</v>
      </c>
      <c r="N10" s="56">
        <v>4.9406564584124654E-324</v>
      </c>
      <c r="O10" s="56">
        <v>4.9406564584124654E-324</v>
      </c>
      <c r="P10" s="57">
        <v>821.94045000000096</v>
      </c>
      <c r="Q10" s="189">
        <v>1.254715708672</v>
      </c>
    </row>
    <row r="11" spans="1:17" ht="14.4" customHeight="1" x14ac:dyDescent="0.3">
      <c r="A11" s="19" t="s">
        <v>39</v>
      </c>
      <c r="B11" s="55">
        <v>575.44886922831597</v>
      </c>
      <c r="C11" s="56">
        <v>47.954072435693</v>
      </c>
      <c r="D11" s="56">
        <v>53.432279999999999</v>
      </c>
      <c r="E11" s="56">
        <v>32.212000000000003</v>
      </c>
      <c r="F11" s="56">
        <v>45.509459999999997</v>
      </c>
      <c r="G11" s="56">
        <v>42.442509999999999</v>
      </c>
      <c r="H11" s="56">
        <v>49.943910000000002</v>
      </c>
      <c r="I11" s="56">
        <v>47.974460000000001</v>
      </c>
      <c r="J11" s="56">
        <v>47.122320000000002</v>
      </c>
      <c r="K11" s="56">
        <v>4.9406564584124654E-324</v>
      </c>
      <c r="L11" s="56">
        <v>4.9406564584124654E-324</v>
      </c>
      <c r="M11" s="56">
        <v>4.9406564584124654E-324</v>
      </c>
      <c r="N11" s="56">
        <v>4.9406564584124654E-324</v>
      </c>
      <c r="O11" s="56">
        <v>4.9406564584124654E-324</v>
      </c>
      <c r="P11" s="57">
        <v>318.63693999999998</v>
      </c>
      <c r="Q11" s="189">
        <v>0.94923247484700002</v>
      </c>
    </row>
    <row r="12" spans="1:17" ht="14.4" customHeight="1" x14ac:dyDescent="0.3">
      <c r="A12" s="19" t="s">
        <v>40</v>
      </c>
      <c r="B12" s="55">
        <v>330.10326129247898</v>
      </c>
      <c r="C12" s="56">
        <v>27.508605107706</v>
      </c>
      <c r="D12" s="56">
        <v>1.47373</v>
      </c>
      <c r="E12" s="56">
        <v>3.7695799999999999</v>
      </c>
      <c r="F12" s="56">
        <v>3.7623199999999999</v>
      </c>
      <c r="G12" s="56">
        <v>1.9871399999999999</v>
      </c>
      <c r="H12" s="56">
        <v>4.4544899999999998</v>
      </c>
      <c r="I12" s="56">
        <v>6.1385500000000004</v>
      </c>
      <c r="J12" s="56">
        <v>6.7990599999999999</v>
      </c>
      <c r="K12" s="56">
        <v>4.9406564584124654E-324</v>
      </c>
      <c r="L12" s="56">
        <v>4.9406564584124654E-324</v>
      </c>
      <c r="M12" s="56">
        <v>4.9406564584124654E-324</v>
      </c>
      <c r="N12" s="56">
        <v>4.9406564584124654E-324</v>
      </c>
      <c r="O12" s="56">
        <v>4.9406564584124654E-324</v>
      </c>
      <c r="P12" s="57">
        <v>28.384869999999999</v>
      </c>
      <c r="Q12" s="189">
        <v>0.147407744329</v>
      </c>
    </row>
    <row r="13" spans="1:17" ht="14.4" customHeight="1" x14ac:dyDescent="0.3">
      <c r="A13" s="19" t="s">
        <v>41</v>
      </c>
      <c r="B13" s="55">
        <v>146.779095558303</v>
      </c>
      <c r="C13" s="56">
        <v>12.231591296525</v>
      </c>
      <c r="D13" s="56">
        <v>11.745010000000001</v>
      </c>
      <c r="E13" s="56">
        <v>8.04209</v>
      </c>
      <c r="F13" s="56">
        <v>16.24906</v>
      </c>
      <c r="G13" s="56">
        <v>14.82755</v>
      </c>
      <c r="H13" s="56">
        <v>9.5610199999999992</v>
      </c>
      <c r="I13" s="56">
        <v>11.07583</v>
      </c>
      <c r="J13" s="56">
        <v>11.098879999999999</v>
      </c>
      <c r="K13" s="56">
        <v>4.9406564584124654E-324</v>
      </c>
      <c r="L13" s="56">
        <v>4.9406564584124654E-324</v>
      </c>
      <c r="M13" s="56">
        <v>4.9406564584124654E-324</v>
      </c>
      <c r="N13" s="56">
        <v>4.9406564584124654E-324</v>
      </c>
      <c r="O13" s="56">
        <v>4.9406564584124654E-324</v>
      </c>
      <c r="P13" s="57">
        <v>82.599440000000001</v>
      </c>
      <c r="Q13" s="189">
        <v>0.96470849245500001</v>
      </c>
    </row>
    <row r="14" spans="1:17" ht="14.4" customHeight="1" x14ac:dyDescent="0.3">
      <c r="A14" s="19" t="s">
        <v>42</v>
      </c>
      <c r="B14" s="55">
        <v>3743.5363011764798</v>
      </c>
      <c r="C14" s="56">
        <v>311.96135843137301</v>
      </c>
      <c r="D14" s="56">
        <v>428.663000000002</v>
      </c>
      <c r="E14" s="56">
        <v>359.2</v>
      </c>
      <c r="F14" s="56">
        <v>319.79599999999999</v>
      </c>
      <c r="G14" s="56">
        <v>266.661</v>
      </c>
      <c r="H14" s="56">
        <v>226</v>
      </c>
      <c r="I14" s="56">
        <v>196.351</v>
      </c>
      <c r="J14" s="56">
        <v>181.36600000000001</v>
      </c>
      <c r="K14" s="56">
        <v>4.9406564584124654E-324</v>
      </c>
      <c r="L14" s="56">
        <v>4.9406564584124654E-324</v>
      </c>
      <c r="M14" s="56">
        <v>4.9406564584124654E-324</v>
      </c>
      <c r="N14" s="56">
        <v>4.9406564584124654E-324</v>
      </c>
      <c r="O14" s="56">
        <v>4.9406564584124654E-324</v>
      </c>
      <c r="P14" s="57">
        <v>1978.037</v>
      </c>
      <c r="Q14" s="189">
        <v>0.90580678230900002</v>
      </c>
    </row>
    <row r="15" spans="1:17" ht="14.4" customHeight="1" x14ac:dyDescent="0.3">
      <c r="A15" s="19" t="s">
        <v>43</v>
      </c>
      <c r="B15" s="55">
        <v>4.9406564584124654E-324</v>
      </c>
      <c r="C15" s="56">
        <v>0</v>
      </c>
      <c r="D15" s="56">
        <v>4.9406564584124654E-324</v>
      </c>
      <c r="E15" s="56">
        <v>4.9406564584124654E-324</v>
      </c>
      <c r="F15" s="56">
        <v>4.9406564584124654E-324</v>
      </c>
      <c r="G15" s="56">
        <v>4.9406564584124654E-324</v>
      </c>
      <c r="H15" s="56">
        <v>4.9406564584124654E-324</v>
      </c>
      <c r="I15" s="56">
        <v>4.9406564584124654E-324</v>
      </c>
      <c r="J15" s="56">
        <v>4.9406564584124654E-324</v>
      </c>
      <c r="K15" s="56">
        <v>4.9406564584124654E-324</v>
      </c>
      <c r="L15" s="56">
        <v>4.9406564584124654E-324</v>
      </c>
      <c r="M15" s="56">
        <v>4.9406564584124654E-324</v>
      </c>
      <c r="N15" s="56">
        <v>4.9406564584124654E-324</v>
      </c>
      <c r="O15" s="56">
        <v>4.9406564584124654E-324</v>
      </c>
      <c r="P15" s="57">
        <v>3.4584595208887258E-323</v>
      </c>
      <c r="Q15" s="189" t="s">
        <v>333</v>
      </c>
    </row>
    <row r="16" spans="1:17" ht="14.4" customHeight="1" x14ac:dyDescent="0.3">
      <c r="A16" s="19" t="s">
        <v>44</v>
      </c>
      <c r="B16" s="55">
        <v>4.9406564584124654E-324</v>
      </c>
      <c r="C16" s="56">
        <v>0</v>
      </c>
      <c r="D16" s="56">
        <v>4.9406564584124654E-324</v>
      </c>
      <c r="E16" s="56">
        <v>4.9406564584124654E-324</v>
      </c>
      <c r="F16" s="56">
        <v>4.9406564584124654E-324</v>
      </c>
      <c r="G16" s="56">
        <v>4.9406564584124654E-324</v>
      </c>
      <c r="H16" s="56">
        <v>4.9406564584124654E-324</v>
      </c>
      <c r="I16" s="56">
        <v>4.9406564584124654E-324</v>
      </c>
      <c r="J16" s="56">
        <v>4.9406564584124654E-324</v>
      </c>
      <c r="K16" s="56">
        <v>4.9406564584124654E-324</v>
      </c>
      <c r="L16" s="56">
        <v>4.9406564584124654E-324</v>
      </c>
      <c r="M16" s="56">
        <v>4.9406564584124654E-324</v>
      </c>
      <c r="N16" s="56">
        <v>4.9406564584124654E-324</v>
      </c>
      <c r="O16" s="56">
        <v>4.9406564584124654E-324</v>
      </c>
      <c r="P16" s="57">
        <v>3.4584595208887258E-323</v>
      </c>
      <c r="Q16" s="189" t="s">
        <v>333</v>
      </c>
    </row>
    <row r="17" spans="1:17" ht="14.4" customHeight="1" x14ac:dyDescent="0.3">
      <c r="A17" s="19" t="s">
        <v>45</v>
      </c>
      <c r="B17" s="55">
        <v>2675.5931689158501</v>
      </c>
      <c r="C17" s="56">
        <v>222.96609740965499</v>
      </c>
      <c r="D17" s="56">
        <v>84.035650000000004</v>
      </c>
      <c r="E17" s="56">
        <v>335.38114999999999</v>
      </c>
      <c r="F17" s="56">
        <v>22.20308</v>
      </c>
      <c r="G17" s="56">
        <v>1708.0466899999999</v>
      </c>
      <c r="H17" s="56">
        <v>58.467730000000003</v>
      </c>
      <c r="I17" s="56">
        <v>111.43980999999999</v>
      </c>
      <c r="J17" s="56">
        <v>548.02350000000001</v>
      </c>
      <c r="K17" s="56">
        <v>4.9406564584124654E-324</v>
      </c>
      <c r="L17" s="56">
        <v>4.9406564584124654E-324</v>
      </c>
      <c r="M17" s="56">
        <v>4.9406564584124654E-324</v>
      </c>
      <c r="N17" s="56">
        <v>4.9406564584124654E-324</v>
      </c>
      <c r="O17" s="56">
        <v>4.9406564584124654E-324</v>
      </c>
      <c r="P17" s="57">
        <v>2867.5976099999998</v>
      </c>
      <c r="Q17" s="189">
        <v>1.837305340084</v>
      </c>
    </row>
    <row r="18" spans="1:17" ht="14.4" customHeight="1" x14ac:dyDescent="0.3">
      <c r="A18" s="19" t="s">
        <v>46</v>
      </c>
      <c r="B18" s="55">
        <v>0</v>
      </c>
      <c r="C18" s="56">
        <v>0</v>
      </c>
      <c r="D18" s="56">
        <v>0.85</v>
      </c>
      <c r="E18" s="56">
        <v>1.54</v>
      </c>
      <c r="F18" s="56">
        <v>7.2789999999999999</v>
      </c>
      <c r="G18" s="56">
        <v>4.4630000000000001</v>
      </c>
      <c r="H18" s="56">
        <v>3.4740000000000002</v>
      </c>
      <c r="I18" s="56">
        <v>9.2550000000000008</v>
      </c>
      <c r="J18" s="56">
        <v>0.72</v>
      </c>
      <c r="K18" s="56">
        <v>4.9406564584124654E-324</v>
      </c>
      <c r="L18" s="56">
        <v>4.9406564584124654E-324</v>
      </c>
      <c r="M18" s="56">
        <v>4.9406564584124654E-324</v>
      </c>
      <c r="N18" s="56">
        <v>4.9406564584124654E-324</v>
      </c>
      <c r="O18" s="56">
        <v>4.9406564584124654E-324</v>
      </c>
      <c r="P18" s="57">
        <v>27.581</v>
      </c>
      <c r="Q18" s="189" t="s">
        <v>333</v>
      </c>
    </row>
    <row r="19" spans="1:17" ht="14.4" customHeight="1" x14ac:dyDescent="0.3">
      <c r="A19" s="19" t="s">
        <v>47</v>
      </c>
      <c r="B19" s="55">
        <v>3833.9969234637401</v>
      </c>
      <c r="C19" s="56">
        <v>319.49974362197901</v>
      </c>
      <c r="D19" s="56">
        <v>158.15048000000101</v>
      </c>
      <c r="E19" s="56">
        <v>360.59208999999998</v>
      </c>
      <c r="F19" s="56">
        <v>352.89864</v>
      </c>
      <c r="G19" s="56">
        <v>135.48840999999999</v>
      </c>
      <c r="H19" s="56">
        <v>572.29795000000001</v>
      </c>
      <c r="I19" s="56">
        <v>456.76704000000001</v>
      </c>
      <c r="J19" s="56">
        <v>137.45770999999999</v>
      </c>
      <c r="K19" s="56">
        <v>4.9406564584124654E-324</v>
      </c>
      <c r="L19" s="56">
        <v>4.9406564584124654E-324</v>
      </c>
      <c r="M19" s="56">
        <v>4.9406564584124654E-324</v>
      </c>
      <c r="N19" s="56">
        <v>4.9406564584124654E-324</v>
      </c>
      <c r="O19" s="56">
        <v>4.9406564584124654E-324</v>
      </c>
      <c r="P19" s="57">
        <v>2173.6523200000001</v>
      </c>
      <c r="Q19" s="189">
        <v>0.971899872218</v>
      </c>
    </row>
    <row r="20" spans="1:17" ht="14.4" customHeight="1" x14ac:dyDescent="0.3">
      <c r="A20" s="19" t="s">
        <v>48</v>
      </c>
      <c r="B20" s="55">
        <v>49712.242246187299</v>
      </c>
      <c r="C20" s="56">
        <v>4142.6868538489398</v>
      </c>
      <c r="D20" s="56">
        <v>4075.6837300000202</v>
      </c>
      <c r="E20" s="56">
        <v>3882.0581499999998</v>
      </c>
      <c r="F20" s="56">
        <v>4007.8525500000001</v>
      </c>
      <c r="G20" s="56">
        <v>3992.2950500000002</v>
      </c>
      <c r="H20" s="56">
        <v>4109.9205499999998</v>
      </c>
      <c r="I20" s="56">
        <v>4092.6789100000001</v>
      </c>
      <c r="J20" s="56">
        <v>6009.1339600000001</v>
      </c>
      <c r="K20" s="56">
        <v>4.9406564584124654E-324</v>
      </c>
      <c r="L20" s="56">
        <v>4.9406564584124654E-324</v>
      </c>
      <c r="M20" s="56">
        <v>4.9406564584124654E-324</v>
      </c>
      <c r="N20" s="56">
        <v>4.9406564584124654E-324</v>
      </c>
      <c r="O20" s="56">
        <v>4.9406564584124654E-324</v>
      </c>
      <c r="P20" s="57">
        <v>30169.622899999998</v>
      </c>
      <c r="Q20" s="189">
        <v>1.040374587948</v>
      </c>
    </row>
    <row r="21" spans="1:17" ht="14.4" customHeight="1" x14ac:dyDescent="0.3">
      <c r="A21" s="20" t="s">
        <v>49</v>
      </c>
      <c r="B21" s="55">
        <v>35564.977520439897</v>
      </c>
      <c r="C21" s="56">
        <v>2963.7481267033199</v>
      </c>
      <c r="D21" s="56">
        <v>2917.7570000000101</v>
      </c>
      <c r="E21" s="56">
        <v>2917.7559999999999</v>
      </c>
      <c r="F21" s="56">
        <v>2917.7559999999999</v>
      </c>
      <c r="G21" s="56">
        <v>2917.7550000000001</v>
      </c>
      <c r="H21" s="56">
        <v>1915.511</v>
      </c>
      <c r="I21" s="56">
        <v>1915.511</v>
      </c>
      <c r="J21" s="56">
        <v>1914.6610000000001</v>
      </c>
      <c r="K21" s="56">
        <v>1.4821969375237396E-323</v>
      </c>
      <c r="L21" s="56">
        <v>1.4821969375237396E-323</v>
      </c>
      <c r="M21" s="56">
        <v>1.4821969375237396E-323</v>
      </c>
      <c r="N21" s="56">
        <v>1.4821969375237396E-323</v>
      </c>
      <c r="O21" s="56">
        <v>1.4821969375237396E-323</v>
      </c>
      <c r="P21" s="57">
        <v>17416.706999999999</v>
      </c>
      <c r="Q21" s="189">
        <v>0.83951162299500004</v>
      </c>
    </row>
    <row r="22" spans="1:17" ht="14.4" customHeight="1" x14ac:dyDescent="0.3">
      <c r="A22" s="19" t="s">
        <v>50</v>
      </c>
      <c r="B22" s="55">
        <v>4</v>
      </c>
      <c r="C22" s="56">
        <v>0.33333333333300003</v>
      </c>
      <c r="D22" s="56">
        <v>4.9406564584124654E-324</v>
      </c>
      <c r="E22" s="56">
        <v>10.81</v>
      </c>
      <c r="F22" s="56">
        <v>20.91</v>
      </c>
      <c r="G22" s="56">
        <v>4.9406564584124654E-324</v>
      </c>
      <c r="H22" s="56">
        <v>6.5945</v>
      </c>
      <c r="I22" s="56">
        <v>6.5945</v>
      </c>
      <c r="J22" s="56">
        <v>4.9406564584124654E-324</v>
      </c>
      <c r="K22" s="56">
        <v>4.9406564584124654E-324</v>
      </c>
      <c r="L22" s="56">
        <v>4.9406564584124654E-324</v>
      </c>
      <c r="M22" s="56">
        <v>4.9406564584124654E-324</v>
      </c>
      <c r="N22" s="56">
        <v>4.9406564584124654E-324</v>
      </c>
      <c r="O22" s="56">
        <v>4.9406564584124654E-324</v>
      </c>
      <c r="P22" s="57">
        <v>44.908999999999999</v>
      </c>
      <c r="Q22" s="189">
        <v>19.246714285713999</v>
      </c>
    </row>
    <row r="23" spans="1:17" ht="14.4" customHeight="1" x14ac:dyDescent="0.3">
      <c r="A23" s="20" t="s">
        <v>51</v>
      </c>
      <c r="B23" s="55">
        <v>1.9762625833649862E-323</v>
      </c>
      <c r="C23" s="56">
        <v>0</v>
      </c>
      <c r="D23" s="56">
        <v>1.9762625833649862E-323</v>
      </c>
      <c r="E23" s="56">
        <v>1.9762625833649862E-323</v>
      </c>
      <c r="F23" s="56">
        <v>1.9762625833649862E-323</v>
      </c>
      <c r="G23" s="56">
        <v>1.9762625833649862E-323</v>
      </c>
      <c r="H23" s="56">
        <v>1.9762625833649862E-323</v>
      </c>
      <c r="I23" s="56">
        <v>1.9762625833649862E-323</v>
      </c>
      <c r="J23" s="56">
        <v>1.9762625833649862E-323</v>
      </c>
      <c r="K23" s="56">
        <v>1.9762625833649862E-323</v>
      </c>
      <c r="L23" s="56">
        <v>1.9762625833649862E-323</v>
      </c>
      <c r="M23" s="56">
        <v>1.9762625833649862E-323</v>
      </c>
      <c r="N23" s="56">
        <v>1.9762625833649862E-323</v>
      </c>
      <c r="O23" s="56">
        <v>1.9762625833649862E-323</v>
      </c>
      <c r="P23" s="57">
        <v>1.3833838083554903E-322</v>
      </c>
      <c r="Q23" s="189" t="s">
        <v>333</v>
      </c>
    </row>
    <row r="24" spans="1:17" ht="14.4" customHeight="1" x14ac:dyDescent="0.3">
      <c r="A24" s="20" t="s">
        <v>52</v>
      </c>
      <c r="B24" s="55">
        <v>0</v>
      </c>
      <c r="C24" s="56">
        <v>3.6379788070917101E-12</v>
      </c>
      <c r="D24" s="56">
        <v>0.72300000000099995</v>
      </c>
      <c r="E24" s="56">
        <v>19.324149999993001</v>
      </c>
      <c r="F24" s="56">
        <v>14.813740000000999</v>
      </c>
      <c r="G24" s="56">
        <v>7.1647400000000001</v>
      </c>
      <c r="H24" s="56">
        <v>13.93</v>
      </c>
      <c r="I24" s="56">
        <v>25.348660000003001</v>
      </c>
      <c r="J24" s="56">
        <v>445.20013000000802</v>
      </c>
      <c r="K24" s="56">
        <v>-1.0869444208507424E-322</v>
      </c>
      <c r="L24" s="56">
        <v>-1.0869444208507424E-322</v>
      </c>
      <c r="M24" s="56">
        <v>-1.0869444208507424E-322</v>
      </c>
      <c r="N24" s="56">
        <v>-1.0869444208507424E-322</v>
      </c>
      <c r="O24" s="56">
        <v>-1.0869444208507424E-322</v>
      </c>
      <c r="P24" s="57">
        <v>526.50442000000805</v>
      </c>
      <c r="Q24" s="189"/>
    </row>
    <row r="25" spans="1:17" ht="14.4" customHeight="1" x14ac:dyDescent="0.3">
      <c r="A25" s="21" t="s">
        <v>53</v>
      </c>
      <c r="B25" s="58">
        <v>275387.99992752803</v>
      </c>
      <c r="C25" s="59">
        <v>22948.999993960701</v>
      </c>
      <c r="D25" s="59">
        <v>25561.170060000099</v>
      </c>
      <c r="E25" s="59">
        <v>22572.500240000001</v>
      </c>
      <c r="F25" s="59">
        <v>23382.605</v>
      </c>
      <c r="G25" s="59">
        <v>26504.819940000001</v>
      </c>
      <c r="H25" s="59">
        <v>25592.964380000001</v>
      </c>
      <c r="I25" s="59">
        <v>24472.806659999998</v>
      </c>
      <c r="J25" s="59">
        <v>30882.310020000001</v>
      </c>
      <c r="K25" s="59">
        <v>4.9406564584124654E-324</v>
      </c>
      <c r="L25" s="59">
        <v>4.9406564584124654E-324</v>
      </c>
      <c r="M25" s="59">
        <v>4.9406564584124654E-324</v>
      </c>
      <c r="N25" s="59">
        <v>4.9406564584124654E-324</v>
      </c>
      <c r="O25" s="59">
        <v>4.9406564584124654E-324</v>
      </c>
      <c r="P25" s="60">
        <v>178969.17629999999</v>
      </c>
      <c r="Q25" s="190">
        <v>1.1140801425960001</v>
      </c>
    </row>
    <row r="26" spans="1:17" ht="14.4" customHeight="1" x14ac:dyDescent="0.3">
      <c r="A26" s="19" t="s">
        <v>54</v>
      </c>
      <c r="B26" s="55">
        <v>8659.0576977601395</v>
      </c>
      <c r="C26" s="56">
        <v>721.58814148001102</v>
      </c>
      <c r="D26" s="56">
        <v>818.66129000000001</v>
      </c>
      <c r="E26" s="56">
        <v>751.78161</v>
      </c>
      <c r="F26" s="56">
        <v>787.19786999999997</v>
      </c>
      <c r="G26" s="56">
        <v>886.00463999999999</v>
      </c>
      <c r="H26" s="56">
        <v>821.25624000000005</v>
      </c>
      <c r="I26" s="56">
        <v>739.80440999999996</v>
      </c>
      <c r="J26" s="56">
        <v>1208.2100600000001</v>
      </c>
      <c r="K26" s="56">
        <v>4.9406564584124654E-324</v>
      </c>
      <c r="L26" s="56">
        <v>4.9406564584124654E-324</v>
      </c>
      <c r="M26" s="56">
        <v>4.9406564584124654E-324</v>
      </c>
      <c r="N26" s="56">
        <v>4.9406564584124654E-324</v>
      </c>
      <c r="O26" s="56">
        <v>4.9406564584124654E-324</v>
      </c>
      <c r="P26" s="57">
        <v>6012.9161199999999</v>
      </c>
      <c r="Q26" s="189">
        <v>1.1904131564310001</v>
      </c>
    </row>
    <row r="27" spans="1:17" ht="14.4" customHeight="1" x14ac:dyDescent="0.3">
      <c r="A27" s="22" t="s">
        <v>55</v>
      </c>
      <c r="B27" s="58">
        <v>284047.05762528803</v>
      </c>
      <c r="C27" s="59">
        <v>23670.588135440699</v>
      </c>
      <c r="D27" s="59">
        <v>26379.831350000099</v>
      </c>
      <c r="E27" s="59">
        <v>23324.281849999999</v>
      </c>
      <c r="F27" s="59">
        <v>24169.80287</v>
      </c>
      <c r="G27" s="59">
        <v>27390.82458</v>
      </c>
      <c r="H27" s="59">
        <v>26414.22062</v>
      </c>
      <c r="I27" s="59">
        <v>25212.611069999999</v>
      </c>
      <c r="J27" s="59">
        <v>32090.520079999998</v>
      </c>
      <c r="K27" s="59">
        <v>9.8813129168249309E-324</v>
      </c>
      <c r="L27" s="59">
        <v>9.8813129168249309E-324</v>
      </c>
      <c r="M27" s="59">
        <v>9.8813129168249309E-324</v>
      </c>
      <c r="N27" s="59">
        <v>9.8813129168249309E-324</v>
      </c>
      <c r="O27" s="59">
        <v>9.8813129168249309E-324</v>
      </c>
      <c r="P27" s="60">
        <v>184982.09242</v>
      </c>
      <c r="Q27" s="190">
        <v>1.1164071231199999</v>
      </c>
    </row>
    <row r="28" spans="1:17" ht="14.4" customHeight="1" x14ac:dyDescent="0.3">
      <c r="A28" s="20" t="s">
        <v>56</v>
      </c>
      <c r="B28" s="55">
        <v>3.2899598367889999</v>
      </c>
      <c r="C28" s="56">
        <v>0.27416331973199998</v>
      </c>
      <c r="D28" s="56">
        <v>0.29764000000000002</v>
      </c>
      <c r="E28" s="56">
        <v>0.38014999999999999</v>
      </c>
      <c r="F28" s="56">
        <v>3.85E-2</v>
      </c>
      <c r="G28" s="56">
        <v>0.37862000000000001</v>
      </c>
      <c r="H28" s="56">
        <v>2.30993</v>
      </c>
      <c r="I28" s="56">
        <v>0.2</v>
      </c>
      <c r="J28" s="56">
        <v>0.54900000000000004</v>
      </c>
      <c r="K28" s="56">
        <v>1.2351641146031164E-322</v>
      </c>
      <c r="L28" s="56">
        <v>1.2351641146031164E-322</v>
      </c>
      <c r="M28" s="56">
        <v>1.2351641146031164E-322</v>
      </c>
      <c r="N28" s="56">
        <v>1.2351641146031164E-322</v>
      </c>
      <c r="O28" s="56">
        <v>1.2351641146031164E-322</v>
      </c>
      <c r="P28" s="57">
        <v>4.1538399999999998</v>
      </c>
      <c r="Q28" s="189">
        <v>2.1644241646350002</v>
      </c>
    </row>
    <row r="29" spans="1:17" ht="14.4" customHeight="1" x14ac:dyDescent="0.3">
      <c r="A29" s="20" t="s">
        <v>57</v>
      </c>
      <c r="B29" s="55">
        <v>9.8813129168249309E-324</v>
      </c>
      <c r="C29" s="56">
        <v>0</v>
      </c>
      <c r="D29" s="56">
        <v>9.8813129168249309E-324</v>
      </c>
      <c r="E29" s="56">
        <v>9.8813129168249309E-324</v>
      </c>
      <c r="F29" s="56">
        <v>9.8813129168249309E-324</v>
      </c>
      <c r="G29" s="56">
        <v>9.8813129168249309E-324</v>
      </c>
      <c r="H29" s="56">
        <v>9.8813129168249309E-324</v>
      </c>
      <c r="I29" s="56">
        <v>9.8813129168249309E-324</v>
      </c>
      <c r="J29" s="56">
        <v>9.8813129168249309E-324</v>
      </c>
      <c r="K29" s="56">
        <v>9.8813129168249309E-324</v>
      </c>
      <c r="L29" s="56">
        <v>9.8813129168249309E-324</v>
      </c>
      <c r="M29" s="56">
        <v>9.8813129168249309E-324</v>
      </c>
      <c r="N29" s="56">
        <v>9.8813129168249309E-324</v>
      </c>
      <c r="O29" s="56">
        <v>9.8813129168249309E-324</v>
      </c>
      <c r="P29" s="57">
        <v>6.9169190417774516E-323</v>
      </c>
      <c r="Q29" s="189" t="s">
        <v>333</v>
      </c>
    </row>
    <row r="30" spans="1:17" ht="14.4" customHeight="1" x14ac:dyDescent="0.3">
      <c r="A30" s="20" t="s">
        <v>58</v>
      </c>
      <c r="B30" s="55">
        <v>4.9406564584124654E-323</v>
      </c>
      <c r="C30" s="56">
        <v>0</v>
      </c>
      <c r="D30" s="56">
        <v>4.9406564584124654E-323</v>
      </c>
      <c r="E30" s="56">
        <v>4.9406564584124654E-323</v>
      </c>
      <c r="F30" s="56">
        <v>4.9406564584124654E-323</v>
      </c>
      <c r="G30" s="56">
        <v>4.9406564584124654E-323</v>
      </c>
      <c r="H30" s="56">
        <v>4.9406564584124654E-323</v>
      </c>
      <c r="I30" s="56">
        <v>4.9406564584124654E-323</v>
      </c>
      <c r="J30" s="56">
        <v>4.9406564584124654E-323</v>
      </c>
      <c r="K30" s="56">
        <v>4.9406564584124654E-323</v>
      </c>
      <c r="L30" s="56">
        <v>4.9406564584124654E-323</v>
      </c>
      <c r="M30" s="56">
        <v>4.9406564584124654E-323</v>
      </c>
      <c r="N30" s="56">
        <v>4.9406564584124654E-323</v>
      </c>
      <c r="O30" s="56">
        <v>4.9406564584124654E-323</v>
      </c>
      <c r="P30" s="57">
        <v>3.4584595208887258E-322</v>
      </c>
      <c r="Q30" s="189">
        <v>0</v>
      </c>
    </row>
    <row r="31" spans="1:17" ht="14.4" customHeight="1" thickBot="1" x14ac:dyDescent="0.35">
      <c r="A31" s="23" t="s">
        <v>59</v>
      </c>
      <c r="B31" s="61">
        <v>1.4821969375237396E-323</v>
      </c>
      <c r="C31" s="62">
        <v>0</v>
      </c>
      <c r="D31" s="62">
        <v>0.621</v>
      </c>
      <c r="E31" s="62">
        <v>19.738</v>
      </c>
      <c r="F31" s="62">
        <v>15.747</v>
      </c>
      <c r="G31" s="62">
        <v>0.93200000000000005</v>
      </c>
      <c r="H31" s="62">
        <v>1.4279999999999999</v>
      </c>
      <c r="I31" s="62">
        <v>3.0630000000000002</v>
      </c>
      <c r="J31" s="62">
        <v>1.7390000000000001</v>
      </c>
      <c r="K31" s="62">
        <v>2.4703282292062327E-323</v>
      </c>
      <c r="L31" s="62">
        <v>2.4703282292062327E-323</v>
      </c>
      <c r="M31" s="62">
        <v>2.4703282292062327E-323</v>
      </c>
      <c r="N31" s="62">
        <v>2.4703282292062327E-323</v>
      </c>
      <c r="O31" s="62">
        <v>2.4703282292062327E-323</v>
      </c>
      <c r="P31" s="63">
        <v>43.268000000000001</v>
      </c>
      <c r="Q31" s="191" t="s">
        <v>333</v>
      </c>
    </row>
    <row r="32" spans="1:17" ht="14.4" customHeight="1" x14ac:dyDescent="0.3">
      <c r="B32" s="255"/>
      <c r="C32" s="255"/>
      <c r="D32" s="255"/>
      <c r="E32" s="255"/>
      <c r="F32" s="255"/>
      <c r="G32" s="255"/>
      <c r="H32" s="255"/>
      <c r="I32" s="255"/>
      <c r="J32" s="255"/>
      <c r="K32" s="255"/>
      <c r="L32" s="255"/>
      <c r="M32" s="255"/>
      <c r="N32" s="255"/>
      <c r="O32" s="255"/>
      <c r="P32" s="255"/>
      <c r="Q32" s="255"/>
    </row>
    <row r="33" spans="1:17" ht="14.4" customHeight="1" x14ac:dyDescent="0.3">
      <c r="A33" s="226" t="s">
        <v>203</v>
      </c>
      <c r="B33" s="256"/>
      <c r="C33" s="256"/>
      <c r="D33" s="256"/>
      <c r="E33" s="256"/>
      <c r="F33" s="256"/>
      <c r="G33" s="256"/>
      <c r="H33" s="256"/>
      <c r="I33" s="256"/>
      <c r="J33" s="256"/>
      <c r="K33" s="256"/>
      <c r="L33" s="256"/>
      <c r="M33" s="256"/>
      <c r="N33" s="256"/>
      <c r="O33" s="256"/>
      <c r="P33" s="256"/>
      <c r="Q33" s="256"/>
    </row>
    <row r="34" spans="1:17" ht="14.4" customHeight="1" x14ac:dyDescent="0.3">
      <c r="A34" s="260" t="s">
        <v>234</v>
      </c>
      <c r="B34" s="256"/>
      <c r="C34" s="256"/>
      <c r="D34" s="256"/>
      <c r="E34" s="256"/>
      <c r="F34" s="256"/>
      <c r="G34" s="256"/>
      <c r="H34" s="256"/>
      <c r="I34" s="256"/>
      <c r="J34" s="256"/>
      <c r="K34" s="256"/>
      <c r="L34" s="256"/>
      <c r="M34" s="256"/>
      <c r="N34" s="256"/>
      <c r="O34" s="256"/>
      <c r="P34" s="256"/>
      <c r="Q34" s="256"/>
    </row>
    <row r="35" spans="1:17" ht="14.4" customHeight="1" x14ac:dyDescent="0.3">
      <c r="A35" s="261" t="s">
        <v>60</v>
      </c>
      <c r="B35" s="256"/>
      <c r="C35" s="256"/>
      <c r="D35" s="256"/>
      <c r="E35" s="256"/>
      <c r="F35" s="256"/>
      <c r="G35" s="256"/>
      <c r="H35" s="256"/>
      <c r="I35" s="256"/>
      <c r="J35" s="256"/>
      <c r="K35" s="256"/>
      <c r="L35" s="256"/>
      <c r="M35" s="256"/>
      <c r="N35" s="256"/>
      <c r="O35" s="256"/>
      <c r="P35" s="256"/>
      <c r="Q35" s="256"/>
    </row>
  </sheetData>
  <autoFilter ref="A5:A31"/>
  <mergeCells count="3">
    <mergeCell ref="A1:Q1"/>
    <mergeCell ref="B3:O3"/>
    <mergeCell ref="P4:Q4"/>
  </mergeCells>
  <hyperlinks>
    <hyperlink ref="A2" location="Obsah!A1" display="Zpět na Obsah  KL 01  1.-4.měsíc"/>
  </hyperlinks>
  <pageMargins left="0.25" right="0.25" top="0.75" bottom="0.75" header="0.3" footer="0.3"/>
  <pageSetup paperSize="9" scale="81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6">
    <tabColor theme="0" tint="-0.249977111117893"/>
    <pageSetUpPr fitToPage="1"/>
  </sheetPr>
  <dimension ref="A1:K258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K1"/>
    </sheetView>
  </sheetViews>
  <sheetFormatPr defaultRowHeight="14.4" customHeight="1" x14ac:dyDescent="0.3"/>
  <cols>
    <col min="1" max="1" width="50" style="254" customWidth="1"/>
    <col min="2" max="11" width="10" style="254" customWidth="1"/>
    <col min="12" max="16384" width="8.88671875" style="254"/>
  </cols>
  <sheetData>
    <row r="1" spans="1:11" s="64" customFormat="1" ht="18.600000000000001" customHeight="1" thickBot="1" x14ac:dyDescent="0.4">
      <c r="A1" s="480" t="s">
        <v>61</v>
      </c>
      <c r="B1" s="480"/>
      <c r="C1" s="480"/>
      <c r="D1" s="480"/>
      <c r="E1" s="480"/>
      <c r="F1" s="480"/>
      <c r="G1" s="480"/>
      <c r="H1" s="485"/>
      <c r="I1" s="485"/>
      <c r="J1" s="485"/>
      <c r="K1" s="485"/>
    </row>
    <row r="2" spans="1:11" s="64" customFormat="1" ht="14.4" customHeight="1" thickBot="1" x14ac:dyDescent="0.35">
      <c r="A2" s="383" t="s">
        <v>332</v>
      </c>
      <c r="B2" s="65"/>
      <c r="C2" s="65"/>
      <c r="D2" s="65"/>
      <c r="E2" s="65"/>
      <c r="F2" s="65"/>
      <c r="G2" s="65"/>
      <c r="H2" s="65"/>
      <c r="I2" s="65"/>
      <c r="J2" s="65"/>
      <c r="K2" s="65"/>
    </row>
    <row r="3" spans="1:11" ht="14.4" customHeight="1" x14ac:dyDescent="0.3">
      <c r="A3" s="101"/>
      <c r="B3" s="481" t="s">
        <v>62</v>
      </c>
      <c r="C3" s="482"/>
      <c r="D3" s="482"/>
      <c r="E3" s="482"/>
      <c r="F3" s="488" t="s">
        <v>63</v>
      </c>
      <c r="G3" s="482"/>
      <c r="H3" s="482"/>
      <c r="I3" s="482"/>
      <c r="J3" s="482"/>
      <c r="K3" s="489"/>
    </row>
    <row r="4" spans="1:11" ht="14.4" customHeight="1" x14ac:dyDescent="0.3">
      <c r="A4" s="102"/>
      <c r="B4" s="486"/>
      <c r="C4" s="487"/>
      <c r="D4" s="487"/>
      <c r="E4" s="487"/>
      <c r="F4" s="490" t="s">
        <v>225</v>
      </c>
      <c r="G4" s="492" t="s">
        <v>64</v>
      </c>
      <c r="H4" s="266" t="s">
        <v>184</v>
      </c>
      <c r="I4" s="490" t="s">
        <v>65</v>
      </c>
      <c r="J4" s="492" t="s">
        <v>227</v>
      </c>
      <c r="K4" s="493" t="s">
        <v>228</v>
      </c>
    </row>
    <row r="5" spans="1:11" ht="42" thickBot="1" x14ac:dyDescent="0.35">
      <c r="A5" s="103"/>
      <c r="B5" s="28" t="s">
        <v>221</v>
      </c>
      <c r="C5" s="29" t="s">
        <v>222</v>
      </c>
      <c r="D5" s="30" t="s">
        <v>223</v>
      </c>
      <c r="E5" s="30" t="s">
        <v>224</v>
      </c>
      <c r="F5" s="491"/>
      <c r="G5" s="491"/>
      <c r="H5" s="29" t="s">
        <v>226</v>
      </c>
      <c r="I5" s="491"/>
      <c r="J5" s="491"/>
      <c r="K5" s="494"/>
    </row>
    <row r="6" spans="1:11" ht="14.4" customHeight="1" thickBot="1" x14ac:dyDescent="0.35">
      <c r="A6" s="622" t="s">
        <v>335</v>
      </c>
      <c r="B6" s="604">
        <v>299340.48957385402</v>
      </c>
      <c r="C6" s="604">
        <v>302788.30202</v>
      </c>
      <c r="D6" s="605">
        <v>3447.8124461462098</v>
      </c>
      <c r="E6" s="606">
        <v>1.011518029021</v>
      </c>
      <c r="F6" s="604">
        <v>275387.99992752803</v>
      </c>
      <c r="G6" s="605">
        <v>160642.999957725</v>
      </c>
      <c r="H6" s="607">
        <v>30882.310020000001</v>
      </c>
      <c r="I6" s="604">
        <v>178969.17629999999</v>
      </c>
      <c r="J6" s="605">
        <v>18326.176342275601</v>
      </c>
      <c r="K6" s="608">
        <v>0.64988008318099999</v>
      </c>
    </row>
    <row r="7" spans="1:11" ht="14.4" customHeight="1" thickBot="1" x14ac:dyDescent="0.35">
      <c r="A7" s="623" t="s">
        <v>336</v>
      </c>
      <c r="B7" s="604">
        <v>209737.94049576001</v>
      </c>
      <c r="C7" s="604">
        <v>210021.93585000001</v>
      </c>
      <c r="D7" s="605">
        <v>283.995354240062</v>
      </c>
      <c r="E7" s="606">
        <v>1.0013540485500001</v>
      </c>
      <c r="F7" s="604">
        <v>183597.19006852101</v>
      </c>
      <c r="G7" s="605">
        <v>107098.360873304</v>
      </c>
      <c r="H7" s="607">
        <v>21828.852599999998</v>
      </c>
      <c r="I7" s="604">
        <v>125762.54124000001</v>
      </c>
      <c r="J7" s="605">
        <v>18664.180366696201</v>
      </c>
      <c r="K7" s="608">
        <v>0.68499164498599996</v>
      </c>
    </row>
    <row r="8" spans="1:11" ht="14.4" customHeight="1" thickBot="1" x14ac:dyDescent="0.35">
      <c r="A8" s="624" t="s">
        <v>337</v>
      </c>
      <c r="B8" s="604">
        <v>205918.42318742699</v>
      </c>
      <c r="C8" s="604">
        <v>206307.84685</v>
      </c>
      <c r="D8" s="605">
        <v>389.42366257263302</v>
      </c>
      <c r="E8" s="606">
        <v>1.0018911550330001</v>
      </c>
      <c r="F8" s="604">
        <v>179853.65376734501</v>
      </c>
      <c r="G8" s="605">
        <v>104914.631364284</v>
      </c>
      <c r="H8" s="607">
        <v>21647.4866</v>
      </c>
      <c r="I8" s="604">
        <v>123784.50423999999</v>
      </c>
      <c r="J8" s="605">
        <v>18869.872875715799</v>
      </c>
      <c r="K8" s="608">
        <v>0.68825126232900002</v>
      </c>
    </row>
    <row r="9" spans="1:11" ht="14.4" customHeight="1" thickBot="1" x14ac:dyDescent="0.35">
      <c r="A9" s="625" t="s">
        <v>338</v>
      </c>
      <c r="B9" s="609">
        <v>0</v>
      </c>
      <c r="C9" s="609">
        <v>7.1000000000000002E-4</v>
      </c>
      <c r="D9" s="610">
        <v>7.1000000000000002E-4</v>
      </c>
      <c r="E9" s="611" t="s">
        <v>333</v>
      </c>
      <c r="F9" s="609">
        <v>0</v>
      </c>
      <c r="G9" s="610">
        <v>0</v>
      </c>
      <c r="H9" s="612">
        <v>-1.2E-4</v>
      </c>
      <c r="I9" s="609">
        <v>1.1900000000000001E-3</v>
      </c>
      <c r="J9" s="610">
        <v>1.1900000000000001E-3</v>
      </c>
      <c r="K9" s="613" t="s">
        <v>333</v>
      </c>
    </row>
    <row r="10" spans="1:11" ht="14.4" customHeight="1" thickBot="1" x14ac:dyDescent="0.35">
      <c r="A10" s="626" t="s">
        <v>339</v>
      </c>
      <c r="B10" s="604">
        <v>0</v>
      </c>
      <c r="C10" s="604">
        <v>7.1000000000000002E-4</v>
      </c>
      <c r="D10" s="605">
        <v>7.1000000000000002E-4</v>
      </c>
      <c r="E10" s="614" t="s">
        <v>333</v>
      </c>
      <c r="F10" s="604">
        <v>0</v>
      </c>
      <c r="G10" s="605">
        <v>0</v>
      </c>
      <c r="H10" s="607">
        <v>-1.2E-4</v>
      </c>
      <c r="I10" s="604">
        <v>1.1900000000000001E-3</v>
      </c>
      <c r="J10" s="605">
        <v>1.1900000000000001E-3</v>
      </c>
      <c r="K10" s="615" t="s">
        <v>333</v>
      </c>
    </row>
    <row r="11" spans="1:11" ht="14.4" customHeight="1" thickBot="1" x14ac:dyDescent="0.35">
      <c r="A11" s="625" t="s">
        <v>340</v>
      </c>
      <c r="B11" s="609">
        <v>199969.47207707301</v>
      </c>
      <c r="C11" s="609">
        <v>200203.93471999999</v>
      </c>
      <c r="D11" s="610">
        <v>234.462642926868</v>
      </c>
      <c r="E11" s="616">
        <v>1.0011724921830001</v>
      </c>
      <c r="F11" s="609">
        <v>174143.113403525</v>
      </c>
      <c r="G11" s="610">
        <v>101583.482818723</v>
      </c>
      <c r="H11" s="612">
        <v>21023.761310000002</v>
      </c>
      <c r="I11" s="609">
        <v>120208.85077</v>
      </c>
      <c r="J11" s="610">
        <v>18625.367951277301</v>
      </c>
      <c r="K11" s="617">
        <v>0.69028770888799995</v>
      </c>
    </row>
    <row r="12" spans="1:11" ht="14.4" customHeight="1" thickBot="1" x14ac:dyDescent="0.35">
      <c r="A12" s="626" t="s">
        <v>341</v>
      </c>
      <c r="B12" s="604">
        <v>61966.831770953999</v>
      </c>
      <c r="C12" s="604">
        <v>62578.936099999999</v>
      </c>
      <c r="D12" s="605">
        <v>612.10432904599998</v>
      </c>
      <c r="E12" s="606">
        <v>1.0098779348810001</v>
      </c>
      <c r="F12" s="604">
        <v>31946.904518379401</v>
      </c>
      <c r="G12" s="605">
        <v>18635.694302388001</v>
      </c>
      <c r="H12" s="607">
        <v>2548.11177</v>
      </c>
      <c r="I12" s="604">
        <v>20036.847259999999</v>
      </c>
      <c r="J12" s="605">
        <v>1401.1529576120299</v>
      </c>
      <c r="K12" s="608">
        <v>0.62719213526499995</v>
      </c>
    </row>
    <row r="13" spans="1:11" ht="14.4" customHeight="1" thickBot="1" x14ac:dyDescent="0.35">
      <c r="A13" s="626" t="s">
        <v>342</v>
      </c>
      <c r="B13" s="604">
        <v>318.42113976574899</v>
      </c>
      <c r="C13" s="604">
        <v>283.63288</v>
      </c>
      <c r="D13" s="605">
        <v>-34.788259765748997</v>
      </c>
      <c r="E13" s="606">
        <v>0.89074764385500005</v>
      </c>
      <c r="F13" s="604">
        <v>307.90797077200301</v>
      </c>
      <c r="G13" s="605">
        <v>179.61298295033501</v>
      </c>
      <c r="H13" s="607">
        <v>34.193040000000003</v>
      </c>
      <c r="I13" s="604">
        <v>158.76849999999999</v>
      </c>
      <c r="J13" s="605">
        <v>-20.844482950334001</v>
      </c>
      <c r="K13" s="608">
        <v>0.51563621299499995</v>
      </c>
    </row>
    <row r="14" spans="1:11" ht="14.4" customHeight="1" thickBot="1" x14ac:dyDescent="0.35">
      <c r="A14" s="626" t="s">
        <v>343</v>
      </c>
      <c r="B14" s="604">
        <v>0</v>
      </c>
      <c r="C14" s="604">
        <v>9.8527799999999992</v>
      </c>
      <c r="D14" s="605">
        <v>9.8527799999999992</v>
      </c>
      <c r="E14" s="614" t="s">
        <v>333</v>
      </c>
      <c r="F14" s="604">
        <v>10.000087806684</v>
      </c>
      <c r="G14" s="605">
        <v>5.833384553898</v>
      </c>
      <c r="H14" s="607">
        <v>4.9406564584124654E-324</v>
      </c>
      <c r="I14" s="604">
        <v>26.743259999999999</v>
      </c>
      <c r="J14" s="605">
        <v>20.909875446101001</v>
      </c>
      <c r="K14" s="608">
        <v>2.6743025178359998</v>
      </c>
    </row>
    <row r="15" spans="1:11" ht="14.4" customHeight="1" thickBot="1" x14ac:dyDescent="0.35">
      <c r="A15" s="626" t="s">
        <v>344</v>
      </c>
      <c r="B15" s="604">
        <v>0</v>
      </c>
      <c r="C15" s="604">
        <v>4.9406564584124654E-324</v>
      </c>
      <c r="D15" s="605">
        <v>4.9406564584124654E-324</v>
      </c>
      <c r="E15" s="614" t="s">
        <v>333</v>
      </c>
      <c r="F15" s="604">
        <v>4.9406564584124654E-324</v>
      </c>
      <c r="G15" s="605">
        <v>0</v>
      </c>
      <c r="H15" s="607">
        <v>4.9406564584124654E-324</v>
      </c>
      <c r="I15" s="604">
        <v>0.59560000000000002</v>
      </c>
      <c r="J15" s="605">
        <v>0.59560000000000002</v>
      </c>
      <c r="K15" s="615" t="s">
        <v>345</v>
      </c>
    </row>
    <row r="16" spans="1:11" ht="14.4" customHeight="1" thickBot="1" x14ac:dyDescent="0.35">
      <c r="A16" s="626" t="s">
        <v>346</v>
      </c>
      <c r="B16" s="604">
        <v>0</v>
      </c>
      <c r="C16" s="604">
        <v>4.9406564584124654E-324</v>
      </c>
      <c r="D16" s="605">
        <v>4.9406564584124654E-324</v>
      </c>
      <c r="E16" s="614" t="s">
        <v>333</v>
      </c>
      <c r="F16" s="604">
        <v>4.9406564584124654E-324</v>
      </c>
      <c r="G16" s="605">
        <v>0</v>
      </c>
      <c r="H16" s="607">
        <v>4.9406564584124654E-324</v>
      </c>
      <c r="I16" s="604">
        <v>8.8550000000000004</v>
      </c>
      <c r="J16" s="605">
        <v>8.8550000000000004</v>
      </c>
      <c r="K16" s="615" t="s">
        <v>345</v>
      </c>
    </row>
    <row r="17" spans="1:11" ht="14.4" customHeight="1" thickBot="1" x14ac:dyDescent="0.35">
      <c r="A17" s="626" t="s">
        <v>347</v>
      </c>
      <c r="B17" s="604">
        <v>321.00507592446201</v>
      </c>
      <c r="C17" s="604">
        <v>276.20186999999999</v>
      </c>
      <c r="D17" s="605">
        <v>-44.803205924460997</v>
      </c>
      <c r="E17" s="606">
        <v>0.860428356793</v>
      </c>
      <c r="F17" s="604">
        <v>174.15194977110099</v>
      </c>
      <c r="G17" s="605">
        <v>101.58863736647599</v>
      </c>
      <c r="H17" s="607">
        <v>12.25522</v>
      </c>
      <c r="I17" s="604">
        <v>151.6679</v>
      </c>
      <c r="J17" s="605">
        <v>50.079262633524003</v>
      </c>
      <c r="K17" s="608">
        <v>0.87089406807799996</v>
      </c>
    </row>
    <row r="18" spans="1:11" ht="14.4" customHeight="1" thickBot="1" x14ac:dyDescent="0.35">
      <c r="A18" s="626" t="s">
        <v>348</v>
      </c>
      <c r="B18" s="604">
        <v>8.9978267188669996</v>
      </c>
      <c r="C18" s="604">
        <v>9.6082999999999998</v>
      </c>
      <c r="D18" s="605">
        <v>0.61047328113199995</v>
      </c>
      <c r="E18" s="606">
        <v>1.06784674791</v>
      </c>
      <c r="F18" s="604">
        <v>6.5004407200159999</v>
      </c>
      <c r="G18" s="605">
        <v>3.7919237533430001</v>
      </c>
      <c r="H18" s="607">
        <v>4.9406564584124654E-324</v>
      </c>
      <c r="I18" s="604">
        <v>41.124139999999997</v>
      </c>
      <c r="J18" s="605">
        <v>37.332216246656003</v>
      </c>
      <c r="K18" s="608">
        <v>6.3263618224169997</v>
      </c>
    </row>
    <row r="19" spans="1:11" ht="14.4" customHeight="1" thickBot="1" x14ac:dyDescent="0.35">
      <c r="A19" s="626" t="s">
        <v>349</v>
      </c>
      <c r="B19" s="604">
        <v>137272.99999999299</v>
      </c>
      <c r="C19" s="604">
        <v>136983.97836000001</v>
      </c>
      <c r="D19" s="605">
        <v>-289.02163999248302</v>
      </c>
      <c r="E19" s="606">
        <v>0.99789454852699999</v>
      </c>
      <c r="F19" s="604">
        <v>141638.59536624499</v>
      </c>
      <c r="G19" s="605">
        <v>82622.513963642603</v>
      </c>
      <c r="H19" s="607">
        <v>17132.13034</v>
      </c>
      <c r="I19" s="604">
        <v>94616.740220000094</v>
      </c>
      <c r="J19" s="605">
        <v>11994.2262563574</v>
      </c>
      <c r="K19" s="608">
        <v>0.66801523959800002</v>
      </c>
    </row>
    <row r="20" spans="1:11" ht="14.4" customHeight="1" thickBot="1" x14ac:dyDescent="0.35">
      <c r="A20" s="626" t="s">
        <v>350</v>
      </c>
      <c r="B20" s="604">
        <v>4.9406564584124654E-324</v>
      </c>
      <c r="C20" s="604">
        <v>4.9406564584124654E-324</v>
      </c>
      <c r="D20" s="605">
        <v>0</v>
      </c>
      <c r="E20" s="606">
        <v>1</v>
      </c>
      <c r="F20" s="604">
        <v>4.9406564584124654E-324</v>
      </c>
      <c r="G20" s="605">
        <v>0</v>
      </c>
      <c r="H20" s="607">
        <v>1290.2117000000001</v>
      </c>
      <c r="I20" s="604">
        <v>5112.3454000000002</v>
      </c>
      <c r="J20" s="605">
        <v>5112.3454000000002</v>
      </c>
      <c r="K20" s="615" t="s">
        <v>345</v>
      </c>
    </row>
    <row r="21" spans="1:11" ht="14.4" customHeight="1" thickBot="1" x14ac:dyDescent="0.35">
      <c r="A21" s="626" t="s">
        <v>351</v>
      </c>
      <c r="B21" s="604">
        <v>81.216263717605997</v>
      </c>
      <c r="C21" s="604">
        <v>61.724429999999998</v>
      </c>
      <c r="D21" s="605">
        <v>-19.491833717605999</v>
      </c>
      <c r="E21" s="606">
        <v>0.76000085665799999</v>
      </c>
      <c r="F21" s="604">
        <v>59.053069830981002</v>
      </c>
      <c r="G21" s="605">
        <v>34.447624068072003</v>
      </c>
      <c r="H21" s="607">
        <v>6.8592399999999998</v>
      </c>
      <c r="I21" s="604">
        <v>55.163490000000003</v>
      </c>
      <c r="J21" s="605">
        <v>20.715865931926999</v>
      </c>
      <c r="K21" s="608">
        <v>0.934134163691</v>
      </c>
    </row>
    <row r="22" spans="1:11" ht="14.4" customHeight="1" thickBot="1" x14ac:dyDescent="0.35">
      <c r="A22" s="625" t="s">
        <v>352</v>
      </c>
      <c r="B22" s="609">
        <v>1982.0356007400501</v>
      </c>
      <c r="C22" s="609">
        <v>1721.694</v>
      </c>
      <c r="D22" s="610">
        <v>-260.34160074004501</v>
      </c>
      <c r="E22" s="616">
        <v>0.86864938215900001</v>
      </c>
      <c r="F22" s="609">
        <v>1731.28130071493</v>
      </c>
      <c r="G22" s="610">
        <v>1009.91409208371</v>
      </c>
      <c r="H22" s="612">
        <v>232.52699999999999</v>
      </c>
      <c r="I22" s="609">
        <v>1213.172</v>
      </c>
      <c r="J22" s="610">
        <v>203.25790791629399</v>
      </c>
      <c r="K22" s="617">
        <v>0.70073650047400005</v>
      </c>
    </row>
    <row r="23" spans="1:11" ht="14.4" customHeight="1" thickBot="1" x14ac:dyDescent="0.35">
      <c r="A23" s="626" t="s">
        <v>353</v>
      </c>
      <c r="B23" s="604">
        <v>1970.3879236989201</v>
      </c>
      <c r="C23" s="604">
        <v>1706.472</v>
      </c>
      <c r="D23" s="605">
        <v>-263.91592369892402</v>
      </c>
      <c r="E23" s="606">
        <v>0.86605890112999995</v>
      </c>
      <c r="F23" s="604">
        <v>1715.98983250742</v>
      </c>
      <c r="G23" s="605">
        <v>1000.99406896266</v>
      </c>
      <c r="H23" s="607">
        <v>232.52699999999999</v>
      </c>
      <c r="I23" s="604">
        <v>1205.8440000000001</v>
      </c>
      <c r="J23" s="605">
        <v>204.84993103734101</v>
      </c>
      <c r="K23" s="608">
        <v>0.70271045734399995</v>
      </c>
    </row>
    <row r="24" spans="1:11" ht="14.4" customHeight="1" thickBot="1" x14ac:dyDescent="0.35">
      <c r="A24" s="626" t="s">
        <v>354</v>
      </c>
      <c r="B24" s="604">
        <v>11.647677041121</v>
      </c>
      <c r="C24" s="604">
        <v>15.222</v>
      </c>
      <c r="D24" s="605">
        <v>3.5743229588780001</v>
      </c>
      <c r="E24" s="606">
        <v>1.306870026208</v>
      </c>
      <c r="F24" s="604">
        <v>15.291468207508</v>
      </c>
      <c r="G24" s="605">
        <v>8.9200231210460004</v>
      </c>
      <c r="H24" s="607">
        <v>4.9406564584124654E-324</v>
      </c>
      <c r="I24" s="604">
        <v>7.3280000000000003</v>
      </c>
      <c r="J24" s="605">
        <v>-1.5920231210460001</v>
      </c>
      <c r="K24" s="608">
        <v>0.47922147831400003</v>
      </c>
    </row>
    <row r="25" spans="1:11" ht="14.4" customHeight="1" thickBot="1" x14ac:dyDescent="0.35">
      <c r="A25" s="625" t="s">
        <v>355</v>
      </c>
      <c r="B25" s="609">
        <v>1971.1515422070499</v>
      </c>
      <c r="C25" s="609">
        <v>1801.5105900000001</v>
      </c>
      <c r="D25" s="610">
        <v>-169.64095220704601</v>
      </c>
      <c r="E25" s="616">
        <v>0.91393814804399998</v>
      </c>
      <c r="F25" s="609">
        <v>1803.9317976124401</v>
      </c>
      <c r="G25" s="610">
        <v>1052.2935486072499</v>
      </c>
      <c r="H25" s="612">
        <v>203.59173999999999</v>
      </c>
      <c r="I25" s="609">
        <v>1090.9805799999999</v>
      </c>
      <c r="J25" s="610">
        <v>38.687031392746</v>
      </c>
      <c r="K25" s="617">
        <v>0.60477928347599996</v>
      </c>
    </row>
    <row r="26" spans="1:11" ht="14.4" customHeight="1" thickBot="1" x14ac:dyDescent="0.35">
      <c r="A26" s="626" t="s">
        <v>356</v>
      </c>
      <c r="B26" s="604">
        <v>20.647814971595999</v>
      </c>
      <c r="C26" s="604">
        <v>4.4515599999999997</v>
      </c>
      <c r="D26" s="605">
        <v>-16.196254971596002</v>
      </c>
      <c r="E26" s="606">
        <v>0.21559472545200001</v>
      </c>
      <c r="F26" s="604">
        <v>4.4518056676080002</v>
      </c>
      <c r="G26" s="605">
        <v>2.5968866394379999</v>
      </c>
      <c r="H26" s="607">
        <v>4.9406564584124654E-324</v>
      </c>
      <c r="I26" s="604">
        <v>3.4584595208887258E-323</v>
      </c>
      <c r="J26" s="605">
        <v>-2.5968866394379999</v>
      </c>
      <c r="K26" s="608">
        <v>9.8813129168249309E-324</v>
      </c>
    </row>
    <row r="27" spans="1:11" ht="14.4" customHeight="1" thickBot="1" x14ac:dyDescent="0.35">
      <c r="A27" s="626" t="s">
        <v>357</v>
      </c>
      <c r="B27" s="604">
        <v>19.106320922047001</v>
      </c>
      <c r="C27" s="604">
        <v>41.220089999999999</v>
      </c>
      <c r="D27" s="605">
        <v>22.113769077952</v>
      </c>
      <c r="E27" s="606">
        <v>2.157405926979</v>
      </c>
      <c r="F27" s="604">
        <v>41.220046341665999</v>
      </c>
      <c r="G27" s="605">
        <v>24.045027032638</v>
      </c>
      <c r="H27" s="607">
        <v>7.7145000000000001</v>
      </c>
      <c r="I27" s="604">
        <v>76.481200000000001</v>
      </c>
      <c r="J27" s="605">
        <v>52.436172967361003</v>
      </c>
      <c r="K27" s="608">
        <v>1.85543702125</v>
      </c>
    </row>
    <row r="28" spans="1:11" ht="14.4" customHeight="1" thickBot="1" x14ac:dyDescent="0.35">
      <c r="A28" s="626" t="s">
        <v>358</v>
      </c>
      <c r="B28" s="604">
        <v>1.9398150534309999</v>
      </c>
      <c r="C28" s="604">
        <v>0.55164000000000002</v>
      </c>
      <c r="D28" s="605">
        <v>-1.388175053431</v>
      </c>
      <c r="E28" s="606">
        <v>0.28437762611599998</v>
      </c>
      <c r="F28" s="604">
        <v>0.55167487370000001</v>
      </c>
      <c r="G28" s="605">
        <v>0.32181034299099998</v>
      </c>
      <c r="H28" s="607">
        <v>4.9406564584124654E-324</v>
      </c>
      <c r="I28" s="604">
        <v>3.4584595208887258E-323</v>
      </c>
      <c r="J28" s="605">
        <v>-0.32181034299099998</v>
      </c>
      <c r="K28" s="608">
        <v>6.4228533959362051E-323</v>
      </c>
    </row>
    <row r="29" spans="1:11" ht="14.4" customHeight="1" thickBot="1" x14ac:dyDescent="0.35">
      <c r="A29" s="626" t="s">
        <v>359</v>
      </c>
      <c r="B29" s="604">
        <v>178.783725725354</v>
      </c>
      <c r="C29" s="604">
        <v>172.99751000000001</v>
      </c>
      <c r="D29" s="605">
        <v>-5.7862157253540003</v>
      </c>
      <c r="E29" s="606">
        <v>0.967635668728</v>
      </c>
      <c r="F29" s="604">
        <v>170.390917932973</v>
      </c>
      <c r="G29" s="605">
        <v>99.394702127567001</v>
      </c>
      <c r="H29" s="607">
        <v>11.82771</v>
      </c>
      <c r="I29" s="604">
        <v>98.955699999999993</v>
      </c>
      <c r="J29" s="605">
        <v>-0.43900212756700002</v>
      </c>
      <c r="K29" s="608">
        <v>0.58075689244700002</v>
      </c>
    </row>
    <row r="30" spans="1:11" ht="14.4" customHeight="1" thickBot="1" x14ac:dyDescent="0.35">
      <c r="A30" s="626" t="s">
        <v>360</v>
      </c>
      <c r="B30" s="604">
        <v>893.31807074648896</v>
      </c>
      <c r="C30" s="604">
        <v>838.28515000000004</v>
      </c>
      <c r="D30" s="605">
        <v>-55.032920746488998</v>
      </c>
      <c r="E30" s="606">
        <v>0.93839493171699995</v>
      </c>
      <c r="F30" s="604">
        <v>848.27905795537094</v>
      </c>
      <c r="G30" s="605">
        <v>494.82945047396601</v>
      </c>
      <c r="H30" s="607">
        <v>87.694749999999999</v>
      </c>
      <c r="I30" s="604">
        <v>511.98622</v>
      </c>
      <c r="J30" s="605">
        <v>17.156769526032999</v>
      </c>
      <c r="K30" s="608">
        <v>0.603558717144</v>
      </c>
    </row>
    <row r="31" spans="1:11" ht="14.4" customHeight="1" thickBot="1" x14ac:dyDescent="0.35">
      <c r="A31" s="626" t="s">
        <v>361</v>
      </c>
      <c r="B31" s="604">
        <v>158.810716134606</v>
      </c>
      <c r="C31" s="604">
        <v>145.97755000000001</v>
      </c>
      <c r="D31" s="605">
        <v>-12.833166134604999</v>
      </c>
      <c r="E31" s="606">
        <v>0.91919206432</v>
      </c>
      <c r="F31" s="604">
        <v>146.00316816061601</v>
      </c>
      <c r="G31" s="605">
        <v>85.168514760359002</v>
      </c>
      <c r="H31" s="607">
        <v>15.319319999999999</v>
      </c>
      <c r="I31" s="604">
        <v>84.075419999999994</v>
      </c>
      <c r="J31" s="605">
        <v>-1.093094760359</v>
      </c>
      <c r="K31" s="608">
        <v>0.575846545381</v>
      </c>
    </row>
    <row r="32" spans="1:11" ht="14.4" customHeight="1" thickBot="1" x14ac:dyDescent="0.35">
      <c r="A32" s="626" t="s">
        <v>362</v>
      </c>
      <c r="B32" s="604">
        <v>0</v>
      </c>
      <c r="C32" s="604">
        <v>2.10806</v>
      </c>
      <c r="D32" s="605">
        <v>2.10806</v>
      </c>
      <c r="E32" s="614" t="s">
        <v>333</v>
      </c>
      <c r="F32" s="604">
        <v>2.0667837111459999</v>
      </c>
      <c r="G32" s="605">
        <v>1.205623831502</v>
      </c>
      <c r="H32" s="607">
        <v>4.9406564584124654E-324</v>
      </c>
      <c r="I32" s="604">
        <v>3.4584595208887258E-323</v>
      </c>
      <c r="J32" s="605">
        <v>-1.205623831502</v>
      </c>
      <c r="K32" s="608">
        <v>1.4821969375237396E-323</v>
      </c>
    </row>
    <row r="33" spans="1:11" ht="14.4" customHeight="1" thickBot="1" x14ac:dyDescent="0.35">
      <c r="A33" s="626" t="s">
        <v>363</v>
      </c>
      <c r="B33" s="604">
        <v>187.96442481869499</v>
      </c>
      <c r="C33" s="604">
        <v>155.50899000000001</v>
      </c>
      <c r="D33" s="605">
        <v>-32.455434818694002</v>
      </c>
      <c r="E33" s="606">
        <v>0.82733203450500004</v>
      </c>
      <c r="F33" s="604">
        <v>162.52357467943901</v>
      </c>
      <c r="G33" s="605">
        <v>94.805418563006</v>
      </c>
      <c r="H33" s="607">
        <v>16.128</v>
      </c>
      <c r="I33" s="604">
        <v>99.532020000000003</v>
      </c>
      <c r="J33" s="605">
        <v>4.7266014369939997</v>
      </c>
      <c r="K33" s="608">
        <v>0.61241589225600002</v>
      </c>
    </row>
    <row r="34" spans="1:11" ht="14.4" customHeight="1" thickBot="1" x14ac:dyDescent="0.35">
      <c r="A34" s="626" t="s">
        <v>364</v>
      </c>
      <c r="B34" s="604">
        <v>77.972653834826005</v>
      </c>
      <c r="C34" s="604">
        <v>73.244540000000001</v>
      </c>
      <c r="D34" s="605">
        <v>-4.7281138348259999</v>
      </c>
      <c r="E34" s="606">
        <v>0.93936189673799997</v>
      </c>
      <c r="F34" s="604">
        <v>74.280985500195001</v>
      </c>
      <c r="G34" s="605">
        <v>43.330574875114003</v>
      </c>
      <c r="H34" s="607">
        <v>6.2779999999999996</v>
      </c>
      <c r="I34" s="604">
        <v>38.748350000000002</v>
      </c>
      <c r="J34" s="605">
        <v>-4.582224875114</v>
      </c>
      <c r="K34" s="608">
        <v>0.52164561009800003</v>
      </c>
    </row>
    <row r="35" spans="1:11" ht="14.4" customHeight="1" thickBot="1" x14ac:dyDescent="0.35">
      <c r="A35" s="626" t="s">
        <v>365</v>
      </c>
      <c r="B35" s="604">
        <v>432.608</v>
      </c>
      <c r="C35" s="604">
        <v>367.16550000000001</v>
      </c>
      <c r="D35" s="605">
        <v>-65.442499999999001</v>
      </c>
      <c r="E35" s="606">
        <v>0.84872563614100005</v>
      </c>
      <c r="F35" s="604">
        <v>354.16378278971899</v>
      </c>
      <c r="G35" s="605">
        <v>206.59553996066899</v>
      </c>
      <c r="H35" s="607">
        <v>58.629460000000002</v>
      </c>
      <c r="I35" s="604">
        <v>181.20167000000001</v>
      </c>
      <c r="J35" s="605">
        <v>-25.393869960669001</v>
      </c>
      <c r="K35" s="608">
        <v>0.51163241077999999</v>
      </c>
    </row>
    <row r="36" spans="1:11" ht="14.4" customHeight="1" thickBot="1" x14ac:dyDescent="0.35">
      <c r="A36" s="625" t="s">
        <v>366</v>
      </c>
      <c r="B36" s="609">
        <v>1102.0601159595999</v>
      </c>
      <c r="C36" s="609">
        <v>1335.1488099999999</v>
      </c>
      <c r="D36" s="610">
        <v>233.08869404039899</v>
      </c>
      <c r="E36" s="616">
        <v>1.211502703586</v>
      </c>
      <c r="F36" s="609">
        <v>1122.9960394134</v>
      </c>
      <c r="G36" s="610">
        <v>655.08102299115205</v>
      </c>
      <c r="H36" s="612">
        <v>120.84741</v>
      </c>
      <c r="I36" s="609">
        <v>821.94045000000096</v>
      </c>
      <c r="J36" s="610">
        <v>166.859427008848</v>
      </c>
      <c r="K36" s="617">
        <v>0.73191749672499995</v>
      </c>
    </row>
    <row r="37" spans="1:11" ht="14.4" customHeight="1" thickBot="1" x14ac:dyDescent="0.35">
      <c r="A37" s="626" t="s">
        <v>367</v>
      </c>
      <c r="B37" s="604">
        <v>962.064960003588</v>
      </c>
      <c r="C37" s="604">
        <v>1125.4198699999999</v>
      </c>
      <c r="D37" s="605">
        <v>163.354909996413</v>
      </c>
      <c r="E37" s="606">
        <v>1.1697961330960001</v>
      </c>
      <c r="F37" s="604">
        <v>959.99661428038098</v>
      </c>
      <c r="G37" s="605">
        <v>559.99802499688894</v>
      </c>
      <c r="H37" s="607">
        <v>93.440799999999996</v>
      </c>
      <c r="I37" s="604">
        <v>673.18104000000096</v>
      </c>
      <c r="J37" s="605">
        <v>113.183015003112</v>
      </c>
      <c r="K37" s="608">
        <v>0.70123272310100004</v>
      </c>
    </row>
    <row r="38" spans="1:11" ht="14.4" customHeight="1" thickBot="1" x14ac:dyDescent="0.35">
      <c r="A38" s="626" t="s">
        <v>368</v>
      </c>
      <c r="B38" s="604">
        <v>139.99515595601301</v>
      </c>
      <c r="C38" s="604">
        <v>200.91139000000001</v>
      </c>
      <c r="D38" s="605">
        <v>60.916234043986002</v>
      </c>
      <c r="E38" s="606">
        <v>1.435131013126</v>
      </c>
      <c r="F38" s="604">
        <v>162.99942513302301</v>
      </c>
      <c r="G38" s="605">
        <v>95.082997994262996</v>
      </c>
      <c r="H38" s="607">
        <v>27.406610000000001</v>
      </c>
      <c r="I38" s="604">
        <v>146.58733000000001</v>
      </c>
      <c r="J38" s="605">
        <v>51.504332005736003</v>
      </c>
      <c r="K38" s="608">
        <v>0.89931194469099995</v>
      </c>
    </row>
    <row r="39" spans="1:11" ht="14.4" customHeight="1" thickBot="1" x14ac:dyDescent="0.35">
      <c r="A39" s="626" t="s">
        <v>369</v>
      </c>
      <c r="B39" s="604">
        <v>0</v>
      </c>
      <c r="C39" s="604">
        <v>8.8175500000000007</v>
      </c>
      <c r="D39" s="605">
        <v>8.8175500000000007</v>
      </c>
      <c r="E39" s="614" t="s">
        <v>333</v>
      </c>
      <c r="F39" s="604">
        <v>0</v>
      </c>
      <c r="G39" s="605">
        <v>0</v>
      </c>
      <c r="H39" s="607">
        <v>4.9406564584124654E-324</v>
      </c>
      <c r="I39" s="604">
        <v>2.1720799999999998</v>
      </c>
      <c r="J39" s="605">
        <v>2.1720799999999998</v>
      </c>
      <c r="K39" s="615" t="s">
        <v>333</v>
      </c>
    </row>
    <row r="40" spans="1:11" ht="14.4" customHeight="1" thickBot="1" x14ac:dyDescent="0.35">
      <c r="A40" s="625" t="s">
        <v>370</v>
      </c>
      <c r="B40" s="609">
        <v>524.43918072132499</v>
      </c>
      <c r="C40" s="609">
        <v>588.79006000000004</v>
      </c>
      <c r="D40" s="610">
        <v>64.350879278674995</v>
      </c>
      <c r="E40" s="616">
        <v>1.122704179329</v>
      </c>
      <c r="F40" s="609">
        <v>575.44886922831597</v>
      </c>
      <c r="G40" s="610">
        <v>335.67850704985102</v>
      </c>
      <c r="H40" s="612">
        <v>47.122320000000002</v>
      </c>
      <c r="I40" s="609">
        <v>318.63693999999998</v>
      </c>
      <c r="J40" s="610">
        <v>-17.041567049851</v>
      </c>
      <c r="K40" s="617">
        <v>0.55371894365999996</v>
      </c>
    </row>
    <row r="41" spans="1:11" ht="14.4" customHeight="1" thickBot="1" x14ac:dyDescent="0.35">
      <c r="A41" s="626" t="s">
        <v>371</v>
      </c>
      <c r="B41" s="604">
        <v>110.936712692611</v>
      </c>
      <c r="C41" s="604">
        <v>30.083850000000002</v>
      </c>
      <c r="D41" s="605">
        <v>-80.852862692610998</v>
      </c>
      <c r="E41" s="606">
        <v>0.27118029072400002</v>
      </c>
      <c r="F41" s="604">
        <v>34.719927265877999</v>
      </c>
      <c r="G41" s="605">
        <v>20.253290905096001</v>
      </c>
      <c r="H41" s="607">
        <v>1.718</v>
      </c>
      <c r="I41" s="604">
        <v>5.40245</v>
      </c>
      <c r="J41" s="605">
        <v>-14.850840905096</v>
      </c>
      <c r="K41" s="608">
        <v>0.155600844397</v>
      </c>
    </row>
    <row r="42" spans="1:11" ht="14.4" customHeight="1" thickBot="1" x14ac:dyDescent="0.35">
      <c r="A42" s="626" t="s">
        <v>372</v>
      </c>
      <c r="B42" s="604">
        <v>20.695190245879001</v>
      </c>
      <c r="C42" s="604">
        <v>18.424579999999999</v>
      </c>
      <c r="D42" s="605">
        <v>-2.2706102458789998</v>
      </c>
      <c r="E42" s="606">
        <v>0.89028319049399995</v>
      </c>
      <c r="F42" s="604">
        <v>18.545408285680001</v>
      </c>
      <c r="G42" s="605">
        <v>10.818154833313001</v>
      </c>
      <c r="H42" s="607">
        <v>0.91229000000000005</v>
      </c>
      <c r="I42" s="604">
        <v>8.2401300000000006</v>
      </c>
      <c r="J42" s="605">
        <v>-2.578024833313</v>
      </c>
      <c r="K42" s="608">
        <v>0.44432184360999999</v>
      </c>
    </row>
    <row r="43" spans="1:11" ht="14.4" customHeight="1" thickBot="1" x14ac:dyDescent="0.35">
      <c r="A43" s="626" t="s">
        <v>373</v>
      </c>
      <c r="B43" s="604">
        <v>161.43517585142899</v>
      </c>
      <c r="C43" s="604">
        <v>197.30358000000001</v>
      </c>
      <c r="D43" s="605">
        <v>35.868404148570001</v>
      </c>
      <c r="E43" s="606">
        <v>1.2221845639240001</v>
      </c>
      <c r="F43" s="604">
        <v>202.95596270859701</v>
      </c>
      <c r="G43" s="605">
        <v>118.390978246682</v>
      </c>
      <c r="H43" s="607">
        <v>20.707789999999999</v>
      </c>
      <c r="I43" s="604">
        <v>123.40628</v>
      </c>
      <c r="J43" s="605">
        <v>5.015301753318</v>
      </c>
      <c r="K43" s="608">
        <v>0.608044613979</v>
      </c>
    </row>
    <row r="44" spans="1:11" ht="14.4" customHeight="1" thickBot="1" x14ac:dyDescent="0.35">
      <c r="A44" s="626" t="s">
        <v>374</v>
      </c>
      <c r="B44" s="604">
        <v>126.75856356624701</v>
      </c>
      <c r="C44" s="604">
        <v>101.21017000000001</v>
      </c>
      <c r="D44" s="605">
        <v>-25.548393566247</v>
      </c>
      <c r="E44" s="606">
        <v>0.79844838212500002</v>
      </c>
      <c r="F44" s="604">
        <v>105.627345074761</v>
      </c>
      <c r="G44" s="605">
        <v>61.615951293610003</v>
      </c>
      <c r="H44" s="607">
        <v>5.6590499999999997</v>
      </c>
      <c r="I44" s="604">
        <v>51.482950000000002</v>
      </c>
      <c r="J44" s="605">
        <v>-10.13300129361</v>
      </c>
      <c r="K44" s="608">
        <v>0.48740172313800001</v>
      </c>
    </row>
    <row r="45" spans="1:11" ht="14.4" customHeight="1" thickBot="1" x14ac:dyDescent="0.35">
      <c r="A45" s="626" t="s">
        <v>375</v>
      </c>
      <c r="B45" s="604">
        <v>22.026639613261001</v>
      </c>
      <c r="C45" s="604">
        <v>25.705559999999998</v>
      </c>
      <c r="D45" s="605">
        <v>3.678920386738</v>
      </c>
      <c r="E45" s="606">
        <v>1.1670214091360001</v>
      </c>
      <c r="F45" s="604">
        <v>29.997569216719999</v>
      </c>
      <c r="G45" s="605">
        <v>17.498582043087001</v>
      </c>
      <c r="H45" s="607">
        <v>0.86353000000000002</v>
      </c>
      <c r="I45" s="604">
        <v>10.781599999999999</v>
      </c>
      <c r="J45" s="605">
        <v>-6.7169820430860003</v>
      </c>
      <c r="K45" s="608">
        <v>0.35941578872899999</v>
      </c>
    </row>
    <row r="46" spans="1:11" ht="14.4" customHeight="1" thickBot="1" x14ac:dyDescent="0.35">
      <c r="A46" s="626" t="s">
        <v>376</v>
      </c>
      <c r="B46" s="604">
        <v>1.177125058626</v>
      </c>
      <c r="C46" s="604">
        <v>1.1140000000000001</v>
      </c>
      <c r="D46" s="605">
        <v>-6.3125058626E-2</v>
      </c>
      <c r="E46" s="606">
        <v>0.94637353256199996</v>
      </c>
      <c r="F46" s="604">
        <v>1.934502133821</v>
      </c>
      <c r="G46" s="605">
        <v>1.1284595780619999</v>
      </c>
      <c r="H46" s="607">
        <v>4.9406564584124654E-324</v>
      </c>
      <c r="I46" s="604">
        <v>0.45</v>
      </c>
      <c r="J46" s="605">
        <v>-0.67845957806199997</v>
      </c>
      <c r="K46" s="608">
        <v>0.23261799102299999</v>
      </c>
    </row>
    <row r="47" spans="1:11" ht="14.4" customHeight="1" thickBot="1" x14ac:dyDescent="0.35">
      <c r="A47" s="626" t="s">
        <v>377</v>
      </c>
      <c r="B47" s="604">
        <v>18.119263073635999</v>
      </c>
      <c r="C47" s="604">
        <v>43.544049999999999</v>
      </c>
      <c r="D47" s="605">
        <v>25.424786926363002</v>
      </c>
      <c r="E47" s="606">
        <v>2.4031910030239998</v>
      </c>
      <c r="F47" s="604">
        <v>24.307195393829002</v>
      </c>
      <c r="G47" s="605">
        <v>14.179197313067</v>
      </c>
      <c r="H47" s="607">
        <v>3.47038</v>
      </c>
      <c r="I47" s="604">
        <v>26.604199999999999</v>
      </c>
      <c r="J47" s="605">
        <v>12.425002686932</v>
      </c>
      <c r="K47" s="608">
        <v>1.094498956747</v>
      </c>
    </row>
    <row r="48" spans="1:11" ht="14.4" customHeight="1" thickBot="1" x14ac:dyDescent="0.35">
      <c r="A48" s="626" t="s">
        <v>378</v>
      </c>
      <c r="B48" s="604">
        <v>61.576067165384998</v>
      </c>
      <c r="C48" s="604">
        <v>74.209980000000002</v>
      </c>
      <c r="D48" s="605">
        <v>12.633912834614</v>
      </c>
      <c r="E48" s="606">
        <v>1.205175702447</v>
      </c>
      <c r="F48" s="604">
        <v>82.973500944544</v>
      </c>
      <c r="G48" s="605">
        <v>48.401208884317001</v>
      </c>
      <c r="H48" s="607">
        <v>5.9825100000000004</v>
      </c>
      <c r="I48" s="604">
        <v>37.803669999999997</v>
      </c>
      <c r="J48" s="605">
        <v>-10.597538884317</v>
      </c>
      <c r="K48" s="608">
        <v>0.45561136470800001</v>
      </c>
    </row>
    <row r="49" spans="1:11" ht="14.4" customHeight="1" thickBot="1" x14ac:dyDescent="0.35">
      <c r="A49" s="626" t="s">
        <v>379</v>
      </c>
      <c r="B49" s="604">
        <v>4.9406564584124654E-324</v>
      </c>
      <c r="C49" s="604">
        <v>1.694</v>
      </c>
      <c r="D49" s="605">
        <v>1.694</v>
      </c>
      <c r="E49" s="614" t="s">
        <v>345</v>
      </c>
      <c r="F49" s="604">
        <v>0</v>
      </c>
      <c r="G49" s="605">
        <v>0</v>
      </c>
      <c r="H49" s="607">
        <v>4.9406564584124654E-324</v>
      </c>
      <c r="I49" s="604">
        <v>0.45900000000000002</v>
      </c>
      <c r="J49" s="605">
        <v>0.45900000000000002</v>
      </c>
      <c r="K49" s="615" t="s">
        <v>333</v>
      </c>
    </row>
    <row r="50" spans="1:11" ht="14.4" customHeight="1" thickBot="1" x14ac:dyDescent="0.35">
      <c r="A50" s="626" t="s">
        <v>380</v>
      </c>
      <c r="B50" s="604">
        <v>4.9406564584124654E-324</v>
      </c>
      <c r="C50" s="604">
        <v>0.38719999999999999</v>
      </c>
      <c r="D50" s="605">
        <v>0.38719999999999999</v>
      </c>
      <c r="E50" s="614" t="s">
        <v>345</v>
      </c>
      <c r="F50" s="604">
        <v>0.39374045263099999</v>
      </c>
      <c r="G50" s="605">
        <v>0.22968193070099999</v>
      </c>
      <c r="H50" s="607">
        <v>4.9406564584124654E-324</v>
      </c>
      <c r="I50" s="604">
        <v>3.4584595208887258E-323</v>
      </c>
      <c r="J50" s="605">
        <v>-0.22968193070099999</v>
      </c>
      <c r="K50" s="608">
        <v>8.8931816251424378E-323</v>
      </c>
    </row>
    <row r="51" spans="1:11" ht="14.4" customHeight="1" thickBot="1" x14ac:dyDescent="0.35">
      <c r="A51" s="626" t="s">
        <v>381</v>
      </c>
      <c r="B51" s="604">
        <v>4.9406564584124654E-324</v>
      </c>
      <c r="C51" s="604">
        <v>3.81907</v>
      </c>
      <c r="D51" s="605">
        <v>3.81907</v>
      </c>
      <c r="E51" s="614" t="s">
        <v>345</v>
      </c>
      <c r="F51" s="604">
        <v>0</v>
      </c>
      <c r="G51" s="605">
        <v>0</v>
      </c>
      <c r="H51" s="607">
        <v>4.9406564584124654E-324</v>
      </c>
      <c r="I51" s="604">
        <v>3.4584595208887258E-323</v>
      </c>
      <c r="J51" s="605">
        <v>3.4584595208887258E-323</v>
      </c>
      <c r="K51" s="615" t="s">
        <v>333</v>
      </c>
    </row>
    <row r="52" spans="1:11" ht="14.4" customHeight="1" thickBot="1" x14ac:dyDescent="0.35">
      <c r="A52" s="626" t="s">
        <v>382</v>
      </c>
      <c r="B52" s="604">
        <v>4.9406564584124654E-324</v>
      </c>
      <c r="C52" s="604">
        <v>91.294020000000003</v>
      </c>
      <c r="D52" s="605">
        <v>91.294020000000003</v>
      </c>
      <c r="E52" s="614" t="s">
        <v>345</v>
      </c>
      <c r="F52" s="604">
        <v>73.993717751849999</v>
      </c>
      <c r="G52" s="605">
        <v>43.163002021913002</v>
      </c>
      <c r="H52" s="607">
        <v>7.80877</v>
      </c>
      <c r="I52" s="604">
        <v>53.419809999999998</v>
      </c>
      <c r="J52" s="605">
        <v>10.256807978087</v>
      </c>
      <c r="K52" s="608">
        <v>0.72195061449800002</v>
      </c>
    </row>
    <row r="53" spans="1:11" ht="14.4" customHeight="1" thickBot="1" x14ac:dyDescent="0.35">
      <c r="A53" s="626" t="s">
        <v>383</v>
      </c>
      <c r="B53" s="604">
        <v>0</v>
      </c>
      <c r="C53" s="604">
        <v>4.9406564584124654E-324</v>
      </c>
      <c r="D53" s="605">
        <v>4.9406564584124654E-324</v>
      </c>
      <c r="E53" s="614" t="s">
        <v>333</v>
      </c>
      <c r="F53" s="604">
        <v>4.9406564584124654E-324</v>
      </c>
      <c r="G53" s="605">
        <v>0</v>
      </c>
      <c r="H53" s="607">
        <v>4.9406564584124654E-324</v>
      </c>
      <c r="I53" s="604">
        <v>0.58684999999999998</v>
      </c>
      <c r="J53" s="605">
        <v>0.58684999999999998</v>
      </c>
      <c r="K53" s="615" t="s">
        <v>345</v>
      </c>
    </row>
    <row r="54" spans="1:11" ht="14.4" customHeight="1" thickBot="1" x14ac:dyDescent="0.35">
      <c r="A54" s="625" t="s">
        <v>384</v>
      </c>
      <c r="B54" s="609">
        <v>226.75724994664799</v>
      </c>
      <c r="C54" s="609">
        <v>482.52373</v>
      </c>
      <c r="D54" s="610">
        <v>255.76648005335201</v>
      </c>
      <c r="E54" s="616">
        <v>2.127930772284</v>
      </c>
      <c r="F54" s="609">
        <v>330.10326129247898</v>
      </c>
      <c r="G54" s="610">
        <v>192.56023575394599</v>
      </c>
      <c r="H54" s="612">
        <v>6.7990599999999999</v>
      </c>
      <c r="I54" s="609">
        <v>28.384869999999999</v>
      </c>
      <c r="J54" s="610">
        <v>-164.17536575394601</v>
      </c>
      <c r="K54" s="617">
        <v>8.5987850857999995E-2</v>
      </c>
    </row>
    <row r="55" spans="1:11" ht="14.4" customHeight="1" thickBot="1" x14ac:dyDescent="0.35">
      <c r="A55" s="626" t="s">
        <v>385</v>
      </c>
      <c r="B55" s="604">
        <v>0.45469537350400002</v>
      </c>
      <c r="C55" s="604">
        <v>0.62326999999999999</v>
      </c>
      <c r="D55" s="605">
        <v>0.16857462649499999</v>
      </c>
      <c r="E55" s="606">
        <v>1.3707418995609999</v>
      </c>
      <c r="F55" s="604">
        <v>0</v>
      </c>
      <c r="G55" s="605">
        <v>0</v>
      </c>
      <c r="H55" s="607">
        <v>4.9406564584124654E-324</v>
      </c>
      <c r="I55" s="604">
        <v>0.17691999999999999</v>
      </c>
      <c r="J55" s="605">
        <v>0.17691999999999999</v>
      </c>
      <c r="K55" s="615" t="s">
        <v>333</v>
      </c>
    </row>
    <row r="56" spans="1:11" ht="14.4" customHeight="1" thickBot="1" x14ac:dyDescent="0.35">
      <c r="A56" s="626" t="s">
        <v>386</v>
      </c>
      <c r="B56" s="604">
        <v>0</v>
      </c>
      <c r="C56" s="604">
        <v>11.819000000000001</v>
      </c>
      <c r="D56" s="605">
        <v>11.819000000000001</v>
      </c>
      <c r="E56" s="614" t="s">
        <v>333</v>
      </c>
      <c r="F56" s="604">
        <v>9.5740045888629997</v>
      </c>
      <c r="G56" s="605">
        <v>5.5848360101700001</v>
      </c>
      <c r="H56" s="607">
        <v>4.9406564584124654E-324</v>
      </c>
      <c r="I56" s="604">
        <v>3.4584595208887258E-323</v>
      </c>
      <c r="J56" s="605">
        <v>-5.5848360101700001</v>
      </c>
      <c r="K56" s="608">
        <v>4.9406564584124654E-324</v>
      </c>
    </row>
    <row r="57" spans="1:11" ht="14.4" customHeight="1" thickBot="1" x14ac:dyDescent="0.35">
      <c r="A57" s="626" t="s">
        <v>387</v>
      </c>
      <c r="B57" s="604">
        <v>211.557348018536</v>
      </c>
      <c r="C57" s="604">
        <v>464.34278</v>
      </c>
      <c r="D57" s="605">
        <v>252.785431981464</v>
      </c>
      <c r="E57" s="606">
        <v>2.1948789978179999</v>
      </c>
      <c r="F57" s="604">
        <v>309.52720522545002</v>
      </c>
      <c r="G57" s="605">
        <v>180.55753638151299</v>
      </c>
      <c r="H57" s="607">
        <v>6.7990599999999999</v>
      </c>
      <c r="I57" s="604">
        <v>21.930060000000001</v>
      </c>
      <c r="J57" s="605">
        <v>-158.62747638151299</v>
      </c>
      <c r="K57" s="608">
        <v>7.0850185797999995E-2</v>
      </c>
    </row>
    <row r="58" spans="1:11" ht="14.4" customHeight="1" thickBot="1" x14ac:dyDescent="0.35">
      <c r="A58" s="626" t="s">
        <v>388</v>
      </c>
      <c r="B58" s="604">
        <v>0</v>
      </c>
      <c r="C58" s="604">
        <v>0.78649999999999998</v>
      </c>
      <c r="D58" s="605">
        <v>0.78649999999999998</v>
      </c>
      <c r="E58" s="614" t="s">
        <v>333</v>
      </c>
      <c r="F58" s="604">
        <v>0</v>
      </c>
      <c r="G58" s="605">
        <v>0</v>
      </c>
      <c r="H58" s="607">
        <v>4.9406564584124654E-324</v>
      </c>
      <c r="I58" s="604">
        <v>2.8010000000000002</v>
      </c>
      <c r="J58" s="605">
        <v>2.8010000000000002</v>
      </c>
      <c r="K58" s="615" t="s">
        <v>333</v>
      </c>
    </row>
    <row r="59" spans="1:11" ht="14.4" customHeight="1" thickBot="1" x14ac:dyDescent="0.35">
      <c r="A59" s="626" t="s">
        <v>389</v>
      </c>
      <c r="B59" s="604">
        <v>14.227170157648001</v>
      </c>
      <c r="C59" s="604">
        <v>4.9521800000000002</v>
      </c>
      <c r="D59" s="605">
        <v>-9.2749901576480003</v>
      </c>
      <c r="E59" s="606">
        <v>0.34807905895000002</v>
      </c>
      <c r="F59" s="604">
        <v>11.002051478165001</v>
      </c>
      <c r="G59" s="605">
        <v>6.4178633622619996</v>
      </c>
      <c r="H59" s="607">
        <v>4.9406564584124654E-324</v>
      </c>
      <c r="I59" s="604">
        <v>3.47689</v>
      </c>
      <c r="J59" s="605">
        <v>-2.940973362262</v>
      </c>
      <c r="K59" s="608">
        <v>0.31602197162000001</v>
      </c>
    </row>
    <row r="60" spans="1:11" ht="14.4" customHeight="1" thickBot="1" x14ac:dyDescent="0.35">
      <c r="A60" s="625" t="s">
        <v>390</v>
      </c>
      <c r="B60" s="609">
        <v>142.50742077952501</v>
      </c>
      <c r="C60" s="609">
        <v>155.76523</v>
      </c>
      <c r="D60" s="610">
        <v>13.257809220475</v>
      </c>
      <c r="E60" s="616">
        <v>1.0930324129640001</v>
      </c>
      <c r="F60" s="609">
        <v>146.779095558303</v>
      </c>
      <c r="G60" s="610">
        <v>85.621139075675998</v>
      </c>
      <c r="H60" s="612">
        <v>11.098879999999999</v>
      </c>
      <c r="I60" s="609">
        <v>82.599440000000001</v>
      </c>
      <c r="J60" s="610">
        <v>-3.021699075676</v>
      </c>
      <c r="K60" s="617">
        <v>0.56274662059799996</v>
      </c>
    </row>
    <row r="61" spans="1:11" ht="14.4" customHeight="1" thickBot="1" x14ac:dyDescent="0.35">
      <c r="A61" s="626" t="s">
        <v>391</v>
      </c>
      <c r="B61" s="604">
        <v>28.838505325473999</v>
      </c>
      <c r="C61" s="604">
        <v>46.715940000000003</v>
      </c>
      <c r="D61" s="605">
        <v>17.877434674526</v>
      </c>
      <c r="E61" s="606">
        <v>1.6199154385000001</v>
      </c>
      <c r="F61" s="604">
        <v>41.788828209908999</v>
      </c>
      <c r="G61" s="605">
        <v>24.376816455779998</v>
      </c>
      <c r="H61" s="607">
        <v>2.9530699999999999</v>
      </c>
      <c r="I61" s="604">
        <v>20.869630000000001</v>
      </c>
      <c r="J61" s="605">
        <v>-3.5071864557799999</v>
      </c>
      <c r="K61" s="608">
        <v>0.49940692031700001</v>
      </c>
    </row>
    <row r="62" spans="1:11" ht="14.4" customHeight="1" thickBot="1" x14ac:dyDescent="0.35">
      <c r="A62" s="626" t="s">
        <v>392</v>
      </c>
      <c r="B62" s="604">
        <v>0</v>
      </c>
      <c r="C62" s="604">
        <v>0.48279</v>
      </c>
      <c r="D62" s="605">
        <v>0.48279</v>
      </c>
      <c r="E62" s="614" t="s">
        <v>333</v>
      </c>
      <c r="F62" s="604">
        <v>0</v>
      </c>
      <c r="G62" s="605">
        <v>0</v>
      </c>
      <c r="H62" s="607">
        <v>0.1089</v>
      </c>
      <c r="I62" s="604">
        <v>1.48715</v>
      </c>
      <c r="J62" s="605">
        <v>1.48715</v>
      </c>
      <c r="K62" s="615" t="s">
        <v>333</v>
      </c>
    </row>
    <row r="63" spans="1:11" ht="14.4" customHeight="1" thickBot="1" x14ac:dyDescent="0.35">
      <c r="A63" s="626" t="s">
        <v>393</v>
      </c>
      <c r="B63" s="604">
        <v>6.9227069416799996</v>
      </c>
      <c r="C63" s="604">
        <v>4.0739900000000002</v>
      </c>
      <c r="D63" s="605">
        <v>-2.8487169416799998</v>
      </c>
      <c r="E63" s="606">
        <v>0.58849667251799997</v>
      </c>
      <c r="F63" s="604">
        <v>0</v>
      </c>
      <c r="G63" s="605">
        <v>0</v>
      </c>
      <c r="H63" s="607">
        <v>4.9406564584124654E-324</v>
      </c>
      <c r="I63" s="604">
        <v>0.73158999999999996</v>
      </c>
      <c r="J63" s="605">
        <v>0.73158999999999996</v>
      </c>
      <c r="K63" s="615" t="s">
        <v>333</v>
      </c>
    </row>
    <row r="64" spans="1:11" ht="14.4" customHeight="1" thickBot="1" x14ac:dyDescent="0.35">
      <c r="A64" s="626" t="s">
        <v>394</v>
      </c>
      <c r="B64" s="604">
        <v>106.746208512371</v>
      </c>
      <c r="C64" s="604">
        <v>104.49251</v>
      </c>
      <c r="D64" s="605">
        <v>-2.2536985123700002</v>
      </c>
      <c r="E64" s="606">
        <v>0.97888732027299996</v>
      </c>
      <c r="F64" s="604">
        <v>0</v>
      </c>
      <c r="G64" s="605">
        <v>0</v>
      </c>
      <c r="H64" s="607">
        <v>4.9406564584124654E-324</v>
      </c>
      <c r="I64" s="604">
        <v>3.4584595208887258E-323</v>
      </c>
      <c r="J64" s="605">
        <v>3.4584595208887258E-323</v>
      </c>
      <c r="K64" s="615" t="s">
        <v>333</v>
      </c>
    </row>
    <row r="65" spans="1:11" ht="14.4" customHeight="1" thickBot="1" x14ac:dyDescent="0.35">
      <c r="A65" s="626" t="s">
        <v>395</v>
      </c>
      <c r="B65" s="604">
        <v>4.9406564584124654E-324</v>
      </c>
      <c r="C65" s="604">
        <v>4.9406564584124654E-324</v>
      </c>
      <c r="D65" s="605">
        <v>0</v>
      </c>
      <c r="E65" s="606">
        <v>1</v>
      </c>
      <c r="F65" s="604">
        <v>6.0005771643430004</v>
      </c>
      <c r="G65" s="605">
        <v>3.5003366792000001</v>
      </c>
      <c r="H65" s="607">
        <v>0.32568000000000003</v>
      </c>
      <c r="I65" s="604">
        <v>2.2019700000000002</v>
      </c>
      <c r="J65" s="605">
        <v>-1.2983666791999999</v>
      </c>
      <c r="K65" s="608">
        <v>0.36695970065700001</v>
      </c>
    </row>
    <row r="66" spans="1:11" ht="14.4" customHeight="1" thickBot="1" x14ac:dyDescent="0.35">
      <c r="A66" s="626" t="s">
        <v>396</v>
      </c>
      <c r="B66" s="604">
        <v>4.9406564584124654E-324</v>
      </c>
      <c r="C66" s="604">
        <v>4.9406564584124654E-324</v>
      </c>
      <c r="D66" s="605">
        <v>0</v>
      </c>
      <c r="E66" s="606">
        <v>1</v>
      </c>
      <c r="F66" s="604">
        <v>26.999475728488999</v>
      </c>
      <c r="G66" s="605">
        <v>15.749694174951999</v>
      </c>
      <c r="H66" s="607">
        <v>4.9406564584124654E-324</v>
      </c>
      <c r="I66" s="604">
        <v>10.309670000000001</v>
      </c>
      <c r="J66" s="605">
        <v>-5.4400241749519997</v>
      </c>
      <c r="K66" s="608">
        <v>0.38184704412999998</v>
      </c>
    </row>
    <row r="67" spans="1:11" ht="14.4" customHeight="1" thickBot="1" x14ac:dyDescent="0.35">
      <c r="A67" s="626" t="s">
        <v>397</v>
      </c>
      <c r="B67" s="604">
        <v>4.9406564584124654E-324</v>
      </c>
      <c r="C67" s="604">
        <v>4.9406564584124654E-324</v>
      </c>
      <c r="D67" s="605">
        <v>0</v>
      </c>
      <c r="E67" s="606">
        <v>1</v>
      </c>
      <c r="F67" s="604">
        <v>71.990214455558998</v>
      </c>
      <c r="G67" s="605">
        <v>41.994291765743</v>
      </c>
      <c r="H67" s="607">
        <v>7.7112299999999996</v>
      </c>
      <c r="I67" s="604">
        <v>46.999429999999997</v>
      </c>
      <c r="J67" s="605">
        <v>5.005138234256</v>
      </c>
      <c r="K67" s="608">
        <v>0.65285859134299995</v>
      </c>
    </row>
    <row r="68" spans="1:11" ht="14.4" customHeight="1" thickBot="1" x14ac:dyDescent="0.35">
      <c r="A68" s="625" t="s">
        <v>398</v>
      </c>
      <c r="B68" s="609">
        <v>0</v>
      </c>
      <c r="C68" s="609">
        <v>18.478999999999999</v>
      </c>
      <c r="D68" s="610">
        <v>18.478999999999999</v>
      </c>
      <c r="E68" s="611" t="s">
        <v>333</v>
      </c>
      <c r="F68" s="609">
        <v>0</v>
      </c>
      <c r="G68" s="610">
        <v>0</v>
      </c>
      <c r="H68" s="612">
        <v>1.7390000000000001</v>
      </c>
      <c r="I68" s="609">
        <v>19.937999999999999</v>
      </c>
      <c r="J68" s="610">
        <v>19.937999999999999</v>
      </c>
      <c r="K68" s="613" t="s">
        <v>333</v>
      </c>
    </row>
    <row r="69" spans="1:11" ht="14.4" customHeight="1" thickBot="1" x14ac:dyDescent="0.35">
      <c r="A69" s="626" t="s">
        <v>399</v>
      </c>
      <c r="B69" s="604">
        <v>0</v>
      </c>
      <c r="C69" s="604">
        <v>18.478000000000002</v>
      </c>
      <c r="D69" s="605">
        <v>18.478000000000002</v>
      </c>
      <c r="E69" s="614" t="s">
        <v>333</v>
      </c>
      <c r="F69" s="604">
        <v>0</v>
      </c>
      <c r="G69" s="605">
        <v>0</v>
      </c>
      <c r="H69" s="607">
        <v>1.7390000000000001</v>
      </c>
      <c r="I69" s="604">
        <v>12.625</v>
      </c>
      <c r="J69" s="605">
        <v>12.625</v>
      </c>
      <c r="K69" s="615" t="s">
        <v>333</v>
      </c>
    </row>
    <row r="70" spans="1:11" ht="14.4" customHeight="1" thickBot="1" x14ac:dyDescent="0.35">
      <c r="A70" s="626" t="s">
        <v>400</v>
      </c>
      <c r="B70" s="604">
        <v>0</v>
      </c>
      <c r="C70" s="604">
        <v>1E-3</v>
      </c>
      <c r="D70" s="605">
        <v>1E-3</v>
      </c>
      <c r="E70" s="614" t="s">
        <v>333</v>
      </c>
      <c r="F70" s="604">
        <v>0</v>
      </c>
      <c r="G70" s="605">
        <v>0</v>
      </c>
      <c r="H70" s="607">
        <v>4.9406564584124654E-324</v>
      </c>
      <c r="I70" s="604">
        <v>7.3129999999999997</v>
      </c>
      <c r="J70" s="605">
        <v>7.3129999999999997</v>
      </c>
      <c r="K70" s="615" t="s">
        <v>333</v>
      </c>
    </row>
    <row r="71" spans="1:11" ht="14.4" customHeight="1" thickBot="1" x14ac:dyDescent="0.35">
      <c r="A71" s="624" t="s">
        <v>42</v>
      </c>
      <c r="B71" s="604">
        <v>3819.5173083325899</v>
      </c>
      <c r="C71" s="604">
        <v>3714.0889999999999</v>
      </c>
      <c r="D71" s="605">
        <v>-105.428308332586</v>
      </c>
      <c r="E71" s="606">
        <v>0.97239747857600001</v>
      </c>
      <c r="F71" s="604">
        <v>3743.5363011764798</v>
      </c>
      <c r="G71" s="605">
        <v>2183.7295090196098</v>
      </c>
      <c r="H71" s="607">
        <v>181.36600000000001</v>
      </c>
      <c r="I71" s="604">
        <v>1978.037</v>
      </c>
      <c r="J71" s="605">
        <v>-205.69250901960999</v>
      </c>
      <c r="K71" s="608">
        <v>0.52838728968000004</v>
      </c>
    </row>
    <row r="72" spans="1:11" ht="14.4" customHeight="1" thickBot="1" x14ac:dyDescent="0.35">
      <c r="A72" s="625" t="s">
        <v>401</v>
      </c>
      <c r="B72" s="609">
        <v>3819.5173083325899</v>
      </c>
      <c r="C72" s="609">
        <v>3714.0889999999999</v>
      </c>
      <c r="D72" s="610">
        <v>-105.428308332586</v>
      </c>
      <c r="E72" s="616">
        <v>0.97239747857600001</v>
      </c>
      <c r="F72" s="609">
        <v>3743.5363011764798</v>
      </c>
      <c r="G72" s="610">
        <v>2183.7295090196098</v>
      </c>
      <c r="H72" s="612">
        <v>181.36600000000001</v>
      </c>
      <c r="I72" s="609">
        <v>1978.037</v>
      </c>
      <c r="J72" s="610">
        <v>-205.69250901960999</v>
      </c>
      <c r="K72" s="617">
        <v>0.52838728968000004</v>
      </c>
    </row>
    <row r="73" spans="1:11" ht="14.4" customHeight="1" thickBot="1" x14ac:dyDescent="0.35">
      <c r="A73" s="626" t="s">
        <v>402</v>
      </c>
      <c r="B73" s="604">
        <v>1170.3276997913899</v>
      </c>
      <c r="C73" s="604">
        <v>1183.289</v>
      </c>
      <c r="D73" s="605">
        <v>12.961300208611</v>
      </c>
      <c r="E73" s="606">
        <v>1.0110749324399999</v>
      </c>
      <c r="F73" s="604">
        <v>1174.44534823144</v>
      </c>
      <c r="G73" s="605">
        <v>685.09311980167399</v>
      </c>
      <c r="H73" s="607">
        <v>83.974000000000004</v>
      </c>
      <c r="I73" s="604">
        <v>576.49</v>
      </c>
      <c r="J73" s="605">
        <v>-108.603119801674</v>
      </c>
      <c r="K73" s="608">
        <v>0.490861495486</v>
      </c>
    </row>
    <row r="74" spans="1:11" ht="14.4" customHeight="1" thickBot="1" x14ac:dyDescent="0.35">
      <c r="A74" s="626" t="s">
        <v>403</v>
      </c>
      <c r="B74" s="604">
        <v>390.01676217854401</v>
      </c>
      <c r="C74" s="604">
        <v>381.839</v>
      </c>
      <c r="D74" s="605">
        <v>-8.1777621785440004</v>
      </c>
      <c r="E74" s="606">
        <v>0.97903228022</v>
      </c>
      <c r="F74" s="604">
        <v>390.084245697222</v>
      </c>
      <c r="G74" s="605">
        <v>227.54914332337901</v>
      </c>
      <c r="H74" s="607">
        <v>32.408999999999999</v>
      </c>
      <c r="I74" s="604">
        <v>217.82400000000001</v>
      </c>
      <c r="J74" s="605">
        <v>-9.7251433233789992</v>
      </c>
      <c r="K74" s="608">
        <v>0.55840245383499998</v>
      </c>
    </row>
    <row r="75" spans="1:11" ht="14.4" customHeight="1" thickBot="1" x14ac:dyDescent="0.35">
      <c r="A75" s="626" t="s">
        <v>404</v>
      </c>
      <c r="B75" s="604">
        <v>2259.17284636266</v>
      </c>
      <c r="C75" s="604">
        <v>2148.9609999999998</v>
      </c>
      <c r="D75" s="605">
        <v>-110.211846362654</v>
      </c>
      <c r="E75" s="606">
        <v>0.95121584143500004</v>
      </c>
      <c r="F75" s="604">
        <v>2179.00670724781</v>
      </c>
      <c r="G75" s="605">
        <v>1271.0872458945601</v>
      </c>
      <c r="H75" s="607">
        <v>64.983000000000004</v>
      </c>
      <c r="I75" s="604">
        <v>1183.723</v>
      </c>
      <c r="J75" s="605">
        <v>-87.364245894556007</v>
      </c>
      <c r="K75" s="608">
        <v>0.54323972297199996</v>
      </c>
    </row>
    <row r="76" spans="1:11" ht="14.4" customHeight="1" thickBot="1" x14ac:dyDescent="0.35">
      <c r="A76" s="627" t="s">
        <v>405</v>
      </c>
      <c r="B76" s="609">
        <v>8557.5588258139906</v>
      </c>
      <c r="C76" s="609">
        <v>5658.9646300000004</v>
      </c>
      <c r="D76" s="610">
        <v>-2898.5941958139902</v>
      </c>
      <c r="E76" s="616">
        <v>0.66128258597800005</v>
      </c>
      <c r="F76" s="609">
        <v>6509.5900923795998</v>
      </c>
      <c r="G76" s="610">
        <v>3797.26088722143</v>
      </c>
      <c r="H76" s="612">
        <v>686.20120999999995</v>
      </c>
      <c r="I76" s="609">
        <v>5068.8309300000001</v>
      </c>
      <c r="J76" s="610">
        <v>1271.57004277857</v>
      </c>
      <c r="K76" s="617">
        <v>0.77867129236499999</v>
      </c>
    </row>
    <row r="77" spans="1:11" ht="14.4" customHeight="1" thickBot="1" x14ac:dyDescent="0.35">
      <c r="A77" s="624" t="s">
        <v>45</v>
      </c>
      <c r="B77" s="604">
        <v>2577.2306480379998</v>
      </c>
      <c r="C77" s="604">
        <v>1902.7240099999999</v>
      </c>
      <c r="D77" s="605">
        <v>-674.506638037995</v>
      </c>
      <c r="E77" s="606">
        <v>0.73828239294300002</v>
      </c>
      <c r="F77" s="604">
        <v>2675.5931689158501</v>
      </c>
      <c r="G77" s="605">
        <v>1560.7626818675801</v>
      </c>
      <c r="H77" s="607">
        <v>548.02350000000001</v>
      </c>
      <c r="I77" s="604">
        <v>2867.5976099999998</v>
      </c>
      <c r="J77" s="605">
        <v>1306.8349281324199</v>
      </c>
      <c r="K77" s="608">
        <v>1.0717614483819999</v>
      </c>
    </row>
    <row r="78" spans="1:11" ht="14.4" customHeight="1" thickBot="1" x14ac:dyDescent="0.35">
      <c r="A78" s="625" t="s">
        <v>406</v>
      </c>
      <c r="B78" s="609">
        <v>4.9406564584124654E-324</v>
      </c>
      <c r="C78" s="609">
        <v>212.03363000000101</v>
      </c>
      <c r="D78" s="610">
        <v>212.03363000000101</v>
      </c>
      <c r="E78" s="611" t="s">
        <v>345</v>
      </c>
      <c r="F78" s="609">
        <v>0</v>
      </c>
      <c r="G78" s="610">
        <v>0</v>
      </c>
      <c r="H78" s="612">
        <v>4.9406564584124654E-324</v>
      </c>
      <c r="I78" s="609">
        <v>3.4584595208887258E-323</v>
      </c>
      <c r="J78" s="610">
        <v>3.4584595208887258E-323</v>
      </c>
      <c r="K78" s="613" t="s">
        <v>333</v>
      </c>
    </row>
    <row r="79" spans="1:11" ht="14.4" customHeight="1" thickBot="1" x14ac:dyDescent="0.35">
      <c r="A79" s="626" t="s">
        <v>407</v>
      </c>
      <c r="B79" s="604">
        <v>4.9406564584124654E-324</v>
      </c>
      <c r="C79" s="604">
        <v>212.03363000000101</v>
      </c>
      <c r="D79" s="605">
        <v>212.03363000000101</v>
      </c>
      <c r="E79" s="614" t="s">
        <v>345</v>
      </c>
      <c r="F79" s="604">
        <v>0</v>
      </c>
      <c r="G79" s="605">
        <v>0</v>
      </c>
      <c r="H79" s="607">
        <v>4.9406564584124654E-324</v>
      </c>
      <c r="I79" s="604">
        <v>3.4584595208887258E-323</v>
      </c>
      <c r="J79" s="605">
        <v>3.4584595208887258E-323</v>
      </c>
      <c r="K79" s="615" t="s">
        <v>333</v>
      </c>
    </row>
    <row r="80" spans="1:11" ht="14.4" customHeight="1" thickBot="1" x14ac:dyDescent="0.35">
      <c r="A80" s="628" t="s">
        <v>408</v>
      </c>
      <c r="B80" s="604">
        <v>2577.2306480379998</v>
      </c>
      <c r="C80" s="604">
        <v>1690.69038</v>
      </c>
      <c r="D80" s="605">
        <v>-886.54026803799604</v>
      </c>
      <c r="E80" s="606">
        <v>0.65601050541799999</v>
      </c>
      <c r="F80" s="604">
        <v>2675.5931689158501</v>
      </c>
      <c r="G80" s="605">
        <v>1560.7626818675801</v>
      </c>
      <c r="H80" s="607">
        <v>548.02350000000001</v>
      </c>
      <c r="I80" s="604">
        <v>2867.5976099999998</v>
      </c>
      <c r="J80" s="605">
        <v>1306.8349281324199</v>
      </c>
      <c r="K80" s="608">
        <v>1.0717614483819999</v>
      </c>
    </row>
    <row r="81" spans="1:11" ht="14.4" customHeight="1" thickBot="1" x14ac:dyDescent="0.35">
      <c r="A81" s="626" t="s">
        <v>409</v>
      </c>
      <c r="B81" s="604">
        <v>2338.8532169342898</v>
      </c>
      <c r="C81" s="604">
        <v>1469.796</v>
      </c>
      <c r="D81" s="605">
        <v>-869.05721693428904</v>
      </c>
      <c r="E81" s="606">
        <v>0.62842592658499996</v>
      </c>
      <c r="F81" s="604">
        <v>1355.35748026017</v>
      </c>
      <c r="G81" s="605">
        <v>790.62519681843298</v>
      </c>
      <c r="H81" s="607">
        <v>533.03742999999997</v>
      </c>
      <c r="I81" s="604">
        <v>2668.80123</v>
      </c>
      <c r="J81" s="605">
        <v>1878.1760331815699</v>
      </c>
      <c r="K81" s="608">
        <v>1.9690755161410001</v>
      </c>
    </row>
    <row r="82" spans="1:11" ht="14.4" customHeight="1" thickBot="1" x14ac:dyDescent="0.35">
      <c r="A82" s="626" t="s">
        <v>410</v>
      </c>
      <c r="B82" s="604">
        <v>0</v>
      </c>
      <c r="C82" s="604">
        <v>1.3380000000000001</v>
      </c>
      <c r="D82" s="605">
        <v>1.3380000000000001</v>
      </c>
      <c r="E82" s="614" t="s">
        <v>333</v>
      </c>
      <c r="F82" s="604">
        <v>0</v>
      </c>
      <c r="G82" s="605">
        <v>0</v>
      </c>
      <c r="H82" s="607">
        <v>6.2549999999999999</v>
      </c>
      <c r="I82" s="604">
        <v>6.2549999999999999</v>
      </c>
      <c r="J82" s="605">
        <v>6.2549999999999999</v>
      </c>
      <c r="K82" s="615" t="s">
        <v>333</v>
      </c>
    </row>
    <row r="83" spans="1:11" ht="14.4" customHeight="1" thickBot="1" x14ac:dyDescent="0.35">
      <c r="A83" s="626" t="s">
        <v>411</v>
      </c>
      <c r="B83" s="604">
        <v>5.5915753978030001</v>
      </c>
      <c r="C83" s="604">
        <v>41.147759999999998</v>
      </c>
      <c r="D83" s="605">
        <v>35.556184602195998</v>
      </c>
      <c r="E83" s="606">
        <v>7.3588849425439999</v>
      </c>
      <c r="F83" s="604">
        <v>53.504220817457998</v>
      </c>
      <c r="G83" s="605">
        <v>31.210795476849999</v>
      </c>
      <c r="H83" s="607">
        <v>3.1459999999999999</v>
      </c>
      <c r="I83" s="604">
        <v>14.592320000000001</v>
      </c>
      <c r="J83" s="605">
        <v>-16.618475476850001</v>
      </c>
      <c r="K83" s="608">
        <v>0.27273212799000002</v>
      </c>
    </row>
    <row r="84" spans="1:11" ht="14.4" customHeight="1" thickBot="1" x14ac:dyDescent="0.35">
      <c r="A84" s="626" t="s">
        <v>412</v>
      </c>
      <c r="B84" s="604">
        <v>153.98758129660899</v>
      </c>
      <c r="C84" s="604">
        <v>84.049570000000003</v>
      </c>
      <c r="D84" s="605">
        <v>-69.938011296609005</v>
      </c>
      <c r="E84" s="606">
        <v>0.54582044403999996</v>
      </c>
      <c r="F84" s="604">
        <v>1172.99801962008</v>
      </c>
      <c r="G84" s="605">
        <v>684.24884477837998</v>
      </c>
      <c r="H84" s="607">
        <v>1.5088699999999999</v>
      </c>
      <c r="I84" s="604">
        <v>90.627459999999999</v>
      </c>
      <c r="J84" s="605">
        <v>-593.62138477837902</v>
      </c>
      <c r="K84" s="608">
        <v>7.7261392161999995E-2</v>
      </c>
    </row>
    <row r="85" spans="1:11" ht="14.4" customHeight="1" thickBot="1" x14ac:dyDescent="0.35">
      <c r="A85" s="626" t="s">
        <v>413</v>
      </c>
      <c r="B85" s="604">
        <v>74.994468031051994</v>
      </c>
      <c r="C85" s="604">
        <v>94.359049999999996</v>
      </c>
      <c r="D85" s="605">
        <v>19.364581968947</v>
      </c>
      <c r="E85" s="606">
        <v>1.2582134719710001</v>
      </c>
      <c r="F85" s="604">
        <v>93.733448218145</v>
      </c>
      <c r="G85" s="605">
        <v>54.677844793917998</v>
      </c>
      <c r="H85" s="607">
        <v>4.0762</v>
      </c>
      <c r="I85" s="604">
        <v>87.321600000000004</v>
      </c>
      <c r="J85" s="605">
        <v>32.643755206081003</v>
      </c>
      <c r="K85" s="608">
        <v>0.93159487525399998</v>
      </c>
    </row>
    <row r="86" spans="1:11" ht="14.4" customHeight="1" thickBot="1" x14ac:dyDescent="0.35">
      <c r="A86" s="629" t="s">
        <v>46</v>
      </c>
      <c r="B86" s="609">
        <v>0</v>
      </c>
      <c r="C86" s="609">
        <v>61.747999999999998</v>
      </c>
      <c r="D86" s="610">
        <v>61.747999999999998</v>
      </c>
      <c r="E86" s="611" t="s">
        <v>333</v>
      </c>
      <c r="F86" s="609">
        <v>0</v>
      </c>
      <c r="G86" s="610">
        <v>0</v>
      </c>
      <c r="H86" s="612">
        <v>0.72</v>
      </c>
      <c r="I86" s="609">
        <v>27.581</v>
      </c>
      <c r="J86" s="610">
        <v>27.581</v>
      </c>
      <c r="K86" s="613" t="s">
        <v>333</v>
      </c>
    </row>
    <row r="87" spans="1:11" ht="14.4" customHeight="1" thickBot="1" x14ac:dyDescent="0.35">
      <c r="A87" s="625" t="s">
        <v>414</v>
      </c>
      <c r="B87" s="609">
        <v>0</v>
      </c>
      <c r="C87" s="609">
        <v>57.936</v>
      </c>
      <c r="D87" s="610">
        <v>57.936</v>
      </c>
      <c r="E87" s="611" t="s">
        <v>333</v>
      </c>
      <c r="F87" s="609">
        <v>0</v>
      </c>
      <c r="G87" s="610">
        <v>0</v>
      </c>
      <c r="H87" s="612">
        <v>0.72</v>
      </c>
      <c r="I87" s="609">
        <v>27.581</v>
      </c>
      <c r="J87" s="610">
        <v>27.581</v>
      </c>
      <c r="K87" s="613" t="s">
        <v>333</v>
      </c>
    </row>
    <row r="88" spans="1:11" ht="14.4" customHeight="1" thickBot="1" x14ac:dyDescent="0.35">
      <c r="A88" s="626" t="s">
        <v>415</v>
      </c>
      <c r="B88" s="604">
        <v>0</v>
      </c>
      <c r="C88" s="604">
        <v>54.055999999999997</v>
      </c>
      <c r="D88" s="605">
        <v>54.055999999999997</v>
      </c>
      <c r="E88" s="614" t="s">
        <v>333</v>
      </c>
      <c r="F88" s="604">
        <v>0</v>
      </c>
      <c r="G88" s="605">
        <v>0</v>
      </c>
      <c r="H88" s="607">
        <v>0.72</v>
      </c>
      <c r="I88" s="604">
        <v>18.901</v>
      </c>
      <c r="J88" s="605">
        <v>18.901</v>
      </c>
      <c r="K88" s="615" t="s">
        <v>333</v>
      </c>
    </row>
    <row r="89" spans="1:11" ht="14.4" customHeight="1" thickBot="1" x14ac:dyDescent="0.35">
      <c r="A89" s="626" t="s">
        <v>416</v>
      </c>
      <c r="B89" s="604">
        <v>0</v>
      </c>
      <c r="C89" s="604">
        <v>3.88</v>
      </c>
      <c r="D89" s="605">
        <v>3.88</v>
      </c>
      <c r="E89" s="614" t="s">
        <v>333</v>
      </c>
      <c r="F89" s="604">
        <v>0</v>
      </c>
      <c r="G89" s="605">
        <v>0</v>
      </c>
      <c r="H89" s="607">
        <v>4.9406564584124654E-324</v>
      </c>
      <c r="I89" s="604">
        <v>8.68</v>
      </c>
      <c r="J89" s="605">
        <v>8.68</v>
      </c>
      <c r="K89" s="615" t="s">
        <v>333</v>
      </c>
    </row>
    <row r="90" spans="1:11" ht="14.4" customHeight="1" thickBot="1" x14ac:dyDescent="0.35">
      <c r="A90" s="625" t="s">
        <v>417</v>
      </c>
      <c r="B90" s="609">
        <v>4.9406564584124654E-324</v>
      </c>
      <c r="C90" s="609">
        <v>3.8119999999999998</v>
      </c>
      <c r="D90" s="610">
        <v>3.8119999999999998</v>
      </c>
      <c r="E90" s="611" t="s">
        <v>345</v>
      </c>
      <c r="F90" s="609">
        <v>0</v>
      </c>
      <c r="G90" s="610">
        <v>0</v>
      </c>
      <c r="H90" s="612">
        <v>4.9406564584124654E-324</v>
      </c>
      <c r="I90" s="609">
        <v>3.4584595208887258E-323</v>
      </c>
      <c r="J90" s="610">
        <v>3.4584595208887258E-323</v>
      </c>
      <c r="K90" s="613" t="s">
        <v>333</v>
      </c>
    </row>
    <row r="91" spans="1:11" ht="14.4" customHeight="1" thickBot="1" x14ac:dyDescent="0.35">
      <c r="A91" s="626" t="s">
        <v>418</v>
      </c>
      <c r="B91" s="604">
        <v>4.9406564584124654E-324</v>
      </c>
      <c r="C91" s="604">
        <v>3.8119999999999998</v>
      </c>
      <c r="D91" s="605">
        <v>3.8119999999999998</v>
      </c>
      <c r="E91" s="614" t="s">
        <v>345</v>
      </c>
      <c r="F91" s="604">
        <v>0</v>
      </c>
      <c r="G91" s="605">
        <v>0</v>
      </c>
      <c r="H91" s="607">
        <v>4.9406564584124654E-324</v>
      </c>
      <c r="I91" s="604">
        <v>3.4584595208887258E-323</v>
      </c>
      <c r="J91" s="605">
        <v>3.4584595208887258E-323</v>
      </c>
      <c r="K91" s="615" t="s">
        <v>333</v>
      </c>
    </row>
    <row r="92" spans="1:11" ht="14.4" customHeight="1" thickBot="1" x14ac:dyDescent="0.35">
      <c r="A92" s="624" t="s">
        <v>419</v>
      </c>
      <c r="B92" s="604">
        <v>0</v>
      </c>
      <c r="C92" s="604">
        <v>4.1079999999999997</v>
      </c>
      <c r="D92" s="605">
        <v>4.1079999999999997</v>
      </c>
      <c r="E92" s="614" t="s">
        <v>333</v>
      </c>
      <c r="F92" s="604">
        <v>0</v>
      </c>
      <c r="G92" s="605">
        <v>0</v>
      </c>
      <c r="H92" s="607">
        <v>4.9406564584124654E-324</v>
      </c>
      <c r="I92" s="604">
        <v>3.4584595208887258E-323</v>
      </c>
      <c r="J92" s="605">
        <v>3.4584595208887258E-323</v>
      </c>
      <c r="K92" s="615" t="s">
        <v>333</v>
      </c>
    </row>
    <row r="93" spans="1:11" ht="14.4" customHeight="1" thickBot="1" x14ac:dyDescent="0.35">
      <c r="A93" s="625" t="s">
        <v>420</v>
      </c>
      <c r="B93" s="609">
        <v>0</v>
      </c>
      <c r="C93" s="609">
        <v>4.1079999999999997</v>
      </c>
      <c r="D93" s="610">
        <v>4.1079999999999997</v>
      </c>
      <c r="E93" s="611" t="s">
        <v>333</v>
      </c>
      <c r="F93" s="609">
        <v>0</v>
      </c>
      <c r="G93" s="610">
        <v>0</v>
      </c>
      <c r="H93" s="612">
        <v>4.9406564584124654E-324</v>
      </c>
      <c r="I93" s="609">
        <v>3.4584595208887258E-323</v>
      </c>
      <c r="J93" s="610">
        <v>3.4584595208887258E-323</v>
      </c>
      <c r="K93" s="613" t="s">
        <v>333</v>
      </c>
    </row>
    <row r="94" spans="1:11" ht="14.4" customHeight="1" thickBot="1" x14ac:dyDescent="0.35">
      <c r="A94" s="626" t="s">
        <v>421</v>
      </c>
      <c r="B94" s="604">
        <v>4.9406564584124654E-324</v>
      </c>
      <c r="C94" s="604">
        <v>4.1079999999999997</v>
      </c>
      <c r="D94" s="605">
        <v>4.1079999999999997</v>
      </c>
      <c r="E94" s="614" t="s">
        <v>345</v>
      </c>
      <c r="F94" s="604">
        <v>0</v>
      </c>
      <c r="G94" s="605">
        <v>0</v>
      </c>
      <c r="H94" s="607">
        <v>4.9406564584124654E-324</v>
      </c>
      <c r="I94" s="604">
        <v>3.4584595208887258E-323</v>
      </c>
      <c r="J94" s="605">
        <v>3.4584595208887258E-323</v>
      </c>
      <c r="K94" s="615" t="s">
        <v>333</v>
      </c>
    </row>
    <row r="95" spans="1:11" ht="14.4" customHeight="1" thickBot="1" x14ac:dyDescent="0.35">
      <c r="A95" s="624" t="s">
        <v>47</v>
      </c>
      <c r="B95" s="604">
        <v>5980.3281777760003</v>
      </c>
      <c r="C95" s="604">
        <v>3690.3846199999998</v>
      </c>
      <c r="D95" s="605">
        <v>-2289.94355777599</v>
      </c>
      <c r="E95" s="606">
        <v>0.61708730863799999</v>
      </c>
      <c r="F95" s="604">
        <v>3833.9969234637401</v>
      </c>
      <c r="G95" s="605">
        <v>2236.4982053538502</v>
      </c>
      <c r="H95" s="607">
        <v>137.45770999999999</v>
      </c>
      <c r="I95" s="604">
        <v>2173.6523200000001</v>
      </c>
      <c r="J95" s="605">
        <v>-62.845885353850001</v>
      </c>
      <c r="K95" s="608">
        <v>0.56694159212700002</v>
      </c>
    </row>
    <row r="96" spans="1:11" ht="14.4" customHeight="1" thickBot="1" x14ac:dyDescent="0.35">
      <c r="A96" s="625" t="s">
        <v>422</v>
      </c>
      <c r="B96" s="609">
        <v>3.6542762357849998</v>
      </c>
      <c r="C96" s="609">
        <v>4.9406564584124654E-324</v>
      </c>
      <c r="D96" s="610">
        <v>-3.6542762357849998</v>
      </c>
      <c r="E96" s="616">
        <v>0</v>
      </c>
      <c r="F96" s="609">
        <v>4.9406564584124654E-324</v>
      </c>
      <c r="G96" s="610">
        <v>0</v>
      </c>
      <c r="H96" s="612">
        <v>0.10299999999999999</v>
      </c>
      <c r="I96" s="609">
        <v>0.72199999999999998</v>
      </c>
      <c r="J96" s="610">
        <v>0.72199999999999998</v>
      </c>
      <c r="K96" s="613" t="s">
        <v>345</v>
      </c>
    </row>
    <row r="97" spans="1:11" ht="14.4" customHeight="1" thickBot="1" x14ac:dyDescent="0.35">
      <c r="A97" s="626" t="s">
        <v>423</v>
      </c>
      <c r="B97" s="604">
        <v>3.6542762357849998</v>
      </c>
      <c r="C97" s="604">
        <v>4.9406564584124654E-324</v>
      </c>
      <c r="D97" s="605">
        <v>-3.6542762357849998</v>
      </c>
      <c r="E97" s="606">
        <v>0</v>
      </c>
      <c r="F97" s="604">
        <v>4.9406564584124654E-324</v>
      </c>
      <c r="G97" s="605">
        <v>0</v>
      </c>
      <c r="H97" s="607">
        <v>0.10299999999999999</v>
      </c>
      <c r="I97" s="604">
        <v>0.72199999999999998</v>
      </c>
      <c r="J97" s="605">
        <v>0.72199999999999998</v>
      </c>
      <c r="K97" s="615" t="s">
        <v>345</v>
      </c>
    </row>
    <row r="98" spans="1:11" ht="14.4" customHeight="1" thickBot="1" x14ac:dyDescent="0.35">
      <c r="A98" s="625" t="s">
        <v>424</v>
      </c>
      <c r="B98" s="609">
        <v>99.681614553516994</v>
      </c>
      <c r="C98" s="609">
        <v>113.3403</v>
      </c>
      <c r="D98" s="610">
        <v>13.658685446482</v>
      </c>
      <c r="E98" s="616">
        <v>1.1370231161240001</v>
      </c>
      <c r="F98" s="609">
        <v>109.404135566725</v>
      </c>
      <c r="G98" s="610">
        <v>63.819079080588999</v>
      </c>
      <c r="H98" s="612">
        <v>8.3605800000000006</v>
      </c>
      <c r="I98" s="609">
        <v>75.044129999999996</v>
      </c>
      <c r="J98" s="610">
        <v>11.22505091941</v>
      </c>
      <c r="K98" s="617">
        <v>0.68593503902899999</v>
      </c>
    </row>
    <row r="99" spans="1:11" ht="14.4" customHeight="1" thickBot="1" x14ac:dyDescent="0.35">
      <c r="A99" s="626" t="s">
        <v>425</v>
      </c>
      <c r="B99" s="604">
        <v>43.576121237075</v>
      </c>
      <c r="C99" s="604">
        <v>45.038499999999999</v>
      </c>
      <c r="D99" s="605">
        <v>1.4623787629239999</v>
      </c>
      <c r="E99" s="606">
        <v>1.033559176939</v>
      </c>
      <c r="F99" s="604">
        <v>46.073765218113003</v>
      </c>
      <c r="G99" s="605">
        <v>26.876363043899001</v>
      </c>
      <c r="H99" s="607">
        <v>5.1387</v>
      </c>
      <c r="I99" s="604">
        <v>35.597000000000001</v>
      </c>
      <c r="J99" s="605">
        <v>8.7206369560999999</v>
      </c>
      <c r="K99" s="608">
        <v>0.772608876906</v>
      </c>
    </row>
    <row r="100" spans="1:11" ht="14.4" customHeight="1" thickBot="1" x14ac:dyDescent="0.35">
      <c r="A100" s="626" t="s">
        <v>426</v>
      </c>
      <c r="B100" s="604">
        <v>3.063077086656</v>
      </c>
      <c r="C100" s="604">
        <v>3</v>
      </c>
      <c r="D100" s="605">
        <v>-6.3077086655999995E-2</v>
      </c>
      <c r="E100" s="606">
        <v>0.97940728069399996</v>
      </c>
      <c r="F100" s="604">
        <v>1.9994591768000001</v>
      </c>
      <c r="G100" s="605">
        <v>1.166351186467</v>
      </c>
      <c r="H100" s="607">
        <v>4.9406564584124654E-324</v>
      </c>
      <c r="I100" s="604">
        <v>5</v>
      </c>
      <c r="J100" s="605">
        <v>3.8336488135320002</v>
      </c>
      <c r="K100" s="608">
        <v>2.500676211854</v>
      </c>
    </row>
    <row r="101" spans="1:11" ht="14.4" customHeight="1" thickBot="1" x14ac:dyDescent="0.35">
      <c r="A101" s="626" t="s">
        <v>427</v>
      </c>
      <c r="B101" s="604">
        <v>53.042416229785999</v>
      </c>
      <c r="C101" s="604">
        <v>65.3018</v>
      </c>
      <c r="D101" s="605">
        <v>12.259383770213001</v>
      </c>
      <c r="E101" s="606">
        <v>1.2311241576380001</v>
      </c>
      <c r="F101" s="604">
        <v>61.330911171810001</v>
      </c>
      <c r="G101" s="605">
        <v>35.776364850222997</v>
      </c>
      <c r="H101" s="607">
        <v>3.2218800000000001</v>
      </c>
      <c r="I101" s="604">
        <v>34.447130000000001</v>
      </c>
      <c r="J101" s="605">
        <v>-1.329234850223</v>
      </c>
      <c r="K101" s="608">
        <v>0.561660170081</v>
      </c>
    </row>
    <row r="102" spans="1:11" ht="14.4" customHeight="1" thickBot="1" x14ac:dyDescent="0.35">
      <c r="A102" s="625" t="s">
        <v>428</v>
      </c>
      <c r="B102" s="609">
        <v>57.079076116041001</v>
      </c>
      <c r="C102" s="609">
        <v>57.984670000000001</v>
      </c>
      <c r="D102" s="610">
        <v>0.905593883958</v>
      </c>
      <c r="E102" s="616">
        <v>1.0158656016450001</v>
      </c>
      <c r="F102" s="609">
        <v>68.820541510430999</v>
      </c>
      <c r="G102" s="610">
        <v>40.145315881084002</v>
      </c>
      <c r="H102" s="612">
        <v>14.33508</v>
      </c>
      <c r="I102" s="609">
        <v>49.977319999999999</v>
      </c>
      <c r="J102" s="610">
        <v>9.832004118915</v>
      </c>
      <c r="K102" s="617">
        <v>0.72619771514599996</v>
      </c>
    </row>
    <row r="103" spans="1:11" ht="14.4" customHeight="1" thickBot="1" x14ac:dyDescent="0.35">
      <c r="A103" s="626" t="s">
        <v>429</v>
      </c>
      <c r="B103" s="604">
        <v>42.679727463333997</v>
      </c>
      <c r="C103" s="604">
        <v>41.58</v>
      </c>
      <c r="D103" s="605">
        <v>-1.0997274633330001</v>
      </c>
      <c r="E103" s="606">
        <v>0.97423302516900001</v>
      </c>
      <c r="F103" s="604">
        <v>53.803697717984001</v>
      </c>
      <c r="G103" s="605">
        <v>31.385490335490999</v>
      </c>
      <c r="H103" s="607">
        <v>12.824999999999999</v>
      </c>
      <c r="I103" s="604">
        <v>39.284999999999997</v>
      </c>
      <c r="J103" s="605">
        <v>7.8995096645079999</v>
      </c>
      <c r="K103" s="608">
        <v>0.73015427686599998</v>
      </c>
    </row>
    <row r="104" spans="1:11" ht="14.4" customHeight="1" thickBot="1" x14ac:dyDescent="0.35">
      <c r="A104" s="626" t="s">
        <v>430</v>
      </c>
      <c r="B104" s="604">
        <v>14.399348652706999</v>
      </c>
      <c r="C104" s="604">
        <v>16.404669999999999</v>
      </c>
      <c r="D104" s="605">
        <v>2.005321347292</v>
      </c>
      <c r="E104" s="606">
        <v>1.13926472618</v>
      </c>
      <c r="F104" s="604">
        <v>15.016843792446</v>
      </c>
      <c r="G104" s="605">
        <v>8.7598255455929994</v>
      </c>
      <c r="H104" s="607">
        <v>1.5100800000000001</v>
      </c>
      <c r="I104" s="604">
        <v>10.69232</v>
      </c>
      <c r="J104" s="605">
        <v>1.9324944544060001</v>
      </c>
      <c r="K104" s="608">
        <v>0.71202179018300005</v>
      </c>
    </row>
    <row r="105" spans="1:11" ht="14.4" customHeight="1" thickBot="1" x14ac:dyDescent="0.35">
      <c r="A105" s="625" t="s">
        <v>431</v>
      </c>
      <c r="B105" s="609">
        <v>4.9406564584124654E-324</v>
      </c>
      <c r="C105" s="609">
        <v>33.049999999999997</v>
      </c>
      <c r="D105" s="610">
        <v>33.049999999999997</v>
      </c>
      <c r="E105" s="611" t="s">
        <v>345</v>
      </c>
      <c r="F105" s="609">
        <v>0</v>
      </c>
      <c r="G105" s="610">
        <v>0</v>
      </c>
      <c r="H105" s="612">
        <v>4.9406564584124654E-324</v>
      </c>
      <c r="I105" s="609">
        <v>3.4584595208887258E-323</v>
      </c>
      <c r="J105" s="610">
        <v>3.4584595208887258E-323</v>
      </c>
      <c r="K105" s="613" t="s">
        <v>333</v>
      </c>
    </row>
    <row r="106" spans="1:11" ht="14.4" customHeight="1" thickBot="1" x14ac:dyDescent="0.35">
      <c r="A106" s="626" t="s">
        <v>432</v>
      </c>
      <c r="B106" s="604">
        <v>4.9406564584124654E-324</v>
      </c>
      <c r="C106" s="604">
        <v>33.049999999999997</v>
      </c>
      <c r="D106" s="605">
        <v>33.049999999999997</v>
      </c>
      <c r="E106" s="614" t="s">
        <v>345</v>
      </c>
      <c r="F106" s="604">
        <v>0</v>
      </c>
      <c r="G106" s="605">
        <v>0</v>
      </c>
      <c r="H106" s="607">
        <v>4.9406564584124654E-324</v>
      </c>
      <c r="I106" s="604">
        <v>3.4584595208887258E-323</v>
      </c>
      <c r="J106" s="605">
        <v>3.4584595208887258E-323</v>
      </c>
      <c r="K106" s="615" t="s">
        <v>333</v>
      </c>
    </row>
    <row r="107" spans="1:11" ht="14.4" customHeight="1" thickBot="1" x14ac:dyDescent="0.35">
      <c r="A107" s="625" t="s">
        <v>433</v>
      </c>
      <c r="B107" s="609">
        <v>1049.80004064077</v>
      </c>
      <c r="C107" s="609">
        <v>1204.0713800000001</v>
      </c>
      <c r="D107" s="610">
        <v>154.27133935922799</v>
      </c>
      <c r="E107" s="616">
        <v>1.1469530704769999</v>
      </c>
      <c r="F107" s="609">
        <v>1220.53512853742</v>
      </c>
      <c r="G107" s="610">
        <v>711.97882498015895</v>
      </c>
      <c r="H107" s="612">
        <v>87.857439999999997</v>
      </c>
      <c r="I107" s="609">
        <v>679.18434999999999</v>
      </c>
      <c r="J107" s="610">
        <v>-32.794474980158</v>
      </c>
      <c r="K107" s="617">
        <v>0.55646440165400002</v>
      </c>
    </row>
    <row r="108" spans="1:11" ht="14.4" customHeight="1" thickBot="1" x14ac:dyDescent="0.35">
      <c r="A108" s="626" t="s">
        <v>434</v>
      </c>
      <c r="B108" s="604">
        <v>863.00087630728206</v>
      </c>
      <c r="C108" s="604">
        <v>1014.74661</v>
      </c>
      <c r="D108" s="605">
        <v>151.74573369271801</v>
      </c>
      <c r="E108" s="606">
        <v>1.1758349705760001</v>
      </c>
      <c r="F108" s="604">
        <v>1031.0264211966301</v>
      </c>
      <c r="G108" s="605">
        <v>601.43207903136602</v>
      </c>
      <c r="H108" s="607">
        <v>71.642650000000003</v>
      </c>
      <c r="I108" s="604">
        <v>568.01038000000005</v>
      </c>
      <c r="J108" s="605">
        <v>-33.421699031365002</v>
      </c>
      <c r="K108" s="608">
        <v>0.55091738516300004</v>
      </c>
    </row>
    <row r="109" spans="1:11" ht="14.4" customHeight="1" thickBot="1" x14ac:dyDescent="0.35">
      <c r="A109" s="626" t="s">
        <v>435</v>
      </c>
      <c r="B109" s="604">
        <v>4.0058665118089998</v>
      </c>
      <c r="C109" s="604">
        <v>5.8380000000000001</v>
      </c>
      <c r="D109" s="605">
        <v>1.83213348819</v>
      </c>
      <c r="E109" s="606">
        <v>1.457362591286</v>
      </c>
      <c r="F109" s="604">
        <v>5.0002518112420002</v>
      </c>
      <c r="G109" s="605">
        <v>2.9168135565569999</v>
      </c>
      <c r="H109" s="607">
        <v>4.9406564584124654E-324</v>
      </c>
      <c r="I109" s="604">
        <v>4.7560000000000002</v>
      </c>
      <c r="J109" s="605">
        <v>1.839186443442</v>
      </c>
      <c r="K109" s="608">
        <v>0.95115209784099997</v>
      </c>
    </row>
    <row r="110" spans="1:11" ht="14.4" customHeight="1" thickBot="1" x14ac:dyDescent="0.35">
      <c r="A110" s="626" t="s">
        <v>436</v>
      </c>
      <c r="B110" s="604">
        <v>182.79329782168</v>
      </c>
      <c r="C110" s="604">
        <v>183.48677000000001</v>
      </c>
      <c r="D110" s="605">
        <v>0.69347217831899999</v>
      </c>
      <c r="E110" s="606">
        <v>1.003793750572</v>
      </c>
      <c r="F110" s="604">
        <v>184.50845552954701</v>
      </c>
      <c r="G110" s="605">
        <v>107.629932392236</v>
      </c>
      <c r="H110" s="607">
        <v>16.214790000000001</v>
      </c>
      <c r="I110" s="604">
        <v>106.41797</v>
      </c>
      <c r="J110" s="605">
        <v>-1.211962392235</v>
      </c>
      <c r="K110" s="608">
        <v>0.57676473251299998</v>
      </c>
    </row>
    <row r="111" spans="1:11" ht="14.4" customHeight="1" thickBot="1" x14ac:dyDescent="0.35">
      <c r="A111" s="625" t="s">
        <v>437</v>
      </c>
      <c r="B111" s="609">
        <v>4770.1131702298799</v>
      </c>
      <c r="C111" s="609">
        <v>2274.0942700000001</v>
      </c>
      <c r="D111" s="610">
        <v>-2496.0189002298798</v>
      </c>
      <c r="E111" s="616">
        <v>0.47673801204299998</v>
      </c>
      <c r="F111" s="609">
        <v>2435.2371178491699</v>
      </c>
      <c r="G111" s="610">
        <v>1420.55498541202</v>
      </c>
      <c r="H111" s="612">
        <v>26.80161</v>
      </c>
      <c r="I111" s="609">
        <v>1197.7865200000001</v>
      </c>
      <c r="J111" s="610">
        <v>-222.76846541201701</v>
      </c>
      <c r="K111" s="617">
        <v>0.49185621852599998</v>
      </c>
    </row>
    <row r="112" spans="1:11" ht="14.4" customHeight="1" thickBot="1" x14ac:dyDescent="0.35">
      <c r="A112" s="626" t="s">
        <v>438</v>
      </c>
      <c r="B112" s="604">
        <v>62.081020322436999</v>
      </c>
      <c r="C112" s="604">
        <v>46.738999999999997</v>
      </c>
      <c r="D112" s="605">
        <v>-15.342020322437</v>
      </c>
      <c r="E112" s="606">
        <v>0.752871002397</v>
      </c>
      <c r="F112" s="604">
        <v>47.969008910985998</v>
      </c>
      <c r="G112" s="605">
        <v>27.981921864741999</v>
      </c>
      <c r="H112" s="607">
        <v>4.9406564584124654E-324</v>
      </c>
      <c r="I112" s="604">
        <v>3.4584595208887258E-323</v>
      </c>
      <c r="J112" s="605">
        <v>-27.981921864741999</v>
      </c>
      <c r="K112" s="608">
        <v>0</v>
      </c>
    </row>
    <row r="113" spans="1:11" ht="14.4" customHeight="1" thickBot="1" x14ac:dyDescent="0.35">
      <c r="A113" s="626" t="s">
        <v>439</v>
      </c>
      <c r="B113" s="604">
        <v>941.73063476116704</v>
      </c>
      <c r="C113" s="604">
        <v>1090.1088299999999</v>
      </c>
      <c r="D113" s="605">
        <v>148.378195238834</v>
      </c>
      <c r="E113" s="606">
        <v>1.1575590617539999</v>
      </c>
      <c r="F113" s="604">
        <v>1077.7508722940199</v>
      </c>
      <c r="G113" s="605">
        <v>628.68800883818096</v>
      </c>
      <c r="H113" s="607">
        <v>26.80161</v>
      </c>
      <c r="I113" s="604">
        <v>704.12246000000005</v>
      </c>
      <c r="J113" s="605">
        <v>75.434451161818998</v>
      </c>
      <c r="K113" s="608">
        <v>0.65332580849699995</v>
      </c>
    </row>
    <row r="114" spans="1:11" ht="14.4" customHeight="1" thickBot="1" x14ac:dyDescent="0.35">
      <c r="A114" s="626" t="s">
        <v>440</v>
      </c>
      <c r="B114" s="604">
        <v>10.994329026916001</v>
      </c>
      <c r="C114" s="604">
        <v>20.117899999999999</v>
      </c>
      <c r="D114" s="605">
        <v>9.1235709730829999</v>
      </c>
      <c r="E114" s="606">
        <v>1.8298433629499999</v>
      </c>
      <c r="F114" s="604">
        <v>9.0032797506649995</v>
      </c>
      <c r="G114" s="605">
        <v>5.2519131878880003</v>
      </c>
      <c r="H114" s="607">
        <v>4.9406564584124654E-324</v>
      </c>
      <c r="I114" s="604">
        <v>8.3016000000000005</v>
      </c>
      <c r="J114" s="605">
        <v>3.0496868121110001</v>
      </c>
      <c r="K114" s="608">
        <v>0.92206398444799997</v>
      </c>
    </row>
    <row r="115" spans="1:11" ht="14.4" customHeight="1" thickBot="1" x14ac:dyDescent="0.35">
      <c r="A115" s="626" t="s">
        <v>441</v>
      </c>
      <c r="B115" s="604">
        <v>16.850838783979</v>
      </c>
      <c r="C115" s="604">
        <v>72.922910000000002</v>
      </c>
      <c r="D115" s="605">
        <v>56.072071216019999</v>
      </c>
      <c r="E115" s="606">
        <v>4.3275537161580004</v>
      </c>
      <c r="F115" s="604">
        <v>68.895431086090994</v>
      </c>
      <c r="G115" s="605">
        <v>40.189001466885998</v>
      </c>
      <c r="H115" s="607">
        <v>4.9406564584124654E-324</v>
      </c>
      <c r="I115" s="604">
        <v>0.19359999999999999</v>
      </c>
      <c r="J115" s="605">
        <v>-39.995401466886001</v>
      </c>
      <c r="K115" s="608">
        <v>2.8100557169999998E-3</v>
      </c>
    </row>
    <row r="116" spans="1:11" ht="14.4" customHeight="1" thickBot="1" x14ac:dyDescent="0.35">
      <c r="A116" s="626" t="s">
        <v>442</v>
      </c>
      <c r="B116" s="604">
        <v>3738.4563473353801</v>
      </c>
      <c r="C116" s="604">
        <v>1044.2056299999999</v>
      </c>
      <c r="D116" s="605">
        <v>-2694.2507173353802</v>
      </c>
      <c r="E116" s="606">
        <v>0.27931465101699998</v>
      </c>
      <c r="F116" s="604">
        <v>1231.6185258073999</v>
      </c>
      <c r="G116" s="605">
        <v>718.44414005431895</v>
      </c>
      <c r="H116" s="607">
        <v>4.9406564584124654E-324</v>
      </c>
      <c r="I116" s="604">
        <v>485.16886</v>
      </c>
      <c r="J116" s="605">
        <v>-233.27528005431901</v>
      </c>
      <c r="K116" s="608">
        <v>0.39392786795000001</v>
      </c>
    </row>
    <row r="117" spans="1:11" ht="14.4" customHeight="1" thickBot="1" x14ac:dyDescent="0.35">
      <c r="A117" s="625" t="s">
        <v>443</v>
      </c>
      <c r="B117" s="609">
        <v>0</v>
      </c>
      <c r="C117" s="609">
        <v>7.8440000000000003</v>
      </c>
      <c r="D117" s="610">
        <v>7.8440000000000003</v>
      </c>
      <c r="E117" s="611" t="s">
        <v>333</v>
      </c>
      <c r="F117" s="609">
        <v>0</v>
      </c>
      <c r="G117" s="610">
        <v>0</v>
      </c>
      <c r="H117" s="612">
        <v>4.9406564584124654E-324</v>
      </c>
      <c r="I117" s="609">
        <v>170.93799999999999</v>
      </c>
      <c r="J117" s="610">
        <v>170.93799999999999</v>
      </c>
      <c r="K117" s="613" t="s">
        <v>333</v>
      </c>
    </row>
    <row r="118" spans="1:11" ht="14.4" customHeight="1" thickBot="1" x14ac:dyDescent="0.35">
      <c r="A118" s="626" t="s">
        <v>444</v>
      </c>
      <c r="B118" s="604">
        <v>4.9406564584124654E-324</v>
      </c>
      <c r="C118" s="604">
        <v>4.9406564584124654E-324</v>
      </c>
      <c r="D118" s="605">
        <v>0</v>
      </c>
      <c r="E118" s="606">
        <v>1</v>
      </c>
      <c r="F118" s="604">
        <v>4.9406564584124654E-324</v>
      </c>
      <c r="G118" s="605">
        <v>0</v>
      </c>
      <c r="H118" s="607">
        <v>4.9406564584124654E-324</v>
      </c>
      <c r="I118" s="604">
        <v>170.93799999999999</v>
      </c>
      <c r="J118" s="605">
        <v>170.93799999999999</v>
      </c>
      <c r="K118" s="615" t="s">
        <v>345</v>
      </c>
    </row>
    <row r="119" spans="1:11" ht="14.4" customHeight="1" thickBot="1" x14ac:dyDescent="0.35">
      <c r="A119" s="626" t="s">
        <v>445</v>
      </c>
      <c r="B119" s="604">
        <v>4.9406564584124654E-324</v>
      </c>
      <c r="C119" s="604">
        <v>7.8440000000000003</v>
      </c>
      <c r="D119" s="605">
        <v>7.8440000000000003</v>
      </c>
      <c r="E119" s="614" t="s">
        <v>345</v>
      </c>
      <c r="F119" s="604">
        <v>0</v>
      </c>
      <c r="G119" s="605">
        <v>0</v>
      </c>
      <c r="H119" s="607">
        <v>4.9406564584124654E-324</v>
      </c>
      <c r="I119" s="604">
        <v>3.4584595208887258E-323</v>
      </c>
      <c r="J119" s="605">
        <v>3.4584595208887258E-323</v>
      </c>
      <c r="K119" s="615" t="s">
        <v>333</v>
      </c>
    </row>
    <row r="120" spans="1:11" ht="14.4" customHeight="1" thickBot="1" x14ac:dyDescent="0.35">
      <c r="A120" s="623" t="s">
        <v>48</v>
      </c>
      <c r="B120" s="604">
        <v>45968.990252281801</v>
      </c>
      <c r="C120" s="604">
        <v>51138.548940000001</v>
      </c>
      <c r="D120" s="605">
        <v>5169.5586877181904</v>
      </c>
      <c r="E120" s="606">
        <v>1.1124575210230001</v>
      </c>
      <c r="F120" s="604">
        <v>49712.242246187299</v>
      </c>
      <c r="G120" s="605">
        <v>28998.8079769426</v>
      </c>
      <c r="H120" s="607">
        <v>6009.1339600000001</v>
      </c>
      <c r="I120" s="604">
        <v>30169.622899999998</v>
      </c>
      <c r="J120" s="605">
        <v>1170.81492305745</v>
      </c>
      <c r="K120" s="608">
        <v>0.60688517630299998</v>
      </c>
    </row>
    <row r="121" spans="1:11" ht="14.4" customHeight="1" thickBot="1" x14ac:dyDescent="0.35">
      <c r="A121" s="629" t="s">
        <v>446</v>
      </c>
      <c r="B121" s="609">
        <v>34102.999999998101</v>
      </c>
      <c r="C121" s="609">
        <v>38079.309000000001</v>
      </c>
      <c r="D121" s="610">
        <v>3976.3090000018901</v>
      </c>
      <c r="E121" s="616">
        <v>1.116597044248</v>
      </c>
      <c r="F121" s="609">
        <v>37043.999999999302</v>
      </c>
      <c r="G121" s="610">
        <v>21608.9999999996</v>
      </c>
      <c r="H121" s="612">
        <v>4451.9110000000001</v>
      </c>
      <c r="I121" s="609">
        <v>22368.698</v>
      </c>
      <c r="J121" s="610">
        <v>759.698000000408</v>
      </c>
      <c r="K121" s="617">
        <v>0.60384132383099998</v>
      </c>
    </row>
    <row r="122" spans="1:11" ht="14.4" customHeight="1" thickBot="1" x14ac:dyDescent="0.35">
      <c r="A122" s="625" t="s">
        <v>447</v>
      </c>
      <c r="B122" s="609">
        <v>33902.999999998101</v>
      </c>
      <c r="C122" s="609">
        <v>37255.47</v>
      </c>
      <c r="D122" s="610">
        <v>3352.4700000018802</v>
      </c>
      <c r="E122" s="616">
        <v>1.098884169542</v>
      </c>
      <c r="F122" s="609">
        <v>36189.999999999302</v>
      </c>
      <c r="G122" s="610">
        <v>21110.833333332899</v>
      </c>
      <c r="H122" s="612">
        <v>4439.299</v>
      </c>
      <c r="I122" s="609">
        <v>22155.277999999998</v>
      </c>
      <c r="J122" s="610">
        <v>1044.4446666670699</v>
      </c>
      <c r="K122" s="617">
        <v>0.61219336833299998</v>
      </c>
    </row>
    <row r="123" spans="1:11" ht="14.4" customHeight="1" thickBot="1" x14ac:dyDescent="0.35">
      <c r="A123" s="626" t="s">
        <v>448</v>
      </c>
      <c r="B123" s="604">
        <v>33902.999999998101</v>
      </c>
      <c r="C123" s="604">
        <v>37255.47</v>
      </c>
      <c r="D123" s="605">
        <v>3352.4700000018802</v>
      </c>
      <c r="E123" s="606">
        <v>1.098884169542</v>
      </c>
      <c r="F123" s="604">
        <v>36189.999999999302</v>
      </c>
      <c r="G123" s="605">
        <v>21110.833333332899</v>
      </c>
      <c r="H123" s="607">
        <v>4439.299</v>
      </c>
      <c r="I123" s="604">
        <v>22155.277999999998</v>
      </c>
      <c r="J123" s="605">
        <v>1044.4446666670699</v>
      </c>
      <c r="K123" s="608">
        <v>0.61219336833299998</v>
      </c>
    </row>
    <row r="124" spans="1:11" ht="14.4" customHeight="1" thickBot="1" x14ac:dyDescent="0.35">
      <c r="A124" s="625" t="s">
        <v>449</v>
      </c>
      <c r="B124" s="609">
        <v>199.999999999989</v>
      </c>
      <c r="C124" s="609">
        <v>718.4</v>
      </c>
      <c r="D124" s="610">
        <v>518.400000000011</v>
      </c>
      <c r="E124" s="616">
        <v>3.5920000000000001</v>
      </c>
      <c r="F124" s="609">
        <v>731.99999999998602</v>
      </c>
      <c r="G124" s="610">
        <v>426.99999999999199</v>
      </c>
      <c r="H124" s="612">
        <v>11.2</v>
      </c>
      <c r="I124" s="609">
        <v>143.4</v>
      </c>
      <c r="J124" s="610">
        <v>-283.59999999999201</v>
      </c>
      <c r="K124" s="617">
        <v>0.19590163934400001</v>
      </c>
    </row>
    <row r="125" spans="1:11" ht="14.4" customHeight="1" thickBot="1" x14ac:dyDescent="0.35">
      <c r="A125" s="626" t="s">
        <v>450</v>
      </c>
      <c r="B125" s="604">
        <v>199.999999999989</v>
      </c>
      <c r="C125" s="604">
        <v>718.4</v>
      </c>
      <c r="D125" s="605">
        <v>518.400000000011</v>
      </c>
      <c r="E125" s="606">
        <v>3.5920000000000001</v>
      </c>
      <c r="F125" s="604">
        <v>731.99999999998602</v>
      </c>
      <c r="G125" s="605">
        <v>426.99999999999199</v>
      </c>
      <c r="H125" s="607">
        <v>11.2</v>
      </c>
      <c r="I125" s="604">
        <v>143.4</v>
      </c>
      <c r="J125" s="605">
        <v>-283.59999999999201</v>
      </c>
      <c r="K125" s="608">
        <v>0.19590163934400001</v>
      </c>
    </row>
    <row r="126" spans="1:11" ht="14.4" customHeight="1" thickBot="1" x14ac:dyDescent="0.35">
      <c r="A126" s="625" t="s">
        <v>451</v>
      </c>
      <c r="B126" s="609">
        <v>0</v>
      </c>
      <c r="C126" s="609">
        <v>105.43899999999999</v>
      </c>
      <c r="D126" s="610">
        <v>105.43899999999999</v>
      </c>
      <c r="E126" s="611" t="s">
        <v>333</v>
      </c>
      <c r="F126" s="609">
        <v>121.999999999998</v>
      </c>
      <c r="G126" s="610">
        <v>71.166666666664995</v>
      </c>
      <c r="H126" s="612">
        <v>1.4119999999999999</v>
      </c>
      <c r="I126" s="609">
        <v>70.02</v>
      </c>
      <c r="J126" s="610">
        <v>-1.1466666666650001</v>
      </c>
      <c r="K126" s="617">
        <v>0.57393442622900004</v>
      </c>
    </row>
    <row r="127" spans="1:11" ht="14.4" customHeight="1" thickBot="1" x14ac:dyDescent="0.35">
      <c r="A127" s="626" t="s">
        <v>452</v>
      </c>
      <c r="B127" s="604">
        <v>0</v>
      </c>
      <c r="C127" s="604">
        <v>105.43899999999999</v>
      </c>
      <c r="D127" s="605">
        <v>105.43899999999999</v>
      </c>
      <c r="E127" s="614" t="s">
        <v>333</v>
      </c>
      <c r="F127" s="604">
        <v>121.999999999998</v>
      </c>
      <c r="G127" s="605">
        <v>71.166666666664995</v>
      </c>
      <c r="H127" s="607">
        <v>1.4119999999999999</v>
      </c>
      <c r="I127" s="604">
        <v>70.02</v>
      </c>
      <c r="J127" s="605">
        <v>-1.1466666666650001</v>
      </c>
      <c r="K127" s="608">
        <v>0.57393442622900004</v>
      </c>
    </row>
    <row r="128" spans="1:11" ht="14.4" customHeight="1" thickBot="1" x14ac:dyDescent="0.35">
      <c r="A128" s="624" t="s">
        <v>453</v>
      </c>
      <c r="B128" s="604">
        <v>11526.9902522837</v>
      </c>
      <c r="C128" s="604">
        <v>12685.63199</v>
      </c>
      <c r="D128" s="605">
        <v>1158.64173771629</v>
      </c>
      <c r="E128" s="606">
        <v>1.100515547628</v>
      </c>
      <c r="F128" s="604">
        <v>12305.2422461879</v>
      </c>
      <c r="G128" s="605">
        <v>7178.0579769429596</v>
      </c>
      <c r="H128" s="607">
        <v>1512.6419699999999</v>
      </c>
      <c r="I128" s="604">
        <v>7578.5018</v>
      </c>
      <c r="J128" s="605">
        <v>400.44382305703903</v>
      </c>
      <c r="K128" s="608">
        <v>0.61587587211799999</v>
      </c>
    </row>
    <row r="129" spans="1:11" ht="14.4" customHeight="1" thickBot="1" x14ac:dyDescent="0.35">
      <c r="A129" s="625" t="s">
        <v>454</v>
      </c>
      <c r="B129" s="609">
        <v>3050.9999814965799</v>
      </c>
      <c r="C129" s="609">
        <v>3417.6623399999999</v>
      </c>
      <c r="D129" s="610">
        <v>366.662358503424</v>
      </c>
      <c r="E129" s="616">
        <v>1.120177764905</v>
      </c>
      <c r="F129" s="609">
        <v>3257.2422461881201</v>
      </c>
      <c r="G129" s="610">
        <v>1900.0579769430699</v>
      </c>
      <c r="H129" s="612">
        <v>400.54622999999998</v>
      </c>
      <c r="I129" s="609">
        <v>2006.87185</v>
      </c>
      <c r="J129" s="610">
        <v>106.81387305693001</v>
      </c>
      <c r="K129" s="617">
        <v>0.61612606564600003</v>
      </c>
    </row>
    <row r="130" spans="1:11" ht="14.4" customHeight="1" thickBot="1" x14ac:dyDescent="0.35">
      <c r="A130" s="626" t="s">
        <v>455</v>
      </c>
      <c r="B130" s="604">
        <v>3050.9999814965799</v>
      </c>
      <c r="C130" s="604">
        <v>3417.6623399999999</v>
      </c>
      <c r="D130" s="605">
        <v>366.662358503424</v>
      </c>
      <c r="E130" s="606">
        <v>1.120177764905</v>
      </c>
      <c r="F130" s="604">
        <v>3257.2422461881201</v>
      </c>
      <c r="G130" s="605">
        <v>1900.0579769430699</v>
      </c>
      <c r="H130" s="607">
        <v>400.54622999999998</v>
      </c>
      <c r="I130" s="604">
        <v>2006.87185</v>
      </c>
      <c r="J130" s="605">
        <v>106.81387305693001</v>
      </c>
      <c r="K130" s="608">
        <v>0.61612606564600003</v>
      </c>
    </row>
    <row r="131" spans="1:11" ht="14.4" customHeight="1" thickBot="1" x14ac:dyDescent="0.35">
      <c r="A131" s="625" t="s">
        <v>456</v>
      </c>
      <c r="B131" s="609">
        <v>8475.9902707871406</v>
      </c>
      <c r="C131" s="609">
        <v>9267.96965000001</v>
      </c>
      <c r="D131" s="610">
        <v>791.97937921286405</v>
      </c>
      <c r="E131" s="616">
        <v>1.093437976438</v>
      </c>
      <c r="F131" s="609">
        <v>9047.9999999998199</v>
      </c>
      <c r="G131" s="610">
        <v>5277.99999999989</v>
      </c>
      <c r="H131" s="612">
        <v>1112.09574</v>
      </c>
      <c r="I131" s="609">
        <v>5571.6299499999996</v>
      </c>
      <c r="J131" s="610">
        <v>293.62995000011102</v>
      </c>
      <c r="K131" s="617">
        <v>0.61578580349199996</v>
      </c>
    </row>
    <row r="132" spans="1:11" ht="14.4" customHeight="1" thickBot="1" x14ac:dyDescent="0.35">
      <c r="A132" s="626" t="s">
        <v>457</v>
      </c>
      <c r="B132" s="604">
        <v>8475.9902707871406</v>
      </c>
      <c r="C132" s="604">
        <v>9267.96965000001</v>
      </c>
      <c r="D132" s="605">
        <v>791.97937921286405</v>
      </c>
      <c r="E132" s="606">
        <v>1.093437976438</v>
      </c>
      <c r="F132" s="604">
        <v>9047.9999999998199</v>
      </c>
      <c r="G132" s="605">
        <v>5277.99999999989</v>
      </c>
      <c r="H132" s="607">
        <v>1112.09574</v>
      </c>
      <c r="I132" s="604">
        <v>5571.6299499999996</v>
      </c>
      <c r="J132" s="605">
        <v>293.62995000011102</v>
      </c>
      <c r="K132" s="608">
        <v>0.61578580349199996</v>
      </c>
    </row>
    <row r="133" spans="1:11" ht="14.4" customHeight="1" thickBot="1" x14ac:dyDescent="0.35">
      <c r="A133" s="624" t="s">
        <v>458</v>
      </c>
      <c r="B133" s="604">
        <v>338.99999999998101</v>
      </c>
      <c r="C133" s="604">
        <v>373.60795000000002</v>
      </c>
      <c r="D133" s="605">
        <v>34.607950000018</v>
      </c>
      <c r="E133" s="606">
        <v>1.1020883480820001</v>
      </c>
      <c r="F133" s="604">
        <v>362.99999999999301</v>
      </c>
      <c r="G133" s="605">
        <v>211.74999999999599</v>
      </c>
      <c r="H133" s="607">
        <v>44.58099</v>
      </c>
      <c r="I133" s="604">
        <v>222.42310000000001</v>
      </c>
      <c r="J133" s="605">
        <v>10.673100000004</v>
      </c>
      <c r="K133" s="608">
        <v>0.61273581267199995</v>
      </c>
    </row>
    <row r="134" spans="1:11" ht="14.4" customHeight="1" thickBot="1" x14ac:dyDescent="0.35">
      <c r="A134" s="625" t="s">
        <v>459</v>
      </c>
      <c r="B134" s="609">
        <v>338.99999999998101</v>
      </c>
      <c r="C134" s="609">
        <v>373.60795000000002</v>
      </c>
      <c r="D134" s="610">
        <v>34.607950000018</v>
      </c>
      <c r="E134" s="616">
        <v>1.1020883480820001</v>
      </c>
      <c r="F134" s="609">
        <v>362.99999999999301</v>
      </c>
      <c r="G134" s="610">
        <v>211.74999999999599</v>
      </c>
      <c r="H134" s="612">
        <v>44.58099</v>
      </c>
      <c r="I134" s="609">
        <v>222.42310000000001</v>
      </c>
      <c r="J134" s="610">
        <v>10.673100000004</v>
      </c>
      <c r="K134" s="617">
        <v>0.61273581267199995</v>
      </c>
    </row>
    <row r="135" spans="1:11" ht="14.4" customHeight="1" thickBot="1" x14ac:dyDescent="0.35">
      <c r="A135" s="626" t="s">
        <v>460</v>
      </c>
      <c r="B135" s="604">
        <v>338.99999999998101</v>
      </c>
      <c r="C135" s="604">
        <v>373.60795000000002</v>
      </c>
      <c r="D135" s="605">
        <v>34.607950000018</v>
      </c>
      <c r="E135" s="606">
        <v>1.1020883480820001</v>
      </c>
      <c r="F135" s="604">
        <v>362.99999999999301</v>
      </c>
      <c r="G135" s="605">
        <v>211.74999999999599</v>
      </c>
      <c r="H135" s="607">
        <v>44.58099</v>
      </c>
      <c r="I135" s="604">
        <v>222.42310000000001</v>
      </c>
      <c r="J135" s="605">
        <v>10.673100000004</v>
      </c>
      <c r="K135" s="608">
        <v>0.61273581267199995</v>
      </c>
    </row>
    <row r="136" spans="1:11" ht="14.4" customHeight="1" thickBot="1" x14ac:dyDescent="0.35">
      <c r="A136" s="623" t="s">
        <v>461</v>
      </c>
      <c r="B136" s="604">
        <v>0</v>
      </c>
      <c r="C136" s="604">
        <v>991.19064999999705</v>
      </c>
      <c r="D136" s="605">
        <v>991.19064999999705</v>
      </c>
      <c r="E136" s="614" t="s">
        <v>333</v>
      </c>
      <c r="F136" s="604">
        <v>0</v>
      </c>
      <c r="G136" s="605">
        <v>0</v>
      </c>
      <c r="H136" s="607">
        <v>443.46125000000001</v>
      </c>
      <c r="I136" s="604">
        <v>506.56522999999999</v>
      </c>
      <c r="J136" s="605">
        <v>506.56522999999999</v>
      </c>
      <c r="K136" s="615" t="s">
        <v>333</v>
      </c>
    </row>
    <row r="137" spans="1:11" ht="14.4" customHeight="1" thickBot="1" x14ac:dyDescent="0.35">
      <c r="A137" s="624" t="s">
        <v>462</v>
      </c>
      <c r="B137" s="604">
        <v>0</v>
      </c>
      <c r="C137" s="604">
        <v>880.93099999999697</v>
      </c>
      <c r="D137" s="605">
        <v>880.93099999999697</v>
      </c>
      <c r="E137" s="614" t="s">
        <v>333</v>
      </c>
      <c r="F137" s="604">
        <v>0</v>
      </c>
      <c r="G137" s="605">
        <v>0</v>
      </c>
      <c r="H137" s="607">
        <v>437.06200000000001</v>
      </c>
      <c r="I137" s="604">
        <v>437.06200000000001</v>
      </c>
      <c r="J137" s="605">
        <v>437.06200000000001</v>
      </c>
      <c r="K137" s="615" t="s">
        <v>333</v>
      </c>
    </row>
    <row r="138" spans="1:11" ht="14.4" customHeight="1" thickBot="1" x14ac:dyDescent="0.35">
      <c r="A138" s="625" t="s">
        <v>463</v>
      </c>
      <c r="B138" s="609">
        <v>0</v>
      </c>
      <c r="C138" s="609">
        <v>880.93099999999697</v>
      </c>
      <c r="D138" s="610">
        <v>880.93099999999697</v>
      </c>
      <c r="E138" s="611" t="s">
        <v>333</v>
      </c>
      <c r="F138" s="609">
        <v>0</v>
      </c>
      <c r="G138" s="610">
        <v>0</v>
      </c>
      <c r="H138" s="612">
        <v>437.06200000000001</v>
      </c>
      <c r="I138" s="609">
        <v>437.06200000000001</v>
      </c>
      <c r="J138" s="610">
        <v>437.06200000000001</v>
      </c>
      <c r="K138" s="613" t="s">
        <v>333</v>
      </c>
    </row>
    <row r="139" spans="1:11" ht="14.4" customHeight="1" thickBot="1" x14ac:dyDescent="0.35">
      <c r="A139" s="626" t="s">
        <v>464</v>
      </c>
      <c r="B139" s="604">
        <v>0</v>
      </c>
      <c r="C139" s="604">
        <v>880.93099999999697</v>
      </c>
      <c r="D139" s="605">
        <v>880.93099999999697</v>
      </c>
      <c r="E139" s="614" t="s">
        <v>333</v>
      </c>
      <c r="F139" s="604">
        <v>0</v>
      </c>
      <c r="G139" s="605">
        <v>0</v>
      </c>
      <c r="H139" s="607">
        <v>437.06200000000001</v>
      </c>
      <c r="I139" s="604">
        <v>437.06200000000001</v>
      </c>
      <c r="J139" s="605">
        <v>437.06200000000001</v>
      </c>
      <c r="K139" s="615" t="s">
        <v>333</v>
      </c>
    </row>
    <row r="140" spans="1:11" ht="14.4" customHeight="1" thickBot="1" x14ac:dyDescent="0.35">
      <c r="A140" s="624" t="s">
        <v>465</v>
      </c>
      <c r="B140" s="604">
        <v>0</v>
      </c>
      <c r="C140" s="604">
        <v>110.25964999999999</v>
      </c>
      <c r="D140" s="605">
        <v>110.25964999999999</v>
      </c>
      <c r="E140" s="614" t="s">
        <v>333</v>
      </c>
      <c r="F140" s="604">
        <v>0</v>
      </c>
      <c r="G140" s="605">
        <v>0</v>
      </c>
      <c r="H140" s="607">
        <v>6.3992500000000003</v>
      </c>
      <c r="I140" s="604">
        <v>69.503230000000002</v>
      </c>
      <c r="J140" s="605">
        <v>69.503230000000002</v>
      </c>
      <c r="K140" s="615" t="s">
        <v>333</v>
      </c>
    </row>
    <row r="141" spans="1:11" ht="14.4" customHeight="1" thickBot="1" x14ac:dyDescent="0.35">
      <c r="A141" s="625" t="s">
        <v>466</v>
      </c>
      <c r="B141" s="609">
        <v>0</v>
      </c>
      <c r="C141" s="609">
        <v>89.909649999999999</v>
      </c>
      <c r="D141" s="610">
        <v>89.909649999999999</v>
      </c>
      <c r="E141" s="611" t="s">
        <v>333</v>
      </c>
      <c r="F141" s="609">
        <v>0</v>
      </c>
      <c r="G141" s="610">
        <v>0</v>
      </c>
      <c r="H141" s="612">
        <v>6.3992500000000003</v>
      </c>
      <c r="I141" s="609">
        <v>58.837820000000001</v>
      </c>
      <c r="J141" s="610">
        <v>58.837820000000001</v>
      </c>
      <c r="K141" s="613" t="s">
        <v>333</v>
      </c>
    </row>
    <row r="142" spans="1:11" ht="14.4" customHeight="1" thickBot="1" x14ac:dyDescent="0.35">
      <c r="A142" s="626" t="s">
        <v>467</v>
      </c>
      <c r="B142" s="604">
        <v>0</v>
      </c>
      <c r="C142" s="604">
        <v>1.2316499999999999</v>
      </c>
      <c r="D142" s="605">
        <v>1.2316499999999999</v>
      </c>
      <c r="E142" s="614" t="s">
        <v>333</v>
      </c>
      <c r="F142" s="604">
        <v>0</v>
      </c>
      <c r="G142" s="605">
        <v>0</v>
      </c>
      <c r="H142" s="607">
        <v>0.44624999999999998</v>
      </c>
      <c r="I142" s="604">
        <v>4.6088199999999997</v>
      </c>
      <c r="J142" s="605">
        <v>4.6088199999999997</v>
      </c>
      <c r="K142" s="615" t="s">
        <v>333</v>
      </c>
    </row>
    <row r="143" spans="1:11" ht="14.4" customHeight="1" thickBot="1" x14ac:dyDescent="0.35">
      <c r="A143" s="626" t="s">
        <v>468</v>
      </c>
      <c r="B143" s="604">
        <v>0</v>
      </c>
      <c r="C143" s="604">
        <v>81.878</v>
      </c>
      <c r="D143" s="605">
        <v>81.878</v>
      </c>
      <c r="E143" s="614" t="s">
        <v>333</v>
      </c>
      <c r="F143" s="604">
        <v>0</v>
      </c>
      <c r="G143" s="605">
        <v>0</v>
      </c>
      <c r="H143" s="607">
        <v>5.9530000000000003</v>
      </c>
      <c r="I143" s="604">
        <v>37.228999999999999</v>
      </c>
      <c r="J143" s="605">
        <v>37.228999999999999</v>
      </c>
      <c r="K143" s="615" t="s">
        <v>333</v>
      </c>
    </row>
    <row r="144" spans="1:11" ht="14.4" customHeight="1" thickBot="1" x14ac:dyDescent="0.35">
      <c r="A144" s="626" t="s">
        <v>469</v>
      </c>
      <c r="B144" s="604">
        <v>0</v>
      </c>
      <c r="C144" s="604">
        <v>6.8</v>
      </c>
      <c r="D144" s="605">
        <v>6.8</v>
      </c>
      <c r="E144" s="614" t="s">
        <v>333</v>
      </c>
      <c r="F144" s="604">
        <v>0</v>
      </c>
      <c r="G144" s="605">
        <v>0</v>
      </c>
      <c r="H144" s="607">
        <v>4.9406564584124654E-324</v>
      </c>
      <c r="I144" s="604">
        <v>17</v>
      </c>
      <c r="J144" s="605">
        <v>17</v>
      </c>
      <c r="K144" s="615" t="s">
        <v>333</v>
      </c>
    </row>
    <row r="145" spans="1:11" ht="14.4" customHeight="1" thickBot="1" x14ac:dyDescent="0.35">
      <c r="A145" s="625" t="s">
        <v>470</v>
      </c>
      <c r="B145" s="609">
        <v>4.9406564584124654E-324</v>
      </c>
      <c r="C145" s="609">
        <v>3.8</v>
      </c>
      <c r="D145" s="610">
        <v>3.8</v>
      </c>
      <c r="E145" s="611" t="s">
        <v>345</v>
      </c>
      <c r="F145" s="609">
        <v>0</v>
      </c>
      <c r="G145" s="610">
        <v>0</v>
      </c>
      <c r="H145" s="612">
        <v>4.9406564584124654E-324</v>
      </c>
      <c r="I145" s="609">
        <v>3.4584595208887258E-323</v>
      </c>
      <c r="J145" s="610">
        <v>3.4584595208887258E-323</v>
      </c>
      <c r="K145" s="613" t="s">
        <v>333</v>
      </c>
    </row>
    <row r="146" spans="1:11" ht="14.4" customHeight="1" thickBot="1" x14ac:dyDescent="0.35">
      <c r="A146" s="626" t="s">
        <v>471</v>
      </c>
      <c r="B146" s="604">
        <v>4.9406564584124654E-324</v>
      </c>
      <c r="C146" s="604">
        <v>3.8</v>
      </c>
      <c r="D146" s="605">
        <v>3.8</v>
      </c>
      <c r="E146" s="614" t="s">
        <v>345</v>
      </c>
      <c r="F146" s="604">
        <v>0</v>
      </c>
      <c r="G146" s="605">
        <v>0</v>
      </c>
      <c r="H146" s="607">
        <v>4.9406564584124654E-324</v>
      </c>
      <c r="I146" s="604">
        <v>3.4584595208887258E-323</v>
      </c>
      <c r="J146" s="605">
        <v>3.4584595208887258E-323</v>
      </c>
      <c r="K146" s="615" t="s">
        <v>333</v>
      </c>
    </row>
    <row r="147" spans="1:11" ht="14.4" customHeight="1" thickBot="1" x14ac:dyDescent="0.35">
      <c r="A147" s="625" t="s">
        <v>472</v>
      </c>
      <c r="B147" s="609">
        <v>4.9406564584124654E-324</v>
      </c>
      <c r="C147" s="609">
        <v>4.9406564584124654E-324</v>
      </c>
      <c r="D147" s="610">
        <v>0</v>
      </c>
      <c r="E147" s="616">
        <v>1</v>
      </c>
      <c r="F147" s="609">
        <v>4.9406564584124654E-324</v>
      </c>
      <c r="G147" s="610">
        <v>0</v>
      </c>
      <c r="H147" s="612">
        <v>4.9406564584124654E-324</v>
      </c>
      <c r="I147" s="609">
        <v>-0.434589999999</v>
      </c>
      <c r="J147" s="610">
        <v>-0.434589999999</v>
      </c>
      <c r="K147" s="613" t="s">
        <v>345</v>
      </c>
    </row>
    <row r="148" spans="1:11" ht="14.4" customHeight="1" thickBot="1" x14ac:dyDescent="0.35">
      <c r="A148" s="626" t="s">
        <v>473</v>
      </c>
      <c r="B148" s="604">
        <v>4.9406564584124654E-324</v>
      </c>
      <c r="C148" s="604">
        <v>4.9406564584124654E-324</v>
      </c>
      <c r="D148" s="605">
        <v>0</v>
      </c>
      <c r="E148" s="606">
        <v>1</v>
      </c>
      <c r="F148" s="604">
        <v>4.9406564584124654E-324</v>
      </c>
      <c r="G148" s="605">
        <v>0</v>
      </c>
      <c r="H148" s="607">
        <v>4.9406564584124654E-324</v>
      </c>
      <c r="I148" s="604">
        <v>-0.434589999999</v>
      </c>
      <c r="J148" s="605">
        <v>-0.434589999999</v>
      </c>
      <c r="K148" s="615" t="s">
        <v>345</v>
      </c>
    </row>
    <row r="149" spans="1:11" ht="14.4" customHeight="1" thickBot="1" x14ac:dyDescent="0.35">
      <c r="A149" s="628" t="s">
        <v>474</v>
      </c>
      <c r="B149" s="604">
        <v>0</v>
      </c>
      <c r="C149" s="604">
        <v>12.15</v>
      </c>
      <c r="D149" s="605">
        <v>12.15</v>
      </c>
      <c r="E149" s="614" t="s">
        <v>333</v>
      </c>
      <c r="F149" s="604">
        <v>0</v>
      </c>
      <c r="G149" s="605">
        <v>0</v>
      </c>
      <c r="H149" s="607">
        <v>4.9406564584124654E-324</v>
      </c>
      <c r="I149" s="604">
        <v>8.1999999999999993</v>
      </c>
      <c r="J149" s="605">
        <v>8.1999999999999993</v>
      </c>
      <c r="K149" s="615" t="s">
        <v>333</v>
      </c>
    </row>
    <row r="150" spans="1:11" ht="14.4" customHeight="1" thickBot="1" x14ac:dyDescent="0.35">
      <c r="A150" s="626" t="s">
        <v>475</v>
      </c>
      <c r="B150" s="604">
        <v>0</v>
      </c>
      <c r="C150" s="604">
        <v>12.15</v>
      </c>
      <c r="D150" s="605">
        <v>12.15</v>
      </c>
      <c r="E150" s="614" t="s">
        <v>333</v>
      </c>
      <c r="F150" s="604">
        <v>0</v>
      </c>
      <c r="G150" s="605">
        <v>0</v>
      </c>
      <c r="H150" s="607">
        <v>4.9406564584124654E-324</v>
      </c>
      <c r="I150" s="604">
        <v>8.1999999999999993</v>
      </c>
      <c r="J150" s="605">
        <v>8.1999999999999993</v>
      </c>
      <c r="K150" s="615" t="s">
        <v>333</v>
      </c>
    </row>
    <row r="151" spans="1:11" ht="14.4" customHeight="1" thickBot="1" x14ac:dyDescent="0.35">
      <c r="A151" s="628" t="s">
        <v>476</v>
      </c>
      <c r="B151" s="604">
        <v>0</v>
      </c>
      <c r="C151" s="604">
        <v>4.3499999999999996</v>
      </c>
      <c r="D151" s="605">
        <v>4.3499999999999996</v>
      </c>
      <c r="E151" s="614" t="s">
        <v>333</v>
      </c>
      <c r="F151" s="604">
        <v>0</v>
      </c>
      <c r="G151" s="605">
        <v>0</v>
      </c>
      <c r="H151" s="607">
        <v>4.9406564584124654E-324</v>
      </c>
      <c r="I151" s="604">
        <v>2.9</v>
      </c>
      <c r="J151" s="605">
        <v>2.9</v>
      </c>
      <c r="K151" s="615" t="s">
        <v>333</v>
      </c>
    </row>
    <row r="152" spans="1:11" ht="14.4" customHeight="1" thickBot="1" x14ac:dyDescent="0.35">
      <c r="A152" s="626" t="s">
        <v>477</v>
      </c>
      <c r="B152" s="604">
        <v>0</v>
      </c>
      <c r="C152" s="604">
        <v>4.3499999999999996</v>
      </c>
      <c r="D152" s="605">
        <v>4.3499999999999996</v>
      </c>
      <c r="E152" s="614" t="s">
        <v>333</v>
      </c>
      <c r="F152" s="604">
        <v>0</v>
      </c>
      <c r="G152" s="605">
        <v>0</v>
      </c>
      <c r="H152" s="607">
        <v>4.9406564584124654E-324</v>
      </c>
      <c r="I152" s="604">
        <v>2.9</v>
      </c>
      <c r="J152" s="605">
        <v>2.9</v>
      </c>
      <c r="K152" s="615" t="s">
        <v>333</v>
      </c>
    </row>
    <row r="153" spans="1:11" ht="14.4" customHeight="1" thickBot="1" x14ac:dyDescent="0.35">
      <c r="A153" s="625" t="s">
        <v>478</v>
      </c>
      <c r="B153" s="609">
        <v>0</v>
      </c>
      <c r="C153" s="609">
        <v>0.05</v>
      </c>
      <c r="D153" s="610">
        <v>0.05</v>
      </c>
      <c r="E153" s="611" t="s">
        <v>333</v>
      </c>
      <c r="F153" s="609">
        <v>0</v>
      </c>
      <c r="G153" s="610">
        <v>0</v>
      </c>
      <c r="H153" s="612">
        <v>4.9406564584124654E-324</v>
      </c>
      <c r="I153" s="609">
        <v>3.4584595208887258E-323</v>
      </c>
      <c r="J153" s="610">
        <v>3.4584595208887258E-323</v>
      </c>
      <c r="K153" s="613" t="s">
        <v>333</v>
      </c>
    </row>
    <row r="154" spans="1:11" ht="14.4" customHeight="1" thickBot="1" x14ac:dyDescent="0.35">
      <c r="A154" s="626" t="s">
        <v>479</v>
      </c>
      <c r="B154" s="604">
        <v>0</v>
      </c>
      <c r="C154" s="604">
        <v>0.05</v>
      </c>
      <c r="D154" s="605">
        <v>0.05</v>
      </c>
      <c r="E154" s="614" t="s">
        <v>333</v>
      </c>
      <c r="F154" s="604">
        <v>0</v>
      </c>
      <c r="G154" s="605">
        <v>0</v>
      </c>
      <c r="H154" s="607">
        <v>4.9406564584124654E-324</v>
      </c>
      <c r="I154" s="604">
        <v>3.4584595208887258E-323</v>
      </c>
      <c r="J154" s="605">
        <v>3.4584595208887258E-323</v>
      </c>
      <c r="K154" s="615" t="s">
        <v>333</v>
      </c>
    </row>
    <row r="155" spans="1:11" ht="14.4" customHeight="1" thickBot="1" x14ac:dyDescent="0.35">
      <c r="A155" s="623" t="s">
        <v>480</v>
      </c>
      <c r="B155" s="604">
        <v>35075.999999998101</v>
      </c>
      <c r="C155" s="604">
        <v>34977.65926</v>
      </c>
      <c r="D155" s="605">
        <v>-98.340739998063995</v>
      </c>
      <c r="E155" s="606">
        <v>0.99719635249100003</v>
      </c>
      <c r="F155" s="604">
        <v>35568.977520439897</v>
      </c>
      <c r="G155" s="605">
        <v>20748.570220256599</v>
      </c>
      <c r="H155" s="607">
        <v>1914.6610000000001</v>
      </c>
      <c r="I155" s="604">
        <v>17461.616000000002</v>
      </c>
      <c r="J155" s="605">
        <v>-3286.9542202565799</v>
      </c>
      <c r="K155" s="608">
        <v>0.49092263025999999</v>
      </c>
    </row>
    <row r="156" spans="1:11" ht="14.4" customHeight="1" thickBot="1" x14ac:dyDescent="0.35">
      <c r="A156" s="624" t="s">
        <v>481</v>
      </c>
      <c r="B156" s="604">
        <v>35075.999999998101</v>
      </c>
      <c r="C156" s="604">
        <v>34791.008999999998</v>
      </c>
      <c r="D156" s="605">
        <v>-284.99099999805901</v>
      </c>
      <c r="E156" s="606">
        <v>0.99187504276399996</v>
      </c>
      <c r="F156" s="604">
        <v>35564.977520439897</v>
      </c>
      <c r="G156" s="605">
        <v>20746.2368869233</v>
      </c>
      <c r="H156" s="607">
        <v>1914.6610000000001</v>
      </c>
      <c r="I156" s="604">
        <v>17416.706999999999</v>
      </c>
      <c r="J156" s="605">
        <v>-3329.5298869232502</v>
      </c>
      <c r="K156" s="608">
        <v>0.48971511341399998</v>
      </c>
    </row>
    <row r="157" spans="1:11" ht="14.4" customHeight="1" thickBot="1" x14ac:dyDescent="0.35">
      <c r="A157" s="625" t="s">
        <v>482</v>
      </c>
      <c r="B157" s="609">
        <v>35075.999999998101</v>
      </c>
      <c r="C157" s="609">
        <v>34791.008999999998</v>
      </c>
      <c r="D157" s="610">
        <v>-284.99099999805901</v>
      </c>
      <c r="E157" s="616">
        <v>0.99187504276399996</v>
      </c>
      <c r="F157" s="609">
        <v>35564.977520439897</v>
      </c>
      <c r="G157" s="610">
        <v>20746.2368869233</v>
      </c>
      <c r="H157" s="612">
        <v>1914.6610000000001</v>
      </c>
      <c r="I157" s="609">
        <v>17416.706999999999</v>
      </c>
      <c r="J157" s="610">
        <v>-3329.5298869232502</v>
      </c>
      <c r="K157" s="617">
        <v>0.48971511341399998</v>
      </c>
    </row>
    <row r="158" spans="1:11" ht="14.4" customHeight="1" thickBot="1" x14ac:dyDescent="0.35">
      <c r="A158" s="626" t="s">
        <v>483</v>
      </c>
      <c r="B158" s="604">
        <v>525.99999999997101</v>
      </c>
      <c r="C158" s="604">
        <v>546.89499999999998</v>
      </c>
      <c r="D158" s="605">
        <v>20.895000000029</v>
      </c>
      <c r="E158" s="606">
        <v>1.0397243346</v>
      </c>
      <c r="F158" s="604">
        <v>561.97767186452302</v>
      </c>
      <c r="G158" s="605">
        <v>327.82030858763898</v>
      </c>
      <c r="H158" s="607">
        <v>46.743000000000002</v>
      </c>
      <c r="I158" s="604">
        <v>327.20100000000002</v>
      </c>
      <c r="J158" s="605">
        <v>-0.61930858763800001</v>
      </c>
      <c r="K158" s="608">
        <v>0.58223131697399999</v>
      </c>
    </row>
    <row r="159" spans="1:11" ht="14.4" customHeight="1" thickBot="1" x14ac:dyDescent="0.35">
      <c r="A159" s="626" t="s">
        <v>484</v>
      </c>
      <c r="B159" s="604">
        <v>7311.9999999995998</v>
      </c>
      <c r="C159" s="604">
        <v>6958.4210000000003</v>
      </c>
      <c r="D159" s="605">
        <v>-353.57899999959898</v>
      </c>
      <c r="E159" s="606">
        <v>0.95164400984599995</v>
      </c>
      <c r="F159" s="604">
        <v>7098.9999999998699</v>
      </c>
      <c r="G159" s="605">
        <v>4141.0833333332603</v>
      </c>
      <c r="H159" s="607">
        <v>316.26799999999997</v>
      </c>
      <c r="I159" s="604">
        <v>3289.328</v>
      </c>
      <c r="J159" s="605">
        <v>-851.75533333325598</v>
      </c>
      <c r="K159" s="608">
        <v>0.46335089449200001</v>
      </c>
    </row>
    <row r="160" spans="1:11" ht="14.4" customHeight="1" thickBot="1" x14ac:dyDescent="0.35">
      <c r="A160" s="626" t="s">
        <v>485</v>
      </c>
      <c r="B160" s="604">
        <v>127.99999999999299</v>
      </c>
      <c r="C160" s="604">
        <v>172.69499999999999</v>
      </c>
      <c r="D160" s="605">
        <v>44.695000000006999</v>
      </c>
      <c r="E160" s="606">
        <v>1.3491796874999999</v>
      </c>
      <c r="F160" s="604">
        <v>322.00269399931898</v>
      </c>
      <c r="G160" s="605">
        <v>187.83490483293599</v>
      </c>
      <c r="H160" s="607">
        <v>26.756</v>
      </c>
      <c r="I160" s="604">
        <v>187.29300000000001</v>
      </c>
      <c r="J160" s="605">
        <v>-0.541904832936</v>
      </c>
      <c r="K160" s="608">
        <v>0.58165041314900001</v>
      </c>
    </row>
    <row r="161" spans="1:11" ht="14.4" customHeight="1" thickBot="1" x14ac:dyDescent="0.35">
      <c r="A161" s="626" t="s">
        <v>486</v>
      </c>
      <c r="B161" s="604">
        <v>226.99999999998801</v>
      </c>
      <c r="C161" s="604">
        <v>229.86699999999999</v>
      </c>
      <c r="D161" s="605">
        <v>2.8670000000120002</v>
      </c>
      <c r="E161" s="606">
        <v>1.012629955947</v>
      </c>
      <c r="F161" s="604">
        <v>230.99715457666801</v>
      </c>
      <c r="G161" s="605">
        <v>134.74834016972301</v>
      </c>
      <c r="H161" s="607">
        <v>19.292999999999999</v>
      </c>
      <c r="I161" s="604">
        <v>135.05099999999999</v>
      </c>
      <c r="J161" s="605">
        <v>0.30265983027600002</v>
      </c>
      <c r="K161" s="608">
        <v>0.58464356518799998</v>
      </c>
    </row>
    <row r="162" spans="1:11" ht="14.4" customHeight="1" thickBot="1" x14ac:dyDescent="0.35">
      <c r="A162" s="626" t="s">
        <v>487</v>
      </c>
      <c r="B162" s="604">
        <v>26862.999999998501</v>
      </c>
      <c r="C162" s="604">
        <v>26862.634999999998</v>
      </c>
      <c r="D162" s="605">
        <v>-0.36499999851699999</v>
      </c>
      <c r="E162" s="606">
        <v>0.99998641253700005</v>
      </c>
      <c r="F162" s="604">
        <v>27330.999999999502</v>
      </c>
      <c r="G162" s="605">
        <v>15943.083333332999</v>
      </c>
      <c r="H162" s="607">
        <v>1503.893</v>
      </c>
      <c r="I162" s="604">
        <v>13465.878000000001</v>
      </c>
      <c r="J162" s="605">
        <v>-2477.20533333303</v>
      </c>
      <c r="K162" s="608">
        <v>0.49269613259599998</v>
      </c>
    </row>
    <row r="163" spans="1:11" ht="14.4" customHeight="1" thickBot="1" x14ac:dyDescent="0.35">
      <c r="A163" s="626" t="s">
        <v>488</v>
      </c>
      <c r="B163" s="604">
        <v>19.999999999998</v>
      </c>
      <c r="C163" s="604">
        <v>20.495999999999999</v>
      </c>
      <c r="D163" s="605">
        <v>0.49600000000099997</v>
      </c>
      <c r="E163" s="606">
        <v>1.0247999999999999</v>
      </c>
      <c r="F163" s="604">
        <v>19.999999999999002</v>
      </c>
      <c r="G163" s="605">
        <v>11.666666666666</v>
      </c>
      <c r="H163" s="607">
        <v>1.708</v>
      </c>
      <c r="I163" s="604">
        <v>11.956</v>
      </c>
      <c r="J163" s="605">
        <v>0.28933333333299999</v>
      </c>
      <c r="K163" s="608">
        <v>0.5978</v>
      </c>
    </row>
    <row r="164" spans="1:11" ht="14.4" customHeight="1" thickBot="1" x14ac:dyDescent="0.35">
      <c r="A164" s="624" t="s">
        <v>489</v>
      </c>
      <c r="B164" s="604">
        <v>0</v>
      </c>
      <c r="C164" s="604">
        <v>186.65026</v>
      </c>
      <c r="D164" s="605">
        <v>186.65026</v>
      </c>
      <c r="E164" s="614" t="s">
        <v>333</v>
      </c>
      <c r="F164" s="604">
        <v>4</v>
      </c>
      <c r="G164" s="605">
        <v>2.333333333333</v>
      </c>
      <c r="H164" s="607">
        <v>4.9406564584124654E-324</v>
      </c>
      <c r="I164" s="604">
        <v>44.908999999999999</v>
      </c>
      <c r="J164" s="605">
        <v>42.575666666666002</v>
      </c>
      <c r="K164" s="608">
        <v>11.22725</v>
      </c>
    </row>
    <row r="165" spans="1:11" ht="14.4" customHeight="1" thickBot="1" x14ac:dyDescent="0.35">
      <c r="A165" s="625" t="s">
        <v>490</v>
      </c>
      <c r="B165" s="609">
        <v>0</v>
      </c>
      <c r="C165" s="609">
        <v>70.051559999999995</v>
      </c>
      <c r="D165" s="610">
        <v>70.051559999999995</v>
      </c>
      <c r="E165" s="611" t="s">
        <v>333</v>
      </c>
      <c r="F165" s="609">
        <v>4</v>
      </c>
      <c r="G165" s="610">
        <v>2.333333333333</v>
      </c>
      <c r="H165" s="612">
        <v>4.9406564584124654E-324</v>
      </c>
      <c r="I165" s="609">
        <v>3.4584595208887258E-323</v>
      </c>
      <c r="J165" s="610">
        <v>-2.333333333333</v>
      </c>
      <c r="K165" s="617">
        <v>9.8813129168249309E-324</v>
      </c>
    </row>
    <row r="166" spans="1:11" ht="14.4" customHeight="1" thickBot="1" x14ac:dyDescent="0.35">
      <c r="A166" s="626" t="s">
        <v>491</v>
      </c>
      <c r="B166" s="604">
        <v>0</v>
      </c>
      <c r="C166" s="604">
        <v>70.051559999999995</v>
      </c>
      <c r="D166" s="605">
        <v>70.051559999999995</v>
      </c>
      <c r="E166" s="614" t="s">
        <v>333</v>
      </c>
      <c r="F166" s="604">
        <v>4</v>
      </c>
      <c r="G166" s="605">
        <v>2.333333333333</v>
      </c>
      <c r="H166" s="607">
        <v>4.9406564584124654E-324</v>
      </c>
      <c r="I166" s="604">
        <v>3.4584595208887258E-323</v>
      </c>
      <c r="J166" s="605">
        <v>-2.333333333333</v>
      </c>
      <c r="K166" s="608">
        <v>9.8813129168249309E-324</v>
      </c>
    </row>
    <row r="167" spans="1:11" ht="14.4" customHeight="1" thickBot="1" x14ac:dyDescent="0.35">
      <c r="A167" s="625" t="s">
        <v>492</v>
      </c>
      <c r="B167" s="609">
        <v>0</v>
      </c>
      <c r="C167" s="609">
        <v>14.8482</v>
      </c>
      <c r="D167" s="610">
        <v>14.8482</v>
      </c>
      <c r="E167" s="611" t="s">
        <v>333</v>
      </c>
      <c r="F167" s="609">
        <v>0</v>
      </c>
      <c r="G167" s="610">
        <v>0</v>
      </c>
      <c r="H167" s="612">
        <v>4.9406564584124654E-324</v>
      </c>
      <c r="I167" s="609">
        <v>21.579000000000001</v>
      </c>
      <c r="J167" s="610">
        <v>21.579000000000001</v>
      </c>
      <c r="K167" s="613" t="s">
        <v>333</v>
      </c>
    </row>
    <row r="168" spans="1:11" ht="14.4" customHeight="1" thickBot="1" x14ac:dyDescent="0.35">
      <c r="A168" s="626" t="s">
        <v>493</v>
      </c>
      <c r="B168" s="604">
        <v>0</v>
      </c>
      <c r="C168" s="604">
        <v>11.3392</v>
      </c>
      <c r="D168" s="605">
        <v>11.3392</v>
      </c>
      <c r="E168" s="614" t="s">
        <v>333</v>
      </c>
      <c r="F168" s="604">
        <v>0</v>
      </c>
      <c r="G168" s="605">
        <v>0</v>
      </c>
      <c r="H168" s="607">
        <v>4.9406564584124654E-324</v>
      </c>
      <c r="I168" s="604">
        <v>8.39</v>
      </c>
      <c r="J168" s="605">
        <v>8.39</v>
      </c>
      <c r="K168" s="615" t="s">
        <v>333</v>
      </c>
    </row>
    <row r="169" spans="1:11" ht="14.4" customHeight="1" thickBot="1" x14ac:dyDescent="0.35">
      <c r="A169" s="626" t="s">
        <v>494</v>
      </c>
      <c r="B169" s="604">
        <v>0</v>
      </c>
      <c r="C169" s="604">
        <v>3.5089999999999999</v>
      </c>
      <c r="D169" s="605">
        <v>3.5089999999999999</v>
      </c>
      <c r="E169" s="614" t="s">
        <v>333</v>
      </c>
      <c r="F169" s="604">
        <v>0</v>
      </c>
      <c r="G169" s="605">
        <v>0</v>
      </c>
      <c r="H169" s="607">
        <v>4.9406564584124654E-324</v>
      </c>
      <c r="I169" s="604">
        <v>13.189</v>
      </c>
      <c r="J169" s="605">
        <v>13.189</v>
      </c>
      <c r="K169" s="615" t="s">
        <v>333</v>
      </c>
    </row>
    <row r="170" spans="1:11" ht="14.4" customHeight="1" thickBot="1" x14ac:dyDescent="0.35">
      <c r="A170" s="625" t="s">
        <v>495</v>
      </c>
      <c r="B170" s="609">
        <v>0</v>
      </c>
      <c r="C170" s="609">
        <v>95.1785</v>
      </c>
      <c r="D170" s="610">
        <v>95.1785</v>
      </c>
      <c r="E170" s="611" t="s">
        <v>333</v>
      </c>
      <c r="F170" s="609">
        <v>0</v>
      </c>
      <c r="G170" s="610">
        <v>0</v>
      </c>
      <c r="H170" s="612">
        <v>4.9406564584124654E-324</v>
      </c>
      <c r="I170" s="609">
        <v>10.81</v>
      </c>
      <c r="J170" s="610">
        <v>10.81</v>
      </c>
      <c r="K170" s="613" t="s">
        <v>333</v>
      </c>
    </row>
    <row r="171" spans="1:11" ht="14.4" customHeight="1" thickBot="1" x14ac:dyDescent="0.35">
      <c r="A171" s="626" t="s">
        <v>496</v>
      </c>
      <c r="B171" s="604">
        <v>0</v>
      </c>
      <c r="C171" s="604">
        <v>95.1785</v>
      </c>
      <c r="D171" s="605">
        <v>95.1785</v>
      </c>
      <c r="E171" s="614" t="s">
        <v>333</v>
      </c>
      <c r="F171" s="604">
        <v>0</v>
      </c>
      <c r="G171" s="605">
        <v>0</v>
      </c>
      <c r="H171" s="607">
        <v>4.9406564584124654E-324</v>
      </c>
      <c r="I171" s="604">
        <v>3.4584595208887258E-323</v>
      </c>
      <c r="J171" s="605">
        <v>3.4584595208887258E-323</v>
      </c>
      <c r="K171" s="615" t="s">
        <v>333</v>
      </c>
    </row>
    <row r="172" spans="1:11" ht="14.4" customHeight="1" thickBot="1" x14ac:dyDescent="0.35">
      <c r="A172" s="626" t="s">
        <v>497</v>
      </c>
      <c r="B172" s="604">
        <v>4.9406564584124654E-324</v>
      </c>
      <c r="C172" s="604">
        <v>4.9406564584124654E-324</v>
      </c>
      <c r="D172" s="605">
        <v>0</v>
      </c>
      <c r="E172" s="606">
        <v>1</v>
      </c>
      <c r="F172" s="604">
        <v>4.9406564584124654E-324</v>
      </c>
      <c r="G172" s="605">
        <v>0</v>
      </c>
      <c r="H172" s="607">
        <v>4.9406564584124654E-324</v>
      </c>
      <c r="I172" s="604">
        <v>10.81</v>
      </c>
      <c r="J172" s="605">
        <v>10.81</v>
      </c>
      <c r="K172" s="615" t="s">
        <v>345</v>
      </c>
    </row>
    <row r="173" spans="1:11" ht="14.4" customHeight="1" thickBot="1" x14ac:dyDescent="0.35">
      <c r="A173" s="625" t="s">
        <v>498</v>
      </c>
      <c r="B173" s="609">
        <v>0</v>
      </c>
      <c r="C173" s="609">
        <v>6.5720000000000001</v>
      </c>
      <c r="D173" s="610">
        <v>6.5720000000000001</v>
      </c>
      <c r="E173" s="611" t="s">
        <v>333</v>
      </c>
      <c r="F173" s="609">
        <v>0</v>
      </c>
      <c r="G173" s="610">
        <v>0</v>
      </c>
      <c r="H173" s="612">
        <v>4.9406564584124654E-324</v>
      </c>
      <c r="I173" s="609">
        <v>12.52</v>
      </c>
      <c r="J173" s="610">
        <v>12.52</v>
      </c>
      <c r="K173" s="613" t="s">
        <v>333</v>
      </c>
    </row>
    <row r="174" spans="1:11" ht="14.4" customHeight="1" thickBot="1" x14ac:dyDescent="0.35">
      <c r="A174" s="626" t="s">
        <v>499</v>
      </c>
      <c r="B174" s="604">
        <v>0</v>
      </c>
      <c r="C174" s="604">
        <v>6.5720000000000001</v>
      </c>
      <c r="D174" s="605">
        <v>6.5720000000000001</v>
      </c>
      <c r="E174" s="614" t="s">
        <v>333</v>
      </c>
      <c r="F174" s="604">
        <v>0</v>
      </c>
      <c r="G174" s="605">
        <v>0</v>
      </c>
      <c r="H174" s="607">
        <v>4.9406564584124654E-324</v>
      </c>
      <c r="I174" s="604">
        <v>3.4584595208887258E-323</v>
      </c>
      <c r="J174" s="605">
        <v>3.4584595208887258E-323</v>
      </c>
      <c r="K174" s="615" t="s">
        <v>333</v>
      </c>
    </row>
    <row r="175" spans="1:11" ht="14.4" customHeight="1" thickBot="1" x14ac:dyDescent="0.35">
      <c r="A175" s="626" t="s">
        <v>500</v>
      </c>
      <c r="B175" s="604">
        <v>4.9406564584124654E-324</v>
      </c>
      <c r="C175" s="604">
        <v>4.9406564584124654E-324</v>
      </c>
      <c r="D175" s="605">
        <v>0</v>
      </c>
      <c r="E175" s="606">
        <v>1</v>
      </c>
      <c r="F175" s="604">
        <v>4.9406564584124654E-324</v>
      </c>
      <c r="G175" s="605">
        <v>0</v>
      </c>
      <c r="H175" s="607">
        <v>4.9406564584124654E-324</v>
      </c>
      <c r="I175" s="604">
        <v>12.52</v>
      </c>
      <c r="J175" s="605">
        <v>12.52</v>
      </c>
      <c r="K175" s="615" t="s">
        <v>345</v>
      </c>
    </row>
    <row r="176" spans="1:11" ht="14.4" customHeight="1" thickBot="1" x14ac:dyDescent="0.35">
      <c r="A176" s="623" t="s">
        <v>501</v>
      </c>
      <c r="B176" s="604">
        <v>0</v>
      </c>
      <c r="C176" s="604">
        <v>2.6900000000000001E-3</v>
      </c>
      <c r="D176" s="605">
        <v>2.6900000000000001E-3</v>
      </c>
      <c r="E176" s="614" t="s">
        <v>333</v>
      </c>
      <c r="F176" s="604">
        <v>0</v>
      </c>
      <c r="G176" s="605">
        <v>0</v>
      </c>
      <c r="H176" s="607">
        <v>4.9406564584124654E-324</v>
      </c>
      <c r="I176" s="604">
        <v>3.4584595208887258E-323</v>
      </c>
      <c r="J176" s="605">
        <v>3.4584595208887258E-323</v>
      </c>
      <c r="K176" s="615" t="s">
        <v>333</v>
      </c>
    </row>
    <row r="177" spans="1:11" ht="14.4" customHeight="1" thickBot="1" x14ac:dyDescent="0.35">
      <c r="A177" s="624" t="s">
        <v>502</v>
      </c>
      <c r="B177" s="604">
        <v>0</v>
      </c>
      <c r="C177" s="604">
        <v>2.6900000000000001E-3</v>
      </c>
      <c r="D177" s="605">
        <v>2.6900000000000001E-3</v>
      </c>
      <c r="E177" s="614" t="s">
        <v>333</v>
      </c>
      <c r="F177" s="604">
        <v>0</v>
      </c>
      <c r="G177" s="605">
        <v>0</v>
      </c>
      <c r="H177" s="607">
        <v>4.9406564584124654E-324</v>
      </c>
      <c r="I177" s="604">
        <v>3.4584595208887258E-323</v>
      </c>
      <c r="J177" s="605">
        <v>3.4584595208887258E-323</v>
      </c>
      <c r="K177" s="615" t="s">
        <v>333</v>
      </c>
    </row>
    <row r="178" spans="1:11" ht="14.4" customHeight="1" thickBot="1" x14ac:dyDescent="0.35">
      <c r="A178" s="625" t="s">
        <v>503</v>
      </c>
      <c r="B178" s="609">
        <v>0</v>
      </c>
      <c r="C178" s="609">
        <v>2.6900000000000001E-3</v>
      </c>
      <c r="D178" s="610">
        <v>2.6900000000000001E-3</v>
      </c>
      <c r="E178" s="611" t="s">
        <v>333</v>
      </c>
      <c r="F178" s="609">
        <v>0</v>
      </c>
      <c r="G178" s="610">
        <v>0</v>
      </c>
      <c r="H178" s="612">
        <v>4.9406564584124654E-324</v>
      </c>
      <c r="I178" s="609">
        <v>3.4584595208887258E-323</v>
      </c>
      <c r="J178" s="610">
        <v>3.4584595208887258E-323</v>
      </c>
      <c r="K178" s="613" t="s">
        <v>333</v>
      </c>
    </row>
    <row r="179" spans="1:11" ht="14.4" customHeight="1" thickBot="1" x14ac:dyDescent="0.35">
      <c r="A179" s="626" t="s">
        <v>504</v>
      </c>
      <c r="B179" s="604">
        <v>0</v>
      </c>
      <c r="C179" s="604">
        <v>2.6900000000000001E-3</v>
      </c>
      <c r="D179" s="605">
        <v>2.6900000000000001E-3</v>
      </c>
      <c r="E179" s="614" t="s">
        <v>333</v>
      </c>
      <c r="F179" s="604">
        <v>0</v>
      </c>
      <c r="G179" s="605">
        <v>0</v>
      </c>
      <c r="H179" s="607">
        <v>4.9406564584124654E-324</v>
      </c>
      <c r="I179" s="604">
        <v>3.4584595208887258E-323</v>
      </c>
      <c r="J179" s="605">
        <v>3.4584595208887258E-323</v>
      </c>
      <c r="K179" s="615" t="s">
        <v>333</v>
      </c>
    </row>
    <row r="180" spans="1:11" ht="14.4" customHeight="1" thickBot="1" x14ac:dyDescent="0.35">
      <c r="A180" s="622" t="s">
        <v>505</v>
      </c>
      <c r="B180" s="604">
        <v>320460.235620744</v>
      </c>
      <c r="C180" s="604">
        <v>292904.51896000002</v>
      </c>
      <c r="D180" s="605">
        <v>-27555.7166607443</v>
      </c>
      <c r="E180" s="606">
        <v>0.91401205641799999</v>
      </c>
      <c r="F180" s="604">
        <v>343431.06375286297</v>
      </c>
      <c r="G180" s="605">
        <v>200334.78718916999</v>
      </c>
      <c r="H180" s="607">
        <v>38053.558470000004</v>
      </c>
      <c r="I180" s="604">
        <v>226456.87805999999</v>
      </c>
      <c r="J180" s="605">
        <v>26122.090870830099</v>
      </c>
      <c r="K180" s="608">
        <v>0.65939544194199995</v>
      </c>
    </row>
    <row r="181" spans="1:11" ht="14.4" customHeight="1" thickBot="1" x14ac:dyDescent="0.35">
      <c r="A181" s="623" t="s">
        <v>506</v>
      </c>
      <c r="B181" s="604">
        <v>317875.188285593</v>
      </c>
      <c r="C181" s="604">
        <v>289807.73261000001</v>
      </c>
      <c r="D181" s="605">
        <v>-28067.455675592799</v>
      </c>
      <c r="E181" s="606">
        <v>0.91170290507100005</v>
      </c>
      <c r="F181" s="604">
        <v>343423.12226666597</v>
      </c>
      <c r="G181" s="605">
        <v>200330.154655555</v>
      </c>
      <c r="H181" s="607">
        <v>38047.111169999996</v>
      </c>
      <c r="I181" s="604">
        <v>226208.93010999999</v>
      </c>
      <c r="J181" s="605">
        <v>25878.775454444902</v>
      </c>
      <c r="K181" s="608">
        <v>0.65868870044899996</v>
      </c>
    </row>
    <row r="182" spans="1:11" ht="14.4" customHeight="1" thickBot="1" x14ac:dyDescent="0.35">
      <c r="A182" s="624" t="s">
        <v>507</v>
      </c>
      <c r="B182" s="604">
        <v>317875.188285593</v>
      </c>
      <c r="C182" s="604">
        <v>289807.73261000001</v>
      </c>
      <c r="D182" s="605">
        <v>-28067.455675592799</v>
      </c>
      <c r="E182" s="606">
        <v>0.91170290507100005</v>
      </c>
      <c r="F182" s="604">
        <v>343423.12226666597</v>
      </c>
      <c r="G182" s="605">
        <v>200330.154655555</v>
      </c>
      <c r="H182" s="607">
        <v>38047.111169999996</v>
      </c>
      <c r="I182" s="604">
        <v>226208.93010999999</v>
      </c>
      <c r="J182" s="605">
        <v>25878.775454444902</v>
      </c>
      <c r="K182" s="608">
        <v>0.65868870044899996</v>
      </c>
    </row>
    <row r="183" spans="1:11" ht="14.4" customHeight="1" thickBot="1" x14ac:dyDescent="0.35">
      <c r="A183" s="625" t="s">
        <v>508</v>
      </c>
      <c r="B183" s="609">
        <v>6.1810596903699997</v>
      </c>
      <c r="C183" s="609">
        <v>3.4376899999999999</v>
      </c>
      <c r="D183" s="610">
        <v>-2.7433696903699998</v>
      </c>
      <c r="E183" s="616">
        <v>0.556165151641</v>
      </c>
      <c r="F183" s="609">
        <v>3.2899598367889999</v>
      </c>
      <c r="G183" s="610">
        <v>1.9191432381269999</v>
      </c>
      <c r="H183" s="612">
        <v>0.54900000000000004</v>
      </c>
      <c r="I183" s="609">
        <v>4.1538399999999998</v>
      </c>
      <c r="J183" s="610">
        <v>2.2346967618720002</v>
      </c>
      <c r="K183" s="617">
        <v>1.262580762704</v>
      </c>
    </row>
    <row r="184" spans="1:11" ht="14.4" customHeight="1" thickBot="1" x14ac:dyDescent="0.35">
      <c r="A184" s="626" t="s">
        <v>509</v>
      </c>
      <c r="B184" s="604">
        <v>2.034644137496</v>
      </c>
      <c r="C184" s="604">
        <v>0.87353999999999998</v>
      </c>
      <c r="D184" s="605">
        <v>-1.1611041374960001</v>
      </c>
      <c r="E184" s="606">
        <v>0.429333063164</v>
      </c>
      <c r="F184" s="604">
        <v>1.0043053885290001</v>
      </c>
      <c r="G184" s="605">
        <v>0.58584480997499999</v>
      </c>
      <c r="H184" s="607">
        <v>4.9406564584124654E-324</v>
      </c>
      <c r="I184" s="604">
        <v>0.94708000000000003</v>
      </c>
      <c r="J184" s="605">
        <v>0.36123519002400001</v>
      </c>
      <c r="K184" s="608">
        <v>0.943019932798</v>
      </c>
    </row>
    <row r="185" spans="1:11" ht="14.4" customHeight="1" thickBot="1" x14ac:dyDescent="0.35">
      <c r="A185" s="626" t="s">
        <v>510</v>
      </c>
      <c r="B185" s="604">
        <v>1.72015966342</v>
      </c>
      <c r="C185" s="604">
        <v>0.47155000000000002</v>
      </c>
      <c r="D185" s="605">
        <v>-1.2486096634199999</v>
      </c>
      <c r="E185" s="606">
        <v>0.27413152977999999</v>
      </c>
      <c r="F185" s="604">
        <v>0.50113815328800004</v>
      </c>
      <c r="G185" s="605">
        <v>0.292330589418</v>
      </c>
      <c r="H185" s="607">
        <v>4.9406564584124654E-324</v>
      </c>
      <c r="I185" s="604">
        <v>0.46800000000000003</v>
      </c>
      <c r="J185" s="605">
        <v>0.175669410581</v>
      </c>
      <c r="K185" s="608">
        <v>0.93387421597999998</v>
      </c>
    </row>
    <row r="186" spans="1:11" ht="14.4" customHeight="1" thickBot="1" x14ac:dyDescent="0.35">
      <c r="A186" s="626" t="s">
        <v>511</v>
      </c>
      <c r="B186" s="604">
        <v>1.893109331907</v>
      </c>
      <c r="C186" s="604">
        <v>0.1956</v>
      </c>
      <c r="D186" s="605">
        <v>-1.697509331907</v>
      </c>
      <c r="E186" s="606">
        <v>0.103322083253</v>
      </c>
      <c r="F186" s="604">
        <v>0.22810940358500001</v>
      </c>
      <c r="G186" s="605">
        <v>0.133063818758</v>
      </c>
      <c r="H186" s="607">
        <v>4.9406564584124654E-324</v>
      </c>
      <c r="I186" s="604">
        <v>3.85E-2</v>
      </c>
      <c r="J186" s="605">
        <v>-9.4563818758000004E-2</v>
      </c>
      <c r="K186" s="608">
        <v>0.168778662321</v>
      </c>
    </row>
    <row r="187" spans="1:11" ht="14.4" customHeight="1" thickBot="1" x14ac:dyDescent="0.35">
      <c r="A187" s="626" t="s">
        <v>512</v>
      </c>
      <c r="B187" s="604">
        <v>0.53314655754600004</v>
      </c>
      <c r="C187" s="604">
        <v>1.897</v>
      </c>
      <c r="D187" s="605">
        <v>1.363853442453</v>
      </c>
      <c r="E187" s="606">
        <v>3.5581210703699999</v>
      </c>
      <c r="F187" s="604">
        <v>1.5564068913860001</v>
      </c>
      <c r="G187" s="605">
        <v>0.90790401997500003</v>
      </c>
      <c r="H187" s="607">
        <v>0.54900000000000004</v>
      </c>
      <c r="I187" s="604">
        <v>2.7002600000000001</v>
      </c>
      <c r="J187" s="605">
        <v>1.7923559800240001</v>
      </c>
      <c r="K187" s="608">
        <v>1.7349319223290001</v>
      </c>
    </row>
    <row r="188" spans="1:11" ht="14.4" customHeight="1" thickBot="1" x14ac:dyDescent="0.35">
      <c r="A188" s="625" t="s">
        <v>513</v>
      </c>
      <c r="B188" s="609">
        <v>569.00793646140903</v>
      </c>
      <c r="C188" s="609">
        <v>1430.8138200000001</v>
      </c>
      <c r="D188" s="610">
        <v>861.80588353859105</v>
      </c>
      <c r="E188" s="616">
        <v>2.5145762094249999</v>
      </c>
      <c r="F188" s="609">
        <v>0</v>
      </c>
      <c r="G188" s="610">
        <v>0</v>
      </c>
      <c r="H188" s="612">
        <v>0.14760000000000001</v>
      </c>
      <c r="I188" s="609">
        <v>4.5231899999999996</v>
      </c>
      <c r="J188" s="610">
        <v>4.5231899999999996</v>
      </c>
      <c r="K188" s="613" t="s">
        <v>333</v>
      </c>
    </row>
    <row r="189" spans="1:11" ht="14.4" customHeight="1" thickBot="1" x14ac:dyDescent="0.35">
      <c r="A189" s="626" t="s">
        <v>514</v>
      </c>
      <c r="B189" s="604">
        <v>569.00793646140903</v>
      </c>
      <c r="C189" s="604">
        <v>1430.8138200000001</v>
      </c>
      <c r="D189" s="605">
        <v>861.80588353859105</v>
      </c>
      <c r="E189" s="606">
        <v>2.5145762094249999</v>
      </c>
      <c r="F189" s="604">
        <v>0</v>
      </c>
      <c r="G189" s="605">
        <v>0</v>
      </c>
      <c r="H189" s="607">
        <v>0.14760000000000001</v>
      </c>
      <c r="I189" s="604">
        <v>4.5231899999999996</v>
      </c>
      <c r="J189" s="605">
        <v>4.5231899999999996</v>
      </c>
      <c r="K189" s="615" t="s">
        <v>333</v>
      </c>
    </row>
    <row r="190" spans="1:11" ht="14.4" customHeight="1" thickBot="1" x14ac:dyDescent="0.35">
      <c r="A190" s="625" t="s">
        <v>515</v>
      </c>
      <c r="B190" s="609">
        <v>16.999888319158998</v>
      </c>
      <c r="C190" s="609">
        <v>152.29266999999999</v>
      </c>
      <c r="D190" s="610">
        <v>135.29278168083999</v>
      </c>
      <c r="E190" s="616">
        <v>8.9584512051379992</v>
      </c>
      <c r="F190" s="609">
        <v>180.998791204025</v>
      </c>
      <c r="G190" s="610">
        <v>105.582628202348</v>
      </c>
      <c r="H190" s="612">
        <v>49.796810000000001</v>
      </c>
      <c r="I190" s="609">
        <v>323.02996000000002</v>
      </c>
      <c r="J190" s="610">
        <v>217.447331797652</v>
      </c>
      <c r="K190" s="617">
        <v>1.7847078306490001</v>
      </c>
    </row>
    <row r="191" spans="1:11" ht="14.4" customHeight="1" thickBot="1" x14ac:dyDescent="0.35">
      <c r="A191" s="626" t="s">
        <v>516</v>
      </c>
      <c r="B191" s="604">
        <v>14.999492583781</v>
      </c>
      <c r="C191" s="604">
        <v>151.70407</v>
      </c>
      <c r="D191" s="605">
        <v>136.704577416219</v>
      </c>
      <c r="E191" s="606">
        <v>10.113946798709</v>
      </c>
      <c r="F191" s="604">
        <v>180.998791204025</v>
      </c>
      <c r="G191" s="605">
        <v>105.582628202348</v>
      </c>
      <c r="H191" s="607">
        <v>4.9406564584124654E-324</v>
      </c>
      <c r="I191" s="604">
        <v>2.3509000000000002</v>
      </c>
      <c r="J191" s="605">
        <v>-103.23172820234799</v>
      </c>
      <c r="K191" s="608">
        <v>1.2988484531999999E-2</v>
      </c>
    </row>
    <row r="192" spans="1:11" ht="14.4" customHeight="1" thickBot="1" x14ac:dyDescent="0.35">
      <c r="A192" s="626" t="s">
        <v>517</v>
      </c>
      <c r="B192" s="604">
        <v>2.000395735378</v>
      </c>
      <c r="C192" s="604">
        <v>0.58860000000000001</v>
      </c>
      <c r="D192" s="605">
        <v>-1.411795735378</v>
      </c>
      <c r="E192" s="606">
        <v>0.29424177905900001</v>
      </c>
      <c r="F192" s="604">
        <v>0</v>
      </c>
      <c r="G192" s="605">
        <v>0</v>
      </c>
      <c r="H192" s="607">
        <v>49.796810000000001</v>
      </c>
      <c r="I192" s="604">
        <v>320.67905999999999</v>
      </c>
      <c r="J192" s="605">
        <v>320.67905999999999</v>
      </c>
      <c r="K192" s="615" t="s">
        <v>333</v>
      </c>
    </row>
    <row r="193" spans="1:11" ht="14.4" customHeight="1" thickBot="1" x14ac:dyDescent="0.35">
      <c r="A193" s="625" t="s">
        <v>518</v>
      </c>
      <c r="B193" s="609">
        <v>4.9406564584124654E-324</v>
      </c>
      <c r="C193" s="609">
        <v>-3.7802199999999999</v>
      </c>
      <c r="D193" s="610">
        <v>-3.7802199999999999</v>
      </c>
      <c r="E193" s="611" t="s">
        <v>345</v>
      </c>
      <c r="F193" s="609">
        <v>0</v>
      </c>
      <c r="G193" s="610">
        <v>0</v>
      </c>
      <c r="H193" s="612">
        <v>4.9406564584124654E-324</v>
      </c>
      <c r="I193" s="609">
        <v>3.4584595208887258E-323</v>
      </c>
      <c r="J193" s="610">
        <v>3.4584595208887258E-323</v>
      </c>
      <c r="K193" s="613" t="s">
        <v>333</v>
      </c>
    </row>
    <row r="194" spans="1:11" ht="14.4" customHeight="1" thickBot="1" x14ac:dyDescent="0.35">
      <c r="A194" s="626" t="s">
        <v>519</v>
      </c>
      <c r="B194" s="604">
        <v>4.9406564584124654E-324</v>
      </c>
      <c r="C194" s="604">
        <v>-3.7802199999999999</v>
      </c>
      <c r="D194" s="605">
        <v>-3.7802199999999999</v>
      </c>
      <c r="E194" s="614" t="s">
        <v>345</v>
      </c>
      <c r="F194" s="604">
        <v>0</v>
      </c>
      <c r="G194" s="605">
        <v>0</v>
      </c>
      <c r="H194" s="607">
        <v>4.9406564584124654E-324</v>
      </c>
      <c r="I194" s="604">
        <v>3.4584595208887258E-323</v>
      </c>
      <c r="J194" s="605">
        <v>3.4584595208887258E-323</v>
      </c>
      <c r="K194" s="615" t="s">
        <v>333</v>
      </c>
    </row>
    <row r="195" spans="1:11" ht="14.4" customHeight="1" thickBot="1" x14ac:dyDescent="0.35">
      <c r="A195" s="625" t="s">
        <v>520</v>
      </c>
      <c r="B195" s="609">
        <v>317282.99940112198</v>
      </c>
      <c r="C195" s="609">
        <v>280024.27502</v>
      </c>
      <c r="D195" s="610">
        <v>-37258.7243811218</v>
      </c>
      <c r="E195" s="616">
        <v>0.88256942713099995</v>
      </c>
      <c r="F195" s="609">
        <v>343238.83351562498</v>
      </c>
      <c r="G195" s="610">
        <v>200222.652884115</v>
      </c>
      <c r="H195" s="612">
        <v>36921.93161</v>
      </c>
      <c r="I195" s="609">
        <v>223233.09831</v>
      </c>
      <c r="J195" s="610">
        <v>23010.445425885398</v>
      </c>
      <c r="K195" s="617">
        <v>0.65037250017199999</v>
      </c>
    </row>
    <row r="196" spans="1:11" ht="14.4" customHeight="1" thickBot="1" x14ac:dyDescent="0.35">
      <c r="A196" s="626" t="s">
        <v>521</v>
      </c>
      <c r="B196" s="604">
        <v>87603.999735895602</v>
      </c>
      <c r="C196" s="604">
        <v>88199.485140000004</v>
      </c>
      <c r="D196" s="605">
        <v>595.48540410438704</v>
      </c>
      <c r="E196" s="606">
        <v>1.006797468219</v>
      </c>
      <c r="F196" s="604">
        <v>98987.000000000102</v>
      </c>
      <c r="G196" s="605">
        <v>57742.416666666701</v>
      </c>
      <c r="H196" s="607">
        <v>6254.42695</v>
      </c>
      <c r="I196" s="604">
        <v>56324.783669999997</v>
      </c>
      <c r="J196" s="605">
        <v>-1417.6329966666899</v>
      </c>
      <c r="K196" s="608">
        <v>0.56901192752499996</v>
      </c>
    </row>
    <row r="197" spans="1:11" ht="14.4" customHeight="1" thickBot="1" x14ac:dyDescent="0.35">
      <c r="A197" s="626" t="s">
        <v>522</v>
      </c>
      <c r="B197" s="604">
        <v>92405.999665226103</v>
      </c>
      <c r="C197" s="604">
        <v>94978.125150000007</v>
      </c>
      <c r="D197" s="605">
        <v>2572.1254847738501</v>
      </c>
      <c r="E197" s="606">
        <v>1.0278350485250001</v>
      </c>
      <c r="F197" s="604">
        <v>106113</v>
      </c>
      <c r="G197" s="605">
        <v>61899.25</v>
      </c>
      <c r="H197" s="607">
        <v>11204.132949999999</v>
      </c>
      <c r="I197" s="604">
        <v>70806.571100000001</v>
      </c>
      <c r="J197" s="605">
        <v>8907.3210999999901</v>
      </c>
      <c r="K197" s="608">
        <v>0.66727517929000002</v>
      </c>
    </row>
    <row r="198" spans="1:11" ht="14.4" customHeight="1" thickBot="1" x14ac:dyDescent="0.35">
      <c r="A198" s="626" t="s">
        <v>523</v>
      </c>
      <c r="B198" s="604">
        <v>73110</v>
      </c>
      <c r="C198" s="604">
        <v>31937.929049999999</v>
      </c>
      <c r="D198" s="605">
        <v>-41172.070950000001</v>
      </c>
      <c r="E198" s="606">
        <v>0.43684761386900001</v>
      </c>
      <c r="F198" s="604">
        <v>71815.833515624996</v>
      </c>
      <c r="G198" s="605">
        <v>41892.569550781198</v>
      </c>
      <c r="H198" s="607">
        <v>8080.4388300000001</v>
      </c>
      <c r="I198" s="604">
        <v>45596.645929999999</v>
      </c>
      <c r="J198" s="605">
        <v>3704.0763792187499</v>
      </c>
      <c r="K198" s="608">
        <v>0.63491076685799996</v>
      </c>
    </row>
    <row r="199" spans="1:11" ht="14.4" customHeight="1" thickBot="1" x14ac:dyDescent="0.35">
      <c r="A199" s="626" t="s">
        <v>524</v>
      </c>
      <c r="B199" s="604">
        <v>64163</v>
      </c>
      <c r="C199" s="604">
        <v>64908.735679999998</v>
      </c>
      <c r="D199" s="605">
        <v>745.73568000001296</v>
      </c>
      <c r="E199" s="606">
        <v>1.0116225188970001</v>
      </c>
      <c r="F199" s="604">
        <v>66323</v>
      </c>
      <c r="G199" s="605">
        <v>38688.416666666701</v>
      </c>
      <c r="H199" s="607">
        <v>11382.93288</v>
      </c>
      <c r="I199" s="604">
        <v>50505.097609999997</v>
      </c>
      <c r="J199" s="605">
        <v>11816.6809433334</v>
      </c>
      <c r="K199" s="608">
        <v>0.76150200699600001</v>
      </c>
    </row>
    <row r="200" spans="1:11" ht="14.4" customHeight="1" thickBot="1" x14ac:dyDescent="0.35">
      <c r="A200" s="625" t="s">
        <v>525</v>
      </c>
      <c r="B200" s="609">
        <v>0</v>
      </c>
      <c r="C200" s="609">
        <v>8200.6936299999998</v>
      </c>
      <c r="D200" s="610">
        <v>8200.6936299999998</v>
      </c>
      <c r="E200" s="611" t="s">
        <v>333</v>
      </c>
      <c r="F200" s="609">
        <v>0</v>
      </c>
      <c r="G200" s="610">
        <v>0</v>
      </c>
      <c r="H200" s="612">
        <v>1074.68615</v>
      </c>
      <c r="I200" s="609">
        <v>2644.1248099999998</v>
      </c>
      <c r="J200" s="610">
        <v>2644.1248099999998</v>
      </c>
      <c r="K200" s="613" t="s">
        <v>333</v>
      </c>
    </row>
    <row r="201" spans="1:11" ht="14.4" customHeight="1" thickBot="1" x14ac:dyDescent="0.35">
      <c r="A201" s="626" t="s">
        <v>526</v>
      </c>
      <c r="B201" s="604">
        <v>4.9406564584124654E-324</v>
      </c>
      <c r="C201" s="604">
        <v>5711.6339900000003</v>
      </c>
      <c r="D201" s="605">
        <v>5711.6339900000003</v>
      </c>
      <c r="E201" s="614" t="s">
        <v>345</v>
      </c>
      <c r="F201" s="604">
        <v>0</v>
      </c>
      <c r="G201" s="605">
        <v>0</v>
      </c>
      <c r="H201" s="607">
        <v>-2103.6556500000002</v>
      </c>
      <c r="I201" s="604">
        <v>-1725.80198</v>
      </c>
      <c r="J201" s="605">
        <v>-1725.80198</v>
      </c>
      <c r="K201" s="615" t="s">
        <v>333</v>
      </c>
    </row>
    <row r="202" spans="1:11" ht="14.4" customHeight="1" thickBot="1" x14ac:dyDescent="0.35">
      <c r="A202" s="626" t="s">
        <v>527</v>
      </c>
      <c r="B202" s="604">
        <v>0</v>
      </c>
      <c r="C202" s="604">
        <v>2489.0596399999999</v>
      </c>
      <c r="D202" s="605">
        <v>2489.0596399999999</v>
      </c>
      <c r="E202" s="614" t="s">
        <v>333</v>
      </c>
      <c r="F202" s="604">
        <v>0</v>
      </c>
      <c r="G202" s="605">
        <v>0</v>
      </c>
      <c r="H202" s="607">
        <v>3178.3418000000001</v>
      </c>
      <c r="I202" s="604">
        <v>4369.9267900000004</v>
      </c>
      <c r="J202" s="605">
        <v>4369.9267900000004</v>
      </c>
      <c r="K202" s="615" t="s">
        <v>333</v>
      </c>
    </row>
    <row r="203" spans="1:11" ht="14.4" customHeight="1" thickBot="1" x14ac:dyDescent="0.35">
      <c r="A203" s="623" t="s">
        <v>528</v>
      </c>
      <c r="B203" s="604">
        <v>2585.0473351516098</v>
      </c>
      <c r="C203" s="604">
        <v>1715.64438</v>
      </c>
      <c r="D203" s="605">
        <v>-869.40295515161097</v>
      </c>
      <c r="E203" s="606">
        <v>0.66368006367599996</v>
      </c>
      <c r="F203" s="604">
        <v>7.9414861968509998</v>
      </c>
      <c r="G203" s="605">
        <v>4.6325336148299998</v>
      </c>
      <c r="H203" s="607">
        <v>3.3923000000000001</v>
      </c>
      <c r="I203" s="604">
        <v>57.615540000000003</v>
      </c>
      <c r="J203" s="605">
        <v>52.983006385168999</v>
      </c>
      <c r="K203" s="608">
        <v>7.2550072583179999</v>
      </c>
    </row>
    <row r="204" spans="1:11" ht="14.4" customHeight="1" thickBot="1" x14ac:dyDescent="0.35">
      <c r="A204" s="624" t="s">
        <v>529</v>
      </c>
      <c r="B204" s="604">
        <v>2577.1058489547599</v>
      </c>
      <c r="C204" s="604">
        <v>1689.07972</v>
      </c>
      <c r="D204" s="605">
        <v>-888.02612895475897</v>
      </c>
      <c r="E204" s="606">
        <v>0.65541728551199996</v>
      </c>
      <c r="F204" s="604">
        <v>0</v>
      </c>
      <c r="G204" s="605">
        <v>0</v>
      </c>
      <c r="H204" s="607">
        <v>1.7390000000000001</v>
      </c>
      <c r="I204" s="604">
        <v>25.145</v>
      </c>
      <c r="J204" s="605">
        <v>25.145</v>
      </c>
      <c r="K204" s="615" t="s">
        <v>333</v>
      </c>
    </row>
    <row r="205" spans="1:11" ht="14.4" customHeight="1" thickBot="1" x14ac:dyDescent="0.35">
      <c r="A205" s="625" t="s">
        <v>530</v>
      </c>
      <c r="B205" s="609">
        <v>0</v>
      </c>
      <c r="C205" s="609">
        <v>18.478000000000002</v>
      </c>
      <c r="D205" s="610">
        <v>18.478000000000002</v>
      </c>
      <c r="E205" s="611" t="s">
        <v>333</v>
      </c>
      <c r="F205" s="609">
        <v>0</v>
      </c>
      <c r="G205" s="610">
        <v>0</v>
      </c>
      <c r="H205" s="612">
        <v>1.7390000000000001</v>
      </c>
      <c r="I205" s="609">
        <v>25.145</v>
      </c>
      <c r="J205" s="610">
        <v>25.145</v>
      </c>
      <c r="K205" s="613" t="s">
        <v>333</v>
      </c>
    </row>
    <row r="206" spans="1:11" ht="14.4" customHeight="1" thickBot="1" x14ac:dyDescent="0.35">
      <c r="A206" s="626" t="s">
        <v>531</v>
      </c>
      <c r="B206" s="604">
        <v>0</v>
      </c>
      <c r="C206" s="604">
        <v>18.478000000000002</v>
      </c>
      <c r="D206" s="605">
        <v>18.478000000000002</v>
      </c>
      <c r="E206" s="614" t="s">
        <v>333</v>
      </c>
      <c r="F206" s="604">
        <v>0</v>
      </c>
      <c r="G206" s="605">
        <v>0</v>
      </c>
      <c r="H206" s="607">
        <v>1.7390000000000001</v>
      </c>
      <c r="I206" s="604">
        <v>25.145</v>
      </c>
      <c r="J206" s="605">
        <v>25.145</v>
      </c>
      <c r="K206" s="615" t="s">
        <v>333</v>
      </c>
    </row>
    <row r="207" spans="1:11" ht="14.4" customHeight="1" thickBot="1" x14ac:dyDescent="0.35">
      <c r="A207" s="625" t="s">
        <v>532</v>
      </c>
      <c r="B207" s="609">
        <v>2577.1058489547599</v>
      </c>
      <c r="C207" s="609">
        <v>1670.6017199999999</v>
      </c>
      <c r="D207" s="610">
        <v>-906.50412895475904</v>
      </c>
      <c r="E207" s="616">
        <v>0.64824722689500003</v>
      </c>
      <c r="F207" s="609">
        <v>0</v>
      </c>
      <c r="G207" s="610">
        <v>0</v>
      </c>
      <c r="H207" s="612">
        <v>4.9406564584124654E-324</v>
      </c>
      <c r="I207" s="609">
        <v>3.4584595208887258E-323</v>
      </c>
      <c r="J207" s="610">
        <v>3.4584595208887258E-323</v>
      </c>
      <c r="K207" s="613" t="s">
        <v>333</v>
      </c>
    </row>
    <row r="208" spans="1:11" ht="14.4" customHeight="1" thickBot="1" x14ac:dyDescent="0.35">
      <c r="A208" s="626" t="s">
        <v>533</v>
      </c>
      <c r="B208" s="604">
        <v>0</v>
      </c>
      <c r="C208" s="604">
        <v>1464.7139999999999</v>
      </c>
      <c r="D208" s="605">
        <v>1464.7139999999999</v>
      </c>
      <c r="E208" s="614" t="s">
        <v>333</v>
      </c>
      <c r="F208" s="604">
        <v>0</v>
      </c>
      <c r="G208" s="605">
        <v>0</v>
      </c>
      <c r="H208" s="607">
        <v>4.9406564584124654E-324</v>
      </c>
      <c r="I208" s="604">
        <v>3.4584595208887258E-323</v>
      </c>
      <c r="J208" s="605">
        <v>3.4584595208887258E-323</v>
      </c>
      <c r="K208" s="615" t="s">
        <v>333</v>
      </c>
    </row>
    <row r="209" spans="1:11" ht="14.4" customHeight="1" thickBot="1" x14ac:dyDescent="0.35">
      <c r="A209" s="626" t="s">
        <v>534</v>
      </c>
      <c r="B209" s="604">
        <v>0</v>
      </c>
      <c r="C209" s="604">
        <v>1.3380000000000001</v>
      </c>
      <c r="D209" s="605">
        <v>1.3380000000000001</v>
      </c>
      <c r="E209" s="614" t="s">
        <v>333</v>
      </c>
      <c r="F209" s="604">
        <v>0</v>
      </c>
      <c r="G209" s="605">
        <v>0</v>
      </c>
      <c r="H209" s="607">
        <v>4.9406564584124654E-324</v>
      </c>
      <c r="I209" s="604">
        <v>3.4584595208887258E-323</v>
      </c>
      <c r="J209" s="605">
        <v>3.4584595208887258E-323</v>
      </c>
      <c r="K209" s="615" t="s">
        <v>333</v>
      </c>
    </row>
    <row r="210" spans="1:11" ht="14.4" customHeight="1" thickBot="1" x14ac:dyDescent="0.35">
      <c r="A210" s="626" t="s">
        <v>535</v>
      </c>
      <c r="B210" s="604">
        <v>0</v>
      </c>
      <c r="C210" s="604">
        <v>40.300759999999997</v>
      </c>
      <c r="D210" s="605">
        <v>40.300759999999997</v>
      </c>
      <c r="E210" s="614" t="s">
        <v>333</v>
      </c>
      <c r="F210" s="604">
        <v>0</v>
      </c>
      <c r="G210" s="605">
        <v>0</v>
      </c>
      <c r="H210" s="607">
        <v>4.9406564584124654E-324</v>
      </c>
      <c r="I210" s="604">
        <v>3.4584595208887258E-323</v>
      </c>
      <c r="J210" s="605">
        <v>3.4584595208887258E-323</v>
      </c>
      <c r="K210" s="615" t="s">
        <v>333</v>
      </c>
    </row>
    <row r="211" spans="1:11" ht="14.4" customHeight="1" thickBot="1" x14ac:dyDescent="0.35">
      <c r="A211" s="626" t="s">
        <v>536</v>
      </c>
      <c r="B211" s="604">
        <v>0</v>
      </c>
      <c r="C211" s="604">
        <v>78.418390000000002</v>
      </c>
      <c r="D211" s="605">
        <v>78.418390000000002</v>
      </c>
      <c r="E211" s="614" t="s">
        <v>333</v>
      </c>
      <c r="F211" s="604">
        <v>0</v>
      </c>
      <c r="G211" s="605">
        <v>0</v>
      </c>
      <c r="H211" s="607">
        <v>4.9406564584124654E-324</v>
      </c>
      <c r="I211" s="604">
        <v>3.4584595208887258E-323</v>
      </c>
      <c r="J211" s="605">
        <v>3.4584595208887258E-323</v>
      </c>
      <c r="K211" s="615" t="s">
        <v>333</v>
      </c>
    </row>
    <row r="212" spans="1:11" ht="14.4" customHeight="1" thickBot="1" x14ac:dyDescent="0.35">
      <c r="A212" s="626" t="s">
        <v>537</v>
      </c>
      <c r="B212" s="604">
        <v>0</v>
      </c>
      <c r="C212" s="604">
        <v>85.830569999999994</v>
      </c>
      <c r="D212" s="605">
        <v>85.830569999999994</v>
      </c>
      <c r="E212" s="614" t="s">
        <v>333</v>
      </c>
      <c r="F212" s="604">
        <v>0</v>
      </c>
      <c r="G212" s="605">
        <v>0</v>
      </c>
      <c r="H212" s="607">
        <v>4.9406564584124654E-324</v>
      </c>
      <c r="I212" s="604">
        <v>3.4584595208887258E-323</v>
      </c>
      <c r="J212" s="605">
        <v>3.4584595208887258E-323</v>
      </c>
      <c r="K212" s="615" t="s">
        <v>333</v>
      </c>
    </row>
    <row r="213" spans="1:11" ht="14.4" customHeight="1" thickBot="1" x14ac:dyDescent="0.35">
      <c r="A213" s="629" t="s">
        <v>538</v>
      </c>
      <c r="B213" s="609">
        <v>7.9414861968509998</v>
      </c>
      <c r="C213" s="609">
        <v>26.56466</v>
      </c>
      <c r="D213" s="610">
        <v>18.623173803147999</v>
      </c>
      <c r="E213" s="616">
        <v>3.3450489419129998</v>
      </c>
      <c r="F213" s="609">
        <v>7.9414861968509998</v>
      </c>
      <c r="G213" s="610">
        <v>4.6325336148299998</v>
      </c>
      <c r="H213" s="612">
        <v>1.6533</v>
      </c>
      <c r="I213" s="609">
        <v>32.47054</v>
      </c>
      <c r="J213" s="610">
        <v>27.838006385168999</v>
      </c>
      <c r="K213" s="617">
        <v>4.0887233441099999</v>
      </c>
    </row>
    <row r="214" spans="1:11" ht="14.4" customHeight="1" thickBot="1" x14ac:dyDescent="0.35">
      <c r="A214" s="625" t="s">
        <v>539</v>
      </c>
      <c r="B214" s="609">
        <v>0</v>
      </c>
      <c r="C214" s="609">
        <v>5.9999999999999995E-4</v>
      </c>
      <c r="D214" s="610">
        <v>5.9999999999999995E-4</v>
      </c>
      <c r="E214" s="611" t="s">
        <v>333</v>
      </c>
      <c r="F214" s="609">
        <v>0</v>
      </c>
      <c r="G214" s="610">
        <v>0</v>
      </c>
      <c r="H214" s="612">
        <v>5.0000000000000001E-4</v>
      </c>
      <c r="I214" s="609">
        <v>5.0000000000000002E-5</v>
      </c>
      <c r="J214" s="610">
        <v>5.0000000000000002E-5</v>
      </c>
      <c r="K214" s="613" t="s">
        <v>333</v>
      </c>
    </row>
    <row r="215" spans="1:11" ht="14.4" customHeight="1" thickBot="1" x14ac:dyDescent="0.35">
      <c r="A215" s="626" t="s">
        <v>540</v>
      </c>
      <c r="B215" s="604">
        <v>0</v>
      </c>
      <c r="C215" s="604">
        <v>5.9999999999999995E-4</v>
      </c>
      <c r="D215" s="605">
        <v>5.9999999999999995E-4</v>
      </c>
      <c r="E215" s="614" t="s">
        <v>333</v>
      </c>
      <c r="F215" s="604">
        <v>0</v>
      </c>
      <c r="G215" s="605">
        <v>0</v>
      </c>
      <c r="H215" s="607">
        <v>5.0000000000000001E-4</v>
      </c>
      <c r="I215" s="604">
        <v>5.0000000000000002E-5</v>
      </c>
      <c r="J215" s="605">
        <v>5.0000000000000002E-5</v>
      </c>
      <c r="K215" s="615" t="s">
        <v>333</v>
      </c>
    </row>
    <row r="216" spans="1:11" ht="14.4" customHeight="1" thickBot="1" x14ac:dyDescent="0.35">
      <c r="A216" s="625" t="s">
        <v>541</v>
      </c>
      <c r="B216" s="609">
        <v>7.9414861968509998</v>
      </c>
      <c r="C216" s="609">
        <v>26.56306</v>
      </c>
      <c r="D216" s="610">
        <v>18.621573803147999</v>
      </c>
      <c r="E216" s="616">
        <v>3.3448474682899998</v>
      </c>
      <c r="F216" s="609">
        <v>7.9414861968509998</v>
      </c>
      <c r="G216" s="610">
        <v>4.6325336148299998</v>
      </c>
      <c r="H216" s="612">
        <v>1.6528</v>
      </c>
      <c r="I216" s="609">
        <v>14.347490000000001</v>
      </c>
      <c r="J216" s="610">
        <v>9.7149563851689997</v>
      </c>
      <c r="K216" s="617">
        <v>1.8066504989559999</v>
      </c>
    </row>
    <row r="217" spans="1:11" ht="14.4" customHeight="1" thickBot="1" x14ac:dyDescent="0.35">
      <c r="A217" s="626" t="s">
        <v>542</v>
      </c>
      <c r="B217" s="604">
        <v>0</v>
      </c>
      <c r="C217" s="604">
        <v>0.94299999999999995</v>
      </c>
      <c r="D217" s="605">
        <v>0.94299999999999995</v>
      </c>
      <c r="E217" s="614" t="s">
        <v>333</v>
      </c>
      <c r="F217" s="604">
        <v>0</v>
      </c>
      <c r="G217" s="605">
        <v>0</v>
      </c>
      <c r="H217" s="607">
        <v>4.9406564584124654E-324</v>
      </c>
      <c r="I217" s="604">
        <v>0.29799999999999999</v>
      </c>
      <c r="J217" s="605">
        <v>0.29799999999999999</v>
      </c>
      <c r="K217" s="615" t="s">
        <v>333</v>
      </c>
    </row>
    <row r="218" spans="1:11" ht="14.4" customHeight="1" thickBot="1" x14ac:dyDescent="0.35">
      <c r="A218" s="626" t="s">
        <v>543</v>
      </c>
      <c r="B218" s="604">
        <v>4.9406564584124654E-324</v>
      </c>
      <c r="C218" s="604">
        <v>4.9406564584124654E-324</v>
      </c>
      <c r="D218" s="605">
        <v>0</v>
      </c>
      <c r="E218" s="606">
        <v>1</v>
      </c>
      <c r="F218" s="604">
        <v>4.9406564584124654E-324</v>
      </c>
      <c r="G218" s="605">
        <v>0</v>
      </c>
      <c r="H218" s="607">
        <v>1.6528</v>
      </c>
      <c r="I218" s="604">
        <v>1.6528</v>
      </c>
      <c r="J218" s="605">
        <v>1.6528</v>
      </c>
      <c r="K218" s="615" t="s">
        <v>345</v>
      </c>
    </row>
    <row r="219" spans="1:11" ht="14.4" customHeight="1" thickBot="1" x14ac:dyDescent="0.35">
      <c r="A219" s="626" t="s">
        <v>544</v>
      </c>
      <c r="B219" s="604">
        <v>7.9414861968509998</v>
      </c>
      <c r="C219" s="604">
        <v>25.620059999999999</v>
      </c>
      <c r="D219" s="605">
        <v>17.678573803148002</v>
      </c>
      <c r="E219" s="606">
        <v>3.2261039514430001</v>
      </c>
      <c r="F219" s="604">
        <v>7.9414861968509998</v>
      </c>
      <c r="G219" s="605">
        <v>4.6325336148299998</v>
      </c>
      <c r="H219" s="607">
        <v>4.9406564584124654E-324</v>
      </c>
      <c r="I219" s="604">
        <v>12.39669</v>
      </c>
      <c r="J219" s="605">
        <v>7.7641563851689996</v>
      </c>
      <c r="K219" s="608">
        <v>1.5610037835120001</v>
      </c>
    </row>
    <row r="220" spans="1:11" ht="14.4" customHeight="1" thickBot="1" x14ac:dyDescent="0.35">
      <c r="A220" s="625" t="s">
        <v>545</v>
      </c>
      <c r="B220" s="609">
        <v>4.9406564584124654E-324</v>
      </c>
      <c r="C220" s="609">
        <v>1E-3</v>
      </c>
      <c r="D220" s="610">
        <v>1E-3</v>
      </c>
      <c r="E220" s="611" t="s">
        <v>345</v>
      </c>
      <c r="F220" s="609">
        <v>0</v>
      </c>
      <c r="G220" s="610">
        <v>0</v>
      </c>
      <c r="H220" s="612">
        <v>4.9406564584124654E-324</v>
      </c>
      <c r="I220" s="609">
        <v>18.123000000000001</v>
      </c>
      <c r="J220" s="610">
        <v>18.123000000000001</v>
      </c>
      <c r="K220" s="613" t="s">
        <v>333</v>
      </c>
    </row>
    <row r="221" spans="1:11" ht="14.4" customHeight="1" thickBot="1" x14ac:dyDescent="0.35">
      <c r="A221" s="626" t="s">
        <v>546</v>
      </c>
      <c r="B221" s="604">
        <v>4.9406564584124654E-324</v>
      </c>
      <c r="C221" s="604">
        <v>1E-3</v>
      </c>
      <c r="D221" s="605">
        <v>1E-3</v>
      </c>
      <c r="E221" s="614" t="s">
        <v>345</v>
      </c>
      <c r="F221" s="604">
        <v>0</v>
      </c>
      <c r="G221" s="605">
        <v>0</v>
      </c>
      <c r="H221" s="607">
        <v>4.9406564584124654E-324</v>
      </c>
      <c r="I221" s="604">
        <v>18.123000000000001</v>
      </c>
      <c r="J221" s="605">
        <v>18.123000000000001</v>
      </c>
      <c r="K221" s="615" t="s">
        <v>333</v>
      </c>
    </row>
    <row r="222" spans="1:11" ht="14.4" customHeight="1" thickBot="1" x14ac:dyDescent="0.35">
      <c r="A222" s="623" t="s">
        <v>547</v>
      </c>
      <c r="B222" s="604">
        <v>0</v>
      </c>
      <c r="C222" s="604">
        <v>0.73806000000000005</v>
      </c>
      <c r="D222" s="605">
        <v>0.73806000000000005</v>
      </c>
      <c r="E222" s="614" t="s">
        <v>333</v>
      </c>
      <c r="F222" s="604">
        <v>0</v>
      </c>
      <c r="G222" s="605">
        <v>0</v>
      </c>
      <c r="H222" s="607">
        <v>4.9406564584124654E-324</v>
      </c>
      <c r="I222" s="604">
        <v>0.10652</v>
      </c>
      <c r="J222" s="605">
        <v>0.10652</v>
      </c>
      <c r="K222" s="615" t="s">
        <v>333</v>
      </c>
    </row>
    <row r="223" spans="1:11" ht="14.4" customHeight="1" thickBot="1" x14ac:dyDescent="0.35">
      <c r="A223" s="629" t="s">
        <v>548</v>
      </c>
      <c r="B223" s="609">
        <v>0</v>
      </c>
      <c r="C223" s="609">
        <v>0.73806000000000005</v>
      </c>
      <c r="D223" s="610">
        <v>0.73806000000000005</v>
      </c>
      <c r="E223" s="611" t="s">
        <v>333</v>
      </c>
      <c r="F223" s="609">
        <v>0</v>
      </c>
      <c r="G223" s="610">
        <v>0</v>
      </c>
      <c r="H223" s="612">
        <v>4.9406564584124654E-324</v>
      </c>
      <c r="I223" s="609">
        <v>0.10652</v>
      </c>
      <c r="J223" s="610">
        <v>0.10652</v>
      </c>
      <c r="K223" s="613" t="s">
        <v>333</v>
      </c>
    </row>
    <row r="224" spans="1:11" ht="14.4" customHeight="1" thickBot="1" x14ac:dyDescent="0.35">
      <c r="A224" s="625" t="s">
        <v>549</v>
      </c>
      <c r="B224" s="609">
        <v>0</v>
      </c>
      <c r="C224" s="609">
        <v>0.73806000000000005</v>
      </c>
      <c r="D224" s="610">
        <v>0.73806000000000005</v>
      </c>
      <c r="E224" s="611" t="s">
        <v>333</v>
      </c>
      <c r="F224" s="609">
        <v>0</v>
      </c>
      <c r="G224" s="610">
        <v>0</v>
      </c>
      <c r="H224" s="612">
        <v>4.9406564584124654E-324</v>
      </c>
      <c r="I224" s="609">
        <v>0.10652</v>
      </c>
      <c r="J224" s="610">
        <v>0.10652</v>
      </c>
      <c r="K224" s="613" t="s">
        <v>333</v>
      </c>
    </row>
    <row r="225" spans="1:11" ht="14.4" customHeight="1" thickBot="1" x14ac:dyDescent="0.35">
      <c r="A225" s="626" t="s">
        <v>550</v>
      </c>
      <c r="B225" s="604">
        <v>0</v>
      </c>
      <c r="C225" s="604">
        <v>0.73806000000000005</v>
      </c>
      <c r="D225" s="605">
        <v>0.73806000000000005</v>
      </c>
      <c r="E225" s="614" t="s">
        <v>333</v>
      </c>
      <c r="F225" s="604">
        <v>0</v>
      </c>
      <c r="G225" s="605">
        <v>0</v>
      </c>
      <c r="H225" s="607">
        <v>4.9406564584124654E-324</v>
      </c>
      <c r="I225" s="604">
        <v>0.10652</v>
      </c>
      <c r="J225" s="605">
        <v>0.10652</v>
      </c>
      <c r="K225" s="615" t="s">
        <v>333</v>
      </c>
    </row>
    <row r="226" spans="1:11" ht="14.4" customHeight="1" thickBot="1" x14ac:dyDescent="0.35">
      <c r="A226" s="623" t="s">
        <v>551</v>
      </c>
      <c r="B226" s="604">
        <v>0</v>
      </c>
      <c r="C226" s="604">
        <v>1380.40391</v>
      </c>
      <c r="D226" s="605">
        <v>1380.40391</v>
      </c>
      <c r="E226" s="614" t="s">
        <v>333</v>
      </c>
      <c r="F226" s="604">
        <v>0</v>
      </c>
      <c r="G226" s="605">
        <v>0</v>
      </c>
      <c r="H226" s="607">
        <v>3.0550000000000002</v>
      </c>
      <c r="I226" s="604">
        <v>190.22588999999999</v>
      </c>
      <c r="J226" s="605">
        <v>190.22588999999999</v>
      </c>
      <c r="K226" s="615" t="s">
        <v>333</v>
      </c>
    </row>
    <row r="227" spans="1:11" ht="14.4" customHeight="1" thickBot="1" x14ac:dyDescent="0.35">
      <c r="A227" s="629" t="s">
        <v>552</v>
      </c>
      <c r="B227" s="609">
        <v>0</v>
      </c>
      <c r="C227" s="609">
        <v>1380.40391</v>
      </c>
      <c r="D227" s="610">
        <v>1380.40391</v>
      </c>
      <c r="E227" s="611" t="s">
        <v>333</v>
      </c>
      <c r="F227" s="609">
        <v>0</v>
      </c>
      <c r="G227" s="610">
        <v>0</v>
      </c>
      <c r="H227" s="612">
        <v>3.0550000000000002</v>
      </c>
      <c r="I227" s="609">
        <v>190.22588999999999</v>
      </c>
      <c r="J227" s="610">
        <v>190.22588999999999</v>
      </c>
      <c r="K227" s="613" t="s">
        <v>333</v>
      </c>
    </row>
    <row r="228" spans="1:11" ht="14.4" customHeight="1" thickBot="1" x14ac:dyDescent="0.35">
      <c r="A228" s="625" t="s">
        <v>553</v>
      </c>
      <c r="B228" s="609">
        <v>0</v>
      </c>
      <c r="C228" s="609">
        <v>1368.0169100000001</v>
      </c>
      <c r="D228" s="610">
        <v>1368.0169100000001</v>
      </c>
      <c r="E228" s="611" t="s">
        <v>333</v>
      </c>
      <c r="F228" s="609">
        <v>0</v>
      </c>
      <c r="G228" s="610">
        <v>0</v>
      </c>
      <c r="H228" s="612">
        <v>4.9406564584124654E-324</v>
      </c>
      <c r="I228" s="609">
        <v>168.84089</v>
      </c>
      <c r="J228" s="610">
        <v>168.84089</v>
      </c>
      <c r="K228" s="613" t="s">
        <v>333</v>
      </c>
    </row>
    <row r="229" spans="1:11" ht="14.4" customHeight="1" thickBot="1" x14ac:dyDescent="0.35">
      <c r="A229" s="626" t="s">
        <v>554</v>
      </c>
      <c r="B229" s="604">
        <v>0</v>
      </c>
      <c r="C229" s="604">
        <v>1368.0169100000001</v>
      </c>
      <c r="D229" s="605">
        <v>1368.0169100000001</v>
      </c>
      <c r="E229" s="614" t="s">
        <v>333</v>
      </c>
      <c r="F229" s="604">
        <v>0</v>
      </c>
      <c r="G229" s="605">
        <v>0</v>
      </c>
      <c r="H229" s="607">
        <v>4.9406564584124654E-324</v>
      </c>
      <c r="I229" s="604">
        <v>168.84089</v>
      </c>
      <c r="J229" s="605">
        <v>168.84089</v>
      </c>
      <c r="K229" s="615" t="s">
        <v>333</v>
      </c>
    </row>
    <row r="230" spans="1:11" ht="14.4" customHeight="1" thickBot="1" x14ac:dyDescent="0.35">
      <c r="A230" s="628" t="s">
        <v>555</v>
      </c>
      <c r="B230" s="604">
        <v>4.9406564584124654E-324</v>
      </c>
      <c r="C230" s="604">
        <v>12.387</v>
      </c>
      <c r="D230" s="605">
        <v>12.387</v>
      </c>
      <c r="E230" s="614" t="s">
        <v>345</v>
      </c>
      <c r="F230" s="604">
        <v>0</v>
      </c>
      <c r="G230" s="605">
        <v>0</v>
      </c>
      <c r="H230" s="607">
        <v>3.0550000000000002</v>
      </c>
      <c r="I230" s="604">
        <v>21.385000000000002</v>
      </c>
      <c r="J230" s="605">
        <v>21.385000000000002</v>
      </c>
      <c r="K230" s="615" t="s">
        <v>333</v>
      </c>
    </row>
    <row r="231" spans="1:11" ht="14.4" customHeight="1" thickBot="1" x14ac:dyDescent="0.35">
      <c r="A231" s="626" t="s">
        <v>556</v>
      </c>
      <c r="B231" s="604">
        <v>4.9406564584124654E-324</v>
      </c>
      <c r="C231" s="604">
        <v>12.387</v>
      </c>
      <c r="D231" s="605">
        <v>12.387</v>
      </c>
      <c r="E231" s="614" t="s">
        <v>345</v>
      </c>
      <c r="F231" s="604">
        <v>0</v>
      </c>
      <c r="G231" s="605">
        <v>0</v>
      </c>
      <c r="H231" s="607">
        <v>3.0550000000000002</v>
      </c>
      <c r="I231" s="604">
        <v>21.385000000000002</v>
      </c>
      <c r="J231" s="605">
        <v>21.385000000000002</v>
      </c>
      <c r="K231" s="615" t="s">
        <v>333</v>
      </c>
    </row>
    <row r="232" spans="1:11" ht="14.4" customHeight="1" thickBot="1" x14ac:dyDescent="0.35">
      <c r="A232" s="622" t="s">
        <v>557</v>
      </c>
      <c r="B232" s="604">
        <v>9049.9258705087595</v>
      </c>
      <c r="C232" s="604">
        <v>8976.2711099999997</v>
      </c>
      <c r="D232" s="605">
        <v>-73.654760508758002</v>
      </c>
      <c r="E232" s="606">
        <v>0.99186128576400001</v>
      </c>
      <c r="F232" s="604">
        <v>8659.0576977601395</v>
      </c>
      <c r="G232" s="605">
        <v>5051.1169903600803</v>
      </c>
      <c r="H232" s="607">
        <v>1208.2100600000001</v>
      </c>
      <c r="I232" s="604">
        <v>6012.9161199999999</v>
      </c>
      <c r="J232" s="605">
        <v>961.79912963992001</v>
      </c>
      <c r="K232" s="608">
        <v>0.69440767458499997</v>
      </c>
    </row>
    <row r="233" spans="1:11" ht="14.4" customHeight="1" thickBot="1" x14ac:dyDescent="0.35">
      <c r="A233" s="627" t="s">
        <v>558</v>
      </c>
      <c r="B233" s="609">
        <v>9049.9258705087595</v>
      </c>
      <c r="C233" s="609">
        <v>8976.2711099999997</v>
      </c>
      <c r="D233" s="610">
        <v>-73.654760508758002</v>
      </c>
      <c r="E233" s="616">
        <v>0.99186128576400001</v>
      </c>
      <c r="F233" s="609">
        <v>8659.0576977601395</v>
      </c>
      <c r="G233" s="610">
        <v>5051.1169903600803</v>
      </c>
      <c r="H233" s="612">
        <v>1208.2100600000001</v>
      </c>
      <c r="I233" s="609">
        <v>6012.9161199999999</v>
      </c>
      <c r="J233" s="610">
        <v>961.79912963992001</v>
      </c>
      <c r="K233" s="617">
        <v>0.69440767458499997</v>
      </c>
    </row>
    <row r="234" spans="1:11" ht="14.4" customHeight="1" thickBot="1" x14ac:dyDescent="0.35">
      <c r="A234" s="629" t="s">
        <v>54</v>
      </c>
      <c r="B234" s="609">
        <v>9049.9258705087595</v>
      </c>
      <c r="C234" s="609">
        <v>8976.2711099999997</v>
      </c>
      <c r="D234" s="610">
        <v>-73.654760508758002</v>
      </c>
      <c r="E234" s="616">
        <v>0.99186128576400001</v>
      </c>
      <c r="F234" s="609">
        <v>8659.0576977601395</v>
      </c>
      <c r="G234" s="610">
        <v>5051.1169903600803</v>
      </c>
      <c r="H234" s="612">
        <v>1208.2100600000001</v>
      </c>
      <c r="I234" s="609">
        <v>6012.9161199999999</v>
      </c>
      <c r="J234" s="610">
        <v>961.79912963992001</v>
      </c>
      <c r="K234" s="617">
        <v>0.69440767458499997</v>
      </c>
    </row>
    <row r="235" spans="1:11" ht="14.4" customHeight="1" thickBot="1" x14ac:dyDescent="0.35">
      <c r="A235" s="625" t="s">
        <v>559</v>
      </c>
      <c r="B235" s="609">
        <v>69.999999999999005</v>
      </c>
      <c r="C235" s="609">
        <v>155.166</v>
      </c>
      <c r="D235" s="610">
        <v>85.165999999999997</v>
      </c>
      <c r="E235" s="616">
        <v>2.2166571428570001</v>
      </c>
      <c r="F235" s="609">
        <v>209</v>
      </c>
      <c r="G235" s="610">
        <v>121.916666666667</v>
      </c>
      <c r="H235" s="612">
        <v>13.122999999999999</v>
      </c>
      <c r="I235" s="609">
        <v>91.861000000000004</v>
      </c>
      <c r="J235" s="610">
        <v>-30.055666666665999</v>
      </c>
      <c r="K235" s="617">
        <v>0.43952631578899998</v>
      </c>
    </row>
    <row r="236" spans="1:11" ht="14.4" customHeight="1" thickBot="1" x14ac:dyDescent="0.35">
      <c r="A236" s="626" t="s">
        <v>560</v>
      </c>
      <c r="B236" s="604">
        <v>69.999999999999005</v>
      </c>
      <c r="C236" s="604">
        <v>155.166</v>
      </c>
      <c r="D236" s="605">
        <v>85.165999999999997</v>
      </c>
      <c r="E236" s="606">
        <v>2.2166571428570001</v>
      </c>
      <c r="F236" s="604">
        <v>209</v>
      </c>
      <c r="G236" s="605">
        <v>121.916666666667</v>
      </c>
      <c r="H236" s="607">
        <v>13.122999999999999</v>
      </c>
      <c r="I236" s="604">
        <v>91.861000000000004</v>
      </c>
      <c r="J236" s="605">
        <v>-30.055666666665999</v>
      </c>
      <c r="K236" s="608">
        <v>0.43952631578899998</v>
      </c>
    </row>
    <row r="237" spans="1:11" ht="14.4" customHeight="1" thickBot="1" x14ac:dyDescent="0.35">
      <c r="A237" s="625" t="s">
        <v>561</v>
      </c>
      <c r="B237" s="609">
        <v>461.232197151538</v>
      </c>
      <c r="C237" s="609">
        <v>397.31</v>
      </c>
      <c r="D237" s="610">
        <v>-63.922197151536999</v>
      </c>
      <c r="E237" s="616">
        <v>0.86140994157299999</v>
      </c>
      <c r="F237" s="609">
        <v>407.05769776013602</v>
      </c>
      <c r="G237" s="610">
        <v>237.450323693413</v>
      </c>
      <c r="H237" s="612">
        <v>63.551499999999997</v>
      </c>
      <c r="I237" s="609">
        <v>265.04050000000001</v>
      </c>
      <c r="J237" s="610">
        <v>27.590176306587001</v>
      </c>
      <c r="K237" s="617">
        <v>0.65111285564200005</v>
      </c>
    </row>
    <row r="238" spans="1:11" ht="14.4" customHeight="1" thickBot="1" x14ac:dyDescent="0.35">
      <c r="A238" s="626" t="s">
        <v>562</v>
      </c>
      <c r="B238" s="604">
        <v>461.232197151538</v>
      </c>
      <c r="C238" s="604">
        <v>397.31</v>
      </c>
      <c r="D238" s="605">
        <v>-63.922197151536999</v>
      </c>
      <c r="E238" s="606">
        <v>0.86140994157299999</v>
      </c>
      <c r="F238" s="604">
        <v>407.05769776013602</v>
      </c>
      <c r="G238" s="605">
        <v>237.450323693413</v>
      </c>
      <c r="H238" s="607">
        <v>63.551499999999997</v>
      </c>
      <c r="I238" s="604">
        <v>265.04050000000001</v>
      </c>
      <c r="J238" s="605">
        <v>27.590176306587001</v>
      </c>
      <c r="K238" s="608">
        <v>0.65111285564200005</v>
      </c>
    </row>
    <row r="239" spans="1:11" ht="14.4" customHeight="1" thickBot="1" x14ac:dyDescent="0.35">
      <c r="A239" s="625" t="s">
        <v>563</v>
      </c>
      <c r="B239" s="609">
        <v>843.69367335731795</v>
      </c>
      <c r="C239" s="609">
        <v>697.52392999999995</v>
      </c>
      <c r="D239" s="610">
        <v>-146.169743357318</v>
      </c>
      <c r="E239" s="616">
        <v>0.82675021992700004</v>
      </c>
      <c r="F239" s="609">
        <v>765</v>
      </c>
      <c r="G239" s="610">
        <v>446.25</v>
      </c>
      <c r="H239" s="612">
        <v>69.344300000000004</v>
      </c>
      <c r="I239" s="609">
        <v>488.08080000000001</v>
      </c>
      <c r="J239" s="610">
        <v>41.830799999999002</v>
      </c>
      <c r="K239" s="617">
        <v>0.638014117647</v>
      </c>
    </row>
    <row r="240" spans="1:11" ht="14.4" customHeight="1" thickBot="1" x14ac:dyDescent="0.35">
      <c r="A240" s="626" t="s">
        <v>564</v>
      </c>
      <c r="B240" s="604">
        <v>843.69367335731795</v>
      </c>
      <c r="C240" s="604">
        <v>697.52392999999995</v>
      </c>
      <c r="D240" s="605">
        <v>-146.169743357318</v>
      </c>
      <c r="E240" s="606">
        <v>0.82675021992700004</v>
      </c>
      <c r="F240" s="604">
        <v>765</v>
      </c>
      <c r="G240" s="605">
        <v>446.25</v>
      </c>
      <c r="H240" s="607">
        <v>69.344300000000004</v>
      </c>
      <c r="I240" s="604">
        <v>488.08080000000001</v>
      </c>
      <c r="J240" s="605">
        <v>41.830799999999002</v>
      </c>
      <c r="K240" s="608">
        <v>0.638014117647</v>
      </c>
    </row>
    <row r="241" spans="1:11" ht="14.4" customHeight="1" thickBot="1" x14ac:dyDescent="0.35">
      <c r="A241" s="625" t="s">
        <v>565</v>
      </c>
      <c r="B241" s="609">
        <v>0</v>
      </c>
      <c r="C241" s="609">
        <v>15.989000000000001</v>
      </c>
      <c r="D241" s="610">
        <v>15.989000000000001</v>
      </c>
      <c r="E241" s="611" t="s">
        <v>333</v>
      </c>
      <c r="F241" s="609">
        <v>4.9406564584124654E-324</v>
      </c>
      <c r="G241" s="610">
        <v>0</v>
      </c>
      <c r="H241" s="612">
        <v>1.2829999999999999</v>
      </c>
      <c r="I241" s="609">
        <v>7.2679999999999998</v>
      </c>
      <c r="J241" s="610">
        <v>7.2679999999999998</v>
      </c>
      <c r="K241" s="613" t="s">
        <v>345</v>
      </c>
    </row>
    <row r="242" spans="1:11" ht="14.4" customHeight="1" thickBot="1" x14ac:dyDescent="0.35">
      <c r="A242" s="626" t="s">
        <v>566</v>
      </c>
      <c r="B242" s="604">
        <v>0</v>
      </c>
      <c r="C242" s="604">
        <v>15.989000000000001</v>
      </c>
      <c r="D242" s="605">
        <v>15.989000000000001</v>
      </c>
      <c r="E242" s="614" t="s">
        <v>333</v>
      </c>
      <c r="F242" s="604">
        <v>4.9406564584124654E-324</v>
      </c>
      <c r="G242" s="605">
        <v>0</v>
      </c>
      <c r="H242" s="607">
        <v>1.2829999999999999</v>
      </c>
      <c r="I242" s="604">
        <v>7.2679999999999998</v>
      </c>
      <c r="J242" s="605">
        <v>7.2679999999999998</v>
      </c>
      <c r="K242" s="615" t="s">
        <v>345</v>
      </c>
    </row>
    <row r="243" spans="1:11" ht="14.4" customHeight="1" thickBot="1" x14ac:dyDescent="0.35">
      <c r="A243" s="625" t="s">
        <v>567</v>
      </c>
      <c r="B243" s="609">
        <v>1425.99999999998</v>
      </c>
      <c r="C243" s="609">
        <v>1264.75091</v>
      </c>
      <c r="D243" s="610">
        <v>-161.24908999998101</v>
      </c>
      <c r="E243" s="616">
        <v>0.88692209677400002</v>
      </c>
      <c r="F243" s="609">
        <v>1778</v>
      </c>
      <c r="G243" s="610">
        <v>1037.1666666666699</v>
      </c>
      <c r="H243" s="612">
        <v>256.70954999999998</v>
      </c>
      <c r="I243" s="609">
        <v>894.89919999999995</v>
      </c>
      <c r="J243" s="610">
        <v>-142.26746666666699</v>
      </c>
      <c r="K243" s="617">
        <v>0.50331788526400001</v>
      </c>
    </row>
    <row r="244" spans="1:11" ht="14.4" customHeight="1" thickBot="1" x14ac:dyDescent="0.35">
      <c r="A244" s="626" t="s">
        <v>568</v>
      </c>
      <c r="B244" s="604">
        <v>1424.99999999998</v>
      </c>
      <c r="C244" s="604">
        <v>1264.38959</v>
      </c>
      <c r="D244" s="605">
        <v>-160.61040999998201</v>
      </c>
      <c r="E244" s="606">
        <v>0.88729094035</v>
      </c>
      <c r="F244" s="604">
        <v>1757</v>
      </c>
      <c r="G244" s="605">
        <v>1024.9166666666699</v>
      </c>
      <c r="H244" s="607">
        <v>255.06102000000001</v>
      </c>
      <c r="I244" s="604">
        <v>883.35940000000005</v>
      </c>
      <c r="J244" s="605">
        <v>-141.55726666666601</v>
      </c>
      <c r="K244" s="608">
        <v>0.50276573705100003</v>
      </c>
    </row>
    <row r="245" spans="1:11" ht="14.4" customHeight="1" thickBot="1" x14ac:dyDescent="0.35">
      <c r="A245" s="626" t="s">
        <v>569</v>
      </c>
      <c r="B245" s="604">
        <v>0.99999999999900002</v>
      </c>
      <c r="C245" s="604">
        <v>0.36131999999999997</v>
      </c>
      <c r="D245" s="605">
        <v>-0.63867999999900005</v>
      </c>
      <c r="E245" s="606">
        <v>0.36131999999999997</v>
      </c>
      <c r="F245" s="604">
        <v>21</v>
      </c>
      <c r="G245" s="605">
        <v>12.25</v>
      </c>
      <c r="H245" s="607">
        <v>1.6485300000000001</v>
      </c>
      <c r="I245" s="604">
        <v>11.5398</v>
      </c>
      <c r="J245" s="605">
        <v>-0.71019999999899996</v>
      </c>
      <c r="K245" s="608">
        <v>0.54951428571399996</v>
      </c>
    </row>
    <row r="246" spans="1:11" ht="14.4" customHeight="1" thickBot="1" x14ac:dyDescent="0.35">
      <c r="A246" s="625" t="s">
        <v>570</v>
      </c>
      <c r="B246" s="609">
        <v>0</v>
      </c>
      <c r="C246" s="609">
        <v>1110.54474</v>
      </c>
      <c r="D246" s="610">
        <v>1110.54474</v>
      </c>
      <c r="E246" s="611" t="s">
        <v>333</v>
      </c>
      <c r="F246" s="609">
        <v>4.9406564584124654E-324</v>
      </c>
      <c r="G246" s="610">
        <v>0</v>
      </c>
      <c r="H246" s="612">
        <v>100.29901</v>
      </c>
      <c r="I246" s="609">
        <v>889.94619999999998</v>
      </c>
      <c r="J246" s="610">
        <v>889.94619999999998</v>
      </c>
      <c r="K246" s="613" t="s">
        <v>345</v>
      </c>
    </row>
    <row r="247" spans="1:11" ht="14.4" customHeight="1" thickBot="1" x14ac:dyDescent="0.35">
      <c r="A247" s="626" t="s">
        <v>571</v>
      </c>
      <c r="B247" s="604">
        <v>0</v>
      </c>
      <c r="C247" s="604">
        <v>1110.54474</v>
      </c>
      <c r="D247" s="605">
        <v>1110.54474</v>
      </c>
      <c r="E247" s="614" t="s">
        <v>333</v>
      </c>
      <c r="F247" s="604">
        <v>4.9406564584124654E-324</v>
      </c>
      <c r="G247" s="605">
        <v>0</v>
      </c>
      <c r="H247" s="607">
        <v>100.29901</v>
      </c>
      <c r="I247" s="604">
        <v>764.58619999999996</v>
      </c>
      <c r="J247" s="605">
        <v>764.58619999999996</v>
      </c>
      <c r="K247" s="615" t="s">
        <v>345</v>
      </c>
    </row>
    <row r="248" spans="1:11" ht="14.4" customHeight="1" thickBot="1" x14ac:dyDescent="0.35">
      <c r="A248" s="626" t="s">
        <v>572</v>
      </c>
      <c r="B248" s="604">
        <v>0</v>
      </c>
      <c r="C248" s="604">
        <v>4.9406564584124654E-324</v>
      </c>
      <c r="D248" s="605">
        <v>4.9406564584124654E-324</v>
      </c>
      <c r="E248" s="614" t="s">
        <v>333</v>
      </c>
      <c r="F248" s="604">
        <v>4.9406564584124654E-324</v>
      </c>
      <c r="G248" s="605">
        <v>0</v>
      </c>
      <c r="H248" s="607">
        <v>4.9406564584124654E-324</v>
      </c>
      <c r="I248" s="604">
        <v>125.36</v>
      </c>
      <c r="J248" s="605">
        <v>125.36</v>
      </c>
      <c r="K248" s="615" t="s">
        <v>345</v>
      </c>
    </row>
    <row r="249" spans="1:11" ht="14.4" customHeight="1" thickBot="1" x14ac:dyDescent="0.35">
      <c r="A249" s="625" t="s">
        <v>573</v>
      </c>
      <c r="B249" s="609">
        <v>6248.99999999992</v>
      </c>
      <c r="C249" s="609">
        <v>5334.9865300000001</v>
      </c>
      <c r="D249" s="610">
        <v>-914.01346999991995</v>
      </c>
      <c r="E249" s="616">
        <v>0.85373444230999995</v>
      </c>
      <c r="F249" s="609">
        <v>5500</v>
      </c>
      <c r="G249" s="610">
        <v>3208.3333333333298</v>
      </c>
      <c r="H249" s="612">
        <v>703.89970000000005</v>
      </c>
      <c r="I249" s="609">
        <v>3375.82042</v>
      </c>
      <c r="J249" s="610">
        <v>167.48708666666599</v>
      </c>
      <c r="K249" s="617">
        <v>0.61378553090900001</v>
      </c>
    </row>
    <row r="250" spans="1:11" ht="14.4" customHeight="1" thickBot="1" x14ac:dyDescent="0.35">
      <c r="A250" s="626" t="s">
        <v>574</v>
      </c>
      <c r="B250" s="604">
        <v>6248.99999999992</v>
      </c>
      <c r="C250" s="604">
        <v>5334.9865300000001</v>
      </c>
      <c r="D250" s="605">
        <v>-914.01346999991995</v>
      </c>
      <c r="E250" s="606">
        <v>0.85373444230999995</v>
      </c>
      <c r="F250" s="604">
        <v>5500</v>
      </c>
      <c r="G250" s="605">
        <v>3208.3333333333298</v>
      </c>
      <c r="H250" s="607">
        <v>703.89970000000005</v>
      </c>
      <c r="I250" s="604">
        <v>3375.82042</v>
      </c>
      <c r="J250" s="605">
        <v>167.48708666666599</v>
      </c>
      <c r="K250" s="608">
        <v>0.61378553090900001</v>
      </c>
    </row>
    <row r="251" spans="1:11" ht="14.4" customHeight="1" thickBot="1" x14ac:dyDescent="0.35">
      <c r="A251" s="630" t="s">
        <v>575</v>
      </c>
      <c r="B251" s="609">
        <v>0</v>
      </c>
      <c r="C251" s="609">
        <v>748.20348000000001</v>
      </c>
      <c r="D251" s="610">
        <v>748.20348000000001</v>
      </c>
      <c r="E251" s="611" t="s">
        <v>333</v>
      </c>
      <c r="F251" s="609">
        <v>4.9406564584124654E-324</v>
      </c>
      <c r="G251" s="610">
        <v>0</v>
      </c>
      <c r="H251" s="612">
        <v>19.013190000000002</v>
      </c>
      <c r="I251" s="609">
        <v>749.29521999999997</v>
      </c>
      <c r="J251" s="610">
        <v>749.29521999999997</v>
      </c>
      <c r="K251" s="613" t="s">
        <v>345</v>
      </c>
    </row>
    <row r="252" spans="1:11" ht="14.4" customHeight="1" thickBot="1" x14ac:dyDescent="0.35">
      <c r="A252" s="627" t="s">
        <v>576</v>
      </c>
      <c r="B252" s="609">
        <v>0</v>
      </c>
      <c r="C252" s="609">
        <v>748.20348000000001</v>
      </c>
      <c r="D252" s="610">
        <v>748.20348000000001</v>
      </c>
      <c r="E252" s="611" t="s">
        <v>333</v>
      </c>
      <c r="F252" s="609">
        <v>4.9406564584124654E-324</v>
      </c>
      <c r="G252" s="610">
        <v>0</v>
      </c>
      <c r="H252" s="612">
        <v>19.013190000000002</v>
      </c>
      <c r="I252" s="609">
        <v>749.29521999999997</v>
      </c>
      <c r="J252" s="610">
        <v>749.29521999999997</v>
      </c>
      <c r="K252" s="613" t="s">
        <v>345</v>
      </c>
    </row>
    <row r="253" spans="1:11" ht="14.4" customHeight="1" thickBot="1" x14ac:dyDescent="0.35">
      <c r="A253" s="629" t="s">
        <v>577</v>
      </c>
      <c r="B253" s="609">
        <v>0</v>
      </c>
      <c r="C253" s="609">
        <v>748.20348000000001</v>
      </c>
      <c r="D253" s="610">
        <v>748.20348000000001</v>
      </c>
      <c r="E253" s="611" t="s">
        <v>333</v>
      </c>
      <c r="F253" s="609">
        <v>4.9406564584124654E-324</v>
      </c>
      <c r="G253" s="610">
        <v>0</v>
      </c>
      <c r="H253" s="612">
        <v>19.013190000000002</v>
      </c>
      <c r="I253" s="609">
        <v>749.29521999999997</v>
      </c>
      <c r="J253" s="610">
        <v>749.29521999999997</v>
      </c>
      <c r="K253" s="613" t="s">
        <v>345</v>
      </c>
    </row>
    <row r="254" spans="1:11" ht="14.4" customHeight="1" thickBot="1" x14ac:dyDescent="0.35">
      <c r="A254" s="625" t="s">
        <v>578</v>
      </c>
      <c r="B254" s="609">
        <v>0</v>
      </c>
      <c r="C254" s="609">
        <v>748.20348000000001</v>
      </c>
      <c r="D254" s="610">
        <v>748.20348000000001</v>
      </c>
      <c r="E254" s="611" t="s">
        <v>333</v>
      </c>
      <c r="F254" s="609">
        <v>4.9406564584124654E-324</v>
      </c>
      <c r="G254" s="610">
        <v>0</v>
      </c>
      <c r="H254" s="612">
        <v>19.013190000000002</v>
      </c>
      <c r="I254" s="609">
        <v>749.29521999999997</v>
      </c>
      <c r="J254" s="610">
        <v>749.29521999999997</v>
      </c>
      <c r="K254" s="613" t="s">
        <v>345</v>
      </c>
    </row>
    <row r="255" spans="1:11" ht="14.4" customHeight="1" thickBot="1" x14ac:dyDescent="0.35">
      <c r="A255" s="626" t="s">
        <v>579</v>
      </c>
      <c r="B255" s="604">
        <v>0</v>
      </c>
      <c r="C255" s="604">
        <v>1.0787800000000001</v>
      </c>
      <c r="D255" s="605">
        <v>1.0787800000000001</v>
      </c>
      <c r="E255" s="614" t="s">
        <v>333</v>
      </c>
      <c r="F255" s="604">
        <v>4.9406564584124654E-324</v>
      </c>
      <c r="G255" s="605">
        <v>0</v>
      </c>
      <c r="H255" s="607">
        <v>9.3189999999999995E-2</v>
      </c>
      <c r="I255" s="604">
        <v>0.53812000000000004</v>
      </c>
      <c r="J255" s="605">
        <v>0.53812000000000004</v>
      </c>
      <c r="K255" s="615" t="s">
        <v>345</v>
      </c>
    </row>
    <row r="256" spans="1:11" ht="14.4" customHeight="1" thickBot="1" x14ac:dyDescent="0.35">
      <c r="A256" s="626" t="s">
        <v>580</v>
      </c>
      <c r="B256" s="604">
        <v>0</v>
      </c>
      <c r="C256" s="604">
        <v>747.12469999999996</v>
      </c>
      <c r="D256" s="605">
        <v>747.12469999999996</v>
      </c>
      <c r="E256" s="614" t="s">
        <v>333</v>
      </c>
      <c r="F256" s="604">
        <v>4.9406564584124654E-324</v>
      </c>
      <c r="G256" s="605">
        <v>0</v>
      </c>
      <c r="H256" s="607">
        <v>18.920000000000002</v>
      </c>
      <c r="I256" s="604">
        <v>748.75710000000004</v>
      </c>
      <c r="J256" s="605">
        <v>748.75710000000004</v>
      </c>
      <c r="K256" s="615" t="s">
        <v>345</v>
      </c>
    </row>
    <row r="257" spans="1:11" ht="14.4" customHeight="1" thickBot="1" x14ac:dyDescent="0.35">
      <c r="A257" s="631"/>
      <c r="B257" s="604">
        <v>12069.8201763816</v>
      </c>
      <c r="C257" s="604">
        <v>-18111.850690000101</v>
      </c>
      <c r="D257" s="605">
        <v>-30181.670866381701</v>
      </c>
      <c r="E257" s="606">
        <v>-1.5005899363299999</v>
      </c>
      <c r="F257" s="604">
        <v>59384.006127574801</v>
      </c>
      <c r="G257" s="605">
        <v>34640.670241085303</v>
      </c>
      <c r="H257" s="607">
        <v>5982.0515799999903</v>
      </c>
      <c r="I257" s="604">
        <v>42224.0808599999</v>
      </c>
      <c r="J257" s="605">
        <v>7583.4106189145396</v>
      </c>
      <c r="K257" s="608">
        <v>0.71103456323299996</v>
      </c>
    </row>
    <row r="258" spans="1:11" ht="14.4" customHeight="1" thickBot="1" x14ac:dyDescent="0.35">
      <c r="A258" s="632" t="s">
        <v>66</v>
      </c>
      <c r="B258" s="618">
        <v>12069.8201763816</v>
      </c>
      <c r="C258" s="618">
        <v>-18111.850690000101</v>
      </c>
      <c r="D258" s="619">
        <v>-30181.670866381799</v>
      </c>
      <c r="E258" s="620" t="s">
        <v>333</v>
      </c>
      <c r="F258" s="618">
        <v>59384.006127574801</v>
      </c>
      <c r="G258" s="619">
        <v>34640.670241085303</v>
      </c>
      <c r="H258" s="618">
        <v>5982.0515799999903</v>
      </c>
      <c r="I258" s="618">
        <v>42224.080859999798</v>
      </c>
      <c r="J258" s="619">
        <v>7583.4106189145296</v>
      </c>
      <c r="K258" s="621">
        <v>0.71103456323299996</v>
      </c>
    </row>
  </sheetData>
  <autoFilter ref="A5"/>
  <mergeCells count="8">
    <mergeCell ref="A1:K1"/>
    <mergeCell ref="B3:E4"/>
    <mergeCell ref="F3:K3"/>
    <mergeCell ref="F4:F5"/>
    <mergeCell ref="G4:G5"/>
    <mergeCell ref="I4:I5"/>
    <mergeCell ref="J4:J5"/>
    <mergeCell ref="K4:K5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9">
    <tabColor theme="3" tint="0.39997558519241921"/>
    <pageSetUpPr fitToPage="1"/>
  </sheetPr>
  <dimension ref="A1:J68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RowHeight="14.4" customHeight="1" x14ac:dyDescent="0.3"/>
  <cols>
    <col min="1" max="1" width="5.5546875" style="338" customWidth="1"/>
    <col min="2" max="2" width="61.109375" style="338" customWidth="1"/>
    <col min="3" max="3" width="9.5546875" style="254" customWidth="1"/>
    <col min="4" max="4" width="9.5546875" style="339" customWidth="1"/>
    <col min="5" max="5" width="2.21875" style="339" customWidth="1"/>
    <col min="6" max="6" width="9.5546875" style="340" customWidth="1"/>
    <col min="7" max="7" width="9.5546875" style="337" customWidth="1"/>
    <col min="8" max="9" width="9.5546875" style="254" customWidth="1"/>
    <col min="10" max="10" width="0" style="254" hidden="1" customWidth="1"/>
    <col min="11" max="16384" width="8.88671875" style="254"/>
  </cols>
  <sheetData>
    <row r="1" spans="1:10" ht="18.600000000000001" customHeight="1" thickBot="1" x14ac:dyDescent="0.4">
      <c r="A1" s="500" t="s">
        <v>177</v>
      </c>
      <c r="B1" s="501"/>
      <c r="C1" s="501"/>
      <c r="D1" s="501"/>
      <c r="E1" s="501"/>
      <c r="F1" s="501"/>
      <c r="G1" s="472"/>
      <c r="H1" s="502"/>
      <c r="I1" s="502"/>
    </row>
    <row r="2" spans="1:10" ht="14.4" customHeight="1" thickBot="1" x14ac:dyDescent="0.35">
      <c r="A2" s="383" t="s">
        <v>332</v>
      </c>
      <c r="B2" s="336"/>
      <c r="C2" s="336"/>
      <c r="D2" s="336"/>
      <c r="E2" s="336"/>
      <c r="F2" s="336"/>
    </row>
    <row r="3" spans="1:10" ht="14.4" customHeight="1" thickBot="1" x14ac:dyDescent="0.35">
      <c r="A3" s="383"/>
      <c r="B3" s="336"/>
      <c r="C3" s="441">
        <v>2012</v>
      </c>
      <c r="D3" s="442">
        <v>2013</v>
      </c>
      <c r="E3" s="11"/>
      <c r="F3" s="495">
        <v>2014</v>
      </c>
      <c r="G3" s="496"/>
      <c r="H3" s="496"/>
      <c r="I3" s="497"/>
    </row>
    <row r="4" spans="1:10" ht="14.4" customHeight="1" thickBot="1" x14ac:dyDescent="0.35">
      <c r="A4" s="446" t="s">
        <v>0</v>
      </c>
      <c r="B4" s="447" t="s">
        <v>312</v>
      </c>
      <c r="C4" s="498" t="s">
        <v>94</v>
      </c>
      <c r="D4" s="499"/>
      <c r="E4" s="448"/>
      <c r="F4" s="443" t="s">
        <v>94</v>
      </c>
      <c r="G4" s="444" t="s">
        <v>95</v>
      </c>
      <c r="H4" s="444" t="s">
        <v>69</v>
      </c>
      <c r="I4" s="445" t="s">
        <v>96</v>
      </c>
    </row>
    <row r="5" spans="1:10" ht="14.4" customHeight="1" x14ac:dyDescent="0.3">
      <c r="A5" s="633" t="s">
        <v>581</v>
      </c>
      <c r="B5" s="634" t="s">
        <v>582</v>
      </c>
      <c r="C5" s="635" t="s">
        <v>583</v>
      </c>
      <c r="D5" s="635" t="s">
        <v>583</v>
      </c>
      <c r="E5" s="635"/>
      <c r="F5" s="635" t="s">
        <v>583</v>
      </c>
      <c r="G5" s="635" t="s">
        <v>583</v>
      </c>
      <c r="H5" s="635" t="s">
        <v>583</v>
      </c>
      <c r="I5" s="636" t="s">
        <v>583</v>
      </c>
      <c r="J5" s="637" t="s">
        <v>74</v>
      </c>
    </row>
    <row r="6" spans="1:10" ht="14.4" customHeight="1" x14ac:dyDescent="0.3">
      <c r="A6" s="633" t="s">
        <v>581</v>
      </c>
      <c r="B6" s="634" t="s">
        <v>341</v>
      </c>
      <c r="C6" s="635">
        <v>40737.598460000001</v>
      </c>
      <c r="D6" s="635">
        <v>36079.01171999998</v>
      </c>
      <c r="E6" s="635"/>
      <c r="F6" s="635">
        <v>20036.847260000024</v>
      </c>
      <c r="G6" s="635">
        <v>18635.694302388027</v>
      </c>
      <c r="H6" s="635">
        <v>1401.1529576119974</v>
      </c>
      <c r="I6" s="636">
        <v>1.0751865175977076</v>
      </c>
      <c r="J6" s="637" t="s">
        <v>1</v>
      </c>
    </row>
    <row r="7" spans="1:10" ht="14.4" customHeight="1" x14ac:dyDescent="0.3">
      <c r="A7" s="633" t="s">
        <v>581</v>
      </c>
      <c r="B7" s="634" t="s">
        <v>342</v>
      </c>
      <c r="C7" s="635">
        <v>171.81613000000002</v>
      </c>
      <c r="D7" s="635">
        <v>185.082909999999</v>
      </c>
      <c r="E7" s="635"/>
      <c r="F7" s="635">
        <v>158.76850000000002</v>
      </c>
      <c r="G7" s="635">
        <v>179.61298295033507</v>
      </c>
      <c r="H7" s="635">
        <v>-20.844482950335049</v>
      </c>
      <c r="I7" s="636">
        <v>0.8839477937065453</v>
      </c>
      <c r="J7" s="637" t="s">
        <v>1</v>
      </c>
    </row>
    <row r="8" spans="1:10" ht="14.4" customHeight="1" x14ac:dyDescent="0.3">
      <c r="A8" s="633" t="s">
        <v>581</v>
      </c>
      <c r="B8" s="634" t="s">
        <v>343</v>
      </c>
      <c r="C8" s="635">
        <v>0</v>
      </c>
      <c r="D8" s="635">
        <v>0</v>
      </c>
      <c r="E8" s="635"/>
      <c r="F8" s="635">
        <v>26.743259999999999</v>
      </c>
      <c r="G8" s="635">
        <v>5.8333845538984166</v>
      </c>
      <c r="H8" s="635">
        <v>20.909875446101584</v>
      </c>
      <c r="I8" s="636">
        <v>4.5845186020056978</v>
      </c>
      <c r="J8" s="637" t="s">
        <v>1</v>
      </c>
    </row>
    <row r="9" spans="1:10" ht="14.4" customHeight="1" x14ac:dyDescent="0.3">
      <c r="A9" s="633" t="s">
        <v>581</v>
      </c>
      <c r="B9" s="634" t="s">
        <v>344</v>
      </c>
      <c r="C9" s="635">
        <v>0.91688999999999998</v>
      </c>
      <c r="D9" s="635" t="s">
        <v>583</v>
      </c>
      <c r="E9" s="635"/>
      <c r="F9" s="635">
        <v>0.59559999999999991</v>
      </c>
      <c r="G9" s="635">
        <v>0</v>
      </c>
      <c r="H9" s="635">
        <v>0.59559999999999991</v>
      </c>
      <c r="I9" s="636" t="s">
        <v>583</v>
      </c>
      <c r="J9" s="637" t="s">
        <v>1</v>
      </c>
    </row>
    <row r="10" spans="1:10" ht="14.4" customHeight="1" x14ac:dyDescent="0.3">
      <c r="A10" s="633" t="s">
        <v>581</v>
      </c>
      <c r="B10" s="634" t="s">
        <v>346</v>
      </c>
      <c r="C10" s="635" t="s">
        <v>583</v>
      </c>
      <c r="D10" s="635" t="s">
        <v>583</v>
      </c>
      <c r="E10" s="635"/>
      <c r="F10" s="635">
        <v>8.8550000000000004</v>
      </c>
      <c r="G10" s="635">
        <v>0</v>
      </c>
      <c r="H10" s="635">
        <v>8.8550000000000004</v>
      </c>
      <c r="I10" s="636" t="s">
        <v>583</v>
      </c>
      <c r="J10" s="637" t="s">
        <v>1</v>
      </c>
    </row>
    <row r="11" spans="1:10" ht="14.4" customHeight="1" x14ac:dyDescent="0.3">
      <c r="A11" s="633" t="s">
        <v>581</v>
      </c>
      <c r="B11" s="634" t="s">
        <v>347</v>
      </c>
      <c r="C11" s="635">
        <v>179.74087</v>
      </c>
      <c r="D11" s="635">
        <v>124.21069999999901</v>
      </c>
      <c r="E11" s="635"/>
      <c r="F11" s="635">
        <v>151.6679</v>
      </c>
      <c r="G11" s="635">
        <v>101.58863736647442</v>
      </c>
      <c r="H11" s="635">
        <v>50.079262633525587</v>
      </c>
      <c r="I11" s="636">
        <v>1.4929612595635857</v>
      </c>
      <c r="J11" s="637" t="s">
        <v>1</v>
      </c>
    </row>
    <row r="12" spans="1:10" ht="14.4" customHeight="1" x14ac:dyDescent="0.3">
      <c r="A12" s="633" t="s">
        <v>581</v>
      </c>
      <c r="B12" s="634" t="s">
        <v>348</v>
      </c>
      <c r="C12" s="635">
        <v>7.3950199999999997</v>
      </c>
      <c r="D12" s="635">
        <v>4.6388300000000005</v>
      </c>
      <c r="E12" s="635"/>
      <c r="F12" s="635">
        <v>41.124139999999997</v>
      </c>
      <c r="G12" s="635">
        <v>3.7919237533426666</v>
      </c>
      <c r="H12" s="635">
        <v>37.332216246657332</v>
      </c>
      <c r="I12" s="636">
        <v>10.845191695573556</v>
      </c>
      <c r="J12" s="637" t="s">
        <v>1</v>
      </c>
    </row>
    <row r="13" spans="1:10" ht="14.4" customHeight="1" x14ac:dyDescent="0.3">
      <c r="A13" s="633" t="s">
        <v>581</v>
      </c>
      <c r="B13" s="634" t="s">
        <v>349</v>
      </c>
      <c r="C13" s="635">
        <v>68646.038820000002</v>
      </c>
      <c r="D13" s="635">
        <v>81793.404219999997</v>
      </c>
      <c r="E13" s="635"/>
      <c r="F13" s="635">
        <v>94616.740220000109</v>
      </c>
      <c r="G13" s="635">
        <v>82622.513963642908</v>
      </c>
      <c r="H13" s="635">
        <v>11994.2262563572</v>
      </c>
      <c r="I13" s="636">
        <v>1.1451689821691351</v>
      </c>
      <c r="J13" s="637" t="s">
        <v>1</v>
      </c>
    </row>
    <row r="14" spans="1:10" ht="14.4" customHeight="1" x14ac:dyDescent="0.3">
      <c r="A14" s="633" t="s">
        <v>581</v>
      </c>
      <c r="B14" s="634" t="s">
        <v>350</v>
      </c>
      <c r="C14" s="635" t="s">
        <v>583</v>
      </c>
      <c r="D14" s="635" t="s">
        <v>583</v>
      </c>
      <c r="E14" s="635"/>
      <c r="F14" s="635">
        <v>5112.3454000000002</v>
      </c>
      <c r="G14" s="635">
        <v>0</v>
      </c>
      <c r="H14" s="635">
        <v>5112.3454000000002</v>
      </c>
      <c r="I14" s="636" t="s">
        <v>583</v>
      </c>
      <c r="J14" s="637" t="s">
        <v>1</v>
      </c>
    </row>
    <row r="15" spans="1:10" ht="14.4" customHeight="1" x14ac:dyDescent="0.3">
      <c r="A15" s="633" t="s">
        <v>581</v>
      </c>
      <c r="B15" s="634" t="s">
        <v>351</v>
      </c>
      <c r="C15" s="635">
        <v>35.071970000000007</v>
      </c>
      <c r="D15" s="635">
        <v>34.718659999999005</v>
      </c>
      <c r="E15" s="635"/>
      <c r="F15" s="635">
        <v>55.163490000000003</v>
      </c>
      <c r="G15" s="635">
        <v>34.447624068072258</v>
      </c>
      <c r="H15" s="635">
        <v>20.715865931927745</v>
      </c>
      <c r="I15" s="636">
        <v>1.6013728520431754</v>
      </c>
      <c r="J15" s="637" t="s">
        <v>1</v>
      </c>
    </row>
    <row r="16" spans="1:10" ht="14.4" customHeight="1" x14ac:dyDescent="0.3">
      <c r="A16" s="633" t="s">
        <v>581</v>
      </c>
      <c r="B16" s="634" t="s">
        <v>584</v>
      </c>
      <c r="C16" s="635">
        <v>109778.57816000002</v>
      </c>
      <c r="D16" s="635">
        <v>118221.06703999998</v>
      </c>
      <c r="E16" s="635"/>
      <c r="F16" s="635">
        <v>120208.85077000015</v>
      </c>
      <c r="G16" s="635">
        <v>101583.48281872305</v>
      </c>
      <c r="H16" s="635">
        <v>18625.367951277105</v>
      </c>
      <c r="I16" s="636">
        <v>1.183350358094281</v>
      </c>
      <c r="J16" s="637" t="s">
        <v>585</v>
      </c>
    </row>
    <row r="18" spans="1:10" ht="14.4" customHeight="1" x14ac:dyDescent="0.3">
      <c r="A18" s="633" t="s">
        <v>581</v>
      </c>
      <c r="B18" s="634" t="s">
        <v>582</v>
      </c>
      <c r="C18" s="635" t="s">
        <v>583</v>
      </c>
      <c r="D18" s="635" t="s">
        <v>583</v>
      </c>
      <c r="E18" s="635"/>
      <c r="F18" s="635" t="s">
        <v>583</v>
      </c>
      <c r="G18" s="635" t="s">
        <v>583</v>
      </c>
      <c r="H18" s="635" t="s">
        <v>583</v>
      </c>
      <c r="I18" s="636" t="s">
        <v>583</v>
      </c>
      <c r="J18" s="637" t="s">
        <v>74</v>
      </c>
    </row>
    <row r="19" spans="1:10" ht="14.4" customHeight="1" x14ac:dyDescent="0.3">
      <c r="A19" s="633" t="s">
        <v>586</v>
      </c>
      <c r="B19" s="634" t="s">
        <v>587</v>
      </c>
      <c r="C19" s="635" t="s">
        <v>583</v>
      </c>
      <c r="D19" s="635" t="s">
        <v>583</v>
      </c>
      <c r="E19" s="635"/>
      <c r="F19" s="635" t="s">
        <v>583</v>
      </c>
      <c r="G19" s="635" t="s">
        <v>583</v>
      </c>
      <c r="H19" s="635" t="s">
        <v>583</v>
      </c>
      <c r="I19" s="636" t="s">
        <v>583</v>
      </c>
      <c r="J19" s="637" t="s">
        <v>0</v>
      </c>
    </row>
    <row r="20" spans="1:10" ht="14.4" customHeight="1" x14ac:dyDescent="0.3">
      <c r="A20" s="633" t="s">
        <v>586</v>
      </c>
      <c r="B20" s="634" t="s">
        <v>341</v>
      </c>
      <c r="C20" s="635">
        <v>3396.8000999999999</v>
      </c>
      <c r="D20" s="635">
        <v>3387.1162199999999</v>
      </c>
      <c r="E20" s="635"/>
      <c r="F20" s="635">
        <v>1945.7383500000021</v>
      </c>
      <c r="G20" s="635">
        <v>1895.5798480686549</v>
      </c>
      <c r="H20" s="635">
        <v>50.158501931347246</v>
      </c>
      <c r="I20" s="636">
        <v>1.0264607697652262</v>
      </c>
      <c r="J20" s="637" t="s">
        <v>1</v>
      </c>
    </row>
    <row r="21" spans="1:10" ht="14.4" customHeight="1" x14ac:dyDescent="0.3">
      <c r="A21" s="633" t="s">
        <v>586</v>
      </c>
      <c r="B21" s="634" t="s">
        <v>342</v>
      </c>
      <c r="C21" s="635">
        <v>78.836359999999999</v>
      </c>
      <c r="D21" s="635">
        <v>70.229019999998997</v>
      </c>
      <c r="E21" s="635"/>
      <c r="F21" s="635">
        <v>88.31147</v>
      </c>
      <c r="G21" s="635">
        <v>79.027668845738077</v>
      </c>
      <c r="H21" s="635">
        <v>9.2838011542619228</v>
      </c>
      <c r="I21" s="636">
        <v>1.1174753259188739</v>
      </c>
      <c r="J21" s="637" t="s">
        <v>1</v>
      </c>
    </row>
    <row r="22" spans="1:10" ht="14.4" customHeight="1" x14ac:dyDescent="0.3">
      <c r="A22" s="633" t="s">
        <v>586</v>
      </c>
      <c r="B22" s="634" t="s">
        <v>343</v>
      </c>
      <c r="C22" s="635">
        <v>0</v>
      </c>
      <c r="D22" s="635">
        <v>0</v>
      </c>
      <c r="E22" s="635"/>
      <c r="F22" s="635">
        <v>0</v>
      </c>
      <c r="G22" s="635">
        <v>1.1666769107793333</v>
      </c>
      <c r="H22" s="635">
        <v>-1.1666769107793333</v>
      </c>
      <c r="I22" s="636">
        <v>0</v>
      </c>
      <c r="J22" s="637" t="s">
        <v>1</v>
      </c>
    </row>
    <row r="23" spans="1:10" ht="14.4" customHeight="1" x14ac:dyDescent="0.3">
      <c r="A23" s="633" t="s">
        <v>586</v>
      </c>
      <c r="B23" s="634" t="s">
        <v>346</v>
      </c>
      <c r="C23" s="635" t="s">
        <v>583</v>
      </c>
      <c r="D23" s="635" t="s">
        <v>583</v>
      </c>
      <c r="E23" s="635"/>
      <c r="F23" s="635">
        <v>8.8550000000000004</v>
      </c>
      <c r="G23" s="635">
        <v>0</v>
      </c>
      <c r="H23" s="635">
        <v>8.8550000000000004</v>
      </c>
      <c r="I23" s="636" t="s">
        <v>583</v>
      </c>
      <c r="J23" s="637" t="s">
        <v>1</v>
      </c>
    </row>
    <row r="24" spans="1:10" ht="14.4" customHeight="1" x14ac:dyDescent="0.3">
      <c r="A24" s="633" t="s">
        <v>586</v>
      </c>
      <c r="B24" s="634" t="s">
        <v>347</v>
      </c>
      <c r="C24" s="635">
        <v>90.486469999999997</v>
      </c>
      <c r="D24" s="635">
        <v>81.587670000000003</v>
      </c>
      <c r="E24" s="635"/>
      <c r="F24" s="635">
        <v>100.92092000000001</v>
      </c>
      <c r="G24" s="635">
        <v>54.828062263204998</v>
      </c>
      <c r="H24" s="635">
        <v>46.092857736795011</v>
      </c>
      <c r="I24" s="636">
        <v>1.8406800429226156</v>
      </c>
      <c r="J24" s="637" t="s">
        <v>1</v>
      </c>
    </row>
    <row r="25" spans="1:10" ht="14.4" customHeight="1" x14ac:dyDescent="0.3">
      <c r="A25" s="633" t="s">
        <v>586</v>
      </c>
      <c r="B25" s="634" t="s">
        <v>348</v>
      </c>
      <c r="C25" s="635">
        <v>2.6315299999999997</v>
      </c>
      <c r="D25" s="635">
        <v>1.8723799999999999</v>
      </c>
      <c r="E25" s="635"/>
      <c r="F25" s="635">
        <v>33.305019999999999</v>
      </c>
      <c r="G25" s="635">
        <v>1.0834067866690833</v>
      </c>
      <c r="H25" s="635">
        <v>32.221613213330919</v>
      </c>
      <c r="I25" s="636">
        <v>30.741011049409931</v>
      </c>
      <c r="J25" s="637" t="s">
        <v>1</v>
      </c>
    </row>
    <row r="26" spans="1:10" ht="14.4" customHeight="1" x14ac:dyDescent="0.3">
      <c r="A26" s="633" t="s">
        <v>586</v>
      </c>
      <c r="B26" s="634" t="s">
        <v>351</v>
      </c>
      <c r="C26" s="635">
        <v>33.603650000000002</v>
      </c>
      <c r="D26" s="635">
        <v>34.718659999999005</v>
      </c>
      <c r="E26" s="635"/>
      <c r="F26" s="635">
        <v>36.736280000000001</v>
      </c>
      <c r="G26" s="635">
        <v>34.034304570673754</v>
      </c>
      <c r="H26" s="635">
        <v>2.7019754293262466</v>
      </c>
      <c r="I26" s="636">
        <v>1.0793897646333708</v>
      </c>
      <c r="J26" s="637" t="s">
        <v>1</v>
      </c>
    </row>
    <row r="27" spans="1:10" ht="14.4" customHeight="1" x14ac:dyDescent="0.3">
      <c r="A27" s="633" t="s">
        <v>586</v>
      </c>
      <c r="B27" s="634" t="s">
        <v>588</v>
      </c>
      <c r="C27" s="635">
        <v>3602.3581099999997</v>
      </c>
      <c r="D27" s="635">
        <v>3575.5239499999975</v>
      </c>
      <c r="E27" s="635"/>
      <c r="F27" s="635">
        <v>2213.8670400000019</v>
      </c>
      <c r="G27" s="635">
        <v>2065.7199674457202</v>
      </c>
      <c r="H27" s="635">
        <v>148.14707255428175</v>
      </c>
      <c r="I27" s="636">
        <v>1.0717169194706806</v>
      </c>
      <c r="J27" s="637" t="s">
        <v>589</v>
      </c>
    </row>
    <row r="28" spans="1:10" ht="14.4" customHeight="1" x14ac:dyDescent="0.3">
      <c r="A28" s="633" t="s">
        <v>583</v>
      </c>
      <c r="B28" s="634" t="s">
        <v>583</v>
      </c>
      <c r="C28" s="635" t="s">
        <v>583</v>
      </c>
      <c r="D28" s="635" t="s">
        <v>583</v>
      </c>
      <c r="E28" s="635"/>
      <c r="F28" s="635" t="s">
        <v>583</v>
      </c>
      <c r="G28" s="635" t="s">
        <v>583</v>
      </c>
      <c r="H28" s="635" t="s">
        <v>583</v>
      </c>
      <c r="I28" s="636" t="s">
        <v>583</v>
      </c>
      <c r="J28" s="637" t="s">
        <v>590</v>
      </c>
    </row>
    <row r="29" spans="1:10" ht="14.4" customHeight="1" x14ac:dyDescent="0.3">
      <c r="A29" s="633" t="s">
        <v>591</v>
      </c>
      <c r="B29" s="634" t="s">
        <v>592</v>
      </c>
      <c r="C29" s="635" t="s">
        <v>583</v>
      </c>
      <c r="D29" s="635" t="s">
        <v>583</v>
      </c>
      <c r="E29" s="635"/>
      <c r="F29" s="635" t="s">
        <v>583</v>
      </c>
      <c r="G29" s="635" t="s">
        <v>583</v>
      </c>
      <c r="H29" s="635" t="s">
        <v>583</v>
      </c>
      <c r="I29" s="636" t="s">
        <v>583</v>
      </c>
      <c r="J29" s="637" t="s">
        <v>0</v>
      </c>
    </row>
    <row r="30" spans="1:10" ht="14.4" customHeight="1" x14ac:dyDescent="0.3">
      <c r="A30" s="633" t="s">
        <v>591</v>
      </c>
      <c r="B30" s="634" t="s">
        <v>341</v>
      </c>
      <c r="C30" s="635">
        <v>4192.6574600000004</v>
      </c>
      <c r="D30" s="635">
        <v>3901.449799999999</v>
      </c>
      <c r="E30" s="635"/>
      <c r="F30" s="635">
        <v>2190.9824800000019</v>
      </c>
      <c r="G30" s="635">
        <v>2045.0299260022509</v>
      </c>
      <c r="H30" s="635">
        <v>145.95255399775101</v>
      </c>
      <c r="I30" s="636">
        <v>1.071369397651343</v>
      </c>
      <c r="J30" s="637" t="s">
        <v>1</v>
      </c>
    </row>
    <row r="31" spans="1:10" ht="14.4" customHeight="1" x14ac:dyDescent="0.3">
      <c r="A31" s="633" t="s">
        <v>591</v>
      </c>
      <c r="B31" s="634" t="s">
        <v>342</v>
      </c>
      <c r="C31" s="635">
        <v>92.979770000000016</v>
      </c>
      <c r="D31" s="635">
        <v>114.85389000000001</v>
      </c>
      <c r="E31" s="635"/>
      <c r="F31" s="635">
        <v>70.457030000000003</v>
      </c>
      <c r="G31" s="635">
        <v>100.58531410459699</v>
      </c>
      <c r="H31" s="635">
        <v>-30.128284104596986</v>
      </c>
      <c r="I31" s="636">
        <v>0.70047034825315468</v>
      </c>
      <c r="J31" s="637" t="s">
        <v>1</v>
      </c>
    </row>
    <row r="32" spans="1:10" ht="14.4" customHeight="1" x14ac:dyDescent="0.3">
      <c r="A32" s="633" t="s">
        <v>591</v>
      </c>
      <c r="B32" s="634" t="s">
        <v>343</v>
      </c>
      <c r="C32" s="635">
        <v>0</v>
      </c>
      <c r="D32" s="635">
        <v>0</v>
      </c>
      <c r="E32" s="635"/>
      <c r="F32" s="635">
        <v>26.743259999999999</v>
      </c>
      <c r="G32" s="635">
        <v>4.666707643119083</v>
      </c>
      <c r="H32" s="635">
        <v>22.076552356880917</v>
      </c>
      <c r="I32" s="636">
        <v>5.7306482525066924</v>
      </c>
      <c r="J32" s="637" t="s">
        <v>1</v>
      </c>
    </row>
    <row r="33" spans="1:10" ht="14.4" customHeight="1" x14ac:dyDescent="0.3">
      <c r="A33" s="633" t="s">
        <v>591</v>
      </c>
      <c r="B33" s="634" t="s">
        <v>347</v>
      </c>
      <c r="C33" s="635">
        <v>89.114859999999993</v>
      </c>
      <c r="D33" s="635">
        <v>42.623029999999005</v>
      </c>
      <c r="E33" s="635"/>
      <c r="F33" s="635">
        <v>50.746980000000001</v>
      </c>
      <c r="G33" s="635">
        <v>46.662180649536083</v>
      </c>
      <c r="H33" s="635">
        <v>4.0847993504639177</v>
      </c>
      <c r="I33" s="636">
        <v>1.0875398297637109</v>
      </c>
      <c r="J33" s="637" t="s">
        <v>1</v>
      </c>
    </row>
    <row r="34" spans="1:10" ht="14.4" customHeight="1" x14ac:dyDescent="0.3">
      <c r="A34" s="633" t="s">
        <v>591</v>
      </c>
      <c r="B34" s="634" t="s">
        <v>348</v>
      </c>
      <c r="C34" s="635">
        <v>4.76349</v>
      </c>
      <c r="D34" s="635">
        <v>2.7664500000000003</v>
      </c>
      <c r="E34" s="635"/>
      <c r="F34" s="635">
        <v>7.8191199999999998</v>
      </c>
      <c r="G34" s="635">
        <v>2.7085169666735833</v>
      </c>
      <c r="H34" s="635">
        <v>5.1106030333264165</v>
      </c>
      <c r="I34" s="636">
        <v>2.8868639540415773</v>
      </c>
      <c r="J34" s="637" t="s">
        <v>1</v>
      </c>
    </row>
    <row r="35" spans="1:10" ht="14.4" customHeight="1" x14ac:dyDescent="0.3">
      <c r="A35" s="633" t="s">
        <v>591</v>
      </c>
      <c r="B35" s="634" t="s">
        <v>350</v>
      </c>
      <c r="C35" s="635" t="s">
        <v>583</v>
      </c>
      <c r="D35" s="635" t="s">
        <v>583</v>
      </c>
      <c r="E35" s="635"/>
      <c r="F35" s="635">
        <v>95.162049999999994</v>
      </c>
      <c r="G35" s="635">
        <v>0</v>
      </c>
      <c r="H35" s="635">
        <v>95.162049999999994</v>
      </c>
      <c r="I35" s="636" t="s">
        <v>583</v>
      </c>
      <c r="J35" s="637" t="s">
        <v>1</v>
      </c>
    </row>
    <row r="36" spans="1:10" ht="14.4" customHeight="1" x14ac:dyDescent="0.3">
      <c r="A36" s="633" t="s">
        <v>591</v>
      </c>
      <c r="B36" s="634" t="s">
        <v>351</v>
      </c>
      <c r="C36" s="635">
        <v>0.73416000000000003</v>
      </c>
      <c r="D36" s="635">
        <v>0</v>
      </c>
      <c r="E36" s="635"/>
      <c r="F36" s="635">
        <v>1.1109</v>
      </c>
      <c r="G36" s="635">
        <v>0</v>
      </c>
      <c r="H36" s="635">
        <v>1.1109</v>
      </c>
      <c r="I36" s="636" t="s">
        <v>583</v>
      </c>
      <c r="J36" s="637" t="s">
        <v>1</v>
      </c>
    </row>
    <row r="37" spans="1:10" ht="14.4" customHeight="1" x14ac:dyDescent="0.3">
      <c r="A37" s="633" t="s">
        <v>591</v>
      </c>
      <c r="B37" s="634" t="s">
        <v>593</v>
      </c>
      <c r="C37" s="635">
        <v>4380.2497400000002</v>
      </c>
      <c r="D37" s="635">
        <v>4061.6931699999977</v>
      </c>
      <c r="E37" s="635"/>
      <c r="F37" s="635">
        <v>2443.0218200000022</v>
      </c>
      <c r="G37" s="635">
        <v>2199.6526453661763</v>
      </c>
      <c r="H37" s="635">
        <v>243.36917463382588</v>
      </c>
      <c r="I37" s="636">
        <v>1.1106398208583119</v>
      </c>
      <c r="J37" s="637" t="s">
        <v>589</v>
      </c>
    </row>
    <row r="38" spans="1:10" ht="14.4" customHeight="1" x14ac:dyDescent="0.3">
      <c r="A38" s="633" t="s">
        <v>583</v>
      </c>
      <c r="B38" s="634" t="s">
        <v>583</v>
      </c>
      <c r="C38" s="635" t="s">
        <v>583</v>
      </c>
      <c r="D38" s="635" t="s">
        <v>583</v>
      </c>
      <c r="E38" s="635"/>
      <c r="F38" s="635" t="s">
        <v>583</v>
      </c>
      <c r="G38" s="635" t="s">
        <v>583</v>
      </c>
      <c r="H38" s="635" t="s">
        <v>583</v>
      </c>
      <c r="I38" s="636" t="s">
        <v>583</v>
      </c>
      <c r="J38" s="637" t="s">
        <v>590</v>
      </c>
    </row>
    <row r="39" spans="1:10" ht="14.4" customHeight="1" x14ac:dyDescent="0.3">
      <c r="A39" s="633" t="s">
        <v>594</v>
      </c>
      <c r="B39" s="634" t="s">
        <v>595</v>
      </c>
      <c r="C39" s="635" t="s">
        <v>583</v>
      </c>
      <c r="D39" s="635" t="s">
        <v>583</v>
      </c>
      <c r="E39" s="635"/>
      <c r="F39" s="635" t="s">
        <v>583</v>
      </c>
      <c r="G39" s="635" t="s">
        <v>583</v>
      </c>
      <c r="H39" s="635" t="s">
        <v>583</v>
      </c>
      <c r="I39" s="636" t="s">
        <v>583</v>
      </c>
      <c r="J39" s="637" t="s">
        <v>0</v>
      </c>
    </row>
    <row r="40" spans="1:10" ht="14.4" customHeight="1" x14ac:dyDescent="0.3">
      <c r="A40" s="633" t="s">
        <v>594</v>
      </c>
      <c r="B40" s="634" t="s">
        <v>341</v>
      </c>
      <c r="C40" s="635">
        <v>0</v>
      </c>
      <c r="D40" s="635" t="s">
        <v>583</v>
      </c>
      <c r="E40" s="635"/>
      <c r="F40" s="635" t="s">
        <v>583</v>
      </c>
      <c r="G40" s="635" t="s">
        <v>583</v>
      </c>
      <c r="H40" s="635" t="s">
        <v>583</v>
      </c>
      <c r="I40" s="636" t="s">
        <v>583</v>
      </c>
      <c r="J40" s="637" t="s">
        <v>1</v>
      </c>
    </row>
    <row r="41" spans="1:10" ht="14.4" customHeight="1" x14ac:dyDescent="0.3">
      <c r="A41" s="633" t="s">
        <v>594</v>
      </c>
      <c r="B41" s="634" t="s">
        <v>596</v>
      </c>
      <c r="C41" s="635">
        <v>0</v>
      </c>
      <c r="D41" s="635" t="s">
        <v>583</v>
      </c>
      <c r="E41" s="635"/>
      <c r="F41" s="635" t="s">
        <v>583</v>
      </c>
      <c r="G41" s="635" t="s">
        <v>583</v>
      </c>
      <c r="H41" s="635" t="s">
        <v>583</v>
      </c>
      <c r="I41" s="636" t="s">
        <v>583</v>
      </c>
      <c r="J41" s="637" t="s">
        <v>589</v>
      </c>
    </row>
    <row r="42" spans="1:10" ht="14.4" customHeight="1" x14ac:dyDescent="0.3">
      <c r="A42" s="633" t="s">
        <v>583</v>
      </c>
      <c r="B42" s="634" t="s">
        <v>583</v>
      </c>
      <c r="C42" s="635" t="s">
        <v>583</v>
      </c>
      <c r="D42" s="635" t="s">
        <v>583</v>
      </c>
      <c r="E42" s="635"/>
      <c r="F42" s="635" t="s">
        <v>583</v>
      </c>
      <c r="G42" s="635" t="s">
        <v>583</v>
      </c>
      <c r="H42" s="635" t="s">
        <v>583</v>
      </c>
      <c r="I42" s="636" t="s">
        <v>583</v>
      </c>
      <c r="J42" s="637" t="s">
        <v>590</v>
      </c>
    </row>
    <row r="43" spans="1:10" ht="14.4" customHeight="1" x14ac:dyDescent="0.3">
      <c r="A43" s="633" t="s">
        <v>597</v>
      </c>
      <c r="B43" s="634" t="s">
        <v>598</v>
      </c>
      <c r="C43" s="635" t="s">
        <v>583</v>
      </c>
      <c r="D43" s="635" t="s">
        <v>583</v>
      </c>
      <c r="E43" s="635"/>
      <c r="F43" s="635" t="s">
        <v>583</v>
      </c>
      <c r="G43" s="635" t="s">
        <v>583</v>
      </c>
      <c r="H43" s="635" t="s">
        <v>583</v>
      </c>
      <c r="I43" s="636" t="s">
        <v>583</v>
      </c>
      <c r="J43" s="637" t="s">
        <v>0</v>
      </c>
    </row>
    <row r="44" spans="1:10" ht="14.4" customHeight="1" x14ac:dyDescent="0.3">
      <c r="A44" s="633" t="s">
        <v>597</v>
      </c>
      <c r="B44" s="634" t="s">
        <v>341</v>
      </c>
      <c r="C44" s="635">
        <v>32013.099289999998</v>
      </c>
      <c r="D44" s="635">
        <v>27963.732299999985</v>
      </c>
      <c r="E44" s="635"/>
      <c r="F44" s="635">
        <v>15250.81151000002</v>
      </c>
      <c r="G44" s="635">
        <v>13889.223642722109</v>
      </c>
      <c r="H44" s="635">
        <v>1361.5878672779108</v>
      </c>
      <c r="I44" s="636">
        <v>1.0980319636505655</v>
      </c>
      <c r="J44" s="637" t="s">
        <v>1</v>
      </c>
    </row>
    <row r="45" spans="1:10" ht="14.4" customHeight="1" x14ac:dyDescent="0.3">
      <c r="A45" s="633" t="s">
        <v>597</v>
      </c>
      <c r="B45" s="634" t="s">
        <v>347</v>
      </c>
      <c r="C45" s="635" t="s">
        <v>583</v>
      </c>
      <c r="D45" s="635">
        <v>0</v>
      </c>
      <c r="E45" s="635"/>
      <c r="F45" s="635">
        <v>0</v>
      </c>
      <c r="G45" s="635">
        <v>9.8394453733333331E-2</v>
      </c>
      <c r="H45" s="635">
        <v>-9.8394453733333331E-2</v>
      </c>
      <c r="I45" s="636">
        <v>0</v>
      </c>
      <c r="J45" s="637" t="s">
        <v>1</v>
      </c>
    </row>
    <row r="46" spans="1:10" ht="14.4" customHeight="1" x14ac:dyDescent="0.3">
      <c r="A46" s="633" t="s">
        <v>597</v>
      </c>
      <c r="B46" s="634" t="s">
        <v>350</v>
      </c>
      <c r="C46" s="635" t="s">
        <v>583</v>
      </c>
      <c r="D46" s="635" t="s">
        <v>583</v>
      </c>
      <c r="E46" s="635"/>
      <c r="F46" s="635">
        <v>5017.1833500000002</v>
      </c>
      <c r="G46" s="635">
        <v>0</v>
      </c>
      <c r="H46" s="635">
        <v>5017.1833500000002</v>
      </c>
      <c r="I46" s="636" t="s">
        <v>583</v>
      </c>
      <c r="J46" s="637" t="s">
        <v>1</v>
      </c>
    </row>
    <row r="47" spans="1:10" ht="14.4" customHeight="1" x14ac:dyDescent="0.3">
      <c r="A47" s="633" t="s">
        <v>597</v>
      </c>
      <c r="B47" s="634" t="s">
        <v>351</v>
      </c>
      <c r="C47" s="635">
        <v>0</v>
      </c>
      <c r="D47" s="635">
        <v>0</v>
      </c>
      <c r="E47" s="635"/>
      <c r="F47" s="635">
        <v>0</v>
      </c>
      <c r="G47" s="635">
        <v>0.20665974869925002</v>
      </c>
      <c r="H47" s="635">
        <v>-0.20665974869925002</v>
      </c>
      <c r="I47" s="636">
        <v>0</v>
      </c>
      <c r="J47" s="637" t="s">
        <v>1</v>
      </c>
    </row>
    <row r="48" spans="1:10" ht="14.4" customHeight="1" x14ac:dyDescent="0.3">
      <c r="A48" s="633" t="s">
        <v>597</v>
      </c>
      <c r="B48" s="634" t="s">
        <v>599</v>
      </c>
      <c r="C48" s="635">
        <v>32013.099289999998</v>
      </c>
      <c r="D48" s="635">
        <v>27963.732299999985</v>
      </c>
      <c r="E48" s="635"/>
      <c r="F48" s="635">
        <v>20267.994860000021</v>
      </c>
      <c r="G48" s="635">
        <v>13889.528696924541</v>
      </c>
      <c r="H48" s="635">
        <v>6378.4661630754799</v>
      </c>
      <c r="I48" s="636">
        <v>1.4592284088435497</v>
      </c>
      <c r="J48" s="637" t="s">
        <v>589</v>
      </c>
    </row>
    <row r="49" spans="1:10" ht="14.4" customHeight="1" x14ac:dyDescent="0.3">
      <c r="A49" s="633" t="s">
        <v>583</v>
      </c>
      <c r="B49" s="634" t="s">
        <v>583</v>
      </c>
      <c r="C49" s="635" t="s">
        <v>583</v>
      </c>
      <c r="D49" s="635" t="s">
        <v>583</v>
      </c>
      <c r="E49" s="635"/>
      <c r="F49" s="635" t="s">
        <v>583</v>
      </c>
      <c r="G49" s="635" t="s">
        <v>583</v>
      </c>
      <c r="H49" s="635" t="s">
        <v>583</v>
      </c>
      <c r="I49" s="636" t="s">
        <v>583</v>
      </c>
      <c r="J49" s="637" t="s">
        <v>590</v>
      </c>
    </row>
    <row r="50" spans="1:10" ht="14.4" customHeight="1" x14ac:dyDescent="0.3">
      <c r="A50" s="633" t="s">
        <v>600</v>
      </c>
      <c r="B50" s="634" t="s">
        <v>601</v>
      </c>
      <c r="C50" s="635" t="s">
        <v>583</v>
      </c>
      <c r="D50" s="635" t="s">
        <v>583</v>
      </c>
      <c r="E50" s="635"/>
      <c r="F50" s="635" t="s">
        <v>583</v>
      </c>
      <c r="G50" s="635" t="s">
        <v>583</v>
      </c>
      <c r="H50" s="635" t="s">
        <v>583</v>
      </c>
      <c r="I50" s="636" t="s">
        <v>583</v>
      </c>
      <c r="J50" s="637" t="s">
        <v>0</v>
      </c>
    </row>
    <row r="51" spans="1:10" ht="14.4" customHeight="1" x14ac:dyDescent="0.3">
      <c r="A51" s="633" t="s">
        <v>600</v>
      </c>
      <c r="B51" s="634" t="s">
        <v>341</v>
      </c>
      <c r="C51" s="635">
        <v>1056.53898</v>
      </c>
      <c r="D51" s="635">
        <v>821.30038999999897</v>
      </c>
      <c r="E51" s="635"/>
      <c r="F51" s="635">
        <v>644.21685000000105</v>
      </c>
      <c r="G51" s="635">
        <v>800.03102720543325</v>
      </c>
      <c r="H51" s="635">
        <v>-155.8141772054322</v>
      </c>
      <c r="I51" s="636">
        <v>0.80523983207288541</v>
      </c>
      <c r="J51" s="637" t="s">
        <v>1</v>
      </c>
    </row>
    <row r="52" spans="1:10" ht="14.4" customHeight="1" x14ac:dyDescent="0.3">
      <c r="A52" s="633" t="s">
        <v>600</v>
      </c>
      <c r="B52" s="634" t="s">
        <v>347</v>
      </c>
      <c r="C52" s="635">
        <v>0.13954</v>
      </c>
      <c r="D52" s="635">
        <v>0</v>
      </c>
      <c r="E52" s="635"/>
      <c r="F52" s="635" t="s">
        <v>583</v>
      </c>
      <c r="G52" s="635" t="s">
        <v>583</v>
      </c>
      <c r="H52" s="635" t="s">
        <v>583</v>
      </c>
      <c r="I52" s="636" t="s">
        <v>583</v>
      </c>
      <c r="J52" s="637" t="s">
        <v>1</v>
      </c>
    </row>
    <row r="53" spans="1:10" ht="14.4" customHeight="1" x14ac:dyDescent="0.3">
      <c r="A53" s="633" t="s">
        <v>600</v>
      </c>
      <c r="B53" s="634" t="s">
        <v>351</v>
      </c>
      <c r="C53" s="635">
        <v>0.36708000000000002</v>
      </c>
      <c r="D53" s="635">
        <v>0</v>
      </c>
      <c r="E53" s="635"/>
      <c r="F53" s="635">
        <v>17.316310000000001</v>
      </c>
      <c r="G53" s="635">
        <v>0</v>
      </c>
      <c r="H53" s="635">
        <v>17.316310000000001</v>
      </c>
      <c r="I53" s="636" t="s">
        <v>583</v>
      </c>
      <c r="J53" s="637" t="s">
        <v>1</v>
      </c>
    </row>
    <row r="54" spans="1:10" ht="14.4" customHeight="1" x14ac:dyDescent="0.3">
      <c r="A54" s="633" t="s">
        <v>600</v>
      </c>
      <c r="B54" s="634" t="s">
        <v>602</v>
      </c>
      <c r="C54" s="635">
        <v>1057.0455999999999</v>
      </c>
      <c r="D54" s="635">
        <v>821.30038999999897</v>
      </c>
      <c r="E54" s="635"/>
      <c r="F54" s="635">
        <v>661.53316000000109</v>
      </c>
      <c r="G54" s="635">
        <v>800.03102720543325</v>
      </c>
      <c r="H54" s="635">
        <v>-138.49786720543216</v>
      </c>
      <c r="I54" s="636">
        <v>0.82688438011058729</v>
      </c>
      <c r="J54" s="637" t="s">
        <v>589</v>
      </c>
    </row>
    <row r="55" spans="1:10" ht="14.4" customHeight="1" x14ac:dyDescent="0.3">
      <c r="A55" s="633" t="s">
        <v>583</v>
      </c>
      <c r="B55" s="634" t="s">
        <v>583</v>
      </c>
      <c r="C55" s="635" t="s">
        <v>583</v>
      </c>
      <c r="D55" s="635" t="s">
        <v>583</v>
      </c>
      <c r="E55" s="635"/>
      <c r="F55" s="635" t="s">
        <v>583</v>
      </c>
      <c r="G55" s="635" t="s">
        <v>583</v>
      </c>
      <c r="H55" s="635" t="s">
        <v>583</v>
      </c>
      <c r="I55" s="636" t="s">
        <v>583</v>
      </c>
      <c r="J55" s="637" t="s">
        <v>590</v>
      </c>
    </row>
    <row r="56" spans="1:10" ht="14.4" customHeight="1" x14ac:dyDescent="0.3">
      <c r="A56" s="633" t="s">
        <v>603</v>
      </c>
      <c r="B56" s="634" t="s">
        <v>604</v>
      </c>
      <c r="C56" s="635" t="s">
        <v>583</v>
      </c>
      <c r="D56" s="635" t="s">
        <v>583</v>
      </c>
      <c r="E56" s="635"/>
      <c r="F56" s="635" t="s">
        <v>583</v>
      </c>
      <c r="G56" s="635" t="s">
        <v>583</v>
      </c>
      <c r="H56" s="635" t="s">
        <v>583</v>
      </c>
      <c r="I56" s="636" t="s">
        <v>583</v>
      </c>
      <c r="J56" s="637" t="s">
        <v>0</v>
      </c>
    </row>
    <row r="57" spans="1:10" ht="14.4" customHeight="1" x14ac:dyDescent="0.3">
      <c r="A57" s="633" t="s">
        <v>603</v>
      </c>
      <c r="B57" s="634" t="s">
        <v>341</v>
      </c>
      <c r="C57" s="635">
        <v>7.8360099999999999</v>
      </c>
      <c r="D57" s="635">
        <v>5.4130099999999999</v>
      </c>
      <c r="E57" s="635"/>
      <c r="F57" s="635">
        <v>5.0980699999999999</v>
      </c>
      <c r="G57" s="635">
        <v>5.8298583895772502</v>
      </c>
      <c r="H57" s="635">
        <v>-0.73178838957725034</v>
      </c>
      <c r="I57" s="636">
        <v>0.87447578642981139</v>
      </c>
      <c r="J57" s="637" t="s">
        <v>1</v>
      </c>
    </row>
    <row r="58" spans="1:10" ht="14.4" customHeight="1" x14ac:dyDescent="0.3">
      <c r="A58" s="633" t="s">
        <v>603</v>
      </c>
      <c r="B58" s="634" t="s">
        <v>344</v>
      </c>
      <c r="C58" s="635">
        <v>0.91688999999999998</v>
      </c>
      <c r="D58" s="635" t="s">
        <v>583</v>
      </c>
      <c r="E58" s="635"/>
      <c r="F58" s="635">
        <v>0.59559999999999991</v>
      </c>
      <c r="G58" s="635">
        <v>0</v>
      </c>
      <c r="H58" s="635">
        <v>0.59559999999999991</v>
      </c>
      <c r="I58" s="636" t="s">
        <v>583</v>
      </c>
      <c r="J58" s="637" t="s">
        <v>1</v>
      </c>
    </row>
    <row r="59" spans="1:10" ht="14.4" customHeight="1" x14ac:dyDescent="0.3">
      <c r="A59" s="633" t="s">
        <v>603</v>
      </c>
      <c r="B59" s="634" t="s">
        <v>347</v>
      </c>
      <c r="C59" s="635">
        <v>0</v>
      </c>
      <c r="D59" s="635">
        <v>0</v>
      </c>
      <c r="E59" s="635"/>
      <c r="F59" s="635" t="s">
        <v>583</v>
      </c>
      <c r="G59" s="635" t="s">
        <v>583</v>
      </c>
      <c r="H59" s="635" t="s">
        <v>583</v>
      </c>
      <c r="I59" s="636" t="s">
        <v>583</v>
      </c>
      <c r="J59" s="637" t="s">
        <v>1</v>
      </c>
    </row>
    <row r="60" spans="1:10" ht="14.4" customHeight="1" x14ac:dyDescent="0.3">
      <c r="A60" s="633" t="s">
        <v>603</v>
      </c>
      <c r="B60" s="634" t="s">
        <v>351</v>
      </c>
      <c r="C60" s="635">
        <v>0.36708000000000002</v>
      </c>
      <c r="D60" s="635">
        <v>0</v>
      </c>
      <c r="E60" s="635"/>
      <c r="F60" s="635">
        <v>0</v>
      </c>
      <c r="G60" s="635">
        <v>0.20665974869925002</v>
      </c>
      <c r="H60" s="635">
        <v>-0.20665974869925002</v>
      </c>
      <c r="I60" s="636">
        <v>0</v>
      </c>
      <c r="J60" s="637" t="s">
        <v>1</v>
      </c>
    </row>
    <row r="61" spans="1:10" ht="14.4" customHeight="1" x14ac:dyDescent="0.3">
      <c r="A61" s="633" t="s">
        <v>603</v>
      </c>
      <c r="B61" s="634" t="s">
        <v>605</v>
      </c>
      <c r="C61" s="635">
        <v>9.11998</v>
      </c>
      <c r="D61" s="635">
        <v>5.4130099999999999</v>
      </c>
      <c r="E61" s="635"/>
      <c r="F61" s="635">
        <v>5.69367</v>
      </c>
      <c r="G61" s="635">
        <v>6.0365181382765005</v>
      </c>
      <c r="H61" s="635">
        <v>-0.34284813827650051</v>
      </c>
      <c r="I61" s="636">
        <v>0.94320432235553797</v>
      </c>
      <c r="J61" s="637" t="s">
        <v>589</v>
      </c>
    </row>
    <row r="62" spans="1:10" ht="14.4" customHeight="1" x14ac:dyDescent="0.3">
      <c r="A62" s="633" t="s">
        <v>583</v>
      </c>
      <c r="B62" s="634" t="s">
        <v>583</v>
      </c>
      <c r="C62" s="635" t="s">
        <v>583</v>
      </c>
      <c r="D62" s="635" t="s">
        <v>583</v>
      </c>
      <c r="E62" s="635"/>
      <c r="F62" s="635" t="s">
        <v>583</v>
      </c>
      <c r="G62" s="635" t="s">
        <v>583</v>
      </c>
      <c r="H62" s="635" t="s">
        <v>583</v>
      </c>
      <c r="I62" s="636" t="s">
        <v>583</v>
      </c>
      <c r="J62" s="637" t="s">
        <v>590</v>
      </c>
    </row>
    <row r="63" spans="1:10" ht="14.4" customHeight="1" x14ac:dyDescent="0.3">
      <c r="A63" s="633" t="s">
        <v>606</v>
      </c>
      <c r="B63" s="634" t="s">
        <v>607</v>
      </c>
      <c r="C63" s="635" t="s">
        <v>583</v>
      </c>
      <c r="D63" s="635" t="s">
        <v>583</v>
      </c>
      <c r="E63" s="635"/>
      <c r="F63" s="635" t="s">
        <v>583</v>
      </c>
      <c r="G63" s="635" t="s">
        <v>583</v>
      </c>
      <c r="H63" s="635" t="s">
        <v>583</v>
      </c>
      <c r="I63" s="636" t="s">
        <v>583</v>
      </c>
      <c r="J63" s="637" t="s">
        <v>0</v>
      </c>
    </row>
    <row r="64" spans="1:10" ht="14.4" customHeight="1" x14ac:dyDescent="0.3">
      <c r="A64" s="633" t="s">
        <v>606</v>
      </c>
      <c r="B64" s="634" t="s">
        <v>341</v>
      </c>
      <c r="C64" s="635">
        <v>70.666619999999995</v>
      </c>
      <c r="D64" s="635" t="s">
        <v>583</v>
      </c>
      <c r="E64" s="635"/>
      <c r="F64" s="635" t="s">
        <v>583</v>
      </c>
      <c r="G64" s="635" t="s">
        <v>583</v>
      </c>
      <c r="H64" s="635" t="s">
        <v>583</v>
      </c>
      <c r="I64" s="636" t="s">
        <v>583</v>
      </c>
      <c r="J64" s="637" t="s">
        <v>1</v>
      </c>
    </row>
    <row r="65" spans="1:10" ht="14.4" customHeight="1" x14ac:dyDescent="0.3">
      <c r="A65" s="633" t="s">
        <v>606</v>
      </c>
      <c r="B65" s="634" t="s">
        <v>349</v>
      </c>
      <c r="C65" s="635">
        <v>68646.038820000002</v>
      </c>
      <c r="D65" s="635">
        <v>81793.404219999997</v>
      </c>
      <c r="E65" s="635"/>
      <c r="F65" s="635">
        <v>94616.740220000109</v>
      </c>
      <c r="G65" s="635">
        <v>82622.513963642908</v>
      </c>
      <c r="H65" s="635">
        <v>11994.2262563572</v>
      </c>
      <c r="I65" s="636">
        <v>1.1451689821691351</v>
      </c>
      <c r="J65" s="637" t="s">
        <v>1</v>
      </c>
    </row>
    <row r="66" spans="1:10" ht="14.4" customHeight="1" x14ac:dyDescent="0.3">
      <c r="A66" s="633" t="s">
        <v>606</v>
      </c>
      <c r="B66" s="634" t="s">
        <v>608</v>
      </c>
      <c r="C66" s="635">
        <v>68716.705440000005</v>
      </c>
      <c r="D66" s="635">
        <v>81793.404219999997</v>
      </c>
      <c r="E66" s="635"/>
      <c r="F66" s="635">
        <v>94616.740220000109</v>
      </c>
      <c r="G66" s="635">
        <v>82622.513963642908</v>
      </c>
      <c r="H66" s="635">
        <v>11994.2262563572</v>
      </c>
      <c r="I66" s="636">
        <v>1.1451689821691351</v>
      </c>
      <c r="J66" s="637" t="s">
        <v>589</v>
      </c>
    </row>
    <row r="67" spans="1:10" ht="14.4" customHeight="1" x14ac:dyDescent="0.3">
      <c r="A67" s="633" t="s">
        <v>583</v>
      </c>
      <c r="B67" s="634" t="s">
        <v>583</v>
      </c>
      <c r="C67" s="635" t="s">
        <v>583</v>
      </c>
      <c r="D67" s="635" t="s">
        <v>583</v>
      </c>
      <c r="E67" s="635"/>
      <c r="F67" s="635" t="s">
        <v>583</v>
      </c>
      <c r="G67" s="635" t="s">
        <v>583</v>
      </c>
      <c r="H67" s="635" t="s">
        <v>583</v>
      </c>
      <c r="I67" s="636" t="s">
        <v>583</v>
      </c>
      <c r="J67" s="637" t="s">
        <v>590</v>
      </c>
    </row>
    <row r="68" spans="1:10" ht="14.4" customHeight="1" x14ac:dyDescent="0.3">
      <c r="A68" s="633" t="s">
        <v>581</v>
      </c>
      <c r="B68" s="634" t="s">
        <v>584</v>
      </c>
      <c r="C68" s="635">
        <v>109778.57816</v>
      </c>
      <c r="D68" s="635">
        <v>118221.06703999997</v>
      </c>
      <c r="E68" s="635"/>
      <c r="F68" s="635">
        <v>120208.85077000014</v>
      </c>
      <c r="G68" s="635">
        <v>101583.48281872306</v>
      </c>
      <c r="H68" s="635">
        <v>18625.367951277076</v>
      </c>
      <c r="I68" s="636">
        <v>1.1833503580942806</v>
      </c>
      <c r="J68" s="637" t="s">
        <v>585</v>
      </c>
    </row>
  </sheetData>
  <mergeCells count="3">
    <mergeCell ref="F3:I3"/>
    <mergeCell ref="C4:D4"/>
    <mergeCell ref="A1:I1"/>
  </mergeCells>
  <conditionalFormatting sqref="F17 F69:F65537">
    <cfRule type="cellIs" dxfId="70" priority="18" stopIfTrue="1" operator="greaterThan">
      <formula>1</formula>
    </cfRule>
  </conditionalFormatting>
  <conditionalFormatting sqref="H5:H16">
    <cfRule type="expression" dxfId="69" priority="14">
      <formula>$H5&gt;0</formula>
    </cfRule>
  </conditionalFormatting>
  <conditionalFormatting sqref="I5:I16">
    <cfRule type="expression" dxfId="68" priority="15">
      <formula>$I5&gt;1</formula>
    </cfRule>
  </conditionalFormatting>
  <conditionalFormatting sqref="B5:B16">
    <cfRule type="expression" dxfId="67" priority="11">
      <formula>OR($J5="NS",$J5="SumaNS",$J5="Účet")</formula>
    </cfRule>
  </conditionalFormatting>
  <conditionalFormatting sqref="B5:D16 F5:I16">
    <cfRule type="expression" dxfId="66" priority="17">
      <formula>AND($J5&lt;&gt;"",$J5&lt;&gt;"mezeraKL")</formula>
    </cfRule>
  </conditionalFormatting>
  <conditionalFormatting sqref="B5:D16 F5:I16">
    <cfRule type="expression" dxfId="65" priority="12">
      <formula>OR($J5="KL",$J5="SumaKL")</formula>
    </cfRule>
    <cfRule type="expression" priority="16" stopIfTrue="1">
      <formula>OR($J5="mezeraNS",$J5="mezeraKL")</formula>
    </cfRule>
  </conditionalFormatting>
  <conditionalFormatting sqref="F5:I16 B5:D16">
    <cfRule type="expression" dxfId="64" priority="13">
      <formula>OR($J5="SumaNS",$J5="NS")</formula>
    </cfRule>
  </conditionalFormatting>
  <conditionalFormatting sqref="A5:A16">
    <cfRule type="expression" dxfId="63" priority="9">
      <formula>AND($J5&lt;&gt;"mezeraKL",$J5&lt;&gt;"")</formula>
    </cfRule>
  </conditionalFormatting>
  <conditionalFormatting sqref="A5:A16">
    <cfRule type="expression" dxfId="62" priority="10">
      <formula>AND($J5&lt;&gt;"",$J5&lt;&gt;"mezeraKL")</formula>
    </cfRule>
  </conditionalFormatting>
  <conditionalFormatting sqref="H18:H68">
    <cfRule type="expression" dxfId="61" priority="5">
      <formula>$H18&gt;0</formula>
    </cfRule>
  </conditionalFormatting>
  <conditionalFormatting sqref="A18:A68">
    <cfRule type="expression" dxfId="60" priority="2">
      <formula>AND($J18&lt;&gt;"mezeraKL",$J18&lt;&gt;"")</formula>
    </cfRule>
  </conditionalFormatting>
  <conditionalFormatting sqref="I18:I68">
    <cfRule type="expression" dxfId="59" priority="6">
      <formula>$I18&gt;1</formula>
    </cfRule>
  </conditionalFormatting>
  <conditionalFormatting sqref="B18:B68">
    <cfRule type="expression" dxfId="58" priority="1">
      <formula>OR($J18="NS",$J18="SumaNS",$J18="Účet")</formula>
    </cfRule>
  </conditionalFormatting>
  <conditionalFormatting sqref="A18:D68 F18:I68">
    <cfRule type="expression" dxfId="57" priority="8">
      <formula>AND($J18&lt;&gt;"",$J18&lt;&gt;"mezeraKL")</formula>
    </cfRule>
  </conditionalFormatting>
  <conditionalFormatting sqref="B18:D68 F18:I68">
    <cfRule type="expression" dxfId="56" priority="3">
      <formula>OR($J18="KL",$J18="SumaKL")</formula>
    </cfRule>
    <cfRule type="expression" priority="7" stopIfTrue="1">
      <formula>OR($J18="mezeraNS",$J18="mezeraKL")</formula>
    </cfRule>
  </conditionalFormatting>
  <conditionalFormatting sqref="B18:D68 F18:I68">
    <cfRule type="expression" dxfId="55" priority="4">
      <formula>OR($J18="SumaNS",$J18="NS")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0">
    <tabColor theme="0" tint="-0.249977111117893"/>
    <pageSetUpPr fitToPage="1"/>
  </sheetPr>
  <dimension ref="A1:N1344"/>
  <sheetViews>
    <sheetView showGridLines="0" showRowColHeaders="0" workbookViewId="0">
      <pane ySplit="4" topLeftCell="A5" activePane="bottomLeft" state="frozen"/>
      <selection activeCell="A2" sqref="A2:I2"/>
      <selection pane="bottomLeft" sqref="A1:N1"/>
    </sheetView>
  </sheetViews>
  <sheetFormatPr defaultRowHeight="14.4" customHeight="1" outlineLevelCol="1" x14ac:dyDescent="0.3"/>
  <cols>
    <col min="1" max="1" width="6.6640625" style="254" hidden="1" customWidth="1" outlineLevel="1"/>
    <col min="2" max="2" width="28.33203125" style="254" hidden="1" customWidth="1" outlineLevel="1"/>
    <col min="3" max="3" width="5.33203125" style="339" bestFit="1" customWidth="1" collapsed="1"/>
    <col min="4" max="4" width="18.77734375" style="343" customWidth="1"/>
    <col min="5" max="5" width="9" style="339" bestFit="1" customWidth="1"/>
    <col min="6" max="6" width="18.77734375" style="343" customWidth="1"/>
    <col min="7" max="7" width="5" style="339" customWidth="1"/>
    <col min="8" max="8" width="12.44140625" style="339" hidden="1" customWidth="1" outlineLevel="1"/>
    <col min="9" max="9" width="8.5546875" style="339" hidden="1" customWidth="1" outlineLevel="1"/>
    <col min="10" max="10" width="25.77734375" style="339" customWidth="1" collapsed="1"/>
    <col min="11" max="11" width="8.77734375" style="339" customWidth="1"/>
    <col min="12" max="13" width="7.77734375" style="337" customWidth="1"/>
    <col min="14" max="14" width="11.109375" style="337" customWidth="1"/>
    <col min="15" max="16384" width="8.88671875" style="254"/>
  </cols>
  <sheetData>
    <row r="1" spans="1:14" ht="18.600000000000001" customHeight="1" thickBot="1" x14ac:dyDescent="0.4">
      <c r="A1" s="507" t="s">
        <v>207</v>
      </c>
      <c r="B1" s="472"/>
      <c r="C1" s="472"/>
      <c r="D1" s="472"/>
      <c r="E1" s="472"/>
      <c r="F1" s="472"/>
      <c r="G1" s="472"/>
      <c r="H1" s="472"/>
      <c r="I1" s="472"/>
      <c r="J1" s="472"/>
      <c r="K1" s="472"/>
      <c r="L1" s="472"/>
      <c r="M1" s="472"/>
      <c r="N1" s="472"/>
    </row>
    <row r="2" spans="1:14" ht="14.4" customHeight="1" thickBot="1" x14ac:dyDescent="0.35">
      <c r="A2" s="383" t="s">
        <v>332</v>
      </c>
      <c r="B2" s="66"/>
      <c r="C2" s="341"/>
      <c r="D2" s="341"/>
      <c r="E2" s="341"/>
      <c r="F2" s="341"/>
      <c r="G2" s="341"/>
      <c r="H2" s="341"/>
      <c r="I2" s="341"/>
      <c r="J2" s="341"/>
      <c r="K2" s="341"/>
      <c r="L2" s="342"/>
      <c r="M2" s="342"/>
      <c r="N2" s="342"/>
    </row>
    <row r="3" spans="1:14" ht="14.4" customHeight="1" thickBot="1" x14ac:dyDescent="0.35">
      <c r="A3" s="66"/>
      <c r="B3" s="66"/>
      <c r="C3" s="503"/>
      <c r="D3" s="504"/>
      <c r="E3" s="504"/>
      <c r="F3" s="504"/>
      <c r="G3" s="504"/>
      <c r="H3" s="504"/>
      <c r="I3" s="504"/>
      <c r="J3" s="505" t="s">
        <v>160</v>
      </c>
      <c r="K3" s="506"/>
      <c r="L3" s="207">
        <f>IF(M3&lt;&gt;0,N3/M3,0)</f>
        <v>2513.6732256281703</v>
      </c>
      <c r="M3" s="207">
        <f>SUBTOTAL(9,M5:M1048576)</f>
        <v>47800.218562733324</v>
      </c>
      <c r="N3" s="208">
        <f>SUBTOTAL(9,N5:N1048576)</f>
        <v>120154129.58031741</v>
      </c>
    </row>
    <row r="4" spans="1:14" s="338" customFormat="1" ht="14.4" customHeight="1" thickBot="1" x14ac:dyDescent="0.35">
      <c r="A4" s="638" t="s">
        <v>4</v>
      </c>
      <c r="B4" s="639" t="s">
        <v>5</v>
      </c>
      <c r="C4" s="639" t="s">
        <v>0</v>
      </c>
      <c r="D4" s="639" t="s">
        <v>6</v>
      </c>
      <c r="E4" s="639" t="s">
        <v>7</v>
      </c>
      <c r="F4" s="639" t="s">
        <v>1</v>
      </c>
      <c r="G4" s="639" t="s">
        <v>8</v>
      </c>
      <c r="H4" s="639" t="s">
        <v>9</v>
      </c>
      <c r="I4" s="639" t="s">
        <v>10</v>
      </c>
      <c r="J4" s="640" t="s">
        <v>11</v>
      </c>
      <c r="K4" s="640" t="s">
        <v>12</v>
      </c>
      <c r="L4" s="641" t="s">
        <v>185</v>
      </c>
      <c r="M4" s="641" t="s">
        <v>13</v>
      </c>
      <c r="N4" s="642" t="s">
        <v>202</v>
      </c>
    </row>
    <row r="5" spans="1:14" ht="14.4" customHeight="1" x14ac:dyDescent="0.3">
      <c r="A5" s="643" t="s">
        <v>581</v>
      </c>
      <c r="B5" s="644" t="s">
        <v>582</v>
      </c>
      <c r="C5" s="645" t="s">
        <v>586</v>
      </c>
      <c r="D5" s="646" t="s">
        <v>3555</v>
      </c>
      <c r="E5" s="645" t="s">
        <v>609</v>
      </c>
      <c r="F5" s="646" t="s">
        <v>3561</v>
      </c>
      <c r="G5" s="645"/>
      <c r="H5" s="645" t="s">
        <v>610</v>
      </c>
      <c r="I5" s="645" t="s">
        <v>611</v>
      </c>
      <c r="J5" s="645" t="s">
        <v>612</v>
      </c>
      <c r="K5" s="645" t="s">
        <v>613</v>
      </c>
      <c r="L5" s="647">
        <v>162.039237821021</v>
      </c>
      <c r="M5" s="647">
        <v>1</v>
      </c>
      <c r="N5" s="648">
        <v>162.039237821021</v>
      </c>
    </row>
    <row r="6" spans="1:14" ht="14.4" customHeight="1" x14ac:dyDescent="0.3">
      <c r="A6" s="649" t="s">
        <v>581</v>
      </c>
      <c r="B6" s="650" t="s">
        <v>582</v>
      </c>
      <c r="C6" s="651" t="s">
        <v>586</v>
      </c>
      <c r="D6" s="652" t="s">
        <v>3555</v>
      </c>
      <c r="E6" s="651" t="s">
        <v>609</v>
      </c>
      <c r="F6" s="652" t="s">
        <v>3561</v>
      </c>
      <c r="G6" s="651"/>
      <c r="H6" s="651" t="s">
        <v>614</v>
      </c>
      <c r="I6" s="651" t="s">
        <v>615</v>
      </c>
      <c r="J6" s="651" t="s">
        <v>616</v>
      </c>
      <c r="K6" s="651" t="s">
        <v>617</v>
      </c>
      <c r="L6" s="653">
        <v>32.879999999999995</v>
      </c>
      <c r="M6" s="653">
        <v>3</v>
      </c>
      <c r="N6" s="654">
        <v>98.639999999999986</v>
      </c>
    </row>
    <row r="7" spans="1:14" ht="14.4" customHeight="1" x14ac:dyDescent="0.3">
      <c r="A7" s="649" t="s">
        <v>581</v>
      </c>
      <c r="B7" s="650" t="s">
        <v>582</v>
      </c>
      <c r="C7" s="651" t="s">
        <v>586</v>
      </c>
      <c r="D7" s="652" t="s">
        <v>3555</v>
      </c>
      <c r="E7" s="651" t="s">
        <v>609</v>
      </c>
      <c r="F7" s="652" t="s">
        <v>3561</v>
      </c>
      <c r="G7" s="651"/>
      <c r="H7" s="651" t="s">
        <v>618</v>
      </c>
      <c r="I7" s="651" t="s">
        <v>618</v>
      </c>
      <c r="J7" s="651" t="s">
        <v>619</v>
      </c>
      <c r="K7" s="651" t="s">
        <v>620</v>
      </c>
      <c r="L7" s="653">
        <v>64.730000000000018</v>
      </c>
      <c r="M7" s="653">
        <v>1</v>
      </c>
      <c r="N7" s="654">
        <v>64.730000000000018</v>
      </c>
    </row>
    <row r="8" spans="1:14" ht="14.4" customHeight="1" x14ac:dyDescent="0.3">
      <c r="A8" s="649" t="s">
        <v>581</v>
      </c>
      <c r="B8" s="650" t="s">
        <v>582</v>
      </c>
      <c r="C8" s="651" t="s">
        <v>586</v>
      </c>
      <c r="D8" s="652" t="s">
        <v>3555</v>
      </c>
      <c r="E8" s="651" t="s">
        <v>609</v>
      </c>
      <c r="F8" s="652" t="s">
        <v>3561</v>
      </c>
      <c r="G8" s="651"/>
      <c r="H8" s="651" t="s">
        <v>621</v>
      </c>
      <c r="I8" s="651" t="s">
        <v>621</v>
      </c>
      <c r="J8" s="651" t="s">
        <v>622</v>
      </c>
      <c r="K8" s="651" t="s">
        <v>623</v>
      </c>
      <c r="L8" s="653">
        <v>174.22117666719799</v>
      </c>
      <c r="M8" s="653">
        <v>2.762</v>
      </c>
      <c r="N8" s="654">
        <v>481.19888995480085</v>
      </c>
    </row>
    <row r="9" spans="1:14" ht="14.4" customHeight="1" x14ac:dyDescent="0.3">
      <c r="A9" s="649" t="s">
        <v>581</v>
      </c>
      <c r="B9" s="650" t="s">
        <v>582</v>
      </c>
      <c r="C9" s="651" t="s">
        <v>586</v>
      </c>
      <c r="D9" s="652" t="s">
        <v>3555</v>
      </c>
      <c r="E9" s="651" t="s">
        <v>609</v>
      </c>
      <c r="F9" s="652" t="s">
        <v>3561</v>
      </c>
      <c r="G9" s="651"/>
      <c r="H9" s="651" t="s">
        <v>624</v>
      </c>
      <c r="I9" s="651" t="s">
        <v>624</v>
      </c>
      <c r="J9" s="651" t="s">
        <v>625</v>
      </c>
      <c r="K9" s="651" t="s">
        <v>626</v>
      </c>
      <c r="L9" s="653">
        <v>750.7912672810794</v>
      </c>
      <c r="M9" s="653">
        <v>6</v>
      </c>
      <c r="N9" s="654">
        <v>4504.7476036864764</v>
      </c>
    </row>
    <row r="10" spans="1:14" ht="14.4" customHeight="1" x14ac:dyDescent="0.3">
      <c r="A10" s="649" t="s">
        <v>581</v>
      </c>
      <c r="B10" s="650" t="s">
        <v>582</v>
      </c>
      <c r="C10" s="651" t="s">
        <v>586</v>
      </c>
      <c r="D10" s="652" t="s">
        <v>3555</v>
      </c>
      <c r="E10" s="651" t="s">
        <v>609</v>
      </c>
      <c r="F10" s="652" t="s">
        <v>3561</v>
      </c>
      <c r="G10" s="651"/>
      <c r="H10" s="651" t="s">
        <v>627</v>
      </c>
      <c r="I10" s="651" t="s">
        <v>627</v>
      </c>
      <c r="J10" s="651" t="s">
        <v>625</v>
      </c>
      <c r="K10" s="651" t="s">
        <v>628</v>
      </c>
      <c r="L10" s="653">
        <v>236.67000000000004</v>
      </c>
      <c r="M10" s="653">
        <v>3.1110000000000002</v>
      </c>
      <c r="N10" s="654">
        <v>736.28037000000018</v>
      </c>
    </row>
    <row r="11" spans="1:14" ht="14.4" customHeight="1" x14ac:dyDescent="0.3">
      <c r="A11" s="649" t="s">
        <v>581</v>
      </c>
      <c r="B11" s="650" t="s">
        <v>582</v>
      </c>
      <c r="C11" s="651" t="s">
        <v>586</v>
      </c>
      <c r="D11" s="652" t="s">
        <v>3555</v>
      </c>
      <c r="E11" s="651" t="s">
        <v>609</v>
      </c>
      <c r="F11" s="652" t="s">
        <v>3561</v>
      </c>
      <c r="G11" s="651"/>
      <c r="H11" s="651" t="s">
        <v>629</v>
      </c>
      <c r="I11" s="651" t="s">
        <v>629</v>
      </c>
      <c r="J11" s="651" t="s">
        <v>625</v>
      </c>
      <c r="K11" s="651" t="s">
        <v>630</v>
      </c>
      <c r="L11" s="653">
        <v>147.92500000000001</v>
      </c>
      <c r="M11" s="653">
        <v>3.49</v>
      </c>
      <c r="N11" s="654">
        <v>516.25825000000009</v>
      </c>
    </row>
    <row r="12" spans="1:14" ht="14.4" customHeight="1" x14ac:dyDescent="0.3">
      <c r="A12" s="649" t="s">
        <v>581</v>
      </c>
      <c r="B12" s="650" t="s">
        <v>582</v>
      </c>
      <c r="C12" s="651" t="s">
        <v>586</v>
      </c>
      <c r="D12" s="652" t="s">
        <v>3555</v>
      </c>
      <c r="E12" s="651" t="s">
        <v>609</v>
      </c>
      <c r="F12" s="652" t="s">
        <v>3561</v>
      </c>
      <c r="G12" s="651"/>
      <c r="H12" s="651" t="s">
        <v>631</v>
      </c>
      <c r="I12" s="651" t="s">
        <v>631</v>
      </c>
      <c r="J12" s="651" t="s">
        <v>632</v>
      </c>
      <c r="K12" s="651" t="s">
        <v>633</v>
      </c>
      <c r="L12" s="653">
        <v>31059.463333333333</v>
      </c>
      <c r="M12" s="653">
        <v>1</v>
      </c>
      <c r="N12" s="654">
        <v>31059.463333333333</v>
      </c>
    </row>
    <row r="13" spans="1:14" ht="14.4" customHeight="1" x14ac:dyDescent="0.3">
      <c r="A13" s="649" t="s">
        <v>581</v>
      </c>
      <c r="B13" s="650" t="s">
        <v>582</v>
      </c>
      <c r="C13" s="651" t="s">
        <v>586</v>
      </c>
      <c r="D13" s="652" t="s">
        <v>3555</v>
      </c>
      <c r="E13" s="651" t="s">
        <v>609</v>
      </c>
      <c r="F13" s="652" t="s">
        <v>3561</v>
      </c>
      <c r="G13" s="651" t="s">
        <v>634</v>
      </c>
      <c r="H13" s="651" t="s">
        <v>635</v>
      </c>
      <c r="I13" s="651" t="s">
        <v>635</v>
      </c>
      <c r="J13" s="651" t="s">
        <v>636</v>
      </c>
      <c r="K13" s="651" t="s">
        <v>637</v>
      </c>
      <c r="L13" s="653">
        <v>179.39977500031526</v>
      </c>
      <c r="M13" s="653">
        <v>52</v>
      </c>
      <c r="N13" s="654">
        <v>9328.7883000163929</v>
      </c>
    </row>
    <row r="14" spans="1:14" ht="14.4" customHeight="1" x14ac:dyDescent="0.3">
      <c r="A14" s="649" t="s">
        <v>581</v>
      </c>
      <c r="B14" s="650" t="s">
        <v>582</v>
      </c>
      <c r="C14" s="651" t="s">
        <v>586</v>
      </c>
      <c r="D14" s="652" t="s">
        <v>3555</v>
      </c>
      <c r="E14" s="651" t="s">
        <v>609</v>
      </c>
      <c r="F14" s="652" t="s">
        <v>3561</v>
      </c>
      <c r="G14" s="651" t="s">
        <v>634</v>
      </c>
      <c r="H14" s="651" t="s">
        <v>638</v>
      </c>
      <c r="I14" s="651" t="s">
        <v>638</v>
      </c>
      <c r="J14" s="651" t="s">
        <v>639</v>
      </c>
      <c r="K14" s="651" t="s">
        <v>640</v>
      </c>
      <c r="L14" s="653">
        <v>181.58976098937634</v>
      </c>
      <c r="M14" s="653">
        <v>14</v>
      </c>
      <c r="N14" s="654">
        <v>2542.2566538512688</v>
      </c>
    </row>
    <row r="15" spans="1:14" ht="14.4" customHeight="1" x14ac:dyDescent="0.3">
      <c r="A15" s="649" t="s">
        <v>581</v>
      </c>
      <c r="B15" s="650" t="s">
        <v>582</v>
      </c>
      <c r="C15" s="651" t="s">
        <v>586</v>
      </c>
      <c r="D15" s="652" t="s">
        <v>3555</v>
      </c>
      <c r="E15" s="651" t="s">
        <v>609</v>
      </c>
      <c r="F15" s="652" t="s">
        <v>3561</v>
      </c>
      <c r="G15" s="651" t="s">
        <v>634</v>
      </c>
      <c r="H15" s="651" t="s">
        <v>641</v>
      </c>
      <c r="I15" s="651" t="s">
        <v>641</v>
      </c>
      <c r="J15" s="651" t="s">
        <v>642</v>
      </c>
      <c r="K15" s="651" t="s">
        <v>640</v>
      </c>
      <c r="L15" s="653">
        <v>149.49982211702874</v>
      </c>
      <c r="M15" s="653">
        <v>29</v>
      </c>
      <c r="N15" s="654">
        <v>4335.4948413938337</v>
      </c>
    </row>
    <row r="16" spans="1:14" ht="14.4" customHeight="1" x14ac:dyDescent="0.3">
      <c r="A16" s="649" t="s">
        <v>581</v>
      </c>
      <c r="B16" s="650" t="s">
        <v>582</v>
      </c>
      <c r="C16" s="651" t="s">
        <v>586</v>
      </c>
      <c r="D16" s="652" t="s">
        <v>3555</v>
      </c>
      <c r="E16" s="651" t="s">
        <v>609</v>
      </c>
      <c r="F16" s="652" t="s">
        <v>3561</v>
      </c>
      <c r="G16" s="651" t="s">
        <v>634</v>
      </c>
      <c r="H16" s="651" t="s">
        <v>643</v>
      </c>
      <c r="I16" s="651" t="s">
        <v>643</v>
      </c>
      <c r="J16" s="651" t="s">
        <v>642</v>
      </c>
      <c r="K16" s="651" t="s">
        <v>644</v>
      </c>
      <c r="L16" s="653">
        <v>232.29762190052605</v>
      </c>
      <c r="M16" s="653">
        <v>2</v>
      </c>
      <c r="N16" s="654">
        <v>464.59524380105211</v>
      </c>
    </row>
    <row r="17" spans="1:14" ht="14.4" customHeight="1" x14ac:dyDescent="0.3">
      <c r="A17" s="649" t="s">
        <v>581</v>
      </c>
      <c r="B17" s="650" t="s">
        <v>582</v>
      </c>
      <c r="C17" s="651" t="s">
        <v>586</v>
      </c>
      <c r="D17" s="652" t="s">
        <v>3555</v>
      </c>
      <c r="E17" s="651" t="s">
        <v>609</v>
      </c>
      <c r="F17" s="652" t="s">
        <v>3561</v>
      </c>
      <c r="G17" s="651" t="s">
        <v>634</v>
      </c>
      <c r="H17" s="651" t="s">
        <v>645</v>
      </c>
      <c r="I17" s="651" t="s">
        <v>645</v>
      </c>
      <c r="J17" s="651" t="s">
        <v>636</v>
      </c>
      <c r="K17" s="651" t="s">
        <v>646</v>
      </c>
      <c r="L17" s="653">
        <v>97.179861269628617</v>
      </c>
      <c r="M17" s="653">
        <v>34</v>
      </c>
      <c r="N17" s="654">
        <v>3304.115283167373</v>
      </c>
    </row>
    <row r="18" spans="1:14" ht="14.4" customHeight="1" x14ac:dyDescent="0.3">
      <c r="A18" s="649" t="s">
        <v>581</v>
      </c>
      <c r="B18" s="650" t="s">
        <v>582</v>
      </c>
      <c r="C18" s="651" t="s">
        <v>586</v>
      </c>
      <c r="D18" s="652" t="s">
        <v>3555</v>
      </c>
      <c r="E18" s="651" t="s">
        <v>609</v>
      </c>
      <c r="F18" s="652" t="s">
        <v>3561</v>
      </c>
      <c r="G18" s="651" t="s">
        <v>634</v>
      </c>
      <c r="H18" s="651" t="s">
        <v>647</v>
      </c>
      <c r="I18" s="651" t="s">
        <v>647</v>
      </c>
      <c r="J18" s="651" t="s">
        <v>636</v>
      </c>
      <c r="K18" s="651" t="s">
        <v>648</v>
      </c>
      <c r="L18" s="653">
        <v>97.7504566676172</v>
      </c>
      <c r="M18" s="653">
        <v>86</v>
      </c>
      <c r="N18" s="654">
        <v>8406.5392734150792</v>
      </c>
    </row>
    <row r="19" spans="1:14" ht="14.4" customHeight="1" x14ac:dyDescent="0.3">
      <c r="A19" s="649" t="s">
        <v>581</v>
      </c>
      <c r="B19" s="650" t="s">
        <v>582</v>
      </c>
      <c r="C19" s="651" t="s">
        <v>586</v>
      </c>
      <c r="D19" s="652" t="s">
        <v>3555</v>
      </c>
      <c r="E19" s="651" t="s">
        <v>609</v>
      </c>
      <c r="F19" s="652" t="s">
        <v>3561</v>
      </c>
      <c r="G19" s="651" t="s">
        <v>634</v>
      </c>
      <c r="H19" s="651" t="s">
        <v>649</v>
      </c>
      <c r="I19" s="651" t="s">
        <v>650</v>
      </c>
      <c r="J19" s="651" t="s">
        <v>651</v>
      </c>
      <c r="K19" s="651" t="s">
        <v>652</v>
      </c>
      <c r="L19" s="653">
        <v>40.139999999999979</v>
      </c>
      <c r="M19" s="653">
        <v>1</v>
      </c>
      <c r="N19" s="654">
        <v>40.139999999999979</v>
      </c>
    </row>
    <row r="20" spans="1:14" ht="14.4" customHeight="1" x14ac:dyDescent="0.3">
      <c r="A20" s="649" t="s">
        <v>581</v>
      </c>
      <c r="B20" s="650" t="s">
        <v>582</v>
      </c>
      <c r="C20" s="651" t="s">
        <v>586</v>
      </c>
      <c r="D20" s="652" t="s">
        <v>3555</v>
      </c>
      <c r="E20" s="651" t="s">
        <v>609</v>
      </c>
      <c r="F20" s="652" t="s">
        <v>3561</v>
      </c>
      <c r="G20" s="651" t="s">
        <v>634</v>
      </c>
      <c r="H20" s="651" t="s">
        <v>653</v>
      </c>
      <c r="I20" s="651" t="s">
        <v>654</v>
      </c>
      <c r="J20" s="651" t="s">
        <v>655</v>
      </c>
      <c r="K20" s="651" t="s">
        <v>656</v>
      </c>
      <c r="L20" s="653">
        <v>86.709596234187075</v>
      </c>
      <c r="M20" s="653">
        <v>3</v>
      </c>
      <c r="N20" s="654">
        <v>260.12878870256122</v>
      </c>
    </row>
    <row r="21" spans="1:14" ht="14.4" customHeight="1" x14ac:dyDescent="0.3">
      <c r="A21" s="649" t="s">
        <v>581</v>
      </c>
      <c r="B21" s="650" t="s">
        <v>582</v>
      </c>
      <c r="C21" s="651" t="s">
        <v>586</v>
      </c>
      <c r="D21" s="652" t="s">
        <v>3555</v>
      </c>
      <c r="E21" s="651" t="s">
        <v>609</v>
      </c>
      <c r="F21" s="652" t="s">
        <v>3561</v>
      </c>
      <c r="G21" s="651" t="s">
        <v>634</v>
      </c>
      <c r="H21" s="651" t="s">
        <v>657</v>
      </c>
      <c r="I21" s="651" t="s">
        <v>658</v>
      </c>
      <c r="J21" s="651" t="s">
        <v>659</v>
      </c>
      <c r="K21" s="651" t="s">
        <v>660</v>
      </c>
      <c r="L21" s="653">
        <v>100.56002201315997</v>
      </c>
      <c r="M21" s="653">
        <v>20</v>
      </c>
      <c r="N21" s="654">
        <v>2011.2004402631994</v>
      </c>
    </row>
    <row r="22" spans="1:14" ht="14.4" customHeight="1" x14ac:dyDescent="0.3">
      <c r="A22" s="649" t="s">
        <v>581</v>
      </c>
      <c r="B22" s="650" t="s">
        <v>582</v>
      </c>
      <c r="C22" s="651" t="s">
        <v>586</v>
      </c>
      <c r="D22" s="652" t="s">
        <v>3555</v>
      </c>
      <c r="E22" s="651" t="s">
        <v>609</v>
      </c>
      <c r="F22" s="652" t="s">
        <v>3561</v>
      </c>
      <c r="G22" s="651" t="s">
        <v>634</v>
      </c>
      <c r="H22" s="651" t="s">
        <v>661</v>
      </c>
      <c r="I22" s="651" t="s">
        <v>662</v>
      </c>
      <c r="J22" s="651" t="s">
        <v>659</v>
      </c>
      <c r="K22" s="651" t="s">
        <v>663</v>
      </c>
      <c r="L22" s="653">
        <v>104.20674806167263</v>
      </c>
      <c r="M22" s="653">
        <v>98</v>
      </c>
      <c r="N22" s="654">
        <v>10212.261310043918</v>
      </c>
    </row>
    <row r="23" spans="1:14" ht="14.4" customHeight="1" x14ac:dyDescent="0.3">
      <c r="A23" s="649" t="s">
        <v>581</v>
      </c>
      <c r="B23" s="650" t="s">
        <v>582</v>
      </c>
      <c r="C23" s="651" t="s">
        <v>586</v>
      </c>
      <c r="D23" s="652" t="s">
        <v>3555</v>
      </c>
      <c r="E23" s="651" t="s">
        <v>609</v>
      </c>
      <c r="F23" s="652" t="s">
        <v>3561</v>
      </c>
      <c r="G23" s="651" t="s">
        <v>634</v>
      </c>
      <c r="H23" s="651" t="s">
        <v>664</v>
      </c>
      <c r="I23" s="651" t="s">
        <v>665</v>
      </c>
      <c r="J23" s="651" t="s">
        <v>666</v>
      </c>
      <c r="K23" s="651" t="s">
        <v>667</v>
      </c>
      <c r="L23" s="653">
        <v>170.26662330291086</v>
      </c>
      <c r="M23" s="653">
        <v>27</v>
      </c>
      <c r="N23" s="654">
        <v>4597.1988291785929</v>
      </c>
    </row>
    <row r="24" spans="1:14" ht="14.4" customHeight="1" x14ac:dyDescent="0.3">
      <c r="A24" s="649" t="s">
        <v>581</v>
      </c>
      <c r="B24" s="650" t="s">
        <v>582</v>
      </c>
      <c r="C24" s="651" t="s">
        <v>586</v>
      </c>
      <c r="D24" s="652" t="s">
        <v>3555</v>
      </c>
      <c r="E24" s="651" t="s">
        <v>609</v>
      </c>
      <c r="F24" s="652" t="s">
        <v>3561</v>
      </c>
      <c r="G24" s="651" t="s">
        <v>634</v>
      </c>
      <c r="H24" s="651" t="s">
        <v>668</v>
      </c>
      <c r="I24" s="651" t="s">
        <v>669</v>
      </c>
      <c r="J24" s="651" t="s">
        <v>670</v>
      </c>
      <c r="K24" s="651" t="s">
        <v>671</v>
      </c>
      <c r="L24" s="653">
        <v>68.35499999999999</v>
      </c>
      <c r="M24" s="653">
        <v>4</v>
      </c>
      <c r="N24" s="654">
        <v>273.41999999999996</v>
      </c>
    </row>
    <row r="25" spans="1:14" ht="14.4" customHeight="1" x14ac:dyDescent="0.3">
      <c r="A25" s="649" t="s">
        <v>581</v>
      </c>
      <c r="B25" s="650" t="s">
        <v>582</v>
      </c>
      <c r="C25" s="651" t="s">
        <v>586</v>
      </c>
      <c r="D25" s="652" t="s">
        <v>3555</v>
      </c>
      <c r="E25" s="651" t="s">
        <v>609</v>
      </c>
      <c r="F25" s="652" t="s">
        <v>3561</v>
      </c>
      <c r="G25" s="651" t="s">
        <v>634</v>
      </c>
      <c r="H25" s="651" t="s">
        <v>672</v>
      </c>
      <c r="I25" s="651" t="s">
        <v>673</v>
      </c>
      <c r="J25" s="651" t="s">
        <v>674</v>
      </c>
      <c r="K25" s="651" t="s">
        <v>675</v>
      </c>
      <c r="L25" s="653">
        <v>78.28991604842831</v>
      </c>
      <c r="M25" s="653">
        <v>21</v>
      </c>
      <c r="N25" s="654">
        <v>1644.0882370169945</v>
      </c>
    </row>
    <row r="26" spans="1:14" ht="14.4" customHeight="1" x14ac:dyDescent="0.3">
      <c r="A26" s="649" t="s">
        <v>581</v>
      </c>
      <c r="B26" s="650" t="s">
        <v>582</v>
      </c>
      <c r="C26" s="651" t="s">
        <v>586</v>
      </c>
      <c r="D26" s="652" t="s">
        <v>3555</v>
      </c>
      <c r="E26" s="651" t="s">
        <v>609</v>
      </c>
      <c r="F26" s="652" t="s">
        <v>3561</v>
      </c>
      <c r="G26" s="651" t="s">
        <v>634</v>
      </c>
      <c r="H26" s="651" t="s">
        <v>676</v>
      </c>
      <c r="I26" s="651" t="s">
        <v>677</v>
      </c>
      <c r="J26" s="651" t="s">
        <v>678</v>
      </c>
      <c r="K26" s="651" t="s">
        <v>679</v>
      </c>
      <c r="L26" s="653">
        <v>59.94</v>
      </c>
      <c r="M26" s="653">
        <v>4</v>
      </c>
      <c r="N26" s="654">
        <v>239.76</v>
      </c>
    </row>
    <row r="27" spans="1:14" ht="14.4" customHeight="1" x14ac:dyDescent="0.3">
      <c r="A27" s="649" t="s">
        <v>581</v>
      </c>
      <c r="B27" s="650" t="s">
        <v>582</v>
      </c>
      <c r="C27" s="651" t="s">
        <v>586</v>
      </c>
      <c r="D27" s="652" t="s">
        <v>3555</v>
      </c>
      <c r="E27" s="651" t="s">
        <v>609</v>
      </c>
      <c r="F27" s="652" t="s">
        <v>3561</v>
      </c>
      <c r="G27" s="651" t="s">
        <v>634</v>
      </c>
      <c r="H27" s="651" t="s">
        <v>680</v>
      </c>
      <c r="I27" s="651" t="s">
        <v>681</v>
      </c>
      <c r="J27" s="651" t="s">
        <v>682</v>
      </c>
      <c r="K27" s="651" t="s">
        <v>683</v>
      </c>
      <c r="L27" s="653">
        <v>56.171762335362764</v>
      </c>
      <c r="M27" s="653">
        <v>21</v>
      </c>
      <c r="N27" s="654">
        <v>1179.6070090426181</v>
      </c>
    </row>
    <row r="28" spans="1:14" ht="14.4" customHeight="1" x14ac:dyDescent="0.3">
      <c r="A28" s="649" t="s">
        <v>581</v>
      </c>
      <c r="B28" s="650" t="s">
        <v>582</v>
      </c>
      <c r="C28" s="651" t="s">
        <v>586</v>
      </c>
      <c r="D28" s="652" t="s">
        <v>3555</v>
      </c>
      <c r="E28" s="651" t="s">
        <v>609</v>
      </c>
      <c r="F28" s="652" t="s">
        <v>3561</v>
      </c>
      <c r="G28" s="651" t="s">
        <v>634</v>
      </c>
      <c r="H28" s="651" t="s">
        <v>684</v>
      </c>
      <c r="I28" s="651" t="s">
        <v>685</v>
      </c>
      <c r="J28" s="651" t="s">
        <v>686</v>
      </c>
      <c r="K28" s="651" t="s">
        <v>683</v>
      </c>
      <c r="L28" s="653">
        <v>89.360062286738028</v>
      </c>
      <c r="M28" s="653">
        <v>9</v>
      </c>
      <c r="N28" s="654">
        <v>804.2405605806423</v>
      </c>
    </row>
    <row r="29" spans="1:14" ht="14.4" customHeight="1" x14ac:dyDescent="0.3">
      <c r="A29" s="649" t="s">
        <v>581</v>
      </c>
      <c r="B29" s="650" t="s">
        <v>582</v>
      </c>
      <c r="C29" s="651" t="s">
        <v>586</v>
      </c>
      <c r="D29" s="652" t="s">
        <v>3555</v>
      </c>
      <c r="E29" s="651" t="s">
        <v>609</v>
      </c>
      <c r="F29" s="652" t="s">
        <v>3561</v>
      </c>
      <c r="G29" s="651" t="s">
        <v>634</v>
      </c>
      <c r="H29" s="651" t="s">
        <v>687</v>
      </c>
      <c r="I29" s="651" t="s">
        <v>688</v>
      </c>
      <c r="J29" s="651" t="s">
        <v>678</v>
      </c>
      <c r="K29" s="651" t="s">
        <v>689</v>
      </c>
      <c r="L29" s="653">
        <v>65.06997308348663</v>
      </c>
      <c r="M29" s="653">
        <v>7</v>
      </c>
      <c r="N29" s="654">
        <v>455.48981158440637</v>
      </c>
    </row>
    <row r="30" spans="1:14" ht="14.4" customHeight="1" x14ac:dyDescent="0.3">
      <c r="A30" s="649" t="s">
        <v>581</v>
      </c>
      <c r="B30" s="650" t="s">
        <v>582</v>
      </c>
      <c r="C30" s="651" t="s">
        <v>586</v>
      </c>
      <c r="D30" s="652" t="s">
        <v>3555</v>
      </c>
      <c r="E30" s="651" t="s">
        <v>609</v>
      </c>
      <c r="F30" s="652" t="s">
        <v>3561</v>
      </c>
      <c r="G30" s="651" t="s">
        <v>634</v>
      </c>
      <c r="H30" s="651" t="s">
        <v>690</v>
      </c>
      <c r="I30" s="651" t="s">
        <v>691</v>
      </c>
      <c r="J30" s="651" t="s">
        <v>692</v>
      </c>
      <c r="K30" s="651" t="s">
        <v>693</v>
      </c>
      <c r="L30" s="653">
        <v>84.479022838952218</v>
      </c>
      <c r="M30" s="653">
        <v>34</v>
      </c>
      <c r="N30" s="654">
        <v>2872.2867765243755</v>
      </c>
    </row>
    <row r="31" spans="1:14" ht="14.4" customHeight="1" x14ac:dyDescent="0.3">
      <c r="A31" s="649" t="s">
        <v>581</v>
      </c>
      <c r="B31" s="650" t="s">
        <v>582</v>
      </c>
      <c r="C31" s="651" t="s">
        <v>586</v>
      </c>
      <c r="D31" s="652" t="s">
        <v>3555</v>
      </c>
      <c r="E31" s="651" t="s">
        <v>609</v>
      </c>
      <c r="F31" s="652" t="s">
        <v>3561</v>
      </c>
      <c r="G31" s="651" t="s">
        <v>634</v>
      </c>
      <c r="H31" s="651" t="s">
        <v>694</v>
      </c>
      <c r="I31" s="651" t="s">
        <v>695</v>
      </c>
      <c r="J31" s="651" t="s">
        <v>696</v>
      </c>
      <c r="K31" s="651" t="s">
        <v>697</v>
      </c>
      <c r="L31" s="653">
        <v>137.23056497655099</v>
      </c>
      <c r="M31" s="653">
        <v>1</v>
      </c>
      <c r="N31" s="654">
        <v>137.23056497655099</v>
      </c>
    </row>
    <row r="32" spans="1:14" ht="14.4" customHeight="1" x14ac:dyDescent="0.3">
      <c r="A32" s="649" t="s">
        <v>581</v>
      </c>
      <c r="B32" s="650" t="s">
        <v>582</v>
      </c>
      <c r="C32" s="651" t="s">
        <v>586</v>
      </c>
      <c r="D32" s="652" t="s">
        <v>3555</v>
      </c>
      <c r="E32" s="651" t="s">
        <v>609</v>
      </c>
      <c r="F32" s="652" t="s">
        <v>3561</v>
      </c>
      <c r="G32" s="651" t="s">
        <v>634</v>
      </c>
      <c r="H32" s="651" t="s">
        <v>698</v>
      </c>
      <c r="I32" s="651" t="s">
        <v>699</v>
      </c>
      <c r="J32" s="651" t="s">
        <v>700</v>
      </c>
      <c r="K32" s="651" t="s">
        <v>701</v>
      </c>
      <c r="L32" s="653">
        <v>66.450230569966976</v>
      </c>
      <c r="M32" s="653">
        <v>31</v>
      </c>
      <c r="N32" s="654">
        <v>2059.9571476689762</v>
      </c>
    </row>
    <row r="33" spans="1:14" ht="14.4" customHeight="1" x14ac:dyDescent="0.3">
      <c r="A33" s="649" t="s">
        <v>581</v>
      </c>
      <c r="B33" s="650" t="s">
        <v>582</v>
      </c>
      <c r="C33" s="651" t="s">
        <v>586</v>
      </c>
      <c r="D33" s="652" t="s">
        <v>3555</v>
      </c>
      <c r="E33" s="651" t="s">
        <v>609</v>
      </c>
      <c r="F33" s="652" t="s">
        <v>3561</v>
      </c>
      <c r="G33" s="651" t="s">
        <v>634</v>
      </c>
      <c r="H33" s="651" t="s">
        <v>702</v>
      </c>
      <c r="I33" s="651" t="s">
        <v>703</v>
      </c>
      <c r="J33" s="651" t="s">
        <v>704</v>
      </c>
      <c r="K33" s="651" t="s">
        <v>705</v>
      </c>
      <c r="L33" s="653">
        <v>28.612776625411026</v>
      </c>
      <c r="M33" s="653">
        <v>29</v>
      </c>
      <c r="N33" s="654">
        <v>829.77052213691979</v>
      </c>
    </row>
    <row r="34" spans="1:14" ht="14.4" customHeight="1" x14ac:dyDescent="0.3">
      <c r="A34" s="649" t="s">
        <v>581</v>
      </c>
      <c r="B34" s="650" t="s">
        <v>582</v>
      </c>
      <c r="C34" s="651" t="s">
        <v>586</v>
      </c>
      <c r="D34" s="652" t="s">
        <v>3555</v>
      </c>
      <c r="E34" s="651" t="s">
        <v>609</v>
      </c>
      <c r="F34" s="652" t="s">
        <v>3561</v>
      </c>
      <c r="G34" s="651" t="s">
        <v>634</v>
      </c>
      <c r="H34" s="651" t="s">
        <v>706</v>
      </c>
      <c r="I34" s="651" t="s">
        <v>707</v>
      </c>
      <c r="J34" s="651" t="s">
        <v>708</v>
      </c>
      <c r="K34" s="651" t="s">
        <v>709</v>
      </c>
      <c r="L34" s="653">
        <v>42.055072595359192</v>
      </c>
      <c r="M34" s="653">
        <v>16</v>
      </c>
      <c r="N34" s="654">
        <v>672.88116152574707</v>
      </c>
    </row>
    <row r="35" spans="1:14" ht="14.4" customHeight="1" x14ac:dyDescent="0.3">
      <c r="A35" s="649" t="s">
        <v>581</v>
      </c>
      <c r="B35" s="650" t="s">
        <v>582</v>
      </c>
      <c r="C35" s="651" t="s">
        <v>586</v>
      </c>
      <c r="D35" s="652" t="s">
        <v>3555</v>
      </c>
      <c r="E35" s="651" t="s">
        <v>609</v>
      </c>
      <c r="F35" s="652" t="s">
        <v>3561</v>
      </c>
      <c r="G35" s="651" t="s">
        <v>634</v>
      </c>
      <c r="H35" s="651" t="s">
        <v>710</v>
      </c>
      <c r="I35" s="651" t="s">
        <v>711</v>
      </c>
      <c r="J35" s="651" t="s">
        <v>708</v>
      </c>
      <c r="K35" s="651" t="s">
        <v>712</v>
      </c>
      <c r="L35" s="653">
        <v>81.206498545640358</v>
      </c>
      <c r="M35" s="653">
        <v>23</v>
      </c>
      <c r="N35" s="654">
        <v>1867.7494665497281</v>
      </c>
    </row>
    <row r="36" spans="1:14" ht="14.4" customHeight="1" x14ac:dyDescent="0.3">
      <c r="A36" s="649" t="s">
        <v>581</v>
      </c>
      <c r="B36" s="650" t="s">
        <v>582</v>
      </c>
      <c r="C36" s="651" t="s">
        <v>586</v>
      </c>
      <c r="D36" s="652" t="s">
        <v>3555</v>
      </c>
      <c r="E36" s="651" t="s">
        <v>609</v>
      </c>
      <c r="F36" s="652" t="s">
        <v>3561</v>
      </c>
      <c r="G36" s="651" t="s">
        <v>634</v>
      </c>
      <c r="H36" s="651" t="s">
        <v>713</v>
      </c>
      <c r="I36" s="651" t="s">
        <v>714</v>
      </c>
      <c r="J36" s="651" t="s">
        <v>715</v>
      </c>
      <c r="K36" s="651" t="s">
        <v>716</v>
      </c>
      <c r="L36" s="653">
        <v>61.767279666486687</v>
      </c>
      <c r="M36" s="653">
        <v>11</v>
      </c>
      <c r="N36" s="654">
        <v>679.44007633135357</v>
      </c>
    </row>
    <row r="37" spans="1:14" ht="14.4" customHeight="1" x14ac:dyDescent="0.3">
      <c r="A37" s="649" t="s">
        <v>581</v>
      </c>
      <c r="B37" s="650" t="s">
        <v>582</v>
      </c>
      <c r="C37" s="651" t="s">
        <v>586</v>
      </c>
      <c r="D37" s="652" t="s">
        <v>3555</v>
      </c>
      <c r="E37" s="651" t="s">
        <v>609</v>
      </c>
      <c r="F37" s="652" t="s">
        <v>3561</v>
      </c>
      <c r="G37" s="651" t="s">
        <v>634</v>
      </c>
      <c r="H37" s="651" t="s">
        <v>717</v>
      </c>
      <c r="I37" s="651" t="s">
        <v>718</v>
      </c>
      <c r="J37" s="651" t="s">
        <v>719</v>
      </c>
      <c r="K37" s="651" t="s">
        <v>720</v>
      </c>
      <c r="L37" s="653">
        <v>121.21</v>
      </c>
      <c r="M37" s="653">
        <v>21</v>
      </c>
      <c r="N37" s="654">
        <v>2545.41</v>
      </c>
    </row>
    <row r="38" spans="1:14" ht="14.4" customHeight="1" x14ac:dyDescent="0.3">
      <c r="A38" s="649" t="s">
        <v>581</v>
      </c>
      <c r="B38" s="650" t="s">
        <v>582</v>
      </c>
      <c r="C38" s="651" t="s">
        <v>586</v>
      </c>
      <c r="D38" s="652" t="s">
        <v>3555</v>
      </c>
      <c r="E38" s="651" t="s">
        <v>609</v>
      </c>
      <c r="F38" s="652" t="s">
        <v>3561</v>
      </c>
      <c r="G38" s="651" t="s">
        <v>634</v>
      </c>
      <c r="H38" s="651" t="s">
        <v>721</v>
      </c>
      <c r="I38" s="651" t="s">
        <v>722</v>
      </c>
      <c r="J38" s="651" t="s">
        <v>723</v>
      </c>
      <c r="K38" s="651" t="s">
        <v>724</v>
      </c>
      <c r="L38" s="653">
        <v>61.364999999999995</v>
      </c>
      <c r="M38" s="653">
        <v>4</v>
      </c>
      <c r="N38" s="654">
        <v>245.45999999999998</v>
      </c>
    </row>
    <row r="39" spans="1:14" ht="14.4" customHeight="1" x14ac:dyDescent="0.3">
      <c r="A39" s="649" t="s">
        <v>581</v>
      </c>
      <c r="B39" s="650" t="s">
        <v>582</v>
      </c>
      <c r="C39" s="651" t="s">
        <v>586</v>
      </c>
      <c r="D39" s="652" t="s">
        <v>3555</v>
      </c>
      <c r="E39" s="651" t="s">
        <v>609</v>
      </c>
      <c r="F39" s="652" t="s">
        <v>3561</v>
      </c>
      <c r="G39" s="651" t="s">
        <v>634</v>
      </c>
      <c r="H39" s="651" t="s">
        <v>725</v>
      </c>
      <c r="I39" s="651" t="s">
        <v>726</v>
      </c>
      <c r="J39" s="651" t="s">
        <v>727</v>
      </c>
      <c r="K39" s="651" t="s">
        <v>728</v>
      </c>
      <c r="L39" s="653">
        <v>176.31</v>
      </c>
      <c r="M39" s="653">
        <v>1</v>
      </c>
      <c r="N39" s="654">
        <v>176.31</v>
      </c>
    </row>
    <row r="40" spans="1:14" ht="14.4" customHeight="1" x14ac:dyDescent="0.3">
      <c r="A40" s="649" t="s">
        <v>581</v>
      </c>
      <c r="B40" s="650" t="s">
        <v>582</v>
      </c>
      <c r="C40" s="651" t="s">
        <v>586</v>
      </c>
      <c r="D40" s="652" t="s">
        <v>3555</v>
      </c>
      <c r="E40" s="651" t="s">
        <v>609</v>
      </c>
      <c r="F40" s="652" t="s">
        <v>3561</v>
      </c>
      <c r="G40" s="651" t="s">
        <v>634</v>
      </c>
      <c r="H40" s="651" t="s">
        <v>729</v>
      </c>
      <c r="I40" s="651" t="s">
        <v>730</v>
      </c>
      <c r="J40" s="651" t="s">
        <v>731</v>
      </c>
      <c r="K40" s="651" t="s">
        <v>732</v>
      </c>
      <c r="L40" s="653">
        <v>37.260088035261369</v>
      </c>
      <c r="M40" s="653">
        <v>1</v>
      </c>
      <c r="N40" s="654">
        <v>37.260088035261369</v>
      </c>
    </row>
    <row r="41" spans="1:14" ht="14.4" customHeight="1" x14ac:dyDescent="0.3">
      <c r="A41" s="649" t="s">
        <v>581</v>
      </c>
      <c r="B41" s="650" t="s">
        <v>582</v>
      </c>
      <c r="C41" s="651" t="s">
        <v>586</v>
      </c>
      <c r="D41" s="652" t="s">
        <v>3555</v>
      </c>
      <c r="E41" s="651" t="s">
        <v>609</v>
      </c>
      <c r="F41" s="652" t="s">
        <v>3561</v>
      </c>
      <c r="G41" s="651" t="s">
        <v>634</v>
      </c>
      <c r="H41" s="651" t="s">
        <v>733</v>
      </c>
      <c r="I41" s="651" t="s">
        <v>734</v>
      </c>
      <c r="J41" s="651" t="s">
        <v>735</v>
      </c>
      <c r="K41" s="651" t="s">
        <v>652</v>
      </c>
      <c r="L41" s="653">
        <v>37.84999999999998</v>
      </c>
      <c r="M41" s="653">
        <v>1</v>
      </c>
      <c r="N41" s="654">
        <v>37.84999999999998</v>
      </c>
    </row>
    <row r="42" spans="1:14" ht="14.4" customHeight="1" x14ac:dyDescent="0.3">
      <c r="A42" s="649" t="s">
        <v>581</v>
      </c>
      <c r="B42" s="650" t="s">
        <v>582</v>
      </c>
      <c r="C42" s="651" t="s">
        <v>586</v>
      </c>
      <c r="D42" s="652" t="s">
        <v>3555</v>
      </c>
      <c r="E42" s="651" t="s">
        <v>609</v>
      </c>
      <c r="F42" s="652" t="s">
        <v>3561</v>
      </c>
      <c r="G42" s="651" t="s">
        <v>634</v>
      </c>
      <c r="H42" s="651" t="s">
        <v>736</v>
      </c>
      <c r="I42" s="651" t="s">
        <v>737</v>
      </c>
      <c r="J42" s="651" t="s">
        <v>738</v>
      </c>
      <c r="K42" s="651" t="s">
        <v>683</v>
      </c>
      <c r="L42" s="653">
        <v>67.250648875469764</v>
      </c>
      <c r="M42" s="653">
        <v>93</v>
      </c>
      <c r="N42" s="654">
        <v>6254.3103454186876</v>
      </c>
    </row>
    <row r="43" spans="1:14" ht="14.4" customHeight="1" x14ac:dyDescent="0.3">
      <c r="A43" s="649" t="s">
        <v>581</v>
      </c>
      <c r="B43" s="650" t="s">
        <v>582</v>
      </c>
      <c r="C43" s="651" t="s">
        <v>586</v>
      </c>
      <c r="D43" s="652" t="s">
        <v>3555</v>
      </c>
      <c r="E43" s="651" t="s">
        <v>609</v>
      </c>
      <c r="F43" s="652" t="s">
        <v>3561</v>
      </c>
      <c r="G43" s="651" t="s">
        <v>634</v>
      </c>
      <c r="H43" s="651" t="s">
        <v>739</v>
      </c>
      <c r="I43" s="651" t="s">
        <v>740</v>
      </c>
      <c r="J43" s="651" t="s">
        <v>741</v>
      </c>
      <c r="K43" s="651" t="s">
        <v>742</v>
      </c>
      <c r="L43" s="653">
        <v>73.663876772702992</v>
      </c>
      <c r="M43" s="653">
        <v>4</v>
      </c>
      <c r="N43" s="654">
        <v>294.65550709081197</v>
      </c>
    </row>
    <row r="44" spans="1:14" ht="14.4" customHeight="1" x14ac:dyDescent="0.3">
      <c r="A44" s="649" t="s">
        <v>581</v>
      </c>
      <c r="B44" s="650" t="s">
        <v>582</v>
      </c>
      <c r="C44" s="651" t="s">
        <v>586</v>
      </c>
      <c r="D44" s="652" t="s">
        <v>3555</v>
      </c>
      <c r="E44" s="651" t="s">
        <v>609</v>
      </c>
      <c r="F44" s="652" t="s">
        <v>3561</v>
      </c>
      <c r="G44" s="651" t="s">
        <v>634</v>
      </c>
      <c r="H44" s="651" t="s">
        <v>743</v>
      </c>
      <c r="I44" s="651" t="s">
        <v>744</v>
      </c>
      <c r="J44" s="651" t="s">
        <v>745</v>
      </c>
      <c r="K44" s="651" t="s">
        <v>746</v>
      </c>
      <c r="L44" s="653">
        <v>59.273880698472453</v>
      </c>
      <c r="M44" s="653">
        <v>13</v>
      </c>
      <c r="N44" s="654">
        <v>770.56044908014189</v>
      </c>
    </row>
    <row r="45" spans="1:14" ht="14.4" customHeight="1" x14ac:dyDescent="0.3">
      <c r="A45" s="649" t="s">
        <v>581</v>
      </c>
      <c r="B45" s="650" t="s">
        <v>582</v>
      </c>
      <c r="C45" s="651" t="s">
        <v>586</v>
      </c>
      <c r="D45" s="652" t="s">
        <v>3555</v>
      </c>
      <c r="E45" s="651" t="s">
        <v>609</v>
      </c>
      <c r="F45" s="652" t="s">
        <v>3561</v>
      </c>
      <c r="G45" s="651" t="s">
        <v>634</v>
      </c>
      <c r="H45" s="651" t="s">
        <v>747</v>
      </c>
      <c r="I45" s="651" t="s">
        <v>748</v>
      </c>
      <c r="J45" s="651" t="s">
        <v>749</v>
      </c>
      <c r="K45" s="651" t="s">
        <v>750</v>
      </c>
      <c r="L45" s="653">
        <v>60.35</v>
      </c>
      <c r="M45" s="653">
        <v>12</v>
      </c>
      <c r="N45" s="654">
        <v>724.2</v>
      </c>
    </row>
    <row r="46" spans="1:14" ht="14.4" customHeight="1" x14ac:dyDescent="0.3">
      <c r="A46" s="649" t="s">
        <v>581</v>
      </c>
      <c r="B46" s="650" t="s">
        <v>582</v>
      </c>
      <c r="C46" s="651" t="s">
        <v>586</v>
      </c>
      <c r="D46" s="652" t="s">
        <v>3555</v>
      </c>
      <c r="E46" s="651" t="s">
        <v>609</v>
      </c>
      <c r="F46" s="652" t="s">
        <v>3561</v>
      </c>
      <c r="G46" s="651" t="s">
        <v>634</v>
      </c>
      <c r="H46" s="651" t="s">
        <v>751</v>
      </c>
      <c r="I46" s="651" t="s">
        <v>752</v>
      </c>
      <c r="J46" s="651" t="s">
        <v>753</v>
      </c>
      <c r="K46" s="651" t="s">
        <v>754</v>
      </c>
      <c r="L46" s="653">
        <v>110.57000000000001</v>
      </c>
      <c r="M46" s="653">
        <v>1</v>
      </c>
      <c r="N46" s="654">
        <v>110.57000000000001</v>
      </c>
    </row>
    <row r="47" spans="1:14" ht="14.4" customHeight="1" x14ac:dyDescent="0.3">
      <c r="A47" s="649" t="s">
        <v>581</v>
      </c>
      <c r="B47" s="650" t="s">
        <v>582</v>
      </c>
      <c r="C47" s="651" t="s">
        <v>586</v>
      </c>
      <c r="D47" s="652" t="s">
        <v>3555</v>
      </c>
      <c r="E47" s="651" t="s">
        <v>609</v>
      </c>
      <c r="F47" s="652" t="s">
        <v>3561</v>
      </c>
      <c r="G47" s="651" t="s">
        <v>634</v>
      </c>
      <c r="H47" s="651" t="s">
        <v>755</v>
      </c>
      <c r="I47" s="651" t="s">
        <v>756</v>
      </c>
      <c r="J47" s="651" t="s">
        <v>757</v>
      </c>
      <c r="K47" s="651" t="s">
        <v>758</v>
      </c>
      <c r="L47" s="653">
        <v>119.51999999999995</v>
      </c>
      <c r="M47" s="653">
        <v>2</v>
      </c>
      <c r="N47" s="654">
        <v>239.03999999999991</v>
      </c>
    </row>
    <row r="48" spans="1:14" ht="14.4" customHeight="1" x14ac:dyDescent="0.3">
      <c r="A48" s="649" t="s">
        <v>581</v>
      </c>
      <c r="B48" s="650" t="s">
        <v>582</v>
      </c>
      <c r="C48" s="651" t="s">
        <v>586</v>
      </c>
      <c r="D48" s="652" t="s">
        <v>3555</v>
      </c>
      <c r="E48" s="651" t="s">
        <v>609</v>
      </c>
      <c r="F48" s="652" t="s">
        <v>3561</v>
      </c>
      <c r="G48" s="651" t="s">
        <v>634</v>
      </c>
      <c r="H48" s="651" t="s">
        <v>759</v>
      </c>
      <c r="I48" s="651" t="s">
        <v>760</v>
      </c>
      <c r="J48" s="651" t="s">
        <v>761</v>
      </c>
      <c r="K48" s="651" t="s">
        <v>762</v>
      </c>
      <c r="L48" s="653">
        <v>100.0351614756818</v>
      </c>
      <c r="M48" s="653">
        <v>20</v>
      </c>
      <c r="N48" s="654">
        <v>2000.703229513636</v>
      </c>
    </row>
    <row r="49" spans="1:14" ht="14.4" customHeight="1" x14ac:dyDescent="0.3">
      <c r="A49" s="649" t="s">
        <v>581</v>
      </c>
      <c r="B49" s="650" t="s">
        <v>582</v>
      </c>
      <c r="C49" s="651" t="s">
        <v>586</v>
      </c>
      <c r="D49" s="652" t="s">
        <v>3555</v>
      </c>
      <c r="E49" s="651" t="s">
        <v>609</v>
      </c>
      <c r="F49" s="652" t="s">
        <v>3561</v>
      </c>
      <c r="G49" s="651" t="s">
        <v>634</v>
      </c>
      <c r="H49" s="651" t="s">
        <v>763</v>
      </c>
      <c r="I49" s="651" t="s">
        <v>764</v>
      </c>
      <c r="J49" s="651" t="s">
        <v>765</v>
      </c>
      <c r="K49" s="651" t="s">
        <v>766</v>
      </c>
      <c r="L49" s="653">
        <v>259.99956590726072</v>
      </c>
      <c r="M49" s="653">
        <v>27</v>
      </c>
      <c r="N49" s="654">
        <v>7019.9882794960395</v>
      </c>
    </row>
    <row r="50" spans="1:14" ht="14.4" customHeight="1" x14ac:dyDescent="0.3">
      <c r="A50" s="649" t="s">
        <v>581</v>
      </c>
      <c r="B50" s="650" t="s">
        <v>582</v>
      </c>
      <c r="C50" s="651" t="s">
        <v>586</v>
      </c>
      <c r="D50" s="652" t="s">
        <v>3555</v>
      </c>
      <c r="E50" s="651" t="s">
        <v>609</v>
      </c>
      <c r="F50" s="652" t="s">
        <v>3561</v>
      </c>
      <c r="G50" s="651" t="s">
        <v>634</v>
      </c>
      <c r="H50" s="651" t="s">
        <v>767</v>
      </c>
      <c r="I50" s="651" t="s">
        <v>768</v>
      </c>
      <c r="J50" s="651" t="s">
        <v>769</v>
      </c>
      <c r="K50" s="651" t="s">
        <v>770</v>
      </c>
      <c r="L50" s="653">
        <v>151.13985255485443</v>
      </c>
      <c r="M50" s="653">
        <v>6</v>
      </c>
      <c r="N50" s="654">
        <v>906.83911532912657</v>
      </c>
    </row>
    <row r="51" spans="1:14" ht="14.4" customHeight="1" x14ac:dyDescent="0.3">
      <c r="A51" s="649" t="s">
        <v>581</v>
      </c>
      <c r="B51" s="650" t="s">
        <v>582</v>
      </c>
      <c r="C51" s="651" t="s">
        <v>586</v>
      </c>
      <c r="D51" s="652" t="s">
        <v>3555</v>
      </c>
      <c r="E51" s="651" t="s">
        <v>609</v>
      </c>
      <c r="F51" s="652" t="s">
        <v>3561</v>
      </c>
      <c r="G51" s="651" t="s">
        <v>634</v>
      </c>
      <c r="H51" s="651" t="s">
        <v>771</v>
      </c>
      <c r="I51" s="651" t="s">
        <v>772</v>
      </c>
      <c r="J51" s="651" t="s">
        <v>773</v>
      </c>
      <c r="K51" s="651" t="s">
        <v>774</v>
      </c>
      <c r="L51" s="653">
        <v>277.22116003440084</v>
      </c>
      <c r="M51" s="653">
        <v>45</v>
      </c>
      <c r="N51" s="654">
        <v>12474.952201548038</v>
      </c>
    </row>
    <row r="52" spans="1:14" ht="14.4" customHeight="1" x14ac:dyDescent="0.3">
      <c r="A52" s="649" t="s">
        <v>581</v>
      </c>
      <c r="B52" s="650" t="s">
        <v>582</v>
      </c>
      <c r="C52" s="651" t="s">
        <v>586</v>
      </c>
      <c r="D52" s="652" t="s">
        <v>3555</v>
      </c>
      <c r="E52" s="651" t="s">
        <v>609</v>
      </c>
      <c r="F52" s="652" t="s">
        <v>3561</v>
      </c>
      <c r="G52" s="651" t="s">
        <v>634</v>
      </c>
      <c r="H52" s="651" t="s">
        <v>775</v>
      </c>
      <c r="I52" s="651" t="s">
        <v>776</v>
      </c>
      <c r="J52" s="651" t="s">
        <v>777</v>
      </c>
      <c r="K52" s="651" t="s">
        <v>778</v>
      </c>
      <c r="L52" s="653">
        <v>364.47000000000008</v>
      </c>
      <c r="M52" s="653">
        <v>5</v>
      </c>
      <c r="N52" s="654">
        <v>1822.3500000000004</v>
      </c>
    </row>
    <row r="53" spans="1:14" ht="14.4" customHeight="1" x14ac:dyDescent="0.3">
      <c r="A53" s="649" t="s">
        <v>581</v>
      </c>
      <c r="B53" s="650" t="s">
        <v>582</v>
      </c>
      <c r="C53" s="651" t="s">
        <v>586</v>
      </c>
      <c r="D53" s="652" t="s">
        <v>3555</v>
      </c>
      <c r="E53" s="651" t="s">
        <v>609</v>
      </c>
      <c r="F53" s="652" t="s">
        <v>3561</v>
      </c>
      <c r="G53" s="651" t="s">
        <v>634</v>
      </c>
      <c r="H53" s="651" t="s">
        <v>779</v>
      </c>
      <c r="I53" s="651" t="s">
        <v>780</v>
      </c>
      <c r="J53" s="651" t="s">
        <v>781</v>
      </c>
      <c r="K53" s="651" t="s">
        <v>782</v>
      </c>
      <c r="L53" s="653">
        <v>116.39</v>
      </c>
      <c r="M53" s="653">
        <v>1</v>
      </c>
      <c r="N53" s="654">
        <v>116.39</v>
      </c>
    </row>
    <row r="54" spans="1:14" ht="14.4" customHeight="1" x14ac:dyDescent="0.3">
      <c r="A54" s="649" t="s">
        <v>581</v>
      </c>
      <c r="B54" s="650" t="s">
        <v>582</v>
      </c>
      <c r="C54" s="651" t="s">
        <v>586</v>
      </c>
      <c r="D54" s="652" t="s">
        <v>3555</v>
      </c>
      <c r="E54" s="651" t="s">
        <v>609</v>
      </c>
      <c r="F54" s="652" t="s">
        <v>3561</v>
      </c>
      <c r="G54" s="651" t="s">
        <v>634</v>
      </c>
      <c r="H54" s="651" t="s">
        <v>783</v>
      </c>
      <c r="I54" s="651" t="s">
        <v>784</v>
      </c>
      <c r="J54" s="651" t="s">
        <v>785</v>
      </c>
      <c r="K54" s="651" t="s">
        <v>786</v>
      </c>
      <c r="L54" s="653">
        <v>128.88</v>
      </c>
      <c r="M54" s="653">
        <v>1</v>
      </c>
      <c r="N54" s="654">
        <v>128.88</v>
      </c>
    </row>
    <row r="55" spans="1:14" ht="14.4" customHeight="1" x14ac:dyDescent="0.3">
      <c r="A55" s="649" t="s">
        <v>581</v>
      </c>
      <c r="B55" s="650" t="s">
        <v>582</v>
      </c>
      <c r="C55" s="651" t="s">
        <v>586</v>
      </c>
      <c r="D55" s="652" t="s">
        <v>3555</v>
      </c>
      <c r="E55" s="651" t="s">
        <v>609</v>
      </c>
      <c r="F55" s="652" t="s">
        <v>3561</v>
      </c>
      <c r="G55" s="651" t="s">
        <v>634</v>
      </c>
      <c r="H55" s="651" t="s">
        <v>787</v>
      </c>
      <c r="I55" s="651" t="s">
        <v>788</v>
      </c>
      <c r="J55" s="651" t="s">
        <v>789</v>
      </c>
      <c r="K55" s="651" t="s">
        <v>790</v>
      </c>
      <c r="L55" s="653">
        <v>40.670119062239152</v>
      </c>
      <c r="M55" s="653">
        <v>4</v>
      </c>
      <c r="N55" s="654">
        <v>162.68047624895661</v>
      </c>
    </row>
    <row r="56" spans="1:14" ht="14.4" customHeight="1" x14ac:dyDescent="0.3">
      <c r="A56" s="649" t="s">
        <v>581</v>
      </c>
      <c r="B56" s="650" t="s">
        <v>582</v>
      </c>
      <c r="C56" s="651" t="s">
        <v>586</v>
      </c>
      <c r="D56" s="652" t="s">
        <v>3555</v>
      </c>
      <c r="E56" s="651" t="s">
        <v>609</v>
      </c>
      <c r="F56" s="652" t="s">
        <v>3561</v>
      </c>
      <c r="G56" s="651" t="s">
        <v>634</v>
      </c>
      <c r="H56" s="651" t="s">
        <v>791</v>
      </c>
      <c r="I56" s="651" t="s">
        <v>792</v>
      </c>
      <c r="J56" s="651" t="s">
        <v>793</v>
      </c>
      <c r="K56" s="651" t="s">
        <v>794</v>
      </c>
      <c r="L56" s="653">
        <v>94.670000000000016</v>
      </c>
      <c r="M56" s="653">
        <v>3</v>
      </c>
      <c r="N56" s="654">
        <v>284.01000000000005</v>
      </c>
    </row>
    <row r="57" spans="1:14" ht="14.4" customHeight="1" x14ac:dyDescent="0.3">
      <c r="A57" s="649" t="s">
        <v>581</v>
      </c>
      <c r="B57" s="650" t="s">
        <v>582</v>
      </c>
      <c r="C57" s="651" t="s">
        <v>586</v>
      </c>
      <c r="D57" s="652" t="s">
        <v>3555</v>
      </c>
      <c r="E57" s="651" t="s">
        <v>609</v>
      </c>
      <c r="F57" s="652" t="s">
        <v>3561</v>
      </c>
      <c r="G57" s="651" t="s">
        <v>634</v>
      </c>
      <c r="H57" s="651" t="s">
        <v>795</v>
      </c>
      <c r="I57" s="651" t="s">
        <v>796</v>
      </c>
      <c r="J57" s="651" t="s">
        <v>797</v>
      </c>
      <c r="K57" s="651" t="s">
        <v>798</v>
      </c>
      <c r="L57" s="653">
        <v>194.04999999999998</v>
      </c>
      <c r="M57" s="653">
        <v>9</v>
      </c>
      <c r="N57" s="654">
        <v>1746.4499999999998</v>
      </c>
    </row>
    <row r="58" spans="1:14" ht="14.4" customHeight="1" x14ac:dyDescent="0.3">
      <c r="A58" s="649" t="s">
        <v>581</v>
      </c>
      <c r="B58" s="650" t="s">
        <v>582</v>
      </c>
      <c r="C58" s="651" t="s">
        <v>586</v>
      </c>
      <c r="D58" s="652" t="s">
        <v>3555</v>
      </c>
      <c r="E58" s="651" t="s">
        <v>609</v>
      </c>
      <c r="F58" s="652" t="s">
        <v>3561</v>
      </c>
      <c r="G58" s="651" t="s">
        <v>634</v>
      </c>
      <c r="H58" s="651" t="s">
        <v>799</v>
      </c>
      <c r="I58" s="651" t="s">
        <v>800</v>
      </c>
      <c r="J58" s="651" t="s">
        <v>801</v>
      </c>
      <c r="K58" s="651" t="s">
        <v>802</v>
      </c>
      <c r="L58" s="653">
        <v>102.446</v>
      </c>
      <c r="M58" s="653">
        <v>5</v>
      </c>
      <c r="N58" s="654">
        <v>512.23</v>
      </c>
    </row>
    <row r="59" spans="1:14" ht="14.4" customHeight="1" x14ac:dyDescent="0.3">
      <c r="A59" s="649" t="s">
        <v>581</v>
      </c>
      <c r="B59" s="650" t="s">
        <v>582</v>
      </c>
      <c r="C59" s="651" t="s">
        <v>586</v>
      </c>
      <c r="D59" s="652" t="s">
        <v>3555</v>
      </c>
      <c r="E59" s="651" t="s">
        <v>609</v>
      </c>
      <c r="F59" s="652" t="s">
        <v>3561</v>
      </c>
      <c r="G59" s="651" t="s">
        <v>634</v>
      </c>
      <c r="H59" s="651" t="s">
        <v>803</v>
      </c>
      <c r="I59" s="651" t="s">
        <v>803</v>
      </c>
      <c r="J59" s="651" t="s">
        <v>804</v>
      </c>
      <c r="K59" s="651" t="s">
        <v>805</v>
      </c>
      <c r="L59" s="653">
        <v>38.194289536776985</v>
      </c>
      <c r="M59" s="653">
        <v>190</v>
      </c>
      <c r="N59" s="654">
        <v>7256.9150119876276</v>
      </c>
    </row>
    <row r="60" spans="1:14" ht="14.4" customHeight="1" x14ac:dyDescent="0.3">
      <c r="A60" s="649" t="s">
        <v>581</v>
      </c>
      <c r="B60" s="650" t="s">
        <v>582</v>
      </c>
      <c r="C60" s="651" t="s">
        <v>586</v>
      </c>
      <c r="D60" s="652" t="s">
        <v>3555</v>
      </c>
      <c r="E60" s="651" t="s">
        <v>609</v>
      </c>
      <c r="F60" s="652" t="s">
        <v>3561</v>
      </c>
      <c r="G60" s="651" t="s">
        <v>634</v>
      </c>
      <c r="H60" s="651" t="s">
        <v>806</v>
      </c>
      <c r="I60" s="651" t="s">
        <v>807</v>
      </c>
      <c r="J60" s="651" t="s">
        <v>808</v>
      </c>
      <c r="K60" s="651" t="s">
        <v>809</v>
      </c>
      <c r="L60" s="653">
        <v>73.486635476204626</v>
      </c>
      <c r="M60" s="653">
        <v>6</v>
      </c>
      <c r="N60" s="654">
        <v>440.91981285722773</v>
      </c>
    </row>
    <row r="61" spans="1:14" ht="14.4" customHeight="1" x14ac:dyDescent="0.3">
      <c r="A61" s="649" t="s">
        <v>581</v>
      </c>
      <c r="B61" s="650" t="s">
        <v>582</v>
      </c>
      <c r="C61" s="651" t="s">
        <v>586</v>
      </c>
      <c r="D61" s="652" t="s">
        <v>3555</v>
      </c>
      <c r="E61" s="651" t="s">
        <v>609</v>
      </c>
      <c r="F61" s="652" t="s">
        <v>3561</v>
      </c>
      <c r="G61" s="651" t="s">
        <v>634</v>
      </c>
      <c r="H61" s="651" t="s">
        <v>810</v>
      </c>
      <c r="I61" s="651" t="s">
        <v>811</v>
      </c>
      <c r="J61" s="651" t="s">
        <v>808</v>
      </c>
      <c r="K61" s="651" t="s">
        <v>812</v>
      </c>
      <c r="L61" s="653">
        <v>237.87302243234288</v>
      </c>
      <c r="M61" s="653">
        <v>42</v>
      </c>
      <c r="N61" s="654">
        <v>9990.6669421584011</v>
      </c>
    </row>
    <row r="62" spans="1:14" ht="14.4" customHeight="1" x14ac:dyDescent="0.3">
      <c r="A62" s="649" t="s">
        <v>581</v>
      </c>
      <c r="B62" s="650" t="s">
        <v>582</v>
      </c>
      <c r="C62" s="651" t="s">
        <v>586</v>
      </c>
      <c r="D62" s="652" t="s">
        <v>3555</v>
      </c>
      <c r="E62" s="651" t="s">
        <v>609</v>
      </c>
      <c r="F62" s="652" t="s">
        <v>3561</v>
      </c>
      <c r="G62" s="651" t="s">
        <v>634</v>
      </c>
      <c r="H62" s="651" t="s">
        <v>813</v>
      </c>
      <c r="I62" s="651" t="s">
        <v>814</v>
      </c>
      <c r="J62" s="651" t="s">
        <v>815</v>
      </c>
      <c r="K62" s="651" t="s">
        <v>816</v>
      </c>
      <c r="L62" s="653">
        <v>184.73666666666668</v>
      </c>
      <c r="M62" s="653">
        <v>1</v>
      </c>
      <c r="N62" s="654">
        <v>184.73666666666668</v>
      </c>
    </row>
    <row r="63" spans="1:14" ht="14.4" customHeight="1" x14ac:dyDescent="0.3">
      <c r="A63" s="649" t="s">
        <v>581</v>
      </c>
      <c r="B63" s="650" t="s">
        <v>582</v>
      </c>
      <c r="C63" s="651" t="s">
        <v>586</v>
      </c>
      <c r="D63" s="652" t="s">
        <v>3555</v>
      </c>
      <c r="E63" s="651" t="s">
        <v>609</v>
      </c>
      <c r="F63" s="652" t="s">
        <v>3561</v>
      </c>
      <c r="G63" s="651" t="s">
        <v>634</v>
      </c>
      <c r="H63" s="651" t="s">
        <v>817</v>
      </c>
      <c r="I63" s="651" t="s">
        <v>818</v>
      </c>
      <c r="J63" s="651" t="s">
        <v>819</v>
      </c>
      <c r="K63" s="651" t="s">
        <v>820</v>
      </c>
      <c r="L63" s="653">
        <v>146.35019047584518</v>
      </c>
      <c r="M63" s="653">
        <v>5</v>
      </c>
      <c r="N63" s="654">
        <v>731.75095237922596</v>
      </c>
    </row>
    <row r="64" spans="1:14" ht="14.4" customHeight="1" x14ac:dyDescent="0.3">
      <c r="A64" s="649" t="s">
        <v>581</v>
      </c>
      <c r="B64" s="650" t="s">
        <v>582</v>
      </c>
      <c r="C64" s="651" t="s">
        <v>586</v>
      </c>
      <c r="D64" s="652" t="s">
        <v>3555</v>
      </c>
      <c r="E64" s="651" t="s">
        <v>609</v>
      </c>
      <c r="F64" s="652" t="s">
        <v>3561</v>
      </c>
      <c r="G64" s="651" t="s">
        <v>634</v>
      </c>
      <c r="H64" s="651" t="s">
        <v>821</v>
      </c>
      <c r="I64" s="651" t="s">
        <v>822</v>
      </c>
      <c r="J64" s="651" t="s">
        <v>735</v>
      </c>
      <c r="K64" s="651" t="s">
        <v>823</v>
      </c>
      <c r="L64" s="653">
        <v>165.20125064125847</v>
      </c>
      <c r="M64" s="653">
        <v>1</v>
      </c>
      <c r="N64" s="654">
        <v>165.20125064125847</v>
      </c>
    </row>
    <row r="65" spans="1:14" ht="14.4" customHeight="1" x14ac:dyDescent="0.3">
      <c r="A65" s="649" t="s">
        <v>581</v>
      </c>
      <c r="B65" s="650" t="s">
        <v>582</v>
      </c>
      <c r="C65" s="651" t="s">
        <v>586</v>
      </c>
      <c r="D65" s="652" t="s">
        <v>3555</v>
      </c>
      <c r="E65" s="651" t="s">
        <v>609</v>
      </c>
      <c r="F65" s="652" t="s">
        <v>3561</v>
      </c>
      <c r="G65" s="651" t="s">
        <v>634</v>
      </c>
      <c r="H65" s="651" t="s">
        <v>824</v>
      </c>
      <c r="I65" s="651" t="s">
        <v>825</v>
      </c>
      <c r="J65" s="651" t="s">
        <v>826</v>
      </c>
      <c r="K65" s="651" t="s">
        <v>827</v>
      </c>
      <c r="L65" s="653">
        <v>77.214999999999989</v>
      </c>
      <c r="M65" s="653">
        <v>2</v>
      </c>
      <c r="N65" s="654">
        <v>154.42999999999998</v>
      </c>
    </row>
    <row r="66" spans="1:14" ht="14.4" customHeight="1" x14ac:dyDescent="0.3">
      <c r="A66" s="649" t="s">
        <v>581</v>
      </c>
      <c r="B66" s="650" t="s">
        <v>582</v>
      </c>
      <c r="C66" s="651" t="s">
        <v>586</v>
      </c>
      <c r="D66" s="652" t="s">
        <v>3555</v>
      </c>
      <c r="E66" s="651" t="s">
        <v>609</v>
      </c>
      <c r="F66" s="652" t="s">
        <v>3561</v>
      </c>
      <c r="G66" s="651" t="s">
        <v>634</v>
      </c>
      <c r="H66" s="651" t="s">
        <v>828</v>
      </c>
      <c r="I66" s="651" t="s">
        <v>829</v>
      </c>
      <c r="J66" s="651" t="s">
        <v>830</v>
      </c>
      <c r="K66" s="651" t="s">
        <v>831</v>
      </c>
      <c r="L66" s="653">
        <v>118.72600000000001</v>
      </c>
      <c r="M66" s="653">
        <v>1</v>
      </c>
      <c r="N66" s="654">
        <v>118.72600000000001</v>
      </c>
    </row>
    <row r="67" spans="1:14" ht="14.4" customHeight="1" x14ac:dyDescent="0.3">
      <c r="A67" s="649" t="s">
        <v>581</v>
      </c>
      <c r="B67" s="650" t="s">
        <v>582</v>
      </c>
      <c r="C67" s="651" t="s">
        <v>586</v>
      </c>
      <c r="D67" s="652" t="s">
        <v>3555</v>
      </c>
      <c r="E67" s="651" t="s">
        <v>609</v>
      </c>
      <c r="F67" s="652" t="s">
        <v>3561</v>
      </c>
      <c r="G67" s="651" t="s">
        <v>634</v>
      </c>
      <c r="H67" s="651" t="s">
        <v>832</v>
      </c>
      <c r="I67" s="651" t="s">
        <v>833</v>
      </c>
      <c r="J67" s="651" t="s">
        <v>834</v>
      </c>
      <c r="K67" s="651" t="s">
        <v>835</v>
      </c>
      <c r="L67" s="653">
        <v>59.43</v>
      </c>
      <c r="M67" s="653">
        <v>1</v>
      </c>
      <c r="N67" s="654">
        <v>59.43</v>
      </c>
    </row>
    <row r="68" spans="1:14" ht="14.4" customHeight="1" x14ac:dyDescent="0.3">
      <c r="A68" s="649" t="s">
        <v>581</v>
      </c>
      <c r="B68" s="650" t="s">
        <v>582</v>
      </c>
      <c r="C68" s="651" t="s">
        <v>586</v>
      </c>
      <c r="D68" s="652" t="s">
        <v>3555</v>
      </c>
      <c r="E68" s="651" t="s">
        <v>609</v>
      </c>
      <c r="F68" s="652" t="s">
        <v>3561</v>
      </c>
      <c r="G68" s="651" t="s">
        <v>634</v>
      </c>
      <c r="H68" s="651" t="s">
        <v>836</v>
      </c>
      <c r="I68" s="651" t="s">
        <v>837</v>
      </c>
      <c r="J68" s="651" t="s">
        <v>838</v>
      </c>
      <c r="K68" s="651" t="s">
        <v>839</v>
      </c>
      <c r="L68" s="653">
        <v>85.769999999999982</v>
      </c>
      <c r="M68" s="653">
        <v>2</v>
      </c>
      <c r="N68" s="654">
        <v>171.53999999999996</v>
      </c>
    </row>
    <row r="69" spans="1:14" ht="14.4" customHeight="1" x14ac:dyDescent="0.3">
      <c r="A69" s="649" t="s">
        <v>581</v>
      </c>
      <c r="B69" s="650" t="s">
        <v>582</v>
      </c>
      <c r="C69" s="651" t="s">
        <v>586</v>
      </c>
      <c r="D69" s="652" t="s">
        <v>3555</v>
      </c>
      <c r="E69" s="651" t="s">
        <v>609</v>
      </c>
      <c r="F69" s="652" t="s">
        <v>3561</v>
      </c>
      <c r="G69" s="651" t="s">
        <v>634</v>
      </c>
      <c r="H69" s="651" t="s">
        <v>840</v>
      </c>
      <c r="I69" s="651" t="s">
        <v>841</v>
      </c>
      <c r="J69" s="651" t="s">
        <v>842</v>
      </c>
      <c r="K69" s="651" t="s">
        <v>843</v>
      </c>
      <c r="L69" s="653">
        <v>103.98009122470999</v>
      </c>
      <c r="M69" s="653">
        <v>1</v>
      </c>
      <c r="N69" s="654">
        <v>103.98009122470999</v>
      </c>
    </row>
    <row r="70" spans="1:14" ht="14.4" customHeight="1" x14ac:dyDescent="0.3">
      <c r="A70" s="649" t="s">
        <v>581</v>
      </c>
      <c r="B70" s="650" t="s">
        <v>582</v>
      </c>
      <c r="C70" s="651" t="s">
        <v>586</v>
      </c>
      <c r="D70" s="652" t="s">
        <v>3555</v>
      </c>
      <c r="E70" s="651" t="s">
        <v>609</v>
      </c>
      <c r="F70" s="652" t="s">
        <v>3561</v>
      </c>
      <c r="G70" s="651" t="s">
        <v>634</v>
      </c>
      <c r="H70" s="651" t="s">
        <v>844</v>
      </c>
      <c r="I70" s="651" t="s">
        <v>845</v>
      </c>
      <c r="J70" s="651" t="s">
        <v>846</v>
      </c>
      <c r="K70" s="651" t="s">
        <v>847</v>
      </c>
      <c r="L70" s="653">
        <v>339.95499999999998</v>
      </c>
      <c r="M70" s="653">
        <v>4</v>
      </c>
      <c r="N70" s="654">
        <v>1359.82</v>
      </c>
    </row>
    <row r="71" spans="1:14" ht="14.4" customHeight="1" x14ac:dyDescent="0.3">
      <c r="A71" s="649" t="s">
        <v>581</v>
      </c>
      <c r="B71" s="650" t="s">
        <v>582</v>
      </c>
      <c r="C71" s="651" t="s">
        <v>586</v>
      </c>
      <c r="D71" s="652" t="s">
        <v>3555</v>
      </c>
      <c r="E71" s="651" t="s">
        <v>609</v>
      </c>
      <c r="F71" s="652" t="s">
        <v>3561</v>
      </c>
      <c r="G71" s="651" t="s">
        <v>634</v>
      </c>
      <c r="H71" s="651" t="s">
        <v>848</v>
      </c>
      <c r="I71" s="651" t="s">
        <v>849</v>
      </c>
      <c r="J71" s="651" t="s">
        <v>850</v>
      </c>
      <c r="K71" s="651" t="s">
        <v>847</v>
      </c>
      <c r="L71" s="653">
        <v>339.62</v>
      </c>
      <c r="M71" s="653">
        <v>1</v>
      </c>
      <c r="N71" s="654">
        <v>339.62</v>
      </c>
    </row>
    <row r="72" spans="1:14" ht="14.4" customHeight="1" x14ac:dyDescent="0.3">
      <c r="A72" s="649" t="s">
        <v>581</v>
      </c>
      <c r="B72" s="650" t="s">
        <v>582</v>
      </c>
      <c r="C72" s="651" t="s">
        <v>586</v>
      </c>
      <c r="D72" s="652" t="s">
        <v>3555</v>
      </c>
      <c r="E72" s="651" t="s">
        <v>609</v>
      </c>
      <c r="F72" s="652" t="s">
        <v>3561</v>
      </c>
      <c r="G72" s="651" t="s">
        <v>634</v>
      </c>
      <c r="H72" s="651" t="s">
        <v>851</v>
      </c>
      <c r="I72" s="651" t="s">
        <v>852</v>
      </c>
      <c r="J72" s="651" t="s">
        <v>853</v>
      </c>
      <c r="K72" s="651" t="s">
        <v>854</v>
      </c>
      <c r="L72" s="653">
        <v>53.924999999999983</v>
      </c>
      <c r="M72" s="653">
        <v>2</v>
      </c>
      <c r="N72" s="654">
        <v>107.84999999999997</v>
      </c>
    </row>
    <row r="73" spans="1:14" ht="14.4" customHeight="1" x14ac:dyDescent="0.3">
      <c r="A73" s="649" t="s">
        <v>581</v>
      </c>
      <c r="B73" s="650" t="s">
        <v>582</v>
      </c>
      <c r="C73" s="651" t="s">
        <v>586</v>
      </c>
      <c r="D73" s="652" t="s">
        <v>3555</v>
      </c>
      <c r="E73" s="651" t="s">
        <v>609</v>
      </c>
      <c r="F73" s="652" t="s">
        <v>3561</v>
      </c>
      <c r="G73" s="651" t="s">
        <v>634</v>
      </c>
      <c r="H73" s="651" t="s">
        <v>855</v>
      </c>
      <c r="I73" s="651" t="s">
        <v>856</v>
      </c>
      <c r="J73" s="651" t="s">
        <v>857</v>
      </c>
      <c r="K73" s="651" t="s">
        <v>858</v>
      </c>
      <c r="L73" s="653">
        <v>57.109998203082156</v>
      </c>
      <c r="M73" s="653">
        <v>2</v>
      </c>
      <c r="N73" s="654">
        <v>114.21999640616431</v>
      </c>
    </row>
    <row r="74" spans="1:14" ht="14.4" customHeight="1" x14ac:dyDescent="0.3">
      <c r="A74" s="649" t="s">
        <v>581</v>
      </c>
      <c r="B74" s="650" t="s">
        <v>582</v>
      </c>
      <c r="C74" s="651" t="s">
        <v>586</v>
      </c>
      <c r="D74" s="652" t="s">
        <v>3555</v>
      </c>
      <c r="E74" s="651" t="s">
        <v>609</v>
      </c>
      <c r="F74" s="652" t="s">
        <v>3561</v>
      </c>
      <c r="G74" s="651" t="s">
        <v>634</v>
      </c>
      <c r="H74" s="651" t="s">
        <v>859</v>
      </c>
      <c r="I74" s="651" t="s">
        <v>860</v>
      </c>
      <c r="J74" s="651" t="s">
        <v>861</v>
      </c>
      <c r="K74" s="651" t="s">
        <v>862</v>
      </c>
      <c r="L74" s="653">
        <v>70.232997917030602</v>
      </c>
      <c r="M74" s="653">
        <v>3</v>
      </c>
      <c r="N74" s="654">
        <v>210.69899375109179</v>
      </c>
    </row>
    <row r="75" spans="1:14" ht="14.4" customHeight="1" x14ac:dyDescent="0.3">
      <c r="A75" s="649" t="s">
        <v>581</v>
      </c>
      <c r="B75" s="650" t="s">
        <v>582</v>
      </c>
      <c r="C75" s="651" t="s">
        <v>586</v>
      </c>
      <c r="D75" s="652" t="s">
        <v>3555</v>
      </c>
      <c r="E75" s="651" t="s">
        <v>609</v>
      </c>
      <c r="F75" s="652" t="s">
        <v>3561</v>
      </c>
      <c r="G75" s="651" t="s">
        <v>634</v>
      </c>
      <c r="H75" s="651" t="s">
        <v>863</v>
      </c>
      <c r="I75" s="651" t="s">
        <v>864</v>
      </c>
      <c r="J75" s="651" t="s">
        <v>865</v>
      </c>
      <c r="K75" s="651" t="s">
        <v>866</v>
      </c>
      <c r="L75" s="653">
        <v>331.02846428571445</v>
      </c>
      <c r="M75" s="653">
        <v>2</v>
      </c>
      <c r="N75" s="654">
        <v>662.0569285714289</v>
      </c>
    </row>
    <row r="76" spans="1:14" ht="14.4" customHeight="1" x14ac:dyDescent="0.3">
      <c r="A76" s="649" t="s">
        <v>581</v>
      </c>
      <c r="B76" s="650" t="s">
        <v>582</v>
      </c>
      <c r="C76" s="651" t="s">
        <v>586</v>
      </c>
      <c r="D76" s="652" t="s">
        <v>3555</v>
      </c>
      <c r="E76" s="651" t="s">
        <v>609</v>
      </c>
      <c r="F76" s="652" t="s">
        <v>3561</v>
      </c>
      <c r="G76" s="651" t="s">
        <v>634</v>
      </c>
      <c r="H76" s="651" t="s">
        <v>867</v>
      </c>
      <c r="I76" s="651" t="s">
        <v>868</v>
      </c>
      <c r="J76" s="651" t="s">
        <v>869</v>
      </c>
      <c r="K76" s="651" t="s">
        <v>870</v>
      </c>
      <c r="L76" s="653">
        <v>45.964466482023731</v>
      </c>
      <c r="M76" s="653">
        <v>73</v>
      </c>
      <c r="N76" s="654">
        <v>3355.4060531877326</v>
      </c>
    </row>
    <row r="77" spans="1:14" ht="14.4" customHeight="1" x14ac:dyDescent="0.3">
      <c r="A77" s="649" t="s">
        <v>581</v>
      </c>
      <c r="B77" s="650" t="s">
        <v>582</v>
      </c>
      <c r="C77" s="651" t="s">
        <v>586</v>
      </c>
      <c r="D77" s="652" t="s">
        <v>3555</v>
      </c>
      <c r="E77" s="651" t="s">
        <v>609</v>
      </c>
      <c r="F77" s="652" t="s">
        <v>3561</v>
      </c>
      <c r="G77" s="651" t="s">
        <v>634</v>
      </c>
      <c r="H77" s="651" t="s">
        <v>871</v>
      </c>
      <c r="I77" s="651" t="s">
        <v>872</v>
      </c>
      <c r="J77" s="651" t="s">
        <v>873</v>
      </c>
      <c r="K77" s="651" t="s">
        <v>874</v>
      </c>
      <c r="L77" s="653">
        <v>39.050128916371222</v>
      </c>
      <c r="M77" s="653">
        <v>1</v>
      </c>
      <c r="N77" s="654">
        <v>39.050128916371222</v>
      </c>
    </row>
    <row r="78" spans="1:14" ht="14.4" customHeight="1" x14ac:dyDescent="0.3">
      <c r="A78" s="649" t="s">
        <v>581</v>
      </c>
      <c r="B78" s="650" t="s">
        <v>582</v>
      </c>
      <c r="C78" s="651" t="s">
        <v>586</v>
      </c>
      <c r="D78" s="652" t="s">
        <v>3555</v>
      </c>
      <c r="E78" s="651" t="s">
        <v>609</v>
      </c>
      <c r="F78" s="652" t="s">
        <v>3561</v>
      </c>
      <c r="G78" s="651" t="s">
        <v>634</v>
      </c>
      <c r="H78" s="651" t="s">
        <v>875</v>
      </c>
      <c r="I78" s="651" t="s">
        <v>876</v>
      </c>
      <c r="J78" s="651" t="s">
        <v>749</v>
      </c>
      <c r="K78" s="651" t="s">
        <v>877</v>
      </c>
      <c r="L78" s="653">
        <v>22.557124969771749</v>
      </c>
      <c r="M78" s="653">
        <v>158</v>
      </c>
      <c r="N78" s="654">
        <v>3564.0257452239362</v>
      </c>
    </row>
    <row r="79" spans="1:14" ht="14.4" customHeight="1" x14ac:dyDescent="0.3">
      <c r="A79" s="649" t="s">
        <v>581</v>
      </c>
      <c r="B79" s="650" t="s">
        <v>582</v>
      </c>
      <c r="C79" s="651" t="s">
        <v>586</v>
      </c>
      <c r="D79" s="652" t="s">
        <v>3555</v>
      </c>
      <c r="E79" s="651" t="s">
        <v>609</v>
      </c>
      <c r="F79" s="652" t="s">
        <v>3561</v>
      </c>
      <c r="G79" s="651" t="s">
        <v>634</v>
      </c>
      <c r="H79" s="651" t="s">
        <v>878</v>
      </c>
      <c r="I79" s="651" t="s">
        <v>879</v>
      </c>
      <c r="J79" s="651" t="s">
        <v>880</v>
      </c>
      <c r="K79" s="651"/>
      <c r="L79" s="653">
        <v>100.31</v>
      </c>
      <c r="M79" s="653">
        <v>1</v>
      </c>
      <c r="N79" s="654">
        <v>100.31</v>
      </c>
    </row>
    <row r="80" spans="1:14" ht="14.4" customHeight="1" x14ac:dyDescent="0.3">
      <c r="A80" s="649" t="s">
        <v>581</v>
      </c>
      <c r="B80" s="650" t="s">
        <v>582</v>
      </c>
      <c r="C80" s="651" t="s">
        <v>586</v>
      </c>
      <c r="D80" s="652" t="s">
        <v>3555</v>
      </c>
      <c r="E80" s="651" t="s">
        <v>609</v>
      </c>
      <c r="F80" s="652" t="s">
        <v>3561</v>
      </c>
      <c r="G80" s="651" t="s">
        <v>634</v>
      </c>
      <c r="H80" s="651" t="s">
        <v>881</v>
      </c>
      <c r="I80" s="651" t="s">
        <v>882</v>
      </c>
      <c r="J80" s="651" t="s">
        <v>883</v>
      </c>
      <c r="K80" s="651" t="s">
        <v>884</v>
      </c>
      <c r="L80" s="653">
        <v>28.35</v>
      </c>
      <c r="M80" s="653">
        <v>1</v>
      </c>
      <c r="N80" s="654">
        <v>28.35</v>
      </c>
    </row>
    <row r="81" spans="1:14" ht="14.4" customHeight="1" x14ac:dyDescent="0.3">
      <c r="A81" s="649" t="s">
        <v>581</v>
      </c>
      <c r="B81" s="650" t="s">
        <v>582</v>
      </c>
      <c r="C81" s="651" t="s">
        <v>586</v>
      </c>
      <c r="D81" s="652" t="s">
        <v>3555</v>
      </c>
      <c r="E81" s="651" t="s">
        <v>609</v>
      </c>
      <c r="F81" s="652" t="s">
        <v>3561</v>
      </c>
      <c r="G81" s="651" t="s">
        <v>634</v>
      </c>
      <c r="H81" s="651" t="s">
        <v>885</v>
      </c>
      <c r="I81" s="651" t="s">
        <v>886</v>
      </c>
      <c r="J81" s="651" t="s">
        <v>887</v>
      </c>
      <c r="K81" s="651" t="s">
        <v>888</v>
      </c>
      <c r="L81" s="653">
        <v>60.892307692307675</v>
      </c>
      <c r="M81" s="653">
        <v>13</v>
      </c>
      <c r="N81" s="654">
        <v>791.5999999999998</v>
      </c>
    </row>
    <row r="82" spans="1:14" ht="14.4" customHeight="1" x14ac:dyDescent="0.3">
      <c r="A82" s="649" t="s">
        <v>581</v>
      </c>
      <c r="B82" s="650" t="s">
        <v>582</v>
      </c>
      <c r="C82" s="651" t="s">
        <v>586</v>
      </c>
      <c r="D82" s="652" t="s">
        <v>3555</v>
      </c>
      <c r="E82" s="651" t="s">
        <v>609</v>
      </c>
      <c r="F82" s="652" t="s">
        <v>3561</v>
      </c>
      <c r="G82" s="651" t="s">
        <v>634</v>
      </c>
      <c r="H82" s="651" t="s">
        <v>889</v>
      </c>
      <c r="I82" s="651" t="s">
        <v>890</v>
      </c>
      <c r="J82" s="651" t="s">
        <v>891</v>
      </c>
      <c r="K82" s="651" t="s">
        <v>892</v>
      </c>
      <c r="L82" s="653">
        <v>77.081830900650019</v>
      </c>
      <c r="M82" s="653">
        <v>22</v>
      </c>
      <c r="N82" s="654">
        <v>1695.8002798143004</v>
      </c>
    </row>
    <row r="83" spans="1:14" ht="14.4" customHeight="1" x14ac:dyDescent="0.3">
      <c r="A83" s="649" t="s">
        <v>581</v>
      </c>
      <c r="B83" s="650" t="s">
        <v>582</v>
      </c>
      <c r="C83" s="651" t="s">
        <v>586</v>
      </c>
      <c r="D83" s="652" t="s">
        <v>3555</v>
      </c>
      <c r="E83" s="651" t="s">
        <v>609</v>
      </c>
      <c r="F83" s="652" t="s">
        <v>3561</v>
      </c>
      <c r="G83" s="651" t="s">
        <v>634</v>
      </c>
      <c r="H83" s="651" t="s">
        <v>893</v>
      </c>
      <c r="I83" s="651" t="s">
        <v>894</v>
      </c>
      <c r="J83" s="651" t="s">
        <v>895</v>
      </c>
      <c r="K83" s="651" t="s">
        <v>896</v>
      </c>
      <c r="L83" s="653">
        <v>101.29133594657796</v>
      </c>
      <c r="M83" s="653">
        <v>2</v>
      </c>
      <c r="N83" s="654">
        <v>202.58267189315592</v>
      </c>
    </row>
    <row r="84" spans="1:14" ht="14.4" customHeight="1" x14ac:dyDescent="0.3">
      <c r="A84" s="649" t="s">
        <v>581</v>
      </c>
      <c r="B84" s="650" t="s">
        <v>582</v>
      </c>
      <c r="C84" s="651" t="s">
        <v>586</v>
      </c>
      <c r="D84" s="652" t="s">
        <v>3555</v>
      </c>
      <c r="E84" s="651" t="s">
        <v>609</v>
      </c>
      <c r="F84" s="652" t="s">
        <v>3561</v>
      </c>
      <c r="G84" s="651" t="s">
        <v>634</v>
      </c>
      <c r="H84" s="651" t="s">
        <v>897</v>
      </c>
      <c r="I84" s="651" t="s">
        <v>898</v>
      </c>
      <c r="J84" s="651" t="s">
        <v>895</v>
      </c>
      <c r="K84" s="651" t="s">
        <v>899</v>
      </c>
      <c r="L84" s="653">
        <v>158.21688761195057</v>
      </c>
      <c r="M84" s="653">
        <v>25</v>
      </c>
      <c r="N84" s="654">
        <v>3955.4221902987642</v>
      </c>
    </row>
    <row r="85" spans="1:14" ht="14.4" customHeight="1" x14ac:dyDescent="0.3">
      <c r="A85" s="649" t="s">
        <v>581</v>
      </c>
      <c r="B85" s="650" t="s">
        <v>582</v>
      </c>
      <c r="C85" s="651" t="s">
        <v>586</v>
      </c>
      <c r="D85" s="652" t="s">
        <v>3555</v>
      </c>
      <c r="E85" s="651" t="s">
        <v>609</v>
      </c>
      <c r="F85" s="652" t="s">
        <v>3561</v>
      </c>
      <c r="G85" s="651" t="s">
        <v>634</v>
      </c>
      <c r="H85" s="651" t="s">
        <v>900</v>
      </c>
      <c r="I85" s="651" t="s">
        <v>901</v>
      </c>
      <c r="J85" s="651" t="s">
        <v>902</v>
      </c>
      <c r="K85" s="651" t="s">
        <v>903</v>
      </c>
      <c r="L85" s="653">
        <v>1125.4899099259515</v>
      </c>
      <c r="M85" s="653">
        <v>7</v>
      </c>
      <c r="N85" s="654">
        <v>7878.4293694816606</v>
      </c>
    </row>
    <row r="86" spans="1:14" ht="14.4" customHeight="1" x14ac:dyDescent="0.3">
      <c r="A86" s="649" t="s">
        <v>581</v>
      </c>
      <c r="B86" s="650" t="s">
        <v>582</v>
      </c>
      <c r="C86" s="651" t="s">
        <v>586</v>
      </c>
      <c r="D86" s="652" t="s">
        <v>3555</v>
      </c>
      <c r="E86" s="651" t="s">
        <v>609</v>
      </c>
      <c r="F86" s="652" t="s">
        <v>3561</v>
      </c>
      <c r="G86" s="651" t="s">
        <v>634</v>
      </c>
      <c r="H86" s="651" t="s">
        <v>904</v>
      </c>
      <c r="I86" s="651" t="s">
        <v>905</v>
      </c>
      <c r="J86" s="651" t="s">
        <v>906</v>
      </c>
      <c r="K86" s="651" t="s">
        <v>907</v>
      </c>
      <c r="L86" s="653">
        <v>67.905178595669341</v>
      </c>
      <c r="M86" s="653">
        <v>12</v>
      </c>
      <c r="N86" s="654">
        <v>814.86214314803215</v>
      </c>
    </row>
    <row r="87" spans="1:14" ht="14.4" customHeight="1" x14ac:dyDescent="0.3">
      <c r="A87" s="649" t="s">
        <v>581</v>
      </c>
      <c r="B87" s="650" t="s">
        <v>582</v>
      </c>
      <c r="C87" s="651" t="s">
        <v>586</v>
      </c>
      <c r="D87" s="652" t="s">
        <v>3555</v>
      </c>
      <c r="E87" s="651" t="s">
        <v>609</v>
      </c>
      <c r="F87" s="652" t="s">
        <v>3561</v>
      </c>
      <c r="G87" s="651" t="s">
        <v>634</v>
      </c>
      <c r="H87" s="651" t="s">
        <v>908</v>
      </c>
      <c r="I87" s="651" t="s">
        <v>909</v>
      </c>
      <c r="J87" s="651" t="s">
        <v>910</v>
      </c>
      <c r="K87" s="651" t="s">
        <v>911</v>
      </c>
      <c r="L87" s="653">
        <v>83.851873752390972</v>
      </c>
      <c r="M87" s="653">
        <v>23</v>
      </c>
      <c r="N87" s="654">
        <v>1928.5930963049925</v>
      </c>
    </row>
    <row r="88" spans="1:14" ht="14.4" customHeight="1" x14ac:dyDescent="0.3">
      <c r="A88" s="649" t="s">
        <v>581</v>
      </c>
      <c r="B88" s="650" t="s">
        <v>582</v>
      </c>
      <c r="C88" s="651" t="s">
        <v>586</v>
      </c>
      <c r="D88" s="652" t="s">
        <v>3555</v>
      </c>
      <c r="E88" s="651" t="s">
        <v>609</v>
      </c>
      <c r="F88" s="652" t="s">
        <v>3561</v>
      </c>
      <c r="G88" s="651" t="s">
        <v>634</v>
      </c>
      <c r="H88" s="651" t="s">
        <v>912</v>
      </c>
      <c r="I88" s="651" t="s">
        <v>913</v>
      </c>
      <c r="J88" s="651" t="s">
        <v>914</v>
      </c>
      <c r="K88" s="651" t="s">
        <v>915</v>
      </c>
      <c r="L88" s="653">
        <v>161.81649999999999</v>
      </c>
      <c r="M88" s="653">
        <v>1</v>
      </c>
      <c r="N88" s="654">
        <v>161.81649999999999</v>
      </c>
    </row>
    <row r="89" spans="1:14" ht="14.4" customHeight="1" x14ac:dyDescent="0.3">
      <c r="A89" s="649" t="s">
        <v>581</v>
      </c>
      <c r="B89" s="650" t="s">
        <v>582</v>
      </c>
      <c r="C89" s="651" t="s">
        <v>586</v>
      </c>
      <c r="D89" s="652" t="s">
        <v>3555</v>
      </c>
      <c r="E89" s="651" t="s">
        <v>609</v>
      </c>
      <c r="F89" s="652" t="s">
        <v>3561</v>
      </c>
      <c r="G89" s="651" t="s">
        <v>634</v>
      </c>
      <c r="H89" s="651" t="s">
        <v>916</v>
      </c>
      <c r="I89" s="651" t="s">
        <v>917</v>
      </c>
      <c r="J89" s="651" t="s">
        <v>918</v>
      </c>
      <c r="K89" s="651" t="s">
        <v>919</v>
      </c>
      <c r="L89" s="653">
        <v>122.5051338256752</v>
      </c>
      <c r="M89" s="653">
        <v>4</v>
      </c>
      <c r="N89" s="654">
        <v>490.02053530270081</v>
      </c>
    </row>
    <row r="90" spans="1:14" ht="14.4" customHeight="1" x14ac:dyDescent="0.3">
      <c r="A90" s="649" t="s">
        <v>581</v>
      </c>
      <c r="B90" s="650" t="s">
        <v>582</v>
      </c>
      <c r="C90" s="651" t="s">
        <v>586</v>
      </c>
      <c r="D90" s="652" t="s">
        <v>3555</v>
      </c>
      <c r="E90" s="651" t="s">
        <v>609</v>
      </c>
      <c r="F90" s="652" t="s">
        <v>3561</v>
      </c>
      <c r="G90" s="651" t="s">
        <v>634</v>
      </c>
      <c r="H90" s="651" t="s">
        <v>920</v>
      </c>
      <c r="I90" s="651" t="s">
        <v>920</v>
      </c>
      <c r="J90" s="651" t="s">
        <v>921</v>
      </c>
      <c r="K90" s="651" t="s">
        <v>922</v>
      </c>
      <c r="L90" s="653">
        <v>100.35000000000002</v>
      </c>
      <c r="M90" s="653">
        <v>1</v>
      </c>
      <c r="N90" s="654">
        <v>100.35000000000002</v>
      </c>
    </row>
    <row r="91" spans="1:14" ht="14.4" customHeight="1" x14ac:dyDescent="0.3">
      <c r="A91" s="649" t="s">
        <v>581</v>
      </c>
      <c r="B91" s="650" t="s">
        <v>582</v>
      </c>
      <c r="C91" s="651" t="s">
        <v>586</v>
      </c>
      <c r="D91" s="652" t="s">
        <v>3555</v>
      </c>
      <c r="E91" s="651" t="s">
        <v>609</v>
      </c>
      <c r="F91" s="652" t="s">
        <v>3561</v>
      </c>
      <c r="G91" s="651" t="s">
        <v>634</v>
      </c>
      <c r="H91" s="651" t="s">
        <v>923</v>
      </c>
      <c r="I91" s="651" t="s">
        <v>924</v>
      </c>
      <c r="J91" s="651" t="s">
        <v>925</v>
      </c>
      <c r="K91" s="651" t="s">
        <v>926</v>
      </c>
      <c r="L91" s="653">
        <v>70.60699986194119</v>
      </c>
      <c r="M91" s="653">
        <v>3</v>
      </c>
      <c r="N91" s="654">
        <v>211.82099958582359</v>
      </c>
    </row>
    <row r="92" spans="1:14" ht="14.4" customHeight="1" x14ac:dyDescent="0.3">
      <c r="A92" s="649" t="s">
        <v>581</v>
      </c>
      <c r="B92" s="650" t="s">
        <v>582</v>
      </c>
      <c r="C92" s="651" t="s">
        <v>586</v>
      </c>
      <c r="D92" s="652" t="s">
        <v>3555</v>
      </c>
      <c r="E92" s="651" t="s">
        <v>609</v>
      </c>
      <c r="F92" s="652" t="s">
        <v>3561</v>
      </c>
      <c r="G92" s="651" t="s">
        <v>634</v>
      </c>
      <c r="H92" s="651" t="s">
        <v>927</v>
      </c>
      <c r="I92" s="651" t="s">
        <v>928</v>
      </c>
      <c r="J92" s="651" t="s">
        <v>929</v>
      </c>
      <c r="K92" s="651" t="s">
        <v>930</v>
      </c>
      <c r="L92" s="653">
        <v>93.04</v>
      </c>
      <c r="M92" s="653">
        <v>1</v>
      </c>
      <c r="N92" s="654">
        <v>93.04</v>
      </c>
    </row>
    <row r="93" spans="1:14" ht="14.4" customHeight="1" x14ac:dyDescent="0.3">
      <c r="A93" s="649" t="s">
        <v>581</v>
      </c>
      <c r="B93" s="650" t="s">
        <v>582</v>
      </c>
      <c r="C93" s="651" t="s">
        <v>586</v>
      </c>
      <c r="D93" s="652" t="s">
        <v>3555</v>
      </c>
      <c r="E93" s="651" t="s">
        <v>609</v>
      </c>
      <c r="F93" s="652" t="s">
        <v>3561</v>
      </c>
      <c r="G93" s="651" t="s">
        <v>634</v>
      </c>
      <c r="H93" s="651" t="s">
        <v>931</v>
      </c>
      <c r="I93" s="651" t="s">
        <v>932</v>
      </c>
      <c r="J93" s="651" t="s">
        <v>933</v>
      </c>
      <c r="K93" s="651" t="s">
        <v>934</v>
      </c>
      <c r="L93" s="653">
        <v>108.60999999999999</v>
      </c>
      <c r="M93" s="653">
        <v>1</v>
      </c>
      <c r="N93" s="654">
        <v>108.60999999999999</v>
      </c>
    </row>
    <row r="94" spans="1:14" ht="14.4" customHeight="1" x14ac:dyDescent="0.3">
      <c r="A94" s="649" t="s">
        <v>581</v>
      </c>
      <c r="B94" s="650" t="s">
        <v>582</v>
      </c>
      <c r="C94" s="651" t="s">
        <v>586</v>
      </c>
      <c r="D94" s="652" t="s">
        <v>3555</v>
      </c>
      <c r="E94" s="651" t="s">
        <v>609</v>
      </c>
      <c r="F94" s="652" t="s">
        <v>3561</v>
      </c>
      <c r="G94" s="651" t="s">
        <v>634</v>
      </c>
      <c r="H94" s="651" t="s">
        <v>935</v>
      </c>
      <c r="I94" s="651" t="s">
        <v>936</v>
      </c>
      <c r="J94" s="651" t="s">
        <v>937</v>
      </c>
      <c r="K94" s="651" t="s">
        <v>938</v>
      </c>
      <c r="L94" s="653">
        <v>167.75757831711039</v>
      </c>
      <c r="M94" s="653">
        <v>59</v>
      </c>
      <c r="N94" s="654">
        <v>9897.6971207095121</v>
      </c>
    </row>
    <row r="95" spans="1:14" ht="14.4" customHeight="1" x14ac:dyDescent="0.3">
      <c r="A95" s="649" t="s">
        <v>581</v>
      </c>
      <c r="B95" s="650" t="s">
        <v>582</v>
      </c>
      <c r="C95" s="651" t="s">
        <v>586</v>
      </c>
      <c r="D95" s="652" t="s">
        <v>3555</v>
      </c>
      <c r="E95" s="651" t="s">
        <v>609</v>
      </c>
      <c r="F95" s="652" t="s">
        <v>3561</v>
      </c>
      <c r="G95" s="651" t="s">
        <v>634</v>
      </c>
      <c r="H95" s="651" t="s">
        <v>939</v>
      </c>
      <c r="I95" s="651" t="s">
        <v>940</v>
      </c>
      <c r="J95" s="651" t="s">
        <v>941</v>
      </c>
      <c r="K95" s="651" t="s">
        <v>942</v>
      </c>
      <c r="L95" s="653">
        <v>67.02930839181758</v>
      </c>
      <c r="M95" s="653">
        <v>114</v>
      </c>
      <c r="N95" s="654">
        <v>7641.3411566672048</v>
      </c>
    </row>
    <row r="96" spans="1:14" ht="14.4" customHeight="1" x14ac:dyDescent="0.3">
      <c r="A96" s="649" t="s">
        <v>581</v>
      </c>
      <c r="B96" s="650" t="s">
        <v>582</v>
      </c>
      <c r="C96" s="651" t="s">
        <v>586</v>
      </c>
      <c r="D96" s="652" t="s">
        <v>3555</v>
      </c>
      <c r="E96" s="651" t="s">
        <v>609</v>
      </c>
      <c r="F96" s="652" t="s">
        <v>3561</v>
      </c>
      <c r="G96" s="651" t="s">
        <v>634</v>
      </c>
      <c r="H96" s="651" t="s">
        <v>943</v>
      </c>
      <c r="I96" s="651" t="s">
        <v>943</v>
      </c>
      <c r="J96" s="651" t="s">
        <v>944</v>
      </c>
      <c r="K96" s="651" t="s">
        <v>945</v>
      </c>
      <c r="L96" s="653">
        <v>154.5</v>
      </c>
      <c r="M96" s="653">
        <v>1</v>
      </c>
      <c r="N96" s="654">
        <v>154.5</v>
      </c>
    </row>
    <row r="97" spans="1:14" ht="14.4" customHeight="1" x14ac:dyDescent="0.3">
      <c r="A97" s="649" t="s">
        <v>581</v>
      </c>
      <c r="B97" s="650" t="s">
        <v>582</v>
      </c>
      <c r="C97" s="651" t="s">
        <v>586</v>
      </c>
      <c r="D97" s="652" t="s">
        <v>3555</v>
      </c>
      <c r="E97" s="651" t="s">
        <v>609</v>
      </c>
      <c r="F97" s="652" t="s">
        <v>3561</v>
      </c>
      <c r="G97" s="651" t="s">
        <v>634</v>
      </c>
      <c r="H97" s="651" t="s">
        <v>946</v>
      </c>
      <c r="I97" s="651" t="s">
        <v>947</v>
      </c>
      <c r="J97" s="651" t="s">
        <v>948</v>
      </c>
      <c r="K97" s="651" t="s">
        <v>949</v>
      </c>
      <c r="L97" s="653">
        <v>134.45713037678016</v>
      </c>
      <c r="M97" s="653">
        <v>3</v>
      </c>
      <c r="N97" s="654">
        <v>403.3713911303405</v>
      </c>
    </row>
    <row r="98" spans="1:14" ht="14.4" customHeight="1" x14ac:dyDescent="0.3">
      <c r="A98" s="649" t="s">
        <v>581</v>
      </c>
      <c r="B98" s="650" t="s">
        <v>582</v>
      </c>
      <c r="C98" s="651" t="s">
        <v>586</v>
      </c>
      <c r="D98" s="652" t="s">
        <v>3555</v>
      </c>
      <c r="E98" s="651" t="s">
        <v>609</v>
      </c>
      <c r="F98" s="652" t="s">
        <v>3561</v>
      </c>
      <c r="G98" s="651" t="s">
        <v>634</v>
      </c>
      <c r="H98" s="651" t="s">
        <v>950</v>
      </c>
      <c r="I98" s="651" t="s">
        <v>951</v>
      </c>
      <c r="J98" s="651" t="s">
        <v>952</v>
      </c>
      <c r="K98" s="651" t="s">
        <v>953</v>
      </c>
      <c r="L98" s="653">
        <v>105.6</v>
      </c>
      <c r="M98" s="653">
        <v>2</v>
      </c>
      <c r="N98" s="654">
        <v>211.2</v>
      </c>
    </row>
    <row r="99" spans="1:14" ht="14.4" customHeight="1" x14ac:dyDescent="0.3">
      <c r="A99" s="649" t="s">
        <v>581</v>
      </c>
      <c r="B99" s="650" t="s">
        <v>582</v>
      </c>
      <c r="C99" s="651" t="s">
        <v>586</v>
      </c>
      <c r="D99" s="652" t="s">
        <v>3555</v>
      </c>
      <c r="E99" s="651" t="s">
        <v>609</v>
      </c>
      <c r="F99" s="652" t="s">
        <v>3561</v>
      </c>
      <c r="G99" s="651" t="s">
        <v>634</v>
      </c>
      <c r="H99" s="651" t="s">
        <v>954</v>
      </c>
      <c r="I99" s="651" t="s">
        <v>955</v>
      </c>
      <c r="J99" s="651" t="s">
        <v>956</v>
      </c>
      <c r="K99" s="651" t="s">
        <v>957</v>
      </c>
      <c r="L99" s="653">
        <v>41.661234476055405</v>
      </c>
      <c r="M99" s="653">
        <v>206</v>
      </c>
      <c r="N99" s="654">
        <v>8582.2143020674139</v>
      </c>
    </row>
    <row r="100" spans="1:14" ht="14.4" customHeight="1" x14ac:dyDescent="0.3">
      <c r="A100" s="649" t="s">
        <v>581</v>
      </c>
      <c r="B100" s="650" t="s">
        <v>582</v>
      </c>
      <c r="C100" s="651" t="s">
        <v>586</v>
      </c>
      <c r="D100" s="652" t="s">
        <v>3555</v>
      </c>
      <c r="E100" s="651" t="s">
        <v>609</v>
      </c>
      <c r="F100" s="652" t="s">
        <v>3561</v>
      </c>
      <c r="G100" s="651" t="s">
        <v>634</v>
      </c>
      <c r="H100" s="651" t="s">
        <v>958</v>
      </c>
      <c r="I100" s="651" t="s">
        <v>959</v>
      </c>
      <c r="J100" s="651" t="s">
        <v>960</v>
      </c>
      <c r="K100" s="651" t="s">
        <v>961</v>
      </c>
      <c r="L100" s="653">
        <v>123.84258843578536</v>
      </c>
      <c r="M100" s="653">
        <v>39</v>
      </c>
      <c r="N100" s="654">
        <v>4829.8609489956289</v>
      </c>
    </row>
    <row r="101" spans="1:14" ht="14.4" customHeight="1" x14ac:dyDescent="0.3">
      <c r="A101" s="649" t="s">
        <v>581</v>
      </c>
      <c r="B101" s="650" t="s">
        <v>582</v>
      </c>
      <c r="C101" s="651" t="s">
        <v>586</v>
      </c>
      <c r="D101" s="652" t="s">
        <v>3555</v>
      </c>
      <c r="E101" s="651" t="s">
        <v>609</v>
      </c>
      <c r="F101" s="652" t="s">
        <v>3561</v>
      </c>
      <c r="G101" s="651" t="s">
        <v>634</v>
      </c>
      <c r="H101" s="651" t="s">
        <v>962</v>
      </c>
      <c r="I101" s="651" t="s">
        <v>963</v>
      </c>
      <c r="J101" s="651" t="s">
        <v>960</v>
      </c>
      <c r="K101" s="651" t="s">
        <v>964</v>
      </c>
      <c r="L101" s="653">
        <v>141.71923060074138</v>
      </c>
      <c r="M101" s="653">
        <v>37</v>
      </c>
      <c r="N101" s="654">
        <v>5243.6115322274309</v>
      </c>
    </row>
    <row r="102" spans="1:14" ht="14.4" customHeight="1" x14ac:dyDescent="0.3">
      <c r="A102" s="649" t="s">
        <v>581</v>
      </c>
      <c r="B102" s="650" t="s">
        <v>582</v>
      </c>
      <c r="C102" s="651" t="s">
        <v>586</v>
      </c>
      <c r="D102" s="652" t="s">
        <v>3555</v>
      </c>
      <c r="E102" s="651" t="s">
        <v>609</v>
      </c>
      <c r="F102" s="652" t="s">
        <v>3561</v>
      </c>
      <c r="G102" s="651" t="s">
        <v>634</v>
      </c>
      <c r="H102" s="651" t="s">
        <v>965</v>
      </c>
      <c r="I102" s="651" t="s">
        <v>966</v>
      </c>
      <c r="J102" s="651" t="s">
        <v>967</v>
      </c>
      <c r="K102" s="651" t="s">
        <v>968</v>
      </c>
      <c r="L102" s="653">
        <v>72.565915907420191</v>
      </c>
      <c r="M102" s="653">
        <v>27</v>
      </c>
      <c r="N102" s="654">
        <v>1959.2797295003452</v>
      </c>
    </row>
    <row r="103" spans="1:14" ht="14.4" customHeight="1" x14ac:dyDescent="0.3">
      <c r="A103" s="649" t="s">
        <v>581</v>
      </c>
      <c r="B103" s="650" t="s">
        <v>582</v>
      </c>
      <c r="C103" s="651" t="s">
        <v>586</v>
      </c>
      <c r="D103" s="652" t="s">
        <v>3555</v>
      </c>
      <c r="E103" s="651" t="s">
        <v>609</v>
      </c>
      <c r="F103" s="652" t="s">
        <v>3561</v>
      </c>
      <c r="G103" s="651" t="s">
        <v>634</v>
      </c>
      <c r="H103" s="651" t="s">
        <v>969</v>
      </c>
      <c r="I103" s="651" t="s">
        <v>970</v>
      </c>
      <c r="J103" s="651" t="s">
        <v>971</v>
      </c>
      <c r="K103" s="651" t="s">
        <v>972</v>
      </c>
      <c r="L103" s="653">
        <v>59.350058550682199</v>
      </c>
      <c r="M103" s="653">
        <v>1</v>
      </c>
      <c r="N103" s="654">
        <v>59.350058550682199</v>
      </c>
    </row>
    <row r="104" spans="1:14" ht="14.4" customHeight="1" x14ac:dyDescent="0.3">
      <c r="A104" s="649" t="s">
        <v>581</v>
      </c>
      <c r="B104" s="650" t="s">
        <v>582</v>
      </c>
      <c r="C104" s="651" t="s">
        <v>586</v>
      </c>
      <c r="D104" s="652" t="s">
        <v>3555</v>
      </c>
      <c r="E104" s="651" t="s">
        <v>609</v>
      </c>
      <c r="F104" s="652" t="s">
        <v>3561</v>
      </c>
      <c r="G104" s="651" t="s">
        <v>634</v>
      </c>
      <c r="H104" s="651" t="s">
        <v>973</v>
      </c>
      <c r="I104" s="651" t="s">
        <v>974</v>
      </c>
      <c r="J104" s="651" t="s">
        <v>975</v>
      </c>
      <c r="K104" s="651" t="s">
        <v>976</v>
      </c>
      <c r="L104" s="653">
        <v>46.594625824494123</v>
      </c>
      <c r="M104" s="653">
        <v>183</v>
      </c>
      <c r="N104" s="654">
        <v>8526.8165258824247</v>
      </c>
    </row>
    <row r="105" spans="1:14" ht="14.4" customHeight="1" x14ac:dyDescent="0.3">
      <c r="A105" s="649" t="s">
        <v>581</v>
      </c>
      <c r="B105" s="650" t="s">
        <v>582</v>
      </c>
      <c r="C105" s="651" t="s">
        <v>586</v>
      </c>
      <c r="D105" s="652" t="s">
        <v>3555</v>
      </c>
      <c r="E105" s="651" t="s">
        <v>609</v>
      </c>
      <c r="F105" s="652" t="s">
        <v>3561</v>
      </c>
      <c r="G105" s="651" t="s">
        <v>634</v>
      </c>
      <c r="H105" s="651" t="s">
        <v>977</v>
      </c>
      <c r="I105" s="651" t="s">
        <v>978</v>
      </c>
      <c r="J105" s="651" t="s">
        <v>979</v>
      </c>
      <c r="K105" s="651" t="s">
        <v>980</v>
      </c>
      <c r="L105" s="653">
        <v>132.97316474181287</v>
      </c>
      <c r="M105" s="653">
        <v>3</v>
      </c>
      <c r="N105" s="654">
        <v>398.9194942254386</v>
      </c>
    </row>
    <row r="106" spans="1:14" ht="14.4" customHeight="1" x14ac:dyDescent="0.3">
      <c r="A106" s="649" t="s">
        <v>581</v>
      </c>
      <c r="B106" s="650" t="s">
        <v>582</v>
      </c>
      <c r="C106" s="651" t="s">
        <v>586</v>
      </c>
      <c r="D106" s="652" t="s">
        <v>3555</v>
      </c>
      <c r="E106" s="651" t="s">
        <v>609</v>
      </c>
      <c r="F106" s="652" t="s">
        <v>3561</v>
      </c>
      <c r="G106" s="651" t="s">
        <v>634</v>
      </c>
      <c r="H106" s="651" t="s">
        <v>981</v>
      </c>
      <c r="I106" s="651" t="s">
        <v>982</v>
      </c>
      <c r="J106" s="651" t="s">
        <v>983</v>
      </c>
      <c r="K106" s="651" t="s">
        <v>984</v>
      </c>
      <c r="L106" s="653">
        <v>50.890000000000015</v>
      </c>
      <c r="M106" s="653">
        <v>2</v>
      </c>
      <c r="N106" s="654">
        <v>101.78000000000003</v>
      </c>
    </row>
    <row r="107" spans="1:14" ht="14.4" customHeight="1" x14ac:dyDescent="0.3">
      <c r="A107" s="649" t="s">
        <v>581</v>
      </c>
      <c r="B107" s="650" t="s">
        <v>582</v>
      </c>
      <c r="C107" s="651" t="s">
        <v>586</v>
      </c>
      <c r="D107" s="652" t="s">
        <v>3555</v>
      </c>
      <c r="E107" s="651" t="s">
        <v>609</v>
      </c>
      <c r="F107" s="652" t="s">
        <v>3561</v>
      </c>
      <c r="G107" s="651" t="s">
        <v>634</v>
      </c>
      <c r="H107" s="651" t="s">
        <v>985</v>
      </c>
      <c r="I107" s="651" t="s">
        <v>985</v>
      </c>
      <c r="J107" s="651" t="s">
        <v>986</v>
      </c>
      <c r="K107" s="651" t="s">
        <v>987</v>
      </c>
      <c r="L107" s="653">
        <v>106.81460314453111</v>
      </c>
      <c r="M107" s="653">
        <v>44</v>
      </c>
      <c r="N107" s="654">
        <v>4699.8425383593685</v>
      </c>
    </row>
    <row r="108" spans="1:14" ht="14.4" customHeight="1" x14ac:dyDescent="0.3">
      <c r="A108" s="649" t="s">
        <v>581</v>
      </c>
      <c r="B108" s="650" t="s">
        <v>582</v>
      </c>
      <c r="C108" s="651" t="s">
        <v>586</v>
      </c>
      <c r="D108" s="652" t="s">
        <v>3555</v>
      </c>
      <c r="E108" s="651" t="s">
        <v>609</v>
      </c>
      <c r="F108" s="652" t="s">
        <v>3561</v>
      </c>
      <c r="G108" s="651" t="s">
        <v>634</v>
      </c>
      <c r="H108" s="651" t="s">
        <v>988</v>
      </c>
      <c r="I108" s="651" t="s">
        <v>989</v>
      </c>
      <c r="J108" s="651" t="s">
        <v>990</v>
      </c>
      <c r="K108" s="651" t="s">
        <v>991</v>
      </c>
      <c r="L108" s="653">
        <v>41.645594988433466</v>
      </c>
      <c r="M108" s="653">
        <v>50</v>
      </c>
      <c r="N108" s="654">
        <v>2082.2797494216734</v>
      </c>
    </row>
    <row r="109" spans="1:14" ht="14.4" customHeight="1" x14ac:dyDescent="0.3">
      <c r="A109" s="649" t="s">
        <v>581</v>
      </c>
      <c r="B109" s="650" t="s">
        <v>582</v>
      </c>
      <c r="C109" s="651" t="s">
        <v>586</v>
      </c>
      <c r="D109" s="652" t="s">
        <v>3555</v>
      </c>
      <c r="E109" s="651" t="s">
        <v>609</v>
      </c>
      <c r="F109" s="652" t="s">
        <v>3561</v>
      </c>
      <c r="G109" s="651" t="s">
        <v>634</v>
      </c>
      <c r="H109" s="651" t="s">
        <v>992</v>
      </c>
      <c r="I109" s="651" t="s">
        <v>993</v>
      </c>
      <c r="J109" s="651" t="s">
        <v>990</v>
      </c>
      <c r="K109" s="651" t="s">
        <v>994</v>
      </c>
      <c r="L109" s="653">
        <v>292.58206901218682</v>
      </c>
      <c r="M109" s="653">
        <v>5</v>
      </c>
      <c r="N109" s="654">
        <v>1462.9103450609341</v>
      </c>
    </row>
    <row r="110" spans="1:14" ht="14.4" customHeight="1" x14ac:dyDescent="0.3">
      <c r="A110" s="649" t="s">
        <v>581</v>
      </c>
      <c r="B110" s="650" t="s">
        <v>582</v>
      </c>
      <c r="C110" s="651" t="s">
        <v>586</v>
      </c>
      <c r="D110" s="652" t="s">
        <v>3555</v>
      </c>
      <c r="E110" s="651" t="s">
        <v>609</v>
      </c>
      <c r="F110" s="652" t="s">
        <v>3561</v>
      </c>
      <c r="G110" s="651" t="s">
        <v>634</v>
      </c>
      <c r="H110" s="651" t="s">
        <v>995</v>
      </c>
      <c r="I110" s="651" t="s">
        <v>996</v>
      </c>
      <c r="J110" s="651" t="s">
        <v>997</v>
      </c>
      <c r="K110" s="651" t="s">
        <v>998</v>
      </c>
      <c r="L110" s="653">
        <v>75.969999999999985</v>
      </c>
      <c r="M110" s="653">
        <v>1</v>
      </c>
      <c r="N110" s="654">
        <v>75.969999999999985</v>
      </c>
    </row>
    <row r="111" spans="1:14" ht="14.4" customHeight="1" x14ac:dyDescent="0.3">
      <c r="A111" s="649" t="s">
        <v>581</v>
      </c>
      <c r="B111" s="650" t="s">
        <v>582</v>
      </c>
      <c r="C111" s="651" t="s">
        <v>586</v>
      </c>
      <c r="D111" s="652" t="s">
        <v>3555</v>
      </c>
      <c r="E111" s="651" t="s">
        <v>609</v>
      </c>
      <c r="F111" s="652" t="s">
        <v>3561</v>
      </c>
      <c r="G111" s="651" t="s">
        <v>634</v>
      </c>
      <c r="H111" s="651" t="s">
        <v>999</v>
      </c>
      <c r="I111" s="651" t="s">
        <v>1000</v>
      </c>
      <c r="J111" s="651" t="s">
        <v>1001</v>
      </c>
      <c r="K111" s="651" t="s">
        <v>1002</v>
      </c>
      <c r="L111" s="653">
        <v>392.89003717105066</v>
      </c>
      <c r="M111" s="653">
        <v>22</v>
      </c>
      <c r="N111" s="654">
        <v>8643.5808177631152</v>
      </c>
    </row>
    <row r="112" spans="1:14" ht="14.4" customHeight="1" x14ac:dyDescent="0.3">
      <c r="A112" s="649" t="s">
        <v>581</v>
      </c>
      <c r="B112" s="650" t="s">
        <v>582</v>
      </c>
      <c r="C112" s="651" t="s">
        <v>586</v>
      </c>
      <c r="D112" s="652" t="s">
        <v>3555</v>
      </c>
      <c r="E112" s="651" t="s">
        <v>609</v>
      </c>
      <c r="F112" s="652" t="s">
        <v>3561</v>
      </c>
      <c r="G112" s="651" t="s">
        <v>634</v>
      </c>
      <c r="H112" s="651" t="s">
        <v>1003</v>
      </c>
      <c r="I112" s="651" t="s">
        <v>1004</v>
      </c>
      <c r="J112" s="651" t="s">
        <v>1005</v>
      </c>
      <c r="K112" s="651" t="s">
        <v>1006</v>
      </c>
      <c r="L112" s="653">
        <v>121.64044203391528</v>
      </c>
      <c r="M112" s="653">
        <v>1</v>
      </c>
      <c r="N112" s="654">
        <v>121.64044203391528</v>
      </c>
    </row>
    <row r="113" spans="1:14" ht="14.4" customHeight="1" x14ac:dyDescent="0.3">
      <c r="A113" s="649" t="s">
        <v>581</v>
      </c>
      <c r="B113" s="650" t="s">
        <v>582</v>
      </c>
      <c r="C113" s="651" t="s">
        <v>586</v>
      </c>
      <c r="D113" s="652" t="s">
        <v>3555</v>
      </c>
      <c r="E113" s="651" t="s">
        <v>609</v>
      </c>
      <c r="F113" s="652" t="s">
        <v>3561</v>
      </c>
      <c r="G113" s="651" t="s">
        <v>634</v>
      </c>
      <c r="H113" s="651" t="s">
        <v>1007</v>
      </c>
      <c r="I113" s="651" t="s">
        <v>1008</v>
      </c>
      <c r="J113" s="651" t="s">
        <v>1009</v>
      </c>
      <c r="K113" s="651" t="s">
        <v>1010</v>
      </c>
      <c r="L113" s="653">
        <v>49.54613039739079</v>
      </c>
      <c r="M113" s="653">
        <v>30</v>
      </c>
      <c r="N113" s="654">
        <v>1486.3839119217237</v>
      </c>
    </row>
    <row r="114" spans="1:14" ht="14.4" customHeight="1" x14ac:dyDescent="0.3">
      <c r="A114" s="649" t="s">
        <v>581</v>
      </c>
      <c r="B114" s="650" t="s">
        <v>582</v>
      </c>
      <c r="C114" s="651" t="s">
        <v>586</v>
      </c>
      <c r="D114" s="652" t="s">
        <v>3555</v>
      </c>
      <c r="E114" s="651" t="s">
        <v>609</v>
      </c>
      <c r="F114" s="652" t="s">
        <v>3561</v>
      </c>
      <c r="G114" s="651" t="s">
        <v>634</v>
      </c>
      <c r="H114" s="651" t="s">
        <v>1011</v>
      </c>
      <c r="I114" s="651" t="s">
        <v>1012</v>
      </c>
      <c r="J114" s="651" t="s">
        <v>1009</v>
      </c>
      <c r="K114" s="651" t="s">
        <v>1013</v>
      </c>
      <c r="L114" s="653">
        <v>91.728501173766176</v>
      </c>
      <c r="M114" s="653">
        <v>68</v>
      </c>
      <c r="N114" s="654">
        <v>6237.5380798160995</v>
      </c>
    </row>
    <row r="115" spans="1:14" ht="14.4" customHeight="1" x14ac:dyDescent="0.3">
      <c r="A115" s="649" t="s">
        <v>581</v>
      </c>
      <c r="B115" s="650" t="s">
        <v>582</v>
      </c>
      <c r="C115" s="651" t="s">
        <v>586</v>
      </c>
      <c r="D115" s="652" t="s">
        <v>3555</v>
      </c>
      <c r="E115" s="651" t="s">
        <v>609</v>
      </c>
      <c r="F115" s="652" t="s">
        <v>3561</v>
      </c>
      <c r="G115" s="651" t="s">
        <v>634</v>
      </c>
      <c r="H115" s="651" t="s">
        <v>1014</v>
      </c>
      <c r="I115" s="651" t="s">
        <v>1015</v>
      </c>
      <c r="J115" s="651" t="s">
        <v>1016</v>
      </c>
      <c r="K115" s="651" t="s">
        <v>1017</v>
      </c>
      <c r="L115" s="653">
        <v>55.450000000000017</v>
      </c>
      <c r="M115" s="653">
        <v>2</v>
      </c>
      <c r="N115" s="654">
        <v>110.90000000000003</v>
      </c>
    </row>
    <row r="116" spans="1:14" ht="14.4" customHeight="1" x14ac:dyDescent="0.3">
      <c r="A116" s="649" t="s">
        <v>581</v>
      </c>
      <c r="B116" s="650" t="s">
        <v>582</v>
      </c>
      <c r="C116" s="651" t="s">
        <v>586</v>
      </c>
      <c r="D116" s="652" t="s">
        <v>3555</v>
      </c>
      <c r="E116" s="651" t="s">
        <v>609</v>
      </c>
      <c r="F116" s="652" t="s">
        <v>3561</v>
      </c>
      <c r="G116" s="651" t="s">
        <v>634</v>
      </c>
      <c r="H116" s="651" t="s">
        <v>1018</v>
      </c>
      <c r="I116" s="651" t="s">
        <v>1019</v>
      </c>
      <c r="J116" s="651" t="s">
        <v>1020</v>
      </c>
      <c r="K116" s="651" t="s">
        <v>1021</v>
      </c>
      <c r="L116" s="653">
        <v>37.940000000000012</v>
      </c>
      <c r="M116" s="653">
        <v>4</v>
      </c>
      <c r="N116" s="654">
        <v>151.76000000000005</v>
      </c>
    </row>
    <row r="117" spans="1:14" ht="14.4" customHeight="1" x14ac:dyDescent="0.3">
      <c r="A117" s="649" t="s">
        <v>581</v>
      </c>
      <c r="B117" s="650" t="s">
        <v>582</v>
      </c>
      <c r="C117" s="651" t="s">
        <v>586</v>
      </c>
      <c r="D117" s="652" t="s">
        <v>3555</v>
      </c>
      <c r="E117" s="651" t="s">
        <v>609</v>
      </c>
      <c r="F117" s="652" t="s">
        <v>3561</v>
      </c>
      <c r="G117" s="651" t="s">
        <v>634</v>
      </c>
      <c r="H117" s="651" t="s">
        <v>1022</v>
      </c>
      <c r="I117" s="651" t="s">
        <v>1023</v>
      </c>
      <c r="J117" s="651" t="s">
        <v>1024</v>
      </c>
      <c r="K117" s="651" t="s">
        <v>1025</v>
      </c>
      <c r="L117" s="653">
        <v>112.52320260030777</v>
      </c>
      <c r="M117" s="653">
        <v>7</v>
      </c>
      <c r="N117" s="654">
        <v>787.66241820215441</v>
      </c>
    </row>
    <row r="118" spans="1:14" ht="14.4" customHeight="1" x14ac:dyDescent="0.3">
      <c r="A118" s="649" t="s">
        <v>581</v>
      </c>
      <c r="B118" s="650" t="s">
        <v>582</v>
      </c>
      <c r="C118" s="651" t="s">
        <v>586</v>
      </c>
      <c r="D118" s="652" t="s">
        <v>3555</v>
      </c>
      <c r="E118" s="651" t="s">
        <v>609</v>
      </c>
      <c r="F118" s="652" t="s">
        <v>3561</v>
      </c>
      <c r="G118" s="651" t="s">
        <v>634</v>
      </c>
      <c r="H118" s="651" t="s">
        <v>1026</v>
      </c>
      <c r="I118" s="651" t="s">
        <v>1027</v>
      </c>
      <c r="J118" s="651" t="s">
        <v>1028</v>
      </c>
      <c r="K118" s="651" t="s">
        <v>1029</v>
      </c>
      <c r="L118" s="653">
        <v>39.089999999999996</v>
      </c>
      <c r="M118" s="653">
        <v>1</v>
      </c>
      <c r="N118" s="654">
        <v>39.089999999999996</v>
      </c>
    </row>
    <row r="119" spans="1:14" ht="14.4" customHeight="1" x14ac:dyDescent="0.3">
      <c r="A119" s="649" t="s">
        <v>581</v>
      </c>
      <c r="B119" s="650" t="s">
        <v>582</v>
      </c>
      <c r="C119" s="651" t="s">
        <v>586</v>
      </c>
      <c r="D119" s="652" t="s">
        <v>3555</v>
      </c>
      <c r="E119" s="651" t="s">
        <v>609</v>
      </c>
      <c r="F119" s="652" t="s">
        <v>3561</v>
      </c>
      <c r="G119" s="651" t="s">
        <v>634</v>
      </c>
      <c r="H119" s="651" t="s">
        <v>1030</v>
      </c>
      <c r="I119" s="651" t="s">
        <v>1031</v>
      </c>
      <c r="J119" s="651" t="s">
        <v>1032</v>
      </c>
      <c r="K119" s="651" t="s">
        <v>1033</v>
      </c>
      <c r="L119" s="653">
        <v>9.7574596426236226</v>
      </c>
      <c r="M119" s="653">
        <v>109</v>
      </c>
      <c r="N119" s="654">
        <v>1063.5631010459749</v>
      </c>
    </row>
    <row r="120" spans="1:14" ht="14.4" customHeight="1" x14ac:dyDescent="0.3">
      <c r="A120" s="649" t="s">
        <v>581</v>
      </c>
      <c r="B120" s="650" t="s">
        <v>582</v>
      </c>
      <c r="C120" s="651" t="s">
        <v>586</v>
      </c>
      <c r="D120" s="652" t="s">
        <v>3555</v>
      </c>
      <c r="E120" s="651" t="s">
        <v>609</v>
      </c>
      <c r="F120" s="652" t="s">
        <v>3561</v>
      </c>
      <c r="G120" s="651" t="s">
        <v>634</v>
      </c>
      <c r="H120" s="651" t="s">
        <v>1034</v>
      </c>
      <c r="I120" s="651" t="s">
        <v>1035</v>
      </c>
      <c r="J120" s="651" t="s">
        <v>1036</v>
      </c>
      <c r="K120" s="651" t="s">
        <v>1037</v>
      </c>
      <c r="L120" s="653">
        <v>56.746166656325244</v>
      </c>
      <c r="M120" s="653">
        <v>18</v>
      </c>
      <c r="N120" s="654">
        <v>1021.4309998138543</v>
      </c>
    </row>
    <row r="121" spans="1:14" ht="14.4" customHeight="1" x14ac:dyDescent="0.3">
      <c r="A121" s="649" t="s">
        <v>581</v>
      </c>
      <c r="B121" s="650" t="s">
        <v>582</v>
      </c>
      <c r="C121" s="651" t="s">
        <v>586</v>
      </c>
      <c r="D121" s="652" t="s">
        <v>3555</v>
      </c>
      <c r="E121" s="651" t="s">
        <v>609</v>
      </c>
      <c r="F121" s="652" t="s">
        <v>3561</v>
      </c>
      <c r="G121" s="651" t="s">
        <v>634</v>
      </c>
      <c r="H121" s="651" t="s">
        <v>1038</v>
      </c>
      <c r="I121" s="651" t="s">
        <v>1039</v>
      </c>
      <c r="J121" s="651" t="s">
        <v>1040</v>
      </c>
      <c r="K121" s="651" t="s">
        <v>1041</v>
      </c>
      <c r="L121" s="653">
        <v>27.51233911741901</v>
      </c>
      <c r="M121" s="653">
        <v>13</v>
      </c>
      <c r="N121" s="654">
        <v>357.66040852644716</v>
      </c>
    </row>
    <row r="122" spans="1:14" ht="14.4" customHeight="1" x14ac:dyDescent="0.3">
      <c r="A122" s="649" t="s">
        <v>581</v>
      </c>
      <c r="B122" s="650" t="s">
        <v>582</v>
      </c>
      <c r="C122" s="651" t="s">
        <v>586</v>
      </c>
      <c r="D122" s="652" t="s">
        <v>3555</v>
      </c>
      <c r="E122" s="651" t="s">
        <v>609</v>
      </c>
      <c r="F122" s="652" t="s">
        <v>3561</v>
      </c>
      <c r="G122" s="651" t="s">
        <v>634</v>
      </c>
      <c r="H122" s="651" t="s">
        <v>1042</v>
      </c>
      <c r="I122" s="651" t="s">
        <v>1043</v>
      </c>
      <c r="J122" s="651" t="s">
        <v>1044</v>
      </c>
      <c r="K122" s="651" t="s">
        <v>1045</v>
      </c>
      <c r="L122" s="653">
        <v>152.99850075267841</v>
      </c>
      <c r="M122" s="653">
        <v>48</v>
      </c>
      <c r="N122" s="654">
        <v>7343.9280361285637</v>
      </c>
    </row>
    <row r="123" spans="1:14" ht="14.4" customHeight="1" x14ac:dyDescent="0.3">
      <c r="A123" s="649" t="s">
        <v>581</v>
      </c>
      <c r="B123" s="650" t="s">
        <v>582</v>
      </c>
      <c r="C123" s="651" t="s">
        <v>586</v>
      </c>
      <c r="D123" s="652" t="s">
        <v>3555</v>
      </c>
      <c r="E123" s="651" t="s">
        <v>609</v>
      </c>
      <c r="F123" s="652" t="s">
        <v>3561</v>
      </c>
      <c r="G123" s="651" t="s">
        <v>634</v>
      </c>
      <c r="H123" s="651" t="s">
        <v>1046</v>
      </c>
      <c r="I123" s="651" t="s">
        <v>237</v>
      </c>
      <c r="J123" s="651" t="s">
        <v>1047</v>
      </c>
      <c r="K123" s="651"/>
      <c r="L123" s="653">
        <v>97.32029756153328</v>
      </c>
      <c r="M123" s="653">
        <v>28</v>
      </c>
      <c r="N123" s="654">
        <v>2724.9683317229319</v>
      </c>
    </row>
    <row r="124" spans="1:14" ht="14.4" customHeight="1" x14ac:dyDescent="0.3">
      <c r="A124" s="649" t="s">
        <v>581</v>
      </c>
      <c r="B124" s="650" t="s">
        <v>582</v>
      </c>
      <c r="C124" s="651" t="s">
        <v>586</v>
      </c>
      <c r="D124" s="652" t="s">
        <v>3555</v>
      </c>
      <c r="E124" s="651" t="s">
        <v>609</v>
      </c>
      <c r="F124" s="652" t="s">
        <v>3561</v>
      </c>
      <c r="G124" s="651" t="s">
        <v>634</v>
      </c>
      <c r="H124" s="651" t="s">
        <v>1048</v>
      </c>
      <c r="I124" s="651" t="s">
        <v>237</v>
      </c>
      <c r="J124" s="651" t="s">
        <v>1049</v>
      </c>
      <c r="K124" s="651"/>
      <c r="L124" s="653">
        <v>22.473995678578671</v>
      </c>
      <c r="M124" s="653">
        <v>10</v>
      </c>
      <c r="N124" s="654">
        <v>224.73995678578672</v>
      </c>
    </row>
    <row r="125" spans="1:14" ht="14.4" customHeight="1" x14ac:dyDescent="0.3">
      <c r="A125" s="649" t="s">
        <v>581</v>
      </c>
      <c r="B125" s="650" t="s">
        <v>582</v>
      </c>
      <c r="C125" s="651" t="s">
        <v>586</v>
      </c>
      <c r="D125" s="652" t="s">
        <v>3555</v>
      </c>
      <c r="E125" s="651" t="s">
        <v>609</v>
      </c>
      <c r="F125" s="652" t="s">
        <v>3561</v>
      </c>
      <c r="G125" s="651" t="s">
        <v>634</v>
      </c>
      <c r="H125" s="651" t="s">
        <v>1050</v>
      </c>
      <c r="I125" s="651" t="s">
        <v>237</v>
      </c>
      <c r="J125" s="651" t="s">
        <v>1051</v>
      </c>
      <c r="K125" s="651"/>
      <c r="L125" s="653">
        <v>41.04</v>
      </c>
      <c r="M125" s="653">
        <v>1</v>
      </c>
      <c r="N125" s="654">
        <v>41.04</v>
      </c>
    </row>
    <row r="126" spans="1:14" ht="14.4" customHeight="1" x14ac:dyDescent="0.3">
      <c r="A126" s="649" t="s">
        <v>581</v>
      </c>
      <c r="B126" s="650" t="s">
        <v>582</v>
      </c>
      <c r="C126" s="651" t="s">
        <v>586</v>
      </c>
      <c r="D126" s="652" t="s">
        <v>3555</v>
      </c>
      <c r="E126" s="651" t="s">
        <v>609</v>
      </c>
      <c r="F126" s="652" t="s">
        <v>3561</v>
      </c>
      <c r="G126" s="651" t="s">
        <v>634</v>
      </c>
      <c r="H126" s="651" t="s">
        <v>1052</v>
      </c>
      <c r="I126" s="651" t="s">
        <v>237</v>
      </c>
      <c r="J126" s="651" t="s">
        <v>1053</v>
      </c>
      <c r="K126" s="651"/>
      <c r="L126" s="653">
        <v>42.709999999999994</v>
      </c>
      <c r="M126" s="653">
        <v>1</v>
      </c>
      <c r="N126" s="654">
        <v>42.709999999999994</v>
      </c>
    </row>
    <row r="127" spans="1:14" ht="14.4" customHeight="1" x14ac:dyDescent="0.3">
      <c r="A127" s="649" t="s">
        <v>581</v>
      </c>
      <c r="B127" s="650" t="s">
        <v>582</v>
      </c>
      <c r="C127" s="651" t="s">
        <v>586</v>
      </c>
      <c r="D127" s="652" t="s">
        <v>3555</v>
      </c>
      <c r="E127" s="651" t="s">
        <v>609</v>
      </c>
      <c r="F127" s="652" t="s">
        <v>3561</v>
      </c>
      <c r="G127" s="651" t="s">
        <v>634</v>
      </c>
      <c r="H127" s="651" t="s">
        <v>1054</v>
      </c>
      <c r="I127" s="651" t="s">
        <v>237</v>
      </c>
      <c r="J127" s="651" t="s">
        <v>1055</v>
      </c>
      <c r="K127" s="651"/>
      <c r="L127" s="653">
        <v>144.6499397698588</v>
      </c>
      <c r="M127" s="653">
        <v>2</v>
      </c>
      <c r="N127" s="654">
        <v>289.29987953971761</v>
      </c>
    </row>
    <row r="128" spans="1:14" ht="14.4" customHeight="1" x14ac:dyDescent="0.3">
      <c r="A128" s="649" t="s">
        <v>581</v>
      </c>
      <c r="B128" s="650" t="s">
        <v>582</v>
      </c>
      <c r="C128" s="651" t="s">
        <v>586</v>
      </c>
      <c r="D128" s="652" t="s">
        <v>3555</v>
      </c>
      <c r="E128" s="651" t="s">
        <v>609</v>
      </c>
      <c r="F128" s="652" t="s">
        <v>3561</v>
      </c>
      <c r="G128" s="651" t="s">
        <v>634</v>
      </c>
      <c r="H128" s="651" t="s">
        <v>1056</v>
      </c>
      <c r="I128" s="651" t="s">
        <v>237</v>
      </c>
      <c r="J128" s="651" t="s">
        <v>1057</v>
      </c>
      <c r="K128" s="651"/>
      <c r="L128" s="653">
        <v>100.68</v>
      </c>
      <c r="M128" s="653">
        <v>4</v>
      </c>
      <c r="N128" s="654">
        <v>402.72</v>
      </c>
    </row>
    <row r="129" spans="1:14" ht="14.4" customHeight="1" x14ac:dyDescent="0.3">
      <c r="A129" s="649" t="s">
        <v>581</v>
      </c>
      <c r="B129" s="650" t="s">
        <v>582</v>
      </c>
      <c r="C129" s="651" t="s">
        <v>586</v>
      </c>
      <c r="D129" s="652" t="s">
        <v>3555</v>
      </c>
      <c r="E129" s="651" t="s">
        <v>609</v>
      </c>
      <c r="F129" s="652" t="s">
        <v>3561</v>
      </c>
      <c r="G129" s="651" t="s">
        <v>634</v>
      </c>
      <c r="H129" s="651" t="s">
        <v>1058</v>
      </c>
      <c r="I129" s="651" t="s">
        <v>1059</v>
      </c>
      <c r="J129" s="651" t="s">
        <v>1060</v>
      </c>
      <c r="K129" s="651" t="s">
        <v>1061</v>
      </c>
      <c r="L129" s="653">
        <v>69.90267617389091</v>
      </c>
      <c r="M129" s="653">
        <v>13</v>
      </c>
      <c r="N129" s="654">
        <v>908.7347902605818</v>
      </c>
    </row>
    <row r="130" spans="1:14" ht="14.4" customHeight="1" x14ac:dyDescent="0.3">
      <c r="A130" s="649" t="s">
        <v>581</v>
      </c>
      <c r="B130" s="650" t="s">
        <v>582</v>
      </c>
      <c r="C130" s="651" t="s">
        <v>586</v>
      </c>
      <c r="D130" s="652" t="s">
        <v>3555</v>
      </c>
      <c r="E130" s="651" t="s">
        <v>609</v>
      </c>
      <c r="F130" s="652" t="s">
        <v>3561</v>
      </c>
      <c r="G130" s="651" t="s">
        <v>634</v>
      </c>
      <c r="H130" s="651" t="s">
        <v>1062</v>
      </c>
      <c r="I130" s="651" t="s">
        <v>1063</v>
      </c>
      <c r="J130" s="651" t="s">
        <v>1064</v>
      </c>
      <c r="K130" s="651" t="s">
        <v>884</v>
      </c>
      <c r="L130" s="653">
        <v>27.115699959355247</v>
      </c>
      <c r="M130" s="653">
        <v>7</v>
      </c>
      <c r="N130" s="654">
        <v>189.80989971548672</v>
      </c>
    </row>
    <row r="131" spans="1:14" ht="14.4" customHeight="1" x14ac:dyDescent="0.3">
      <c r="A131" s="649" t="s">
        <v>581</v>
      </c>
      <c r="B131" s="650" t="s">
        <v>582</v>
      </c>
      <c r="C131" s="651" t="s">
        <v>586</v>
      </c>
      <c r="D131" s="652" t="s">
        <v>3555</v>
      </c>
      <c r="E131" s="651" t="s">
        <v>609</v>
      </c>
      <c r="F131" s="652" t="s">
        <v>3561</v>
      </c>
      <c r="G131" s="651" t="s">
        <v>634</v>
      </c>
      <c r="H131" s="651" t="s">
        <v>1065</v>
      </c>
      <c r="I131" s="651" t="s">
        <v>1066</v>
      </c>
      <c r="J131" s="651" t="s">
        <v>1067</v>
      </c>
      <c r="K131" s="651" t="s">
        <v>1068</v>
      </c>
      <c r="L131" s="653">
        <v>95.700361888627555</v>
      </c>
      <c r="M131" s="653">
        <v>1</v>
      </c>
      <c r="N131" s="654">
        <v>95.700361888627555</v>
      </c>
    </row>
    <row r="132" spans="1:14" ht="14.4" customHeight="1" x14ac:dyDescent="0.3">
      <c r="A132" s="649" t="s">
        <v>581</v>
      </c>
      <c r="B132" s="650" t="s">
        <v>582</v>
      </c>
      <c r="C132" s="651" t="s">
        <v>586</v>
      </c>
      <c r="D132" s="652" t="s">
        <v>3555</v>
      </c>
      <c r="E132" s="651" t="s">
        <v>609</v>
      </c>
      <c r="F132" s="652" t="s">
        <v>3561</v>
      </c>
      <c r="G132" s="651" t="s">
        <v>634</v>
      </c>
      <c r="H132" s="651" t="s">
        <v>1069</v>
      </c>
      <c r="I132" s="651" t="s">
        <v>1070</v>
      </c>
      <c r="J132" s="651" t="s">
        <v>1071</v>
      </c>
      <c r="K132" s="651" t="s">
        <v>613</v>
      </c>
      <c r="L132" s="653">
        <v>64.283697984907235</v>
      </c>
      <c r="M132" s="653">
        <v>27</v>
      </c>
      <c r="N132" s="654">
        <v>1735.6598455924955</v>
      </c>
    </row>
    <row r="133" spans="1:14" ht="14.4" customHeight="1" x14ac:dyDescent="0.3">
      <c r="A133" s="649" t="s">
        <v>581</v>
      </c>
      <c r="B133" s="650" t="s">
        <v>582</v>
      </c>
      <c r="C133" s="651" t="s">
        <v>586</v>
      </c>
      <c r="D133" s="652" t="s">
        <v>3555</v>
      </c>
      <c r="E133" s="651" t="s">
        <v>609</v>
      </c>
      <c r="F133" s="652" t="s">
        <v>3561</v>
      </c>
      <c r="G133" s="651" t="s">
        <v>634</v>
      </c>
      <c r="H133" s="651" t="s">
        <v>1072</v>
      </c>
      <c r="I133" s="651" t="s">
        <v>1073</v>
      </c>
      <c r="J133" s="651" t="s">
        <v>1074</v>
      </c>
      <c r="K133" s="651" t="s">
        <v>1075</v>
      </c>
      <c r="L133" s="653">
        <v>116.10865985067579</v>
      </c>
      <c r="M133" s="653">
        <v>77</v>
      </c>
      <c r="N133" s="654">
        <v>8940.3668085020363</v>
      </c>
    </row>
    <row r="134" spans="1:14" ht="14.4" customHeight="1" x14ac:dyDescent="0.3">
      <c r="A134" s="649" t="s">
        <v>581</v>
      </c>
      <c r="B134" s="650" t="s">
        <v>582</v>
      </c>
      <c r="C134" s="651" t="s">
        <v>586</v>
      </c>
      <c r="D134" s="652" t="s">
        <v>3555</v>
      </c>
      <c r="E134" s="651" t="s">
        <v>609</v>
      </c>
      <c r="F134" s="652" t="s">
        <v>3561</v>
      </c>
      <c r="G134" s="651" t="s">
        <v>634</v>
      </c>
      <c r="H134" s="651" t="s">
        <v>1076</v>
      </c>
      <c r="I134" s="651" t="s">
        <v>1077</v>
      </c>
      <c r="J134" s="651" t="s">
        <v>1078</v>
      </c>
      <c r="K134" s="651" t="s">
        <v>1079</v>
      </c>
      <c r="L134" s="653">
        <v>25.160000000000007</v>
      </c>
      <c r="M134" s="653">
        <v>2</v>
      </c>
      <c r="N134" s="654">
        <v>50.320000000000014</v>
      </c>
    </row>
    <row r="135" spans="1:14" ht="14.4" customHeight="1" x14ac:dyDescent="0.3">
      <c r="A135" s="649" t="s">
        <v>581</v>
      </c>
      <c r="B135" s="650" t="s">
        <v>582</v>
      </c>
      <c r="C135" s="651" t="s">
        <v>586</v>
      </c>
      <c r="D135" s="652" t="s">
        <v>3555</v>
      </c>
      <c r="E135" s="651" t="s">
        <v>609</v>
      </c>
      <c r="F135" s="652" t="s">
        <v>3561</v>
      </c>
      <c r="G135" s="651" t="s">
        <v>634</v>
      </c>
      <c r="H135" s="651" t="s">
        <v>1080</v>
      </c>
      <c r="I135" s="651" t="s">
        <v>1081</v>
      </c>
      <c r="J135" s="651" t="s">
        <v>1082</v>
      </c>
      <c r="K135" s="651" t="s">
        <v>1083</v>
      </c>
      <c r="L135" s="653">
        <v>34.877568722934164</v>
      </c>
      <c r="M135" s="653">
        <v>37</v>
      </c>
      <c r="N135" s="654">
        <v>1290.4700427485641</v>
      </c>
    </row>
    <row r="136" spans="1:14" ht="14.4" customHeight="1" x14ac:dyDescent="0.3">
      <c r="A136" s="649" t="s">
        <v>581</v>
      </c>
      <c r="B136" s="650" t="s">
        <v>582</v>
      </c>
      <c r="C136" s="651" t="s">
        <v>586</v>
      </c>
      <c r="D136" s="652" t="s">
        <v>3555</v>
      </c>
      <c r="E136" s="651" t="s">
        <v>609</v>
      </c>
      <c r="F136" s="652" t="s">
        <v>3561</v>
      </c>
      <c r="G136" s="651" t="s">
        <v>634</v>
      </c>
      <c r="H136" s="651" t="s">
        <v>1084</v>
      </c>
      <c r="I136" s="651" t="s">
        <v>1085</v>
      </c>
      <c r="J136" s="651" t="s">
        <v>1086</v>
      </c>
      <c r="K136" s="651" t="s">
        <v>1087</v>
      </c>
      <c r="L136" s="653">
        <v>121.92940749506134</v>
      </c>
      <c r="M136" s="653">
        <v>3</v>
      </c>
      <c r="N136" s="654">
        <v>365.78822248518401</v>
      </c>
    </row>
    <row r="137" spans="1:14" ht="14.4" customHeight="1" x14ac:dyDescent="0.3">
      <c r="A137" s="649" t="s">
        <v>581</v>
      </c>
      <c r="B137" s="650" t="s">
        <v>582</v>
      </c>
      <c r="C137" s="651" t="s">
        <v>586</v>
      </c>
      <c r="D137" s="652" t="s">
        <v>3555</v>
      </c>
      <c r="E137" s="651" t="s">
        <v>609</v>
      </c>
      <c r="F137" s="652" t="s">
        <v>3561</v>
      </c>
      <c r="G137" s="651" t="s">
        <v>634</v>
      </c>
      <c r="H137" s="651" t="s">
        <v>1088</v>
      </c>
      <c r="I137" s="651" t="s">
        <v>1089</v>
      </c>
      <c r="J137" s="651" t="s">
        <v>1090</v>
      </c>
      <c r="K137" s="651" t="s">
        <v>1091</v>
      </c>
      <c r="L137" s="653">
        <v>37.629050797480176</v>
      </c>
      <c r="M137" s="653">
        <v>11</v>
      </c>
      <c r="N137" s="654">
        <v>413.91955877228196</v>
      </c>
    </row>
    <row r="138" spans="1:14" ht="14.4" customHeight="1" x14ac:dyDescent="0.3">
      <c r="A138" s="649" t="s">
        <v>581</v>
      </c>
      <c r="B138" s="650" t="s">
        <v>582</v>
      </c>
      <c r="C138" s="651" t="s">
        <v>586</v>
      </c>
      <c r="D138" s="652" t="s">
        <v>3555</v>
      </c>
      <c r="E138" s="651" t="s">
        <v>609</v>
      </c>
      <c r="F138" s="652" t="s">
        <v>3561</v>
      </c>
      <c r="G138" s="651" t="s">
        <v>634</v>
      </c>
      <c r="H138" s="651" t="s">
        <v>1092</v>
      </c>
      <c r="I138" s="651" t="s">
        <v>1093</v>
      </c>
      <c r="J138" s="651" t="s">
        <v>1094</v>
      </c>
      <c r="K138" s="651" t="s">
        <v>1095</v>
      </c>
      <c r="L138" s="653">
        <v>42.419999999999987</v>
      </c>
      <c r="M138" s="653">
        <v>2</v>
      </c>
      <c r="N138" s="654">
        <v>84.839999999999975</v>
      </c>
    </row>
    <row r="139" spans="1:14" ht="14.4" customHeight="1" x14ac:dyDescent="0.3">
      <c r="A139" s="649" t="s">
        <v>581</v>
      </c>
      <c r="B139" s="650" t="s">
        <v>582</v>
      </c>
      <c r="C139" s="651" t="s">
        <v>586</v>
      </c>
      <c r="D139" s="652" t="s">
        <v>3555</v>
      </c>
      <c r="E139" s="651" t="s">
        <v>609</v>
      </c>
      <c r="F139" s="652" t="s">
        <v>3561</v>
      </c>
      <c r="G139" s="651" t="s">
        <v>634</v>
      </c>
      <c r="H139" s="651" t="s">
        <v>1096</v>
      </c>
      <c r="I139" s="651" t="s">
        <v>1097</v>
      </c>
      <c r="J139" s="651" t="s">
        <v>1098</v>
      </c>
      <c r="K139" s="651" t="s">
        <v>1099</v>
      </c>
      <c r="L139" s="653">
        <v>71.296666666666667</v>
      </c>
      <c r="M139" s="653">
        <v>6</v>
      </c>
      <c r="N139" s="654">
        <v>427.78</v>
      </c>
    </row>
    <row r="140" spans="1:14" ht="14.4" customHeight="1" x14ac:dyDescent="0.3">
      <c r="A140" s="649" t="s">
        <v>581</v>
      </c>
      <c r="B140" s="650" t="s">
        <v>582</v>
      </c>
      <c r="C140" s="651" t="s">
        <v>586</v>
      </c>
      <c r="D140" s="652" t="s">
        <v>3555</v>
      </c>
      <c r="E140" s="651" t="s">
        <v>609</v>
      </c>
      <c r="F140" s="652" t="s">
        <v>3561</v>
      </c>
      <c r="G140" s="651" t="s">
        <v>634</v>
      </c>
      <c r="H140" s="651" t="s">
        <v>1100</v>
      </c>
      <c r="I140" s="651" t="s">
        <v>1101</v>
      </c>
      <c r="J140" s="651" t="s">
        <v>1102</v>
      </c>
      <c r="K140" s="651" t="s">
        <v>1103</v>
      </c>
      <c r="L140" s="653">
        <v>115.32003145792423</v>
      </c>
      <c r="M140" s="653">
        <v>1</v>
      </c>
      <c r="N140" s="654">
        <v>115.32003145792423</v>
      </c>
    </row>
    <row r="141" spans="1:14" ht="14.4" customHeight="1" x14ac:dyDescent="0.3">
      <c r="A141" s="649" t="s">
        <v>581</v>
      </c>
      <c r="B141" s="650" t="s">
        <v>582</v>
      </c>
      <c r="C141" s="651" t="s">
        <v>586</v>
      </c>
      <c r="D141" s="652" t="s">
        <v>3555</v>
      </c>
      <c r="E141" s="651" t="s">
        <v>609</v>
      </c>
      <c r="F141" s="652" t="s">
        <v>3561</v>
      </c>
      <c r="G141" s="651" t="s">
        <v>634</v>
      </c>
      <c r="H141" s="651" t="s">
        <v>1104</v>
      </c>
      <c r="I141" s="651" t="s">
        <v>1105</v>
      </c>
      <c r="J141" s="651" t="s">
        <v>1106</v>
      </c>
      <c r="K141" s="651" t="s">
        <v>1107</v>
      </c>
      <c r="L141" s="653">
        <v>39.204000000000008</v>
      </c>
      <c r="M141" s="653">
        <v>5</v>
      </c>
      <c r="N141" s="654">
        <v>196.02000000000004</v>
      </c>
    </row>
    <row r="142" spans="1:14" ht="14.4" customHeight="1" x14ac:dyDescent="0.3">
      <c r="A142" s="649" t="s">
        <v>581</v>
      </c>
      <c r="B142" s="650" t="s">
        <v>582</v>
      </c>
      <c r="C142" s="651" t="s">
        <v>586</v>
      </c>
      <c r="D142" s="652" t="s">
        <v>3555</v>
      </c>
      <c r="E142" s="651" t="s">
        <v>609</v>
      </c>
      <c r="F142" s="652" t="s">
        <v>3561</v>
      </c>
      <c r="G142" s="651" t="s">
        <v>634</v>
      </c>
      <c r="H142" s="651" t="s">
        <v>1108</v>
      </c>
      <c r="I142" s="651" t="s">
        <v>1109</v>
      </c>
      <c r="J142" s="651" t="s">
        <v>1110</v>
      </c>
      <c r="K142" s="651" t="s">
        <v>1111</v>
      </c>
      <c r="L142" s="653">
        <v>70.3</v>
      </c>
      <c r="M142" s="653">
        <v>1</v>
      </c>
      <c r="N142" s="654">
        <v>70.3</v>
      </c>
    </row>
    <row r="143" spans="1:14" ht="14.4" customHeight="1" x14ac:dyDescent="0.3">
      <c r="A143" s="649" t="s">
        <v>581</v>
      </c>
      <c r="B143" s="650" t="s">
        <v>582</v>
      </c>
      <c r="C143" s="651" t="s">
        <v>586</v>
      </c>
      <c r="D143" s="652" t="s">
        <v>3555</v>
      </c>
      <c r="E143" s="651" t="s">
        <v>609</v>
      </c>
      <c r="F143" s="652" t="s">
        <v>3561</v>
      </c>
      <c r="G143" s="651" t="s">
        <v>634</v>
      </c>
      <c r="H143" s="651" t="s">
        <v>1112</v>
      </c>
      <c r="I143" s="651" t="s">
        <v>1113</v>
      </c>
      <c r="J143" s="651" t="s">
        <v>1114</v>
      </c>
      <c r="K143" s="651" t="s">
        <v>1115</v>
      </c>
      <c r="L143" s="653">
        <v>72.189999999999984</v>
      </c>
      <c r="M143" s="653">
        <v>1</v>
      </c>
      <c r="N143" s="654">
        <v>72.189999999999984</v>
      </c>
    </row>
    <row r="144" spans="1:14" ht="14.4" customHeight="1" x14ac:dyDescent="0.3">
      <c r="A144" s="649" t="s">
        <v>581</v>
      </c>
      <c r="B144" s="650" t="s">
        <v>582</v>
      </c>
      <c r="C144" s="651" t="s">
        <v>586</v>
      </c>
      <c r="D144" s="652" t="s">
        <v>3555</v>
      </c>
      <c r="E144" s="651" t="s">
        <v>609</v>
      </c>
      <c r="F144" s="652" t="s">
        <v>3561</v>
      </c>
      <c r="G144" s="651" t="s">
        <v>634</v>
      </c>
      <c r="H144" s="651" t="s">
        <v>1116</v>
      </c>
      <c r="I144" s="651" t="s">
        <v>1117</v>
      </c>
      <c r="J144" s="651" t="s">
        <v>1118</v>
      </c>
      <c r="K144" s="651" t="s">
        <v>1119</v>
      </c>
      <c r="L144" s="653">
        <v>61.379997463901788</v>
      </c>
      <c r="M144" s="653">
        <v>3</v>
      </c>
      <c r="N144" s="654">
        <v>184.13999239170536</v>
      </c>
    </row>
    <row r="145" spans="1:14" ht="14.4" customHeight="1" x14ac:dyDescent="0.3">
      <c r="A145" s="649" t="s">
        <v>581</v>
      </c>
      <c r="B145" s="650" t="s">
        <v>582</v>
      </c>
      <c r="C145" s="651" t="s">
        <v>586</v>
      </c>
      <c r="D145" s="652" t="s">
        <v>3555</v>
      </c>
      <c r="E145" s="651" t="s">
        <v>609</v>
      </c>
      <c r="F145" s="652" t="s">
        <v>3561</v>
      </c>
      <c r="G145" s="651" t="s">
        <v>634</v>
      </c>
      <c r="H145" s="651" t="s">
        <v>1120</v>
      </c>
      <c r="I145" s="651" t="s">
        <v>237</v>
      </c>
      <c r="J145" s="651" t="s">
        <v>1121</v>
      </c>
      <c r="K145" s="651"/>
      <c r="L145" s="653">
        <v>59.119999999999983</v>
      </c>
      <c r="M145" s="653">
        <v>1</v>
      </c>
      <c r="N145" s="654">
        <v>59.119999999999983</v>
      </c>
    </row>
    <row r="146" spans="1:14" ht="14.4" customHeight="1" x14ac:dyDescent="0.3">
      <c r="A146" s="649" t="s">
        <v>581</v>
      </c>
      <c r="B146" s="650" t="s">
        <v>582</v>
      </c>
      <c r="C146" s="651" t="s">
        <v>586</v>
      </c>
      <c r="D146" s="652" t="s">
        <v>3555</v>
      </c>
      <c r="E146" s="651" t="s">
        <v>609</v>
      </c>
      <c r="F146" s="652" t="s">
        <v>3561</v>
      </c>
      <c r="G146" s="651" t="s">
        <v>634</v>
      </c>
      <c r="H146" s="651" t="s">
        <v>1122</v>
      </c>
      <c r="I146" s="651" t="s">
        <v>1123</v>
      </c>
      <c r="J146" s="651" t="s">
        <v>1124</v>
      </c>
      <c r="K146" s="651" t="s">
        <v>1125</v>
      </c>
      <c r="L146" s="653">
        <v>19.106628539680003</v>
      </c>
      <c r="M146" s="653">
        <v>39</v>
      </c>
      <c r="N146" s="654">
        <v>745.15851304752005</v>
      </c>
    </row>
    <row r="147" spans="1:14" ht="14.4" customHeight="1" x14ac:dyDescent="0.3">
      <c r="A147" s="649" t="s">
        <v>581</v>
      </c>
      <c r="B147" s="650" t="s">
        <v>582</v>
      </c>
      <c r="C147" s="651" t="s">
        <v>586</v>
      </c>
      <c r="D147" s="652" t="s">
        <v>3555</v>
      </c>
      <c r="E147" s="651" t="s">
        <v>609</v>
      </c>
      <c r="F147" s="652" t="s">
        <v>3561</v>
      </c>
      <c r="G147" s="651" t="s">
        <v>634</v>
      </c>
      <c r="H147" s="651" t="s">
        <v>1126</v>
      </c>
      <c r="I147" s="651" t="s">
        <v>1127</v>
      </c>
      <c r="J147" s="651" t="s">
        <v>1128</v>
      </c>
      <c r="K147" s="651" t="s">
        <v>1129</v>
      </c>
      <c r="L147" s="653">
        <v>36.281084132871207</v>
      </c>
      <c r="M147" s="653">
        <v>9</v>
      </c>
      <c r="N147" s="654">
        <v>326.52975719584089</v>
      </c>
    </row>
    <row r="148" spans="1:14" ht="14.4" customHeight="1" x14ac:dyDescent="0.3">
      <c r="A148" s="649" t="s">
        <v>581</v>
      </c>
      <c r="B148" s="650" t="s">
        <v>582</v>
      </c>
      <c r="C148" s="651" t="s">
        <v>586</v>
      </c>
      <c r="D148" s="652" t="s">
        <v>3555</v>
      </c>
      <c r="E148" s="651" t="s">
        <v>609</v>
      </c>
      <c r="F148" s="652" t="s">
        <v>3561</v>
      </c>
      <c r="G148" s="651" t="s">
        <v>634</v>
      </c>
      <c r="H148" s="651" t="s">
        <v>1130</v>
      </c>
      <c r="I148" s="651" t="s">
        <v>1131</v>
      </c>
      <c r="J148" s="651" t="s">
        <v>1132</v>
      </c>
      <c r="K148" s="651" t="s">
        <v>1133</v>
      </c>
      <c r="L148" s="653">
        <v>64.573132220182529</v>
      </c>
      <c r="M148" s="653">
        <v>10</v>
      </c>
      <c r="N148" s="654">
        <v>645.73132220182526</v>
      </c>
    </row>
    <row r="149" spans="1:14" ht="14.4" customHeight="1" x14ac:dyDescent="0.3">
      <c r="A149" s="649" t="s">
        <v>581</v>
      </c>
      <c r="B149" s="650" t="s">
        <v>582</v>
      </c>
      <c r="C149" s="651" t="s">
        <v>586</v>
      </c>
      <c r="D149" s="652" t="s">
        <v>3555</v>
      </c>
      <c r="E149" s="651" t="s">
        <v>609</v>
      </c>
      <c r="F149" s="652" t="s">
        <v>3561</v>
      </c>
      <c r="G149" s="651" t="s">
        <v>634</v>
      </c>
      <c r="H149" s="651" t="s">
        <v>1134</v>
      </c>
      <c r="I149" s="651" t="s">
        <v>1135</v>
      </c>
      <c r="J149" s="651" t="s">
        <v>1124</v>
      </c>
      <c r="K149" s="651" t="s">
        <v>1136</v>
      </c>
      <c r="L149" s="653">
        <v>28.108396523386872</v>
      </c>
      <c r="M149" s="653">
        <v>43</v>
      </c>
      <c r="N149" s="654">
        <v>1208.6610505056356</v>
      </c>
    </row>
    <row r="150" spans="1:14" ht="14.4" customHeight="1" x14ac:dyDescent="0.3">
      <c r="A150" s="649" t="s">
        <v>581</v>
      </c>
      <c r="B150" s="650" t="s">
        <v>582</v>
      </c>
      <c r="C150" s="651" t="s">
        <v>586</v>
      </c>
      <c r="D150" s="652" t="s">
        <v>3555</v>
      </c>
      <c r="E150" s="651" t="s">
        <v>609</v>
      </c>
      <c r="F150" s="652" t="s">
        <v>3561</v>
      </c>
      <c r="G150" s="651" t="s">
        <v>634</v>
      </c>
      <c r="H150" s="651" t="s">
        <v>1137</v>
      </c>
      <c r="I150" s="651" t="s">
        <v>1138</v>
      </c>
      <c r="J150" s="651" t="s">
        <v>1139</v>
      </c>
      <c r="K150" s="651"/>
      <c r="L150" s="653">
        <v>218.17800196598009</v>
      </c>
      <c r="M150" s="653">
        <v>4</v>
      </c>
      <c r="N150" s="654">
        <v>872.71200786392035</v>
      </c>
    </row>
    <row r="151" spans="1:14" ht="14.4" customHeight="1" x14ac:dyDescent="0.3">
      <c r="A151" s="649" t="s">
        <v>581</v>
      </c>
      <c r="B151" s="650" t="s">
        <v>582</v>
      </c>
      <c r="C151" s="651" t="s">
        <v>586</v>
      </c>
      <c r="D151" s="652" t="s">
        <v>3555</v>
      </c>
      <c r="E151" s="651" t="s">
        <v>609</v>
      </c>
      <c r="F151" s="652" t="s">
        <v>3561</v>
      </c>
      <c r="G151" s="651" t="s">
        <v>634</v>
      </c>
      <c r="H151" s="651" t="s">
        <v>1140</v>
      </c>
      <c r="I151" s="651" t="s">
        <v>237</v>
      </c>
      <c r="J151" s="651" t="s">
        <v>1141</v>
      </c>
      <c r="K151" s="651"/>
      <c r="L151" s="653">
        <v>191.54303864889854</v>
      </c>
      <c r="M151" s="653">
        <v>27</v>
      </c>
      <c r="N151" s="654">
        <v>5171.6620435202603</v>
      </c>
    </row>
    <row r="152" spans="1:14" ht="14.4" customHeight="1" x14ac:dyDescent="0.3">
      <c r="A152" s="649" t="s">
        <v>581</v>
      </c>
      <c r="B152" s="650" t="s">
        <v>582</v>
      </c>
      <c r="C152" s="651" t="s">
        <v>586</v>
      </c>
      <c r="D152" s="652" t="s">
        <v>3555</v>
      </c>
      <c r="E152" s="651" t="s">
        <v>609</v>
      </c>
      <c r="F152" s="652" t="s">
        <v>3561</v>
      </c>
      <c r="G152" s="651" t="s">
        <v>634</v>
      </c>
      <c r="H152" s="651" t="s">
        <v>1142</v>
      </c>
      <c r="I152" s="651" t="s">
        <v>237</v>
      </c>
      <c r="J152" s="651" t="s">
        <v>1143</v>
      </c>
      <c r="K152" s="651"/>
      <c r="L152" s="653">
        <v>158.9873785337393</v>
      </c>
      <c r="M152" s="653">
        <v>10</v>
      </c>
      <c r="N152" s="654">
        <v>1589.873785337393</v>
      </c>
    </row>
    <row r="153" spans="1:14" ht="14.4" customHeight="1" x14ac:dyDescent="0.3">
      <c r="A153" s="649" t="s">
        <v>581</v>
      </c>
      <c r="B153" s="650" t="s">
        <v>582</v>
      </c>
      <c r="C153" s="651" t="s">
        <v>586</v>
      </c>
      <c r="D153" s="652" t="s">
        <v>3555</v>
      </c>
      <c r="E153" s="651" t="s">
        <v>609</v>
      </c>
      <c r="F153" s="652" t="s">
        <v>3561</v>
      </c>
      <c r="G153" s="651" t="s">
        <v>634</v>
      </c>
      <c r="H153" s="651" t="s">
        <v>1144</v>
      </c>
      <c r="I153" s="651" t="s">
        <v>237</v>
      </c>
      <c r="J153" s="651" t="s">
        <v>1145</v>
      </c>
      <c r="K153" s="651"/>
      <c r="L153" s="653">
        <v>99.74</v>
      </c>
      <c r="M153" s="653">
        <v>3</v>
      </c>
      <c r="N153" s="654">
        <v>299.21999999999997</v>
      </c>
    </row>
    <row r="154" spans="1:14" ht="14.4" customHeight="1" x14ac:dyDescent="0.3">
      <c r="A154" s="649" t="s">
        <v>581</v>
      </c>
      <c r="B154" s="650" t="s">
        <v>582</v>
      </c>
      <c r="C154" s="651" t="s">
        <v>586</v>
      </c>
      <c r="D154" s="652" t="s">
        <v>3555</v>
      </c>
      <c r="E154" s="651" t="s">
        <v>609</v>
      </c>
      <c r="F154" s="652" t="s">
        <v>3561</v>
      </c>
      <c r="G154" s="651" t="s">
        <v>634</v>
      </c>
      <c r="H154" s="651" t="s">
        <v>1146</v>
      </c>
      <c r="I154" s="651" t="s">
        <v>1146</v>
      </c>
      <c r="J154" s="651" t="s">
        <v>636</v>
      </c>
      <c r="K154" s="651" t="s">
        <v>1147</v>
      </c>
      <c r="L154" s="653">
        <v>201.24974294511375</v>
      </c>
      <c r="M154" s="653">
        <v>38</v>
      </c>
      <c r="N154" s="654">
        <v>7647.4902319143221</v>
      </c>
    </row>
    <row r="155" spans="1:14" ht="14.4" customHeight="1" x14ac:dyDescent="0.3">
      <c r="A155" s="649" t="s">
        <v>581</v>
      </c>
      <c r="B155" s="650" t="s">
        <v>582</v>
      </c>
      <c r="C155" s="651" t="s">
        <v>586</v>
      </c>
      <c r="D155" s="652" t="s">
        <v>3555</v>
      </c>
      <c r="E155" s="651" t="s">
        <v>609</v>
      </c>
      <c r="F155" s="652" t="s">
        <v>3561</v>
      </c>
      <c r="G155" s="651" t="s">
        <v>634</v>
      </c>
      <c r="H155" s="651" t="s">
        <v>1148</v>
      </c>
      <c r="I155" s="651" t="s">
        <v>1149</v>
      </c>
      <c r="J155" s="651" t="s">
        <v>1150</v>
      </c>
      <c r="K155" s="651" t="s">
        <v>660</v>
      </c>
      <c r="L155" s="653">
        <v>60.120455179577583</v>
      </c>
      <c r="M155" s="653">
        <v>1</v>
      </c>
      <c r="N155" s="654">
        <v>60.120455179577583</v>
      </c>
    </row>
    <row r="156" spans="1:14" ht="14.4" customHeight="1" x14ac:dyDescent="0.3">
      <c r="A156" s="649" t="s">
        <v>581</v>
      </c>
      <c r="B156" s="650" t="s">
        <v>582</v>
      </c>
      <c r="C156" s="651" t="s">
        <v>586</v>
      </c>
      <c r="D156" s="652" t="s">
        <v>3555</v>
      </c>
      <c r="E156" s="651" t="s">
        <v>609</v>
      </c>
      <c r="F156" s="652" t="s">
        <v>3561</v>
      </c>
      <c r="G156" s="651" t="s">
        <v>634</v>
      </c>
      <c r="H156" s="651" t="s">
        <v>1151</v>
      </c>
      <c r="I156" s="651" t="s">
        <v>1152</v>
      </c>
      <c r="J156" s="651" t="s">
        <v>1153</v>
      </c>
      <c r="K156" s="651" t="s">
        <v>1154</v>
      </c>
      <c r="L156" s="653">
        <v>110.77366713851693</v>
      </c>
      <c r="M156" s="653">
        <v>25</v>
      </c>
      <c r="N156" s="654">
        <v>2769.341678462923</v>
      </c>
    </row>
    <row r="157" spans="1:14" ht="14.4" customHeight="1" x14ac:dyDescent="0.3">
      <c r="A157" s="649" t="s">
        <v>581</v>
      </c>
      <c r="B157" s="650" t="s">
        <v>582</v>
      </c>
      <c r="C157" s="651" t="s">
        <v>586</v>
      </c>
      <c r="D157" s="652" t="s">
        <v>3555</v>
      </c>
      <c r="E157" s="651" t="s">
        <v>609</v>
      </c>
      <c r="F157" s="652" t="s">
        <v>3561</v>
      </c>
      <c r="G157" s="651" t="s">
        <v>634</v>
      </c>
      <c r="H157" s="651" t="s">
        <v>1155</v>
      </c>
      <c r="I157" s="651" t="s">
        <v>1156</v>
      </c>
      <c r="J157" s="651" t="s">
        <v>1157</v>
      </c>
      <c r="K157" s="651" t="s">
        <v>1158</v>
      </c>
      <c r="L157" s="653">
        <v>39.759999999999991</v>
      </c>
      <c r="M157" s="653">
        <v>1</v>
      </c>
      <c r="N157" s="654">
        <v>39.759999999999991</v>
      </c>
    </row>
    <row r="158" spans="1:14" ht="14.4" customHeight="1" x14ac:dyDescent="0.3">
      <c r="A158" s="649" t="s">
        <v>581</v>
      </c>
      <c r="B158" s="650" t="s">
        <v>582</v>
      </c>
      <c r="C158" s="651" t="s">
        <v>586</v>
      </c>
      <c r="D158" s="652" t="s">
        <v>3555</v>
      </c>
      <c r="E158" s="651" t="s">
        <v>609</v>
      </c>
      <c r="F158" s="652" t="s">
        <v>3561</v>
      </c>
      <c r="G158" s="651" t="s">
        <v>634</v>
      </c>
      <c r="H158" s="651" t="s">
        <v>1159</v>
      </c>
      <c r="I158" s="651" t="s">
        <v>1160</v>
      </c>
      <c r="J158" s="651" t="s">
        <v>975</v>
      </c>
      <c r="K158" s="651" t="s">
        <v>1161</v>
      </c>
      <c r="L158" s="653">
        <v>76.020452601958624</v>
      </c>
      <c r="M158" s="653">
        <v>4</v>
      </c>
      <c r="N158" s="654">
        <v>304.0818104078345</v>
      </c>
    </row>
    <row r="159" spans="1:14" ht="14.4" customHeight="1" x14ac:dyDescent="0.3">
      <c r="A159" s="649" t="s">
        <v>581</v>
      </c>
      <c r="B159" s="650" t="s">
        <v>582</v>
      </c>
      <c r="C159" s="651" t="s">
        <v>586</v>
      </c>
      <c r="D159" s="652" t="s">
        <v>3555</v>
      </c>
      <c r="E159" s="651" t="s">
        <v>609</v>
      </c>
      <c r="F159" s="652" t="s">
        <v>3561</v>
      </c>
      <c r="G159" s="651" t="s">
        <v>634</v>
      </c>
      <c r="H159" s="651" t="s">
        <v>1162</v>
      </c>
      <c r="I159" s="651" t="s">
        <v>1163</v>
      </c>
      <c r="J159" s="651" t="s">
        <v>1164</v>
      </c>
      <c r="K159" s="651" t="s">
        <v>1165</v>
      </c>
      <c r="L159" s="653">
        <v>120.13333333333333</v>
      </c>
      <c r="M159" s="653">
        <v>3</v>
      </c>
      <c r="N159" s="654">
        <v>360.4</v>
      </c>
    </row>
    <row r="160" spans="1:14" ht="14.4" customHeight="1" x14ac:dyDescent="0.3">
      <c r="A160" s="649" t="s">
        <v>581</v>
      </c>
      <c r="B160" s="650" t="s">
        <v>582</v>
      </c>
      <c r="C160" s="651" t="s">
        <v>586</v>
      </c>
      <c r="D160" s="652" t="s">
        <v>3555</v>
      </c>
      <c r="E160" s="651" t="s">
        <v>609</v>
      </c>
      <c r="F160" s="652" t="s">
        <v>3561</v>
      </c>
      <c r="G160" s="651" t="s">
        <v>634</v>
      </c>
      <c r="H160" s="651" t="s">
        <v>1166</v>
      </c>
      <c r="I160" s="651" t="s">
        <v>1167</v>
      </c>
      <c r="J160" s="651" t="s">
        <v>1168</v>
      </c>
      <c r="K160" s="651" t="s">
        <v>1169</v>
      </c>
      <c r="L160" s="653">
        <v>77.89</v>
      </c>
      <c r="M160" s="653">
        <v>1</v>
      </c>
      <c r="N160" s="654">
        <v>77.89</v>
      </c>
    </row>
    <row r="161" spans="1:14" ht="14.4" customHeight="1" x14ac:dyDescent="0.3">
      <c r="A161" s="649" t="s">
        <v>581</v>
      </c>
      <c r="B161" s="650" t="s">
        <v>582</v>
      </c>
      <c r="C161" s="651" t="s">
        <v>586</v>
      </c>
      <c r="D161" s="652" t="s">
        <v>3555</v>
      </c>
      <c r="E161" s="651" t="s">
        <v>609</v>
      </c>
      <c r="F161" s="652" t="s">
        <v>3561</v>
      </c>
      <c r="G161" s="651" t="s">
        <v>634</v>
      </c>
      <c r="H161" s="651" t="s">
        <v>1170</v>
      </c>
      <c r="I161" s="651" t="s">
        <v>1171</v>
      </c>
      <c r="J161" s="651" t="s">
        <v>1172</v>
      </c>
      <c r="K161" s="651" t="s">
        <v>1173</v>
      </c>
      <c r="L161" s="653">
        <v>65.923572482011863</v>
      </c>
      <c r="M161" s="653">
        <v>3</v>
      </c>
      <c r="N161" s="654">
        <v>197.77071744603558</v>
      </c>
    </row>
    <row r="162" spans="1:14" ht="14.4" customHeight="1" x14ac:dyDescent="0.3">
      <c r="A162" s="649" t="s">
        <v>581</v>
      </c>
      <c r="B162" s="650" t="s">
        <v>582</v>
      </c>
      <c r="C162" s="651" t="s">
        <v>586</v>
      </c>
      <c r="D162" s="652" t="s">
        <v>3555</v>
      </c>
      <c r="E162" s="651" t="s">
        <v>609</v>
      </c>
      <c r="F162" s="652" t="s">
        <v>3561</v>
      </c>
      <c r="G162" s="651" t="s">
        <v>634</v>
      </c>
      <c r="H162" s="651" t="s">
        <v>1174</v>
      </c>
      <c r="I162" s="651" t="s">
        <v>1175</v>
      </c>
      <c r="J162" s="651" t="s">
        <v>1176</v>
      </c>
      <c r="K162" s="651" t="s">
        <v>1068</v>
      </c>
      <c r="L162" s="653">
        <v>125.98212841747798</v>
      </c>
      <c r="M162" s="653">
        <v>5</v>
      </c>
      <c r="N162" s="654">
        <v>629.91064208738987</v>
      </c>
    </row>
    <row r="163" spans="1:14" ht="14.4" customHeight="1" x14ac:dyDescent="0.3">
      <c r="A163" s="649" t="s">
        <v>581</v>
      </c>
      <c r="B163" s="650" t="s">
        <v>582</v>
      </c>
      <c r="C163" s="651" t="s">
        <v>586</v>
      </c>
      <c r="D163" s="652" t="s">
        <v>3555</v>
      </c>
      <c r="E163" s="651" t="s">
        <v>609</v>
      </c>
      <c r="F163" s="652" t="s">
        <v>3561</v>
      </c>
      <c r="G163" s="651" t="s">
        <v>634</v>
      </c>
      <c r="H163" s="651" t="s">
        <v>1177</v>
      </c>
      <c r="I163" s="651" t="s">
        <v>1177</v>
      </c>
      <c r="J163" s="651" t="s">
        <v>1178</v>
      </c>
      <c r="K163" s="651" t="s">
        <v>1179</v>
      </c>
      <c r="L163" s="653">
        <v>39.970000000000013</v>
      </c>
      <c r="M163" s="653">
        <v>2</v>
      </c>
      <c r="N163" s="654">
        <v>79.940000000000026</v>
      </c>
    </row>
    <row r="164" spans="1:14" ht="14.4" customHeight="1" x14ac:dyDescent="0.3">
      <c r="A164" s="649" t="s">
        <v>581</v>
      </c>
      <c r="B164" s="650" t="s">
        <v>582</v>
      </c>
      <c r="C164" s="651" t="s">
        <v>586</v>
      </c>
      <c r="D164" s="652" t="s">
        <v>3555</v>
      </c>
      <c r="E164" s="651" t="s">
        <v>609</v>
      </c>
      <c r="F164" s="652" t="s">
        <v>3561</v>
      </c>
      <c r="G164" s="651" t="s">
        <v>634</v>
      </c>
      <c r="H164" s="651" t="s">
        <v>1180</v>
      </c>
      <c r="I164" s="651" t="s">
        <v>1181</v>
      </c>
      <c r="J164" s="651" t="s">
        <v>1182</v>
      </c>
      <c r="K164" s="651" t="s">
        <v>1183</v>
      </c>
      <c r="L164" s="653">
        <v>106.63</v>
      </c>
      <c r="M164" s="653">
        <v>1</v>
      </c>
      <c r="N164" s="654">
        <v>106.63</v>
      </c>
    </row>
    <row r="165" spans="1:14" ht="14.4" customHeight="1" x14ac:dyDescent="0.3">
      <c r="A165" s="649" t="s">
        <v>581</v>
      </c>
      <c r="B165" s="650" t="s">
        <v>582</v>
      </c>
      <c r="C165" s="651" t="s">
        <v>586</v>
      </c>
      <c r="D165" s="652" t="s">
        <v>3555</v>
      </c>
      <c r="E165" s="651" t="s">
        <v>609</v>
      </c>
      <c r="F165" s="652" t="s">
        <v>3561</v>
      </c>
      <c r="G165" s="651" t="s">
        <v>634</v>
      </c>
      <c r="H165" s="651" t="s">
        <v>1184</v>
      </c>
      <c r="I165" s="651" t="s">
        <v>1185</v>
      </c>
      <c r="J165" s="651" t="s">
        <v>749</v>
      </c>
      <c r="K165" s="651" t="s">
        <v>1186</v>
      </c>
      <c r="L165" s="653">
        <v>60.350000000000009</v>
      </c>
      <c r="M165" s="653">
        <v>5</v>
      </c>
      <c r="N165" s="654">
        <v>301.75000000000006</v>
      </c>
    </row>
    <row r="166" spans="1:14" ht="14.4" customHeight="1" x14ac:dyDescent="0.3">
      <c r="A166" s="649" t="s">
        <v>581</v>
      </c>
      <c r="B166" s="650" t="s">
        <v>582</v>
      </c>
      <c r="C166" s="651" t="s">
        <v>586</v>
      </c>
      <c r="D166" s="652" t="s">
        <v>3555</v>
      </c>
      <c r="E166" s="651" t="s">
        <v>609</v>
      </c>
      <c r="F166" s="652" t="s">
        <v>3561</v>
      </c>
      <c r="G166" s="651" t="s">
        <v>634</v>
      </c>
      <c r="H166" s="651" t="s">
        <v>1187</v>
      </c>
      <c r="I166" s="651" t="s">
        <v>1188</v>
      </c>
      <c r="J166" s="651" t="s">
        <v>1189</v>
      </c>
      <c r="K166" s="651" t="s">
        <v>1190</v>
      </c>
      <c r="L166" s="653">
        <v>66.070000000000007</v>
      </c>
      <c r="M166" s="653">
        <v>1</v>
      </c>
      <c r="N166" s="654">
        <v>66.070000000000007</v>
      </c>
    </row>
    <row r="167" spans="1:14" ht="14.4" customHeight="1" x14ac:dyDescent="0.3">
      <c r="A167" s="649" t="s">
        <v>581</v>
      </c>
      <c r="B167" s="650" t="s">
        <v>582</v>
      </c>
      <c r="C167" s="651" t="s">
        <v>586</v>
      </c>
      <c r="D167" s="652" t="s">
        <v>3555</v>
      </c>
      <c r="E167" s="651" t="s">
        <v>609</v>
      </c>
      <c r="F167" s="652" t="s">
        <v>3561</v>
      </c>
      <c r="G167" s="651" t="s">
        <v>634</v>
      </c>
      <c r="H167" s="651" t="s">
        <v>1191</v>
      </c>
      <c r="I167" s="651" t="s">
        <v>1192</v>
      </c>
      <c r="J167" s="651" t="s">
        <v>1193</v>
      </c>
      <c r="K167" s="651" t="s">
        <v>1194</v>
      </c>
      <c r="L167" s="653">
        <v>197.46999999999994</v>
      </c>
      <c r="M167" s="653">
        <v>3</v>
      </c>
      <c r="N167" s="654">
        <v>592.40999999999985</v>
      </c>
    </row>
    <row r="168" spans="1:14" ht="14.4" customHeight="1" x14ac:dyDescent="0.3">
      <c r="A168" s="649" t="s">
        <v>581</v>
      </c>
      <c r="B168" s="650" t="s">
        <v>582</v>
      </c>
      <c r="C168" s="651" t="s">
        <v>586</v>
      </c>
      <c r="D168" s="652" t="s">
        <v>3555</v>
      </c>
      <c r="E168" s="651" t="s">
        <v>609</v>
      </c>
      <c r="F168" s="652" t="s">
        <v>3561</v>
      </c>
      <c r="G168" s="651" t="s">
        <v>634</v>
      </c>
      <c r="H168" s="651" t="s">
        <v>1195</v>
      </c>
      <c r="I168" s="651" t="s">
        <v>1196</v>
      </c>
      <c r="J168" s="651" t="s">
        <v>1197</v>
      </c>
      <c r="K168" s="651" t="s">
        <v>1198</v>
      </c>
      <c r="L168" s="653">
        <v>564.27688001824083</v>
      </c>
      <c r="M168" s="653">
        <v>18</v>
      </c>
      <c r="N168" s="654">
        <v>10156.983840328336</v>
      </c>
    </row>
    <row r="169" spans="1:14" ht="14.4" customHeight="1" x14ac:dyDescent="0.3">
      <c r="A169" s="649" t="s">
        <v>581</v>
      </c>
      <c r="B169" s="650" t="s">
        <v>582</v>
      </c>
      <c r="C169" s="651" t="s">
        <v>586</v>
      </c>
      <c r="D169" s="652" t="s">
        <v>3555</v>
      </c>
      <c r="E169" s="651" t="s">
        <v>609</v>
      </c>
      <c r="F169" s="652" t="s">
        <v>3561</v>
      </c>
      <c r="G169" s="651" t="s">
        <v>634</v>
      </c>
      <c r="H169" s="651" t="s">
        <v>1199</v>
      </c>
      <c r="I169" s="651" t="s">
        <v>1200</v>
      </c>
      <c r="J169" s="651" t="s">
        <v>1201</v>
      </c>
      <c r="K169" s="651" t="s">
        <v>1202</v>
      </c>
      <c r="L169" s="653">
        <v>83.04</v>
      </c>
      <c r="M169" s="653">
        <v>1</v>
      </c>
      <c r="N169" s="654">
        <v>83.04</v>
      </c>
    </row>
    <row r="170" spans="1:14" ht="14.4" customHeight="1" x14ac:dyDescent="0.3">
      <c r="A170" s="649" t="s">
        <v>581</v>
      </c>
      <c r="B170" s="650" t="s">
        <v>582</v>
      </c>
      <c r="C170" s="651" t="s">
        <v>586</v>
      </c>
      <c r="D170" s="652" t="s">
        <v>3555</v>
      </c>
      <c r="E170" s="651" t="s">
        <v>609</v>
      </c>
      <c r="F170" s="652" t="s">
        <v>3561</v>
      </c>
      <c r="G170" s="651" t="s">
        <v>634</v>
      </c>
      <c r="H170" s="651" t="s">
        <v>1203</v>
      </c>
      <c r="I170" s="651" t="s">
        <v>1203</v>
      </c>
      <c r="J170" s="651" t="s">
        <v>1204</v>
      </c>
      <c r="K170" s="651" t="s">
        <v>1205</v>
      </c>
      <c r="L170" s="653">
        <v>41.399877550623195</v>
      </c>
      <c r="M170" s="653">
        <v>1</v>
      </c>
      <c r="N170" s="654">
        <v>41.399877550623195</v>
      </c>
    </row>
    <row r="171" spans="1:14" ht="14.4" customHeight="1" x14ac:dyDescent="0.3">
      <c r="A171" s="649" t="s">
        <v>581</v>
      </c>
      <c r="B171" s="650" t="s">
        <v>582</v>
      </c>
      <c r="C171" s="651" t="s">
        <v>586</v>
      </c>
      <c r="D171" s="652" t="s">
        <v>3555</v>
      </c>
      <c r="E171" s="651" t="s">
        <v>609</v>
      </c>
      <c r="F171" s="652" t="s">
        <v>3561</v>
      </c>
      <c r="G171" s="651" t="s">
        <v>634</v>
      </c>
      <c r="H171" s="651" t="s">
        <v>1206</v>
      </c>
      <c r="I171" s="651" t="s">
        <v>1207</v>
      </c>
      <c r="J171" s="651" t="s">
        <v>1208</v>
      </c>
      <c r="K171" s="651" t="s">
        <v>1209</v>
      </c>
      <c r="L171" s="653">
        <v>67.55</v>
      </c>
      <c r="M171" s="653">
        <v>2</v>
      </c>
      <c r="N171" s="654">
        <v>135.1</v>
      </c>
    </row>
    <row r="172" spans="1:14" ht="14.4" customHeight="1" x14ac:dyDescent="0.3">
      <c r="A172" s="649" t="s">
        <v>581</v>
      </c>
      <c r="B172" s="650" t="s">
        <v>582</v>
      </c>
      <c r="C172" s="651" t="s">
        <v>586</v>
      </c>
      <c r="D172" s="652" t="s">
        <v>3555</v>
      </c>
      <c r="E172" s="651" t="s">
        <v>609</v>
      </c>
      <c r="F172" s="652" t="s">
        <v>3561</v>
      </c>
      <c r="G172" s="651" t="s">
        <v>634</v>
      </c>
      <c r="H172" s="651" t="s">
        <v>1210</v>
      </c>
      <c r="I172" s="651" t="s">
        <v>1211</v>
      </c>
      <c r="J172" s="651" t="s">
        <v>1212</v>
      </c>
      <c r="K172" s="651" t="s">
        <v>1213</v>
      </c>
      <c r="L172" s="653">
        <v>473.35000000000014</v>
      </c>
      <c r="M172" s="653">
        <v>1</v>
      </c>
      <c r="N172" s="654">
        <v>473.35000000000014</v>
      </c>
    </row>
    <row r="173" spans="1:14" ht="14.4" customHeight="1" x14ac:dyDescent="0.3">
      <c r="A173" s="649" t="s">
        <v>581</v>
      </c>
      <c r="B173" s="650" t="s">
        <v>582</v>
      </c>
      <c r="C173" s="651" t="s">
        <v>586</v>
      </c>
      <c r="D173" s="652" t="s">
        <v>3555</v>
      </c>
      <c r="E173" s="651" t="s">
        <v>609</v>
      </c>
      <c r="F173" s="652" t="s">
        <v>3561</v>
      </c>
      <c r="G173" s="651" t="s">
        <v>634</v>
      </c>
      <c r="H173" s="651" t="s">
        <v>1214</v>
      </c>
      <c r="I173" s="651" t="s">
        <v>1215</v>
      </c>
      <c r="J173" s="651" t="s">
        <v>1216</v>
      </c>
      <c r="K173" s="651" t="s">
        <v>1217</v>
      </c>
      <c r="L173" s="653">
        <v>101.65982387753552</v>
      </c>
      <c r="M173" s="653">
        <v>1</v>
      </c>
      <c r="N173" s="654">
        <v>101.65982387753552</v>
      </c>
    </row>
    <row r="174" spans="1:14" ht="14.4" customHeight="1" x14ac:dyDescent="0.3">
      <c r="A174" s="649" t="s">
        <v>581</v>
      </c>
      <c r="B174" s="650" t="s">
        <v>582</v>
      </c>
      <c r="C174" s="651" t="s">
        <v>586</v>
      </c>
      <c r="D174" s="652" t="s">
        <v>3555</v>
      </c>
      <c r="E174" s="651" t="s">
        <v>609</v>
      </c>
      <c r="F174" s="652" t="s">
        <v>3561</v>
      </c>
      <c r="G174" s="651" t="s">
        <v>634</v>
      </c>
      <c r="H174" s="651" t="s">
        <v>1218</v>
      </c>
      <c r="I174" s="651" t="s">
        <v>1219</v>
      </c>
      <c r="J174" s="651" t="s">
        <v>801</v>
      </c>
      <c r="K174" s="651" t="s">
        <v>1220</v>
      </c>
      <c r="L174" s="653">
        <v>58.18860619712013</v>
      </c>
      <c r="M174" s="653">
        <v>14</v>
      </c>
      <c r="N174" s="654">
        <v>814.64048675968183</v>
      </c>
    </row>
    <row r="175" spans="1:14" ht="14.4" customHeight="1" x14ac:dyDescent="0.3">
      <c r="A175" s="649" t="s">
        <v>581</v>
      </c>
      <c r="B175" s="650" t="s">
        <v>582</v>
      </c>
      <c r="C175" s="651" t="s">
        <v>586</v>
      </c>
      <c r="D175" s="652" t="s">
        <v>3555</v>
      </c>
      <c r="E175" s="651" t="s">
        <v>609</v>
      </c>
      <c r="F175" s="652" t="s">
        <v>3561</v>
      </c>
      <c r="G175" s="651" t="s">
        <v>634</v>
      </c>
      <c r="H175" s="651" t="s">
        <v>1221</v>
      </c>
      <c r="I175" s="651" t="s">
        <v>1222</v>
      </c>
      <c r="J175" s="651" t="s">
        <v>1223</v>
      </c>
      <c r="K175" s="651" t="s">
        <v>1224</v>
      </c>
      <c r="L175" s="653">
        <v>71.97770646832285</v>
      </c>
      <c r="M175" s="653">
        <v>13</v>
      </c>
      <c r="N175" s="654">
        <v>935.71018408819714</v>
      </c>
    </row>
    <row r="176" spans="1:14" ht="14.4" customHeight="1" x14ac:dyDescent="0.3">
      <c r="A176" s="649" t="s">
        <v>581</v>
      </c>
      <c r="B176" s="650" t="s">
        <v>582</v>
      </c>
      <c r="C176" s="651" t="s">
        <v>586</v>
      </c>
      <c r="D176" s="652" t="s">
        <v>3555</v>
      </c>
      <c r="E176" s="651" t="s">
        <v>609</v>
      </c>
      <c r="F176" s="652" t="s">
        <v>3561</v>
      </c>
      <c r="G176" s="651" t="s">
        <v>634</v>
      </c>
      <c r="H176" s="651" t="s">
        <v>1225</v>
      </c>
      <c r="I176" s="651" t="s">
        <v>1226</v>
      </c>
      <c r="J176" s="651" t="s">
        <v>1227</v>
      </c>
      <c r="K176" s="651" t="s">
        <v>1228</v>
      </c>
      <c r="L176" s="653">
        <v>43.709957540451981</v>
      </c>
      <c r="M176" s="653">
        <v>4</v>
      </c>
      <c r="N176" s="654">
        <v>174.83983016180792</v>
      </c>
    </row>
    <row r="177" spans="1:14" ht="14.4" customHeight="1" x14ac:dyDescent="0.3">
      <c r="A177" s="649" t="s">
        <v>581</v>
      </c>
      <c r="B177" s="650" t="s">
        <v>582</v>
      </c>
      <c r="C177" s="651" t="s">
        <v>586</v>
      </c>
      <c r="D177" s="652" t="s">
        <v>3555</v>
      </c>
      <c r="E177" s="651" t="s">
        <v>609</v>
      </c>
      <c r="F177" s="652" t="s">
        <v>3561</v>
      </c>
      <c r="G177" s="651" t="s">
        <v>634</v>
      </c>
      <c r="H177" s="651" t="s">
        <v>1229</v>
      </c>
      <c r="I177" s="651" t="s">
        <v>1230</v>
      </c>
      <c r="J177" s="651" t="s">
        <v>1231</v>
      </c>
      <c r="K177" s="651" t="s">
        <v>1232</v>
      </c>
      <c r="L177" s="653">
        <v>37.98018565852778</v>
      </c>
      <c r="M177" s="653">
        <v>2</v>
      </c>
      <c r="N177" s="654">
        <v>75.960371317055561</v>
      </c>
    </row>
    <row r="178" spans="1:14" ht="14.4" customHeight="1" x14ac:dyDescent="0.3">
      <c r="A178" s="649" t="s">
        <v>581</v>
      </c>
      <c r="B178" s="650" t="s">
        <v>582</v>
      </c>
      <c r="C178" s="651" t="s">
        <v>586</v>
      </c>
      <c r="D178" s="652" t="s">
        <v>3555</v>
      </c>
      <c r="E178" s="651" t="s">
        <v>609</v>
      </c>
      <c r="F178" s="652" t="s">
        <v>3561</v>
      </c>
      <c r="G178" s="651" t="s">
        <v>634</v>
      </c>
      <c r="H178" s="651" t="s">
        <v>1233</v>
      </c>
      <c r="I178" s="651" t="s">
        <v>1234</v>
      </c>
      <c r="J178" s="651" t="s">
        <v>1231</v>
      </c>
      <c r="K178" s="651" t="s">
        <v>1235</v>
      </c>
      <c r="L178" s="653">
        <v>67.229414905255794</v>
      </c>
      <c r="M178" s="653">
        <v>4</v>
      </c>
      <c r="N178" s="654">
        <v>268.91765962102318</v>
      </c>
    </row>
    <row r="179" spans="1:14" ht="14.4" customHeight="1" x14ac:dyDescent="0.3">
      <c r="A179" s="649" t="s">
        <v>581</v>
      </c>
      <c r="B179" s="650" t="s">
        <v>582</v>
      </c>
      <c r="C179" s="651" t="s">
        <v>586</v>
      </c>
      <c r="D179" s="652" t="s">
        <v>3555</v>
      </c>
      <c r="E179" s="651" t="s">
        <v>609</v>
      </c>
      <c r="F179" s="652" t="s">
        <v>3561</v>
      </c>
      <c r="G179" s="651" t="s">
        <v>634</v>
      </c>
      <c r="H179" s="651" t="s">
        <v>1236</v>
      </c>
      <c r="I179" s="651" t="s">
        <v>1237</v>
      </c>
      <c r="J179" s="651" t="s">
        <v>1238</v>
      </c>
      <c r="K179" s="651" t="s">
        <v>1239</v>
      </c>
      <c r="L179" s="653">
        <v>84.889852930985541</v>
      </c>
      <c r="M179" s="653">
        <v>1</v>
      </c>
      <c r="N179" s="654">
        <v>84.889852930985541</v>
      </c>
    </row>
    <row r="180" spans="1:14" ht="14.4" customHeight="1" x14ac:dyDescent="0.3">
      <c r="A180" s="649" t="s">
        <v>581</v>
      </c>
      <c r="B180" s="650" t="s">
        <v>582</v>
      </c>
      <c r="C180" s="651" t="s">
        <v>586</v>
      </c>
      <c r="D180" s="652" t="s">
        <v>3555</v>
      </c>
      <c r="E180" s="651" t="s">
        <v>609</v>
      </c>
      <c r="F180" s="652" t="s">
        <v>3561</v>
      </c>
      <c r="G180" s="651" t="s">
        <v>634</v>
      </c>
      <c r="H180" s="651" t="s">
        <v>1240</v>
      </c>
      <c r="I180" s="651" t="s">
        <v>1241</v>
      </c>
      <c r="J180" s="651" t="s">
        <v>1242</v>
      </c>
      <c r="K180" s="651" t="s">
        <v>1243</v>
      </c>
      <c r="L180" s="653">
        <v>54.265082640310425</v>
      </c>
      <c r="M180" s="653">
        <v>8</v>
      </c>
      <c r="N180" s="654">
        <v>434.1206611224834</v>
      </c>
    </row>
    <row r="181" spans="1:14" ht="14.4" customHeight="1" x14ac:dyDescent="0.3">
      <c r="A181" s="649" t="s">
        <v>581</v>
      </c>
      <c r="B181" s="650" t="s">
        <v>582</v>
      </c>
      <c r="C181" s="651" t="s">
        <v>586</v>
      </c>
      <c r="D181" s="652" t="s">
        <v>3555</v>
      </c>
      <c r="E181" s="651" t="s">
        <v>609</v>
      </c>
      <c r="F181" s="652" t="s">
        <v>3561</v>
      </c>
      <c r="G181" s="651" t="s">
        <v>634</v>
      </c>
      <c r="H181" s="651" t="s">
        <v>1244</v>
      </c>
      <c r="I181" s="651" t="s">
        <v>1245</v>
      </c>
      <c r="J181" s="651" t="s">
        <v>1246</v>
      </c>
      <c r="K181" s="651" t="s">
        <v>1247</v>
      </c>
      <c r="L181" s="653">
        <v>14.950893228641959</v>
      </c>
      <c r="M181" s="653">
        <v>268</v>
      </c>
      <c r="N181" s="654">
        <v>4006.839385276045</v>
      </c>
    </row>
    <row r="182" spans="1:14" ht="14.4" customHeight="1" x14ac:dyDescent="0.3">
      <c r="A182" s="649" t="s">
        <v>581</v>
      </c>
      <c r="B182" s="650" t="s">
        <v>582</v>
      </c>
      <c r="C182" s="651" t="s">
        <v>586</v>
      </c>
      <c r="D182" s="652" t="s">
        <v>3555</v>
      </c>
      <c r="E182" s="651" t="s">
        <v>609</v>
      </c>
      <c r="F182" s="652" t="s">
        <v>3561</v>
      </c>
      <c r="G182" s="651" t="s">
        <v>634</v>
      </c>
      <c r="H182" s="651" t="s">
        <v>1248</v>
      </c>
      <c r="I182" s="651" t="s">
        <v>1249</v>
      </c>
      <c r="J182" s="651" t="s">
        <v>1250</v>
      </c>
      <c r="K182" s="651" t="s">
        <v>1251</v>
      </c>
      <c r="L182" s="653">
        <v>9.7743964529983813</v>
      </c>
      <c r="M182" s="653">
        <v>254</v>
      </c>
      <c r="N182" s="654">
        <v>2482.6966990615888</v>
      </c>
    </row>
    <row r="183" spans="1:14" ht="14.4" customHeight="1" x14ac:dyDescent="0.3">
      <c r="A183" s="649" t="s">
        <v>581</v>
      </c>
      <c r="B183" s="650" t="s">
        <v>582</v>
      </c>
      <c r="C183" s="651" t="s">
        <v>586</v>
      </c>
      <c r="D183" s="652" t="s">
        <v>3555</v>
      </c>
      <c r="E183" s="651" t="s">
        <v>609</v>
      </c>
      <c r="F183" s="652" t="s">
        <v>3561</v>
      </c>
      <c r="G183" s="651" t="s">
        <v>634</v>
      </c>
      <c r="H183" s="651" t="s">
        <v>1252</v>
      </c>
      <c r="I183" s="651" t="s">
        <v>1253</v>
      </c>
      <c r="J183" s="651" t="s">
        <v>1254</v>
      </c>
      <c r="K183" s="651" t="s">
        <v>1255</v>
      </c>
      <c r="L183" s="653">
        <v>93.986469736074596</v>
      </c>
      <c r="M183" s="653">
        <v>3</v>
      </c>
      <c r="N183" s="654">
        <v>281.9594092082238</v>
      </c>
    </row>
    <row r="184" spans="1:14" ht="14.4" customHeight="1" x14ac:dyDescent="0.3">
      <c r="A184" s="649" t="s">
        <v>581</v>
      </c>
      <c r="B184" s="650" t="s">
        <v>582</v>
      </c>
      <c r="C184" s="651" t="s">
        <v>586</v>
      </c>
      <c r="D184" s="652" t="s">
        <v>3555</v>
      </c>
      <c r="E184" s="651" t="s">
        <v>609</v>
      </c>
      <c r="F184" s="652" t="s">
        <v>3561</v>
      </c>
      <c r="G184" s="651" t="s">
        <v>634</v>
      </c>
      <c r="H184" s="651" t="s">
        <v>1256</v>
      </c>
      <c r="I184" s="651" t="s">
        <v>1257</v>
      </c>
      <c r="J184" s="651" t="s">
        <v>1258</v>
      </c>
      <c r="K184" s="651" t="s">
        <v>1259</v>
      </c>
      <c r="L184" s="653">
        <v>27.219999999999992</v>
      </c>
      <c r="M184" s="653">
        <v>1</v>
      </c>
      <c r="N184" s="654">
        <v>27.219999999999992</v>
      </c>
    </row>
    <row r="185" spans="1:14" ht="14.4" customHeight="1" x14ac:dyDescent="0.3">
      <c r="A185" s="649" t="s">
        <v>581</v>
      </c>
      <c r="B185" s="650" t="s">
        <v>582</v>
      </c>
      <c r="C185" s="651" t="s">
        <v>586</v>
      </c>
      <c r="D185" s="652" t="s">
        <v>3555</v>
      </c>
      <c r="E185" s="651" t="s">
        <v>609</v>
      </c>
      <c r="F185" s="652" t="s">
        <v>3561</v>
      </c>
      <c r="G185" s="651" t="s">
        <v>634</v>
      </c>
      <c r="H185" s="651" t="s">
        <v>1260</v>
      </c>
      <c r="I185" s="651" t="s">
        <v>1261</v>
      </c>
      <c r="J185" s="651" t="s">
        <v>1262</v>
      </c>
      <c r="K185" s="651" t="s">
        <v>1263</v>
      </c>
      <c r="L185" s="653">
        <v>345.98</v>
      </c>
      <c r="M185" s="653">
        <v>1</v>
      </c>
      <c r="N185" s="654">
        <v>345.98</v>
      </c>
    </row>
    <row r="186" spans="1:14" ht="14.4" customHeight="1" x14ac:dyDescent="0.3">
      <c r="A186" s="649" t="s">
        <v>581</v>
      </c>
      <c r="B186" s="650" t="s">
        <v>582</v>
      </c>
      <c r="C186" s="651" t="s">
        <v>586</v>
      </c>
      <c r="D186" s="652" t="s">
        <v>3555</v>
      </c>
      <c r="E186" s="651" t="s">
        <v>609</v>
      </c>
      <c r="F186" s="652" t="s">
        <v>3561</v>
      </c>
      <c r="G186" s="651" t="s">
        <v>634</v>
      </c>
      <c r="H186" s="651" t="s">
        <v>1264</v>
      </c>
      <c r="I186" s="651" t="s">
        <v>1265</v>
      </c>
      <c r="J186" s="651" t="s">
        <v>1266</v>
      </c>
      <c r="K186" s="651" t="s">
        <v>945</v>
      </c>
      <c r="L186" s="653">
        <v>191.2700000000001</v>
      </c>
      <c r="M186" s="653">
        <v>1</v>
      </c>
      <c r="N186" s="654">
        <v>191.2700000000001</v>
      </c>
    </row>
    <row r="187" spans="1:14" ht="14.4" customHeight="1" x14ac:dyDescent="0.3">
      <c r="A187" s="649" t="s">
        <v>581</v>
      </c>
      <c r="B187" s="650" t="s">
        <v>582</v>
      </c>
      <c r="C187" s="651" t="s">
        <v>586</v>
      </c>
      <c r="D187" s="652" t="s">
        <v>3555</v>
      </c>
      <c r="E187" s="651" t="s">
        <v>609</v>
      </c>
      <c r="F187" s="652" t="s">
        <v>3561</v>
      </c>
      <c r="G187" s="651" t="s">
        <v>634</v>
      </c>
      <c r="H187" s="651" t="s">
        <v>1267</v>
      </c>
      <c r="I187" s="651" t="s">
        <v>237</v>
      </c>
      <c r="J187" s="651" t="s">
        <v>1268</v>
      </c>
      <c r="K187" s="651"/>
      <c r="L187" s="653">
        <v>213.88</v>
      </c>
      <c r="M187" s="653">
        <v>2</v>
      </c>
      <c r="N187" s="654">
        <v>427.76</v>
      </c>
    </row>
    <row r="188" spans="1:14" ht="14.4" customHeight="1" x14ac:dyDescent="0.3">
      <c r="A188" s="649" t="s">
        <v>581</v>
      </c>
      <c r="B188" s="650" t="s">
        <v>582</v>
      </c>
      <c r="C188" s="651" t="s">
        <v>586</v>
      </c>
      <c r="D188" s="652" t="s">
        <v>3555</v>
      </c>
      <c r="E188" s="651" t="s">
        <v>609</v>
      </c>
      <c r="F188" s="652" t="s">
        <v>3561</v>
      </c>
      <c r="G188" s="651" t="s">
        <v>634</v>
      </c>
      <c r="H188" s="651" t="s">
        <v>1269</v>
      </c>
      <c r="I188" s="651" t="s">
        <v>237</v>
      </c>
      <c r="J188" s="651" t="s">
        <v>1270</v>
      </c>
      <c r="K188" s="651"/>
      <c r="L188" s="653">
        <v>114.20997970968816</v>
      </c>
      <c r="M188" s="653">
        <v>4</v>
      </c>
      <c r="N188" s="654">
        <v>456.83991883875262</v>
      </c>
    </row>
    <row r="189" spans="1:14" ht="14.4" customHeight="1" x14ac:dyDescent="0.3">
      <c r="A189" s="649" t="s">
        <v>581</v>
      </c>
      <c r="B189" s="650" t="s">
        <v>582</v>
      </c>
      <c r="C189" s="651" t="s">
        <v>586</v>
      </c>
      <c r="D189" s="652" t="s">
        <v>3555</v>
      </c>
      <c r="E189" s="651" t="s">
        <v>609</v>
      </c>
      <c r="F189" s="652" t="s">
        <v>3561</v>
      </c>
      <c r="G189" s="651" t="s">
        <v>634</v>
      </c>
      <c r="H189" s="651" t="s">
        <v>1271</v>
      </c>
      <c r="I189" s="651" t="s">
        <v>1272</v>
      </c>
      <c r="J189" s="651" t="s">
        <v>1273</v>
      </c>
      <c r="K189" s="651" t="s">
        <v>778</v>
      </c>
      <c r="L189" s="653">
        <v>164.55036194526676</v>
      </c>
      <c r="M189" s="653">
        <v>4</v>
      </c>
      <c r="N189" s="654">
        <v>658.20144778106703</v>
      </c>
    </row>
    <row r="190" spans="1:14" ht="14.4" customHeight="1" x14ac:dyDescent="0.3">
      <c r="A190" s="649" t="s">
        <v>581</v>
      </c>
      <c r="B190" s="650" t="s">
        <v>582</v>
      </c>
      <c r="C190" s="651" t="s">
        <v>586</v>
      </c>
      <c r="D190" s="652" t="s">
        <v>3555</v>
      </c>
      <c r="E190" s="651" t="s">
        <v>609</v>
      </c>
      <c r="F190" s="652" t="s">
        <v>3561</v>
      </c>
      <c r="G190" s="651" t="s">
        <v>634</v>
      </c>
      <c r="H190" s="651" t="s">
        <v>1274</v>
      </c>
      <c r="I190" s="651" t="s">
        <v>1275</v>
      </c>
      <c r="J190" s="651" t="s">
        <v>1178</v>
      </c>
      <c r="K190" s="651" t="s">
        <v>1276</v>
      </c>
      <c r="L190" s="653">
        <v>107.29262952427663</v>
      </c>
      <c r="M190" s="653">
        <v>8</v>
      </c>
      <c r="N190" s="654">
        <v>858.34103619421307</v>
      </c>
    </row>
    <row r="191" spans="1:14" ht="14.4" customHeight="1" x14ac:dyDescent="0.3">
      <c r="A191" s="649" t="s">
        <v>581</v>
      </c>
      <c r="B191" s="650" t="s">
        <v>582</v>
      </c>
      <c r="C191" s="651" t="s">
        <v>586</v>
      </c>
      <c r="D191" s="652" t="s">
        <v>3555</v>
      </c>
      <c r="E191" s="651" t="s">
        <v>609</v>
      </c>
      <c r="F191" s="652" t="s">
        <v>3561</v>
      </c>
      <c r="G191" s="651" t="s">
        <v>634</v>
      </c>
      <c r="H191" s="651" t="s">
        <v>1277</v>
      </c>
      <c r="I191" s="651" t="s">
        <v>1278</v>
      </c>
      <c r="J191" s="651" t="s">
        <v>1279</v>
      </c>
      <c r="K191" s="651" t="s">
        <v>1280</v>
      </c>
      <c r="L191" s="653">
        <v>178.19778236957552</v>
      </c>
      <c r="M191" s="653">
        <v>4</v>
      </c>
      <c r="N191" s="654">
        <v>712.79112947830208</v>
      </c>
    </row>
    <row r="192" spans="1:14" ht="14.4" customHeight="1" x14ac:dyDescent="0.3">
      <c r="A192" s="649" t="s">
        <v>581</v>
      </c>
      <c r="B192" s="650" t="s">
        <v>582</v>
      </c>
      <c r="C192" s="651" t="s">
        <v>586</v>
      </c>
      <c r="D192" s="652" t="s">
        <v>3555</v>
      </c>
      <c r="E192" s="651" t="s">
        <v>609</v>
      </c>
      <c r="F192" s="652" t="s">
        <v>3561</v>
      </c>
      <c r="G192" s="651" t="s">
        <v>634</v>
      </c>
      <c r="H192" s="651" t="s">
        <v>1281</v>
      </c>
      <c r="I192" s="651" t="s">
        <v>237</v>
      </c>
      <c r="J192" s="651" t="s">
        <v>1282</v>
      </c>
      <c r="K192" s="651"/>
      <c r="L192" s="653">
        <v>64.65000000000002</v>
      </c>
      <c r="M192" s="653">
        <v>2</v>
      </c>
      <c r="N192" s="654">
        <v>129.30000000000004</v>
      </c>
    </row>
    <row r="193" spans="1:14" ht="14.4" customHeight="1" x14ac:dyDescent="0.3">
      <c r="A193" s="649" t="s">
        <v>581</v>
      </c>
      <c r="B193" s="650" t="s">
        <v>582</v>
      </c>
      <c r="C193" s="651" t="s">
        <v>586</v>
      </c>
      <c r="D193" s="652" t="s">
        <v>3555</v>
      </c>
      <c r="E193" s="651" t="s">
        <v>609</v>
      </c>
      <c r="F193" s="652" t="s">
        <v>3561</v>
      </c>
      <c r="G193" s="651" t="s">
        <v>634</v>
      </c>
      <c r="H193" s="651" t="s">
        <v>1283</v>
      </c>
      <c r="I193" s="651" t="s">
        <v>1284</v>
      </c>
      <c r="J193" s="651" t="s">
        <v>1178</v>
      </c>
      <c r="K193" s="651" t="s">
        <v>1285</v>
      </c>
      <c r="L193" s="653">
        <v>73.840753732507395</v>
      </c>
      <c r="M193" s="653">
        <v>38</v>
      </c>
      <c r="N193" s="654">
        <v>2805.9486418352813</v>
      </c>
    </row>
    <row r="194" spans="1:14" ht="14.4" customHeight="1" x14ac:dyDescent="0.3">
      <c r="A194" s="649" t="s">
        <v>581</v>
      </c>
      <c r="B194" s="650" t="s">
        <v>582</v>
      </c>
      <c r="C194" s="651" t="s">
        <v>586</v>
      </c>
      <c r="D194" s="652" t="s">
        <v>3555</v>
      </c>
      <c r="E194" s="651" t="s">
        <v>609</v>
      </c>
      <c r="F194" s="652" t="s">
        <v>3561</v>
      </c>
      <c r="G194" s="651" t="s">
        <v>634</v>
      </c>
      <c r="H194" s="651" t="s">
        <v>1286</v>
      </c>
      <c r="I194" s="651" t="s">
        <v>1287</v>
      </c>
      <c r="J194" s="651" t="s">
        <v>1288</v>
      </c>
      <c r="K194" s="651" t="s">
        <v>1289</v>
      </c>
      <c r="L194" s="653">
        <v>58.080016407352829</v>
      </c>
      <c r="M194" s="653">
        <v>1</v>
      </c>
      <c r="N194" s="654">
        <v>58.080016407352829</v>
      </c>
    </row>
    <row r="195" spans="1:14" ht="14.4" customHeight="1" x14ac:dyDescent="0.3">
      <c r="A195" s="649" t="s">
        <v>581</v>
      </c>
      <c r="B195" s="650" t="s">
        <v>582</v>
      </c>
      <c r="C195" s="651" t="s">
        <v>586</v>
      </c>
      <c r="D195" s="652" t="s">
        <v>3555</v>
      </c>
      <c r="E195" s="651" t="s">
        <v>609</v>
      </c>
      <c r="F195" s="652" t="s">
        <v>3561</v>
      </c>
      <c r="G195" s="651" t="s">
        <v>634</v>
      </c>
      <c r="H195" s="651" t="s">
        <v>1290</v>
      </c>
      <c r="I195" s="651" t="s">
        <v>1291</v>
      </c>
      <c r="J195" s="651" t="s">
        <v>1292</v>
      </c>
      <c r="K195" s="651" t="s">
        <v>1293</v>
      </c>
      <c r="L195" s="653">
        <v>47.66</v>
      </c>
      <c r="M195" s="653">
        <v>1</v>
      </c>
      <c r="N195" s="654">
        <v>47.66</v>
      </c>
    </row>
    <row r="196" spans="1:14" ht="14.4" customHeight="1" x14ac:dyDescent="0.3">
      <c r="A196" s="649" t="s">
        <v>581</v>
      </c>
      <c r="B196" s="650" t="s">
        <v>582</v>
      </c>
      <c r="C196" s="651" t="s">
        <v>586</v>
      </c>
      <c r="D196" s="652" t="s">
        <v>3555</v>
      </c>
      <c r="E196" s="651" t="s">
        <v>609</v>
      </c>
      <c r="F196" s="652" t="s">
        <v>3561</v>
      </c>
      <c r="G196" s="651" t="s">
        <v>634</v>
      </c>
      <c r="H196" s="651" t="s">
        <v>1294</v>
      </c>
      <c r="I196" s="651" t="s">
        <v>237</v>
      </c>
      <c r="J196" s="651" t="s">
        <v>1295</v>
      </c>
      <c r="K196" s="651"/>
      <c r="L196" s="653">
        <v>320.34420483588349</v>
      </c>
      <c r="M196" s="653">
        <v>1</v>
      </c>
      <c r="N196" s="654">
        <v>320.34420483588349</v>
      </c>
    </row>
    <row r="197" spans="1:14" ht="14.4" customHeight="1" x14ac:dyDescent="0.3">
      <c r="A197" s="649" t="s">
        <v>581</v>
      </c>
      <c r="B197" s="650" t="s">
        <v>582</v>
      </c>
      <c r="C197" s="651" t="s">
        <v>586</v>
      </c>
      <c r="D197" s="652" t="s">
        <v>3555</v>
      </c>
      <c r="E197" s="651" t="s">
        <v>609</v>
      </c>
      <c r="F197" s="652" t="s">
        <v>3561</v>
      </c>
      <c r="G197" s="651" t="s">
        <v>634</v>
      </c>
      <c r="H197" s="651" t="s">
        <v>1296</v>
      </c>
      <c r="I197" s="651" t="s">
        <v>1297</v>
      </c>
      <c r="J197" s="651" t="s">
        <v>1298</v>
      </c>
      <c r="K197" s="651" t="s">
        <v>1299</v>
      </c>
      <c r="L197" s="653">
        <v>34.62958914476863</v>
      </c>
      <c r="M197" s="653">
        <v>1</v>
      </c>
      <c r="N197" s="654">
        <v>34.62958914476863</v>
      </c>
    </row>
    <row r="198" spans="1:14" ht="14.4" customHeight="1" x14ac:dyDescent="0.3">
      <c r="A198" s="649" t="s">
        <v>581</v>
      </c>
      <c r="B198" s="650" t="s">
        <v>582</v>
      </c>
      <c r="C198" s="651" t="s">
        <v>586</v>
      </c>
      <c r="D198" s="652" t="s">
        <v>3555</v>
      </c>
      <c r="E198" s="651" t="s">
        <v>609</v>
      </c>
      <c r="F198" s="652" t="s">
        <v>3561</v>
      </c>
      <c r="G198" s="651" t="s">
        <v>634</v>
      </c>
      <c r="H198" s="651" t="s">
        <v>1300</v>
      </c>
      <c r="I198" s="651" t="s">
        <v>1301</v>
      </c>
      <c r="J198" s="651" t="s">
        <v>666</v>
      </c>
      <c r="K198" s="651" t="s">
        <v>1302</v>
      </c>
      <c r="L198" s="653">
        <v>49.942022778040389</v>
      </c>
      <c r="M198" s="653">
        <v>11</v>
      </c>
      <c r="N198" s="654">
        <v>549.36225055844432</v>
      </c>
    </row>
    <row r="199" spans="1:14" ht="14.4" customHeight="1" x14ac:dyDescent="0.3">
      <c r="A199" s="649" t="s">
        <v>581</v>
      </c>
      <c r="B199" s="650" t="s">
        <v>582</v>
      </c>
      <c r="C199" s="651" t="s">
        <v>586</v>
      </c>
      <c r="D199" s="652" t="s">
        <v>3555</v>
      </c>
      <c r="E199" s="651" t="s">
        <v>609</v>
      </c>
      <c r="F199" s="652" t="s">
        <v>3561</v>
      </c>
      <c r="G199" s="651" t="s">
        <v>634</v>
      </c>
      <c r="H199" s="651" t="s">
        <v>1303</v>
      </c>
      <c r="I199" s="651" t="s">
        <v>1304</v>
      </c>
      <c r="J199" s="651" t="s">
        <v>715</v>
      </c>
      <c r="K199" s="651" t="s">
        <v>1305</v>
      </c>
      <c r="L199" s="653">
        <v>147.96458274271893</v>
      </c>
      <c r="M199" s="653">
        <v>13</v>
      </c>
      <c r="N199" s="654">
        <v>1923.539575655346</v>
      </c>
    </row>
    <row r="200" spans="1:14" ht="14.4" customHeight="1" x14ac:dyDescent="0.3">
      <c r="A200" s="649" t="s">
        <v>581</v>
      </c>
      <c r="B200" s="650" t="s">
        <v>582</v>
      </c>
      <c r="C200" s="651" t="s">
        <v>586</v>
      </c>
      <c r="D200" s="652" t="s">
        <v>3555</v>
      </c>
      <c r="E200" s="651" t="s">
        <v>609</v>
      </c>
      <c r="F200" s="652" t="s">
        <v>3561</v>
      </c>
      <c r="G200" s="651" t="s">
        <v>634</v>
      </c>
      <c r="H200" s="651" t="s">
        <v>1306</v>
      </c>
      <c r="I200" s="651" t="s">
        <v>1307</v>
      </c>
      <c r="J200" s="651" t="s">
        <v>1308</v>
      </c>
      <c r="K200" s="651" t="s">
        <v>1309</v>
      </c>
      <c r="L200" s="653">
        <v>253.16962952870682</v>
      </c>
      <c r="M200" s="653">
        <v>2</v>
      </c>
      <c r="N200" s="654">
        <v>506.33925905741364</v>
      </c>
    </row>
    <row r="201" spans="1:14" ht="14.4" customHeight="1" x14ac:dyDescent="0.3">
      <c r="A201" s="649" t="s">
        <v>581</v>
      </c>
      <c r="B201" s="650" t="s">
        <v>582</v>
      </c>
      <c r="C201" s="651" t="s">
        <v>586</v>
      </c>
      <c r="D201" s="652" t="s">
        <v>3555</v>
      </c>
      <c r="E201" s="651" t="s">
        <v>609</v>
      </c>
      <c r="F201" s="652" t="s">
        <v>3561</v>
      </c>
      <c r="G201" s="651" t="s">
        <v>634</v>
      </c>
      <c r="H201" s="651" t="s">
        <v>1310</v>
      </c>
      <c r="I201" s="651" t="s">
        <v>1310</v>
      </c>
      <c r="J201" s="651" t="s">
        <v>642</v>
      </c>
      <c r="K201" s="651" t="s">
        <v>1311</v>
      </c>
      <c r="L201" s="653">
        <v>0</v>
      </c>
      <c r="M201" s="653">
        <v>0</v>
      </c>
      <c r="N201" s="654">
        <v>-5.6843418860808015E-14</v>
      </c>
    </row>
    <row r="202" spans="1:14" ht="14.4" customHeight="1" x14ac:dyDescent="0.3">
      <c r="A202" s="649" t="s">
        <v>581</v>
      </c>
      <c r="B202" s="650" t="s">
        <v>582</v>
      </c>
      <c r="C202" s="651" t="s">
        <v>586</v>
      </c>
      <c r="D202" s="652" t="s">
        <v>3555</v>
      </c>
      <c r="E202" s="651" t="s">
        <v>609</v>
      </c>
      <c r="F202" s="652" t="s">
        <v>3561</v>
      </c>
      <c r="G202" s="651" t="s">
        <v>634</v>
      </c>
      <c r="H202" s="651" t="s">
        <v>1312</v>
      </c>
      <c r="I202" s="651" t="s">
        <v>1313</v>
      </c>
      <c r="J202" s="651" t="s">
        <v>1314</v>
      </c>
      <c r="K202" s="651" t="s">
        <v>1315</v>
      </c>
      <c r="L202" s="653">
        <v>266.56974264389169</v>
      </c>
      <c r="M202" s="653">
        <v>7</v>
      </c>
      <c r="N202" s="654">
        <v>1865.9881985072418</v>
      </c>
    </row>
    <row r="203" spans="1:14" ht="14.4" customHeight="1" x14ac:dyDescent="0.3">
      <c r="A203" s="649" t="s">
        <v>581</v>
      </c>
      <c r="B203" s="650" t="s">
        <v>582</v>
      </c>
      <c r="C203" s="651" t="s">
        <v>586</v>
      </c>
      <c r="D203" s="652" t="s">
        <v>3555</v>
      </c>
      <c r="E203" s="651" t="s">
        <v>609</v>
      </c>
      <c r="F203" s="652" t="s">
        <v>3561</v>
      </c>
      <c r="G203" s="651" t="s">
        <v>634</v>
      </c>
      <c r="H203" s="651" t="s">
        <v>1316</v>
      </c>
      <c r="I203" s="651" t="s">
        <v>1317</v>
      </c>
      <c r="J203" s="651" t="s">
        <v>1227</v>
      </c>
      <c r="K203" s="651" t="s">
        <v>1318</v>
      </c>
      <c r="L203" s="653">
        <v>89.639734870479799</v>
      </c>
      <c r="M203" s="653">
        <v>2</v>
      </c>
      <c r="N203" s="654">
        <v>179.2794697409596</v>
      </c>
    </row>
    <row r="204" spans="1:14" ht="14.4" customHeight="1" x14ac:dyDescent="0.3">
      <c r="A204" s="649" t="s">
        <v>581</v>
      </c>
      <c r="B204" s="650" t="s">
        <v>582</v>
      </c>
      <c r="C204" s="651" t="s">
        <v>586</v>
      </c>
      <c r="D204" s="652" t="s">
        <v>3555</v>
      </c>
      <c r="E204" s="651" t="s">
        <v>609</v>
      </c>
      <c r="F204" s="652" t="s">
        <v>3561</v>
      </c>
      <c r="G204" s="651" t="s">
        <v>634</v>
      </c>
      <c r="H204" s="651" t="s">
        <v>1319</v>
      </c>
      <c r="I204" s="651" t="s">
        <v>1320</v>
      </c>
      <c r="J204" s="651" t="s">
        <v>1321</v>
      </c>
      <c r="K204" s="651" t="s">
        <v>1322</v>
      </c>
      <c r="L204" s="653">
        <v>20.152225777868374</v>
      </c>
      <c r="M204" s="653">
        <v>2765</v>
      </c>
      <c r="N204" s="654">
        <v>55720.904275806053</v>
      </c>
    </row>
    <row r="205" spans="1:14" ht="14.4" customHeight="1" x14ac:dyDescent="0.3">
      <c r="A205" s="649" t="s">
        <v>581</v>
      </c>
      <c r="B205" s="650" t="s">
        <v>582</v>
      </c>
      <c r="C205" s="651" t="s">
        <v>586</v>
      </c>
      <c r="D205" s="652" t="s">
        <v>3555</v>
      </c>
      <c r="E205" s="651" t="s">
        <v>609</v>
      </c>
      <c r="F205" s="652" t="s">
        <v>3561</v>
      </c>
      <c r="G205" s="651" t="s">
        <v>634</v>
      </c>
      <c r="H205" s="651" t="s">
        <v>1323</v>
      </c>
      <c r="I205" s="651" t="s">
        <v>237</v>
      </c>
      <c r="J205" s="651" t="s">
        <v>1324</v>
      </c>
      <c r="K205" s="651"/>
      <c r="L205" s="653">
        <v>37.38147618237948</v>
      </c>
      <c r="M205" s="653">
        <v>20</v>
      </c>
      <c r="N205" s="654">
        <v>747.62952364758962</v>
      </c>
    </row>
    <row r="206" spans="1:14" ht="14.4" customHeight="1" x14ac:dyDescent="0.3">
      <c r="A206" s="649" t="s">
        <v>581</v>
      </c>
      <c r="B206" s="650" t="s">
        <v>582</v>
      </c>
      <c r="C206" s="651" t="s">
        <v>586</v>
      </c>
      <c r="D206" s="652" t="s">
        <v>3555</v>
      </c>
      <c r="E206" s="651" t="s">
        <v>609</v>
      </c>
      <c r="F206" s="652" t="s">
        <v>3561</v>
      </c>
      <c r="G206" s="651" t="s">
        <v>634</v>
      </c>
      <c r="H206" s="651" t="s">
        <v>1325</v>
      </c>
      <c r="I206" s="651" t="s">
        <v>237</v>
      </c>
      <c r="J206" s="651" t="s">
        <v>1326</v>
      </c>
      <c r="K206" s="651"/>
      <c r="L206" s="653">
        <v>64.649682242261974</v>
      </c>
      <c r="M206" s="653">
        <v>2</v>
      </c>
      <c r="N206" s="654">
        <v>129.29936448452395</v>
      </c>
    </row>
    <row r="207" spans="1:14" ht="14.4" customHeight="1" x14ac:dyDescent="0.3">
      <c r="A207" s="649" t="s">
        <v>581</v>
      </c>
      <c r="B207" s="650" t="s">
        <v>582</v>
      </c>
      <c r="C207" s="651" t="s">
        <v>586</v>
      </c>
      <c r="D207" s="652" t="s">
        <v>3555</v>
      </c>
      <c r="E207" s="651" t="s">
        <v>609</v>
      </c>
      <c r="F207" s="652" t="s">
        <v>3561</v>
      </c>
      <c r="G207" s="651" t="s">
        <v>634</v>
      </c>
      <c r="H207" s="651" t="s">
        <v>1327</v>
      </c>
      <c r="I207" s="651" t="s">
        <v>237</v>
      </c>
      <c r="J207" s="651" t="s">
        <v>1328</v>
      </c>
      <c r="K207" s="651"/>
      <c r="L207" s="653">
        <v>53.627424966225341</v>
      </c>
      <c r="M207" s="653">
        <v>5</v>
      </c>
      <c r="N207" s="654">
        <v>268.1371248311267</v>
      </c>
    </row>
    <row r="208" spans="1:14" ht="14.4" customHeight="1" x14ac:dyDescent="0.3">
      <c r="A208" s="649" t="s">
        <v>581</v>
      </c>
      <c r="B208" s="650" t="s">
        <v>582</v>
      </c>
      <c r="C208" s="651" t="s">
        <v>586</v>
      </c>
      <c r="D208" s="652" t="s">
        <v>3555</v>
      </c>
      <c r="E208" s="651" t="s">
        <v>609</v>
      </c>
      <c r="F208" s="652" t="s">
        <v>3561</v>
      </c>
      <c r="G208" s="651" t="s">
        <v>634</v>
      </c>
      <c r="H208" s="651" t="s">
        <v>1329</v>
      </c>
      <c r="I208" s="651" t="s">
        <v>1330</v>
      </c>
      <c r="J208" s="651" t="s">
        <v>1331</v>
      </c>
      <c r="K208" s="651" t="s">
        <v>1332</v>
      </c>
      <c r="L208" s="653">
        <v>52.41</v>
      </c>
      <c r="M208" s="653">
        <v>1</v>
      </c>
      <c r="N208" s="654">
        <v>52.41</v>
      </c>
    </row>
    <row r="209" spans="1:14" ht="14.4" customHeight="1" x14ac:dyDescent="0.3">
      <c r="A209" s="649" t="s">
        <v>581</v>
      </c>
      <c r="B209" s="650" t="s">
        <v>582</v>
      </c>
      <c r="C209" s="651" t="s">
        <v>586</v>
      </c>
      <c r="D209" s="652" t="s">
        <v>3555</v>
      </c>
      <c r="E209" s="651" t="s">
        <v>609</v>
      </c>
      <c r="F209" s="652" t="s">
        <v>3561</v>
      </c>
      <c r="G209" s="651" t="s">
        <v>634</v>
      </c>
      <c r="H209" s="651" t="s">
        <v>1333</v>
      </c>
      <c r="I209" s="651" t="s">
        <v>1334</v>
      </c>
      <c r="J209" s="651" t="s">
        <v>1335</v>
      </c>
      <c r="K209" s="651" t="s">
        <v>1336</v>
      </c>
      <c r="L209" s="653">
        <v>104.92007727807153</v>
      </c>
      <c r="M209" s="653">
        <v>31</v>
      </c>
      <c r="N209" s="654">
        <v>3252.5223956202176</v>
      </c>
    </row>
    <row r="210" spans="1:14" ht="14.4" customHeight="1" x14ac:dyDescent="0.3">
      <c r="A210" s="649" t="s">
        <v>581</v>
      </c>
      <c r="B210" s="650" t="s">
        <v>582</v>
      </c>
      <c r="C210" s="651" t="s">
        <v>586</v>
      </c>
      <c r="D210" s="652" t="s">
        <v>3555</v>
      </c>
      <c r="E210" s="651" t="s">
        <v>609</v>
      </c>
      <c r="F210" s="652" t="s">
        <v>3561</v>
      </c>
      <c r="G210" s="651" t="s">
        <v>634</v>
      </c>
      <c r="H210" s="651" t="s">
        <v>1337</v>
      </c>
      <c r="I210" s="651" t="s">
        <v>237</v>
      </c>
      <c r="J210" s="651" t="s">
        <v>1338</v>
      </c>
      <c r="K210" s="651"/>
      <c r="L210" s="653">
        <v>38.664999999999999</v>
      </c>
      <c r="M210" s="653">
        <v>4</v>
      </c>
      <c r="N210" s="654">
        <v>154.66</v>
      </c>
    </row>
    <row r="211" spans="1:14" ht="14.4" customHeight="1" x14ac:dyDescent="0.3">
      <c r="A211" s="649" t="s">
        <v>581</v>
      </c>
      <c r="B211" s="650" t="s">
        <v>582</v>
      </c>
      <c r="C211" s="651" t="s">
        <v>586</v>
      </c>
      <c r="D211" s="652" t="s">
        <v>3555</v>
      </c>
      <c r="E211" s="651" t="s">
        <v>609</v>
      </c>
      <c r="F211" s="652" t="s">
        <v>3561</v>
      </c>
      <c r="G211" s="651" t="s">
        <v>634</v>
      </c>
      <c r="H211" s="651" t="s">
        <v>1339</v>
      </c>
      <c r="I211" s="651" t="s">
        <v>237</v>
      </c>
      <c r="J211" s="651" t="s">
        <v>1340</v>
      </c>
      <c r="K211" s="651"/>
      <c r="L211" s="653">
        <v>46.75</v>
      </c>
      <c r="M211" s="653">
        <v>1</v>
      </c>
      <c r="N211" s="654">
        <v>46.75</v>
      </c>
    </row>
    <row r="212" spans="1:14" ht="14.4" customHeight="1" x14ac:dyDescent="0.3">
      <c r="A212" s="649" t="s">
        <v>581</v>
      </c>
      <c r="B212" s="650" t="s">
        <v>582</v>
      </c>
      <c r="C212" s="651" t="s">
        <v>586</v>
      </c>
      <c r="D212" s="652" t="s">
        <v>3555</v>
      </c>
      <c r="E212" s="651" t="s">
        <v>609</v>
      </c>
      <c r="F212" s="652" t="s">
        <v>3561</v>
      </c>
      <c r="G212" s="651" t="s">
        <v>634</v>
      </c>
      <c r="H212" s="651" t="s">
        <v>1341</v>
      </c>
      <c r="I212" s="651" t="s">
        <v>1342</v>
      </c>
      <c r="J212" s="651" t="s">
        <v>1343</v>
      </c>
      <c r="K212" s="651" t="s">
        <v>1344</v>
      </c>
      <c r="L212" s="653">
        <v>182.998827461899</v>
      </c>
      <c r="M212" s="653">
        <v>1</v>
      </c>
      <c r="N212" s="654">
        <v>182.998827461899</v>
      </c>
    </row>
    <row r="213" spans="1:14" ht="14.4" customHeight="1" x14ac:dyDescent="0.3">
      <c r="A213" s="649" t="s">
        <v>581</v>
      </c>
      <c r="B213" s="650" t="s">
        <v>582</v>
      </c>
      <c r="C213" s="651" t="s">
        <v>586</v>
      </c>
      <c r="D213" s="652" t="s">
        <v>3555</v>
      </c>
      <c r="E213" s="651" t="s">
        <v>609</v>
      </c>
      <c r="F213" s="652" t="s">
        <v>3561</v>
      </c>
      <c r="G213" s="651" t="s">
        <v>634</v>
      </c>
      <c r="H213" s="651" t="s">
        <v>1345</v>
      </c>
      <c r="I213" s="651" t="s">
        <v>1346</v>
      </c>
      <c r="J213" s="651" t="s">
        <v>1347</v>
      </c>
      <c r="K213" s="651" t="s">
        <v>1348</v>
      </c>
      <c r="L213" s="653">
        <v>128.43723198700025</v>
      </c>
      <c r="M213" s="653">
        <v>9</v>
      </c>
      <c r="N213" s="654">
        <v>1155.9350878830021</v>
      </c>
    </row>
    <row r="214" spans="1:14" ht="14.4" customHeight="1" x14ac:dyDescent="0.3">
      <c r="A214" s="649" t="s">
        <v>581</v>
      </c>
      <c r="B214" s="650" t="s">
        <v>582</v>
      </c>
      <c r="C214" s="651" t="s">
        <v>586</v>
      </c>
      <c r="D214" s="652" t="s">
        <v>3555</v>
      </c>
      <c r="E214" s="651" t="s">
        <v>609</v>
      </c>
      <c r="F214" s="652" t="s">
        <v>3561</v>
      </c>
      <c r="G214" s="651" t="s">
        <v>634</v>
      </c>
      <c r="H214" s="651" t="s">
        <v>1349</v>
      </c>
      <c r="I214" s="651" t="s">
        <v>1350</v>
      </c>
      <c r="J214" s="651" t="s">
        <v>1351</v>
      </c>
      <c r="K214" s="651" t="s">
        <v>1352</v>
      </c>
      <c r="L214" s="653">
        <v>28.979999999999997</v>
      </c>
      <c r="M214" s="653">
        <v>5</v>
      </c>
      <c r="N214" s="654">
        <v>144.89999999999998</v>
      </c>
    </row>
    <row r="215" spans="1:14" ht="14.4" customHeight="1" x14ac:dyDescent="0.3">
      <c r="A215" s="649" t="s">
        <v>581</v>
      </c>
      <c r="B215" s="650" t="s">
        <v>582</v>
      </c>
      <c r="C215" s="651" t="s">
        <v>586</v>
      </c>
      <c r="D215" s="652" t="s">
        <v>3555</v>
      </c>
      <c r="E215" s="651" t="s">
        <v>609</v>
      </c>
      <c r="F215" s="652" t="s">
        <v>3561</v>
      </c>
      <c r="G215" s="651" t="s">
        <v>634</v>
      </c>
      <c r="H215" s="651" t="s">
        <v>1353</v>
      </c>
      <c r="I215" s="651" t="s">
        <v>1354</v>
      </c>
      <c r="J215" s="651" t="s">
        <v>1355</v>
      </c>
      <c r="K215" s="651" t="s">
        <v>1356</v>
      </c>
      <c r="L215" s="653">
        <v>25.55</v>
      </c>
      <c r="M215" s="653">
        <v>1</v>
      </c>
      <c r="N215" s="654">
        <v>25.55</v>
      </c>
    </row>
    <row r="216" spans="1:14" ht="14.4" customHeight="1" x14ac:dyDescent="0.3">
      <c r="A216" s="649" t="s">
        <v>581</v>
      </c>
      <c r="B216" s="650" t="s">
        <v>582</v>
      </c>
      <c r="C216" s="651" t="s">
        <v>586</v>
      </c>
      <c r="D216" s="652" t="s">
        <v>3555</v>
      </c>
      <c r="E216" s="651" t="s">
        <v>609</v>
      </c>
      <c r="F216" s="652" t="s">
        <v>3561</v>
      </c>
      <c r="G216" s="651" t="s">
        <v>634</v>
      </c>
      <c r="H216" s="651" t="s">
        <v>1357</v>
      </c>
      <c r="I216" s="651" t="s">
        <v>1358</v>
      </c>
      <c r="J216" s="651" t="s">
        <v>1359</v>
      </c>
      <c r="K216" s="651" t="s">
        <v>1360</v>
      </c>
      <c r="L216" s="653">
        <v>128.16999999999999</v>
      </c>
      <c r="M216" s="653">
        <v>4</v>
      </c>
      <c r="N216" s="654">
        <v>512.67999999999995</v>
      </c>
    </row>
    <row r="217" spans="1:14" ht="14.4" customHeight="1" x14ac:dyDescent="0.3">
      <c r="A217" s="649" t="s">
        <v>581</v>
      </c>
      <c r="B217" s="650" t="s">
        <v>582</v>
      </c>
      <c r="C217" s="651" t="s">
        <v>586</v>
      </c>
      <c r="D217" s="652" t="s">
        <v>3555</v>
      </c>
      <c r="E217" s="651" t="s">
        <v>609</v>
      </c>
      <c r="F217" s="652" t="s">
        <v>3561</v>
      </c>
      <c r="G217" s="651" t="s">
        <v>634</v>
      </c>
      <c r="H217" s="651" t="s">
        <v>1361</v>
      </c>
      <c r="I217" s="651" t="s">
        <v>1362</v>
      </c>
      <c r="J217" s="651" t="s">
        <v>1363</v>
      </c>
      <c r="K217" s="651" t="s">
        <v>1364</v>
      </c>
      <c r="L217" s="653">
        <v>41.928718958014329</v>
      </c>
      <c r="M217" s="653">
        <v>14</v>
      </c>
      <c r="N217" s="654">
        <v>587.00206541220064</v>
      </c>
    </row>
    <row r="218" spans="1:14" ht="14.4" customHeight="1" x14ac:dyDescent="0.3">
      <c r="A218" s="649" t="s">
        <v>581</v>
      </c>
      <c r="B218" s="650" t="s">
        <v>582</v>
      </c>
      <c r="C218" s="651" t="s">
        <v>586</v>
      </c>
      <c r="D218" s="652" t="s">
        <v>3555</v>
      </c>
      <c r="E218" s="651" t="s">
        <v>609</v>
      </c>
      <c r="F218" s="652" t="s">
        <v>3561</v>
      </c>
      <c r="G218" s="651" t="s">
        <v>634</v>
      </c>
      <c r="H218" s="651" t="s">
        <v>1365</v>
      </c>
      <c r="I218" s="651" t="s">
        <v>1366</v>
      </c>
      <c r="J218" s="651" t="s">
        <v>1367</v>
      </c>
      <c r="K218" s="651" t="s">
        <v>1368</v>
      </c>
      <c r="L218" s="653">
        <v>716.3530490094588</v>
      </c>
      <c r="M218" s="653">
        <v>5</v>
      </c>
      <c r="N218" s="654">
        <v>3581.7652450472938</v>
      </c>
    </row>
    <row r="219" spans="1:14" ht="14.4" customHeight="1" x14ac:dyDescent="0.3">
      <c r="A219" s="649" t="s">
        <v>581</v>
      </c>
      <c r="B219" s="650" t="s">
        <v>582</v>
      </c>
      <c r="C219" s="651" t="s">
        <v>586</v>
      </c>
      <c r="D219" s="652" t="s">
        <v>3555</v>
      </c>
      <c r="E219" s="651" t="s">
        <v>609</v>
      </c>
      <c r="F219" s="652" t="s">
        <v>3561</v>
      </c>
      <c r="G219" s="651" t="s">
        <v>634</v>
      </c>
      <c r="H219" s="651" t="s">
        <v>1369</v>
      </c>
      <c r="I219" s="651" t="s">
        <v>1370</v>
      </c>
      <c r="J219" s="651" t="s">
        <v>1371</v>
      </c>
      <c r="K219" s="651" t="s">
        <v>1372</v>
      </c>
      <c r="L219" s="653">
        <v>188.97000000000003</v>
      </c>
      <c r="M219" s="653">
        <v>1</v>
      </c>
      <c r="N219" s="654">
        <v>188.97000000000003</v>
      </c>
    </row>
    <row r="220" spans="1:14" ht="14.4" customHeight="1" x14ac:dyDescent="0.3">
      <c r="A220" s="649" t="s">
        <v>581</v>
      </c>
      <c r="B220" s="650" t="s">
        <v>582</v>
      </c>
      <c r="C220" s="651" t="s">
        <v>586</v>
      </c>
      <c r="D220" s="652" t="s">
        <v>3555</v>
      </c>
      <c r="E220" s="651" t="s">
        <v>609</v>
      </c>
      <c r="F220" s="652" t="s">
        <v>3561</v>
      </c>
      <c r="G220" s="651" t="s">
        <v>634</v>
      </c>
      <c r="H220" s="651" t="s">
        <v>1373</v>
      </c>
      <c r="I220" s="651" t="s">
        <v>1374</v>
      </c>
      <c r="J220" s="651" t="s">
        <v>1375</v>
      </c>
      <c r="K220" s="651" t="s">
        <v>1376</v>
      </c>
      <c r="L220" s="653">
        <v>110.71663263731128</v>
      </c>
      <c r="M220" s="653">
        <v>18</v>
      </c>
      <c r="N220" s="654">
        <v>1992.8993874716029</v>
      </c>
    </row>
    <row r="221" spans="1:14" ht="14.4" customHeight="1" x14ac:dyDescent="0.3">
      <c r="A221" s="649" t="s">
        <v>581</v>
      </c>
      <c r="B221" s="650" t="s">
        <v>582</v>
      </c>
      <c r="C221" s="651" t="s">
        <v>586</v>
      </c>
      <c r="D221" s="652" t="s">
        <v>3555</v>
      </c>
      <c r="E221" s="651" t="s">
        <v>609</v>
      </c>
      <c r="F221" s="652" t="s">
        <v>3561</v>
      </c>
      <c r="G221" s="651" t="s">
        <v>634</v>
      </c>
      <c r="H221" s="651" t="s">
        <v>1377</v>
      </c>
      <c r="I221" s="651" t="s">
        <v>1378</v>
      </c>
      <c r="J221" s="651" t="s">
        <v>1379</v>
      </c>
      <c r="K221" s="651" t="s">
        <v>1380</v>
      </c>
      <c r="L221" s="653">
        <v>3786.72</v>
      </c>
      <c r="M221" s="653">
        <v>2</v>
      </c>
      <c r="N221" s="654">
        <v>7573.44</v>
      </c>
    </row>
    <row r="222" spans="1:14" ht="14.4" customHeight="1" x14ac:dyDescent="0.3">
      <c r="A222" s="649" t="s">
        <v>581</v>
      </c>
      <c r="B222" s="650" t="s">
        <v>582</v>
      </c>
      <c r="C222" s="651" t="s">
        <v>586</v>
      </c>
      <c r="D222" s="652" t="s">
        <v>3555</v>
      </c>
      <c r="E222" s="651" t="s">
        <v>609</v>
      </c>
      <c r="F222" s="652" t="s">
        <v>3561</v>
      </c>
      <c r="G222" s="651" t="s">
        <v>634</v>
      </c>
      <c r="H222" s="651" t="s">
        <v>1381</v>
      </c>
      <c r="I222" s="651" t="s">
        <v>1382</v>
      </c>
      <c r="J222" s="651" t="s">
        <v>1383</v>
      </c>
      <c r="K222" s="651" t="s">
        <v>1384</v>
      </c>
      <c r="L222" s="653">
        <v>304.04305423159076</v>
      </c>
      <c r="M222" s="653">
        <v>35</v>
      </c>
      <c r="N222" s="654">
        <v>10641.506898105676</v>
      </c>
    </row>
    <row r="223" spans="1:14" ht="14.4" customHeight="1" x14ac:dyDescent="0.3">
      <c r="A223" s="649" t="s">
        <v>581</v>
      </c>
      <c r="B223" s="650" t="s">
        <v>582</v>
      </c>
      <c r="C223" s="651" t="s">
        <v>586</v>
      </c>
      <c r="D223" s="652" t="s">
        <v>3555</v>
      </c>
      <c r="E223" s="651" t="s">
        <v>609</v>
      </c>
      <c r="F223" s="652" t="s">
        <v>3561</v>
      </c>
      <c r="G223" s="651" t="s">
        <v>634</v>
      </c>
      <c r="H223" s="651" t="s">
        <v>1385</v>
      </c>
      <c r="I223" s="651" t="s">
        <v>1386</v>
      </c>
      <c r="J223" s="651" t="s">
        <v>1387</v>
      </c>
      <c r="K223" s="651" t="s">
        <v>1388</v>
      </c>
      <c r="L223" s="653">
        <v>1039.5273111173503</v>
      </c>
      <c r="M223" s="653">
        <v>17</v>
      </c>
      <c r="N223" s="654">
        <v>17671.964288994957</v>
      </c>
    </row>
    <row r="224" spans="1:14" ht="14.4" customHeight="1" x14ac:dyDescent="0.3">
      <c r="A224" s="649" t="s">
        <v>581</v>
      </c>
      <c r="B224" s="650" t="s">
        <v>582</v>
      </c>
      <c r="C224" s="651" t="s">
        <v>586</v>
      </c>
      <c r="D224" s="652" t="s">
        <v>3555</v>
      </c>
      <c r="E224" s="651" t="s">
        <v>609</v>
      </c>
      <c r="F224" s="652" t="s">
        <v>3561</v>
      </c>
      <c r="G224" s="651" t="s">
        <v>634</v>
      </c>
      <c r="H224" s="651" t="s">
        <v>1389</v>
      </c>
      <c r="I224" s="651" t="s">
        <v>1390</v>
      </c>
      <c r="J224" s="651" t="s">
        <v>1391</v>
      </c>
      <c r="K224" s="651" t="s">
        <v>1392</v>
      </c>
      <c r="L224" s="653">
        <v>49.77</v>
      </c>
      <c r="M224" s="653">
        <v>1</v>
      </c>
      <c r="N224" s="654">
        <v>49.77</v>
      </c>
    </row>
    <row r="225" spans="1:14" ht="14.4" customHeight="1" x14ac:dyDescent="0.3">
      <c r="A225" s="649" t="s">
        <v>581</v>
      </c>
      <c r="B225" s="650" t="s">
        <v>582</v>
      </c>
      <c r="C225" s="651" t="s">
        <v>586</v>
      </c>
      <c r="D225" s="652" t="s">
        <v>3555</v>
      </c>
      <c r="E225" s="651" t="s">
        <v>609</v>
      </c>
      <c r="F225" s="652" t="s">
        <v>3561</v>
      </c>
      <c r="G225" s="651" t="s">
        <v>634</v>
      </c>
      <c r="H225" s="651" t="s">
        <v>1393</v>
      </c>
      <c r="I225" s="651" t="s">
        <v>1394</v>
      </c>
      <c r="J225" s="651" t="s">
        <v>1395</v>
      </c>
      <c r="K225" s="651" t="s">
        <v>1396</v>
      </c>
      <c r="L225" s="653">
        <v>59.318508633658936</v>
      </c>
      <c r="M225" s="653">
        <v>53</v>
      </c>
      <c r="N225" s="654">
        <v>3143.8809575839236</v>
      </c>
    </row>
    <row r="226" spans="1:14" ht="14.4" customHeight="1" x14ac:dyDescent="0.3">
      <c r="A226" s="649" t="s">
        <v>581</v>
      </c>
      <c r="B226" s="650" t="s">
        <v>582</v>
      </c>
      <c r="C226" s="651" t="s">
        <v>586</v>
      </c>
      <c r="D226" s="652" t="s">
        <v>3555</v>
      </c>
      <c r="E226" s="651" t="s">
        <v>609</v>
      </c>
      <c r="F226" s="652" t="s">
        <v>3561</v>
      </c>
      <c r="G226" s="651" t="s">
        <v>634</v>
      </c>
      <c r="H226" s="651" t="s">
        <v>1397</v>
      </c>
      <c r="I226" s="651" t="s">
        <v>1398</v>
      </c>
      <c r="J226" s="651" t="s">
        <v>971</v>
      </c>
      <c r="K226" s="651" t="s">
        <v>1399</v>
      </c>
      <c r="L226" s="653">
        <v>106.82</v>
      </c>
      <c r="M226" s="653">
        <v>1</v>
      </c>
      <c r="N226" s="654">
        <v>106.82</v>
      </c>
    </row>
    <row r="227" spans="1:14" ht="14.4" customHeight="1" x14ac:dyDescent="0.3">
      <c r="A227" s="649" t="s">
        <v>581</v>
      </c>
      <c r="B227" s="650" t="s">
        <v>582</v>
      </c>
      <c r="C227" s="651" t="s">
        <v>586</v>
      </c>
      <c r="D227" s="652" t="s">
        <v>3555</v>
      </c>
      <c r="E227" s="651" t="s">
        <v>609</v>
      </c>
      <c r="F227" s="652" t="s">
        <v>3561</v>
      </c>
      <c r="G227" s="651" t="s">
        <v>634</v>
      </c>
      <c r="H227" s="651" t="s">
        <v>1400</v>
      </c>
      <c r="I227" s="651" t="s">
        <v>1401</v>
      </c>
      <c r="J227" s="651" t="s">
        <v>1402</v>
      </c>
      <c r="K227" s="651" t="s">
        <v>1403</v>
      </c>
      <c r="L227" s="653">
        <v>41.34</v>
      </c>
      <c r="M227" s="653">
        <v>2</v>
      </c>
      <c r="N227" s="654">
        <v>82.68</v>
      </c>
    </row>
    <row r="228" spans="1:14" ht="14.4" customHeight="1" x14ac:dyDescent="0.3">
      <c r="A228" s="649" t="s">
        <v>581</v>
      </c>
      <c r="B228" s="650" t="s">
        <v>582</v>
      </c>
      <c r="C228" s="651" t="s">
        <v>586</v>
      </c>
      <c r="D228" s="652" t="s">
        <v>3555</v>
      </c>
      <c r="E228" s="651" t="s">
        <v>609</v>
      </c>
      <c r="F228" s="652" t="s">
        <v>3561</v>
      </c>
      <c r="G228" s="651" t="s">
        <v>634</v>
      </c>
      <c r="H228" s="651" t="s">
        <v>1404</v>
      </c>
      <c r="I228" s="651" t="s">
        <v>1405</v>
      </c>
      <c r="J228" s="651" t="s">
        <v>1406</v>
      </c>
      <c r="K228" s="651" t="s">
        <v>1407</v>
      </c>
      <c r="L228" s="653">
        <v>69.680000000000007</v>
      </c>
      <c r="M228" s="653">
        <v>1</v>
      </c>
      <c r="N228" s="654">
        <v>69.680000000000007</v>
      </c>
    </row>
    <row r="229" spans="1:14" ht="14.4" customHeight="1" x14ac:dyDescent="0.3">
      <c r="A229" s="649" t="s">
        <v>581</v>
      </c>
      <c r="B229" s="650" t="s">
        <v>582</v>
      </c>
      <c r="C229" s="651" t="s">
        <v>586</v>
      </c>
      <c r="D229" s="652" t="s">
        <v>3555</v>
      </c>
      <c r="E229" s="651" t="s">
        <v>609</v>
      </c>
      <c r="F229" s="652" t="s">
        <v>3561</v>
      </c>
      <c r="G229" s="651" t="s">
        <v>634</v>
      </c>
      <c r="H229" s="651" t="s">
        <v>1408</v>
      </c>
      <c r="I229" s="651" t="s">
        <v>1409</v>
      </c>
      <c r="J229" s="651" t="s">
        <v>1410</v>
      </c>
      <c r="K229" s="651" t="s">
        <v>1411</v>
      </c>
      <c r="L229" s="653">
        <v>42.399925013211224</v>
      </c>
      <c r="M229" s="653">
        <v>5</v>
      </c>
      <c r="N229" s="654">
        <v>211.99962506605613</v>
      </c>
    </row>
    <row r="230" spans="1:14" ht="14.4" customHeight="1" x14ac:dyDescent="0.3">
      <c r="A230" s="649" t="s">
        <v>581</v>
      </c>
      <c r="B230" s="650" t="s">
        <v>582</v>
      </c>
      <c r="C230" s="651" t="s">
        <v>586</v>
      </c>
      <c r="D230" s="652" t="s">
        <v>3555</v>
      </c>
      <c r="E230" s="651" t="s">
        <v>609</v>
      </c>
      <c r="F230" s="652" t="s">
        <v>3561</v>
      </c>
      <c r="G230" s="651" t="s">
        <v>634</v>
      </c>
      <c r="H230" s="651" t="s">
        <v>1412</v>
      </c>
      <c r="I230" s="651" t="s">
        <v>1413</v>
      </c>
      <c r="J230" s="651" t="s">
        <v>1414</v>
      </c>
      <c r="K230" s="651" t="s">
        <v>1415</v>
      </c>
      <c r="L230" s="653">
        <v>13.225196406692012</v>
      </c>
      <c r="M230" s="653">
        <v>106</v>
      </c>
      <c r="N230" s="654">
        <v>1401.8708191093533</v>
      </c>
    </row>
    <row r="231" spans="1:14" ht="14.4" customHeight="1" x14ac:dyDescent="0.3">
      <c r="A231" s="649" t="s">
        <v>581</v>
      </c>
      <c r="B231" s="650" t="s">
        <v>582</v>
      </c>
      <c r="C231" s="651" t="s">
        <v>586</v>
      </c>
      <c r="D231" s="652" t="s">
        <v>3555</v>
      </c>
      <c r="E231" s="651" t="s">
        <v>609</v>
      </c>
      <c r="F231" s="652" t="s">
        <v>3561</v>
      </c>
      <c r="G231" s="651" t="s">
        <v>634</v>
      </c>
      <c r="H231" s="651" t="s">
        <v>1416</v>
      </c>
      <c r="I231" s="651" t="s">
        <v>237</v>
      </c>
      <c r="J231" s="651" t="s">
        <v>1417</v>
      </c>
      <c r="K231" s="651"/>
      <c r="L231" s="653">
        <v>152.13332916211789</v>
      </c>
      <c r="M231" s="653">
        <v>3</v>
      </c>
      <c r="N231" s="654">
        <v>456.39998748635367</v>
      </c>
    </row>
    <row r="232" spans="1:14" ht="14.4" customHeight="1" x14ac:dyDescent="0.3">
      <c r="A232" s="649" t="s">
        <v>581</v>
      </c>
      <c r="B232" s="650" t="s">
        <v>582</v>
      </c>
      <c r="C232" s="651" t="s">
        <v>586</v>
      </c>
      <c r="D232" s="652" t="s">
        <v>3555</v>
      </c>
      <c r="E232" s="651" t="s">
        <v>609</v>
      </c>
      <c r="F232" s="652" t="s">
        <v>3561</v>
      </c>
      <c r="G232" s="651" t="s">
        <v>634</v>
      </c>
      <c r="H232" s="651" t="s">
        <v>1418</v>
      </c>
      <c r="I232" s="651" t="s">
        <v>1419</v>
      </c>
      <c r="J232" s="651" t="s">
        <v>1420</v>
      </c>
      <c r="K232" s="651" t="s">
        <v>1421</v>
      </c>
      <c r="L232" s="653">
        <v>201.95999999999989</v>
      </c>
      <c r="M232" s="653">
        <v>1</v>
      </c>
      <c r="N232" s="654">
        <v>201.95999999999989</v>
      </c>
    </row>
    <row r="233" spans="1:14" ht="14.4" customHeight="1" x14ac:dyDescent="0.3">
      <c r="A233" s="649" t="s">
        <v>581</v>
      </c>
      <c r="B233" s="650" t="s">
        <v>582</v>
      </c>
      <c r="C233" s="651" t="s">
        <v>586</v>
      </c>
      <c r="D233" s="652" t="s">
        <v>3555</v>
      </c>
      <c r="E233" s="651" t="s">
        <v>609</v>
      </c>
      <c r="F233" s="652" t="s">
        <v>3561</v>
      </c>
      <c r="G233" s="651" t="s">
        <v>634</v>
      </c>
      <c r="H233" s="651" t="s">
        <v>1422</v>
      </c>
      <c r="I233" s="651" t="s">
        <v>1423</v>
      </c>
      <c r="J233" s="651" t="s">
        <v>1424</v>
      </c>
      <c r="K233" s="651" t="s">
        <v>1425</v>
      </c>
      <c r="L233" s="653">
        <v>424.95</v>
      </c>
      <c r="M233" s="653">
        <v>1</v>
      </c>
      <c r="N233" s="654">
        <v>424.95</v>
      </c>
    </row>
    <row r="234" spans="1:14" ht="14.4" customHeight="1" x14ac:dyDescent="0.3">
      <c r="A234" s="649" t="s">
        <v>581</v>
      </c>
      <c r="B234" s="650" t="s">
        <v>582</v>
      </c>
      <c r="C234" s="651" t="s">
        <v>586</v>
      </c>
      <c r="D234" s="652" t="s">
        <v>3555</v>
      </c>
      <c r="E234" s="651" t="s">
        <v>609</v>
      </c>
      <c r="F234" s="652" t="s">
        <v>3561</v>
      </c>
      <c r="G234" s="651" t="s">
        <v>634</v>
      </c>
      <c r="H234" s="651" t="s">
        <v>1426</v>
      </c>
      <c r="I234" s="651" t="s">
        <v>1427</v>
      </c>
      <c r="J234" s="651" t="s">
        <v>1428</v>
      </c>
      <c r="K234" s="651" t="s">
        <v>1429</v>
      </c>
      <c r="L234" s="653">
        <v>80.790000000000006</v>
      </c>
      <c r="M234" s="653">
        <v>1</v>
      </c>
      <c r="N234" s="654">
        <v>80.790000000000006</v>
      </c>
    </row>
    <row r="235" spans="1:14" ht="14.4" customHeight="1" x14ac:dyDescent="0.3">
      <c r="A235" s="649" t="s">
        <v>581</v>
      </c>
      <c r="B235" s="650" t="s">
        <v>582</v>
      </c>
      <c r="C235" s="651" t="s">
        <v>586</v>
      </c>
      <c r="D235" s="652" t="s">
        <v>3555</v>
      </c>
      <c r="E235" s="651" t="s">
        <v>609</v>
      </c>
      <c r="F235" s="652" t="s">
        <v>3561</v>
      </c>
      <c r="G235" s="651" t="s">
        <v>634</v>
      </c>
      <c r="H235" s="651" t="s">
        <v>1430</v>
      </c>
      <c r="I235" s="651" t="s">
        <v>237</v>
      </c>
      <c r="J235" s="651" t="s">
        <v>1431</v>
      </c>
      <c r="K235" s="651"/>
      <c r="L235" s="653">
        <v>201.99607999999998</v>
      </c>
      <c r="M235" s="653">
        <v>1</v>
      </c>
      <c r="N235" s="654">
        <v>201.99607999999998</v>
      </c>
    </row>
    <row r="236" spans="1:14" ht="14.4" customHeight="1" x14ac:dyDescent="0.3">
      <c r="A236" s="649" t="s">
        <v>581</v>
      </c>
      <c r="B236" s="650" t="s">
        <v>582</v>
      </c>
      <c r="C236" s="651" t="s">
        <v>586</v>
      </c>
      <c r="D236" s="652" t="s">
        <v>3555</v>
      </c>
      <c r="E236" s="651" t="s">
        <v>609</v>
      </c>
      <c r="F236" s="652" t="s">
        <v>3561</v>
      </c>
      <c r="G236" s="651" t="s">
        <v>634</v>
      </c>
      <c r="H236" s="651" t="s">
        <v>1432</v>
      </c>
      <c r="I236" s="651" t="s">
        <v>237</v>
      </c>
      <c r="J236" s="651" t="s">
        <v>1433</v>
      </c>
      <c r="K236" s="651"/>
      <c r="L236" s="653">
        <v>96.259200386151178</v>
      </c>
      <c r="M236" s="653">
        <v>4</v>
      </c>
      <c r="N236" s="654">
        <v>385.03680154460471</v>
      </c>
    </row>
    <row r="237" spans="1:14" ht="14.4" customHeight="1" x14ac:dyDescent="0.3">
      <c r="A237" s="649" t="s">
        <v>581</v>
      </c>
      <c r="B237" s="650" t="s">
        <v>582</v>
      </c>
      <c r="C237" s="651" t="s">
        <v>586</v>
      </c>
      <c r="D237" s="652" t="s">
        <v>3555</v>
      </c>
      <c r="E237" s="651" t="s">
        <v>609</v>
      </c>
      <c r="F237" s="652" t="s">
        <v>3561</v>
      </c>
      <c r="G237" s="651" t="s">
        <v>634</v>
      </c>
      <c r="H237" s="651" t="s">
        <v>1434</v>
      </c>
      <c r="I237" s="651" t="s">
        <v>237</v>
      </c>
      <c r="J237" s="651" t="s">
        <v>1435</v>
      </c>
      <c r="K237" s="651" t="s">
        <v>1436</v>
      </c>
      <c r="L237" s="653">
        <v>197.84667249549776</v>
      </c>
      <c r="M237" s="653">
        <v>3</v>
      </c>
      <c r="N237" s="654">
        <v>593.5400174864933</v>
      </c>
    </row>
    <row r="238" spans="1:14" ht="14.4" customHeight="1" x14ac:dyDescent="0.3">
      <c r="A238" s="649" t="s">
        <v>581</v>
      </c>
      <c r="B238" s="650" t="s">
        <v>582</v>
      </c>
      <c r="C238" s="651" t="s">
        <v>586</v>
      </c>
      <c r="D238" s="652" t="s">
        <v>3555</v>
      </c>
      <c r="E238" s="651" t="s">
        <v>609</v>
      </c>
      <c r="F238" s="652" t="s">
        <v>3561</v>
      </c>
      <c r="G238" s="651" t="s">
        <v>634</v>
      </c>
      <c r="H238" s="651" t="s">
        <v>1437</v>
      </c>
      <c r="I238" s="651" t="s">
        <v>1438</v>
      </c>
      <c r="J238" s="651" t="s">
        <v>1439</v>
      </c>
      <c r="K238" s="651" t="s">
        <v>1440</v>
      </c>
      <c r="L238" s="653">
        <v>39.659999999999997</v>
      </c>
      <c r="M238" s="653">
        <v>1</v>
      </c>
      <c r="N238" s="654">
        <v>39.659999999999997</v>
      </c>
    </row>
    <row r="239" spans="1:14" ht="14.4" customHeight="1" x14ac:dyDescent="0.3">
      <c r="A239" s="649" t="s">
        <v>581</v>
      </c>
      <c r="B239" s="650" t="s">
        <v>582</v>
      </c>
      <c r="C239" s="651" t="s">
        <v>586</v>
      </c>
      <c r="D239" s="652" t="s">
        <v>3555</v>
      </c>
      <c r="E239" s="651" t="s">
        <v>609</v>
      </c>
      <c r="F239" s="652" t="s">
        <v>3561</v>
      </c>
      <c r="G239" s="651" t="s">
        <v>634</v>
      </c>
      <c r="H239" s="651" t="s">
        <v>1441</v>
      </c>
      <c r="I239" s="651" t="s">
        <v>1442</v>
      </c>
      <c r="J239" s="651" t="s">
        <v>1443</v>
      </c>
      <c r="K239" s="651" t="s">
        <v>1444</v>
      </c>
      <c r="L239" s="653">
        <v>2538.347495411796</v>
      </c>
      <c r="M239" s="653">
        <v>24</v>
      </c>
      <c r="N239" s="654">
        <v>60920.3398898831</v>
      </c>
    </row>
    <row r="240" spans="1:14" ht="14.4" customHeight="1" x14ac:dyDescent="0.3">
      <c r="A240" s="649" t="s">
        <v>581</v>
      </c>
      <c r="B240" s="650" t="s">
        <v>582</v>
      </c>
      <c r="C240" s="651" t="s">
        <v>586</v>
      </c>
      <c r="D240" s="652" t="s">
        <v>3555</v>
      </c>
      <c r="E240" s="651" t="s">
        <v>609</v>
      </c>
      <c r="F240" s="652" t="s">
        <v>3561</v>
      </c>
      <c r="G240" s="651" t="s">
        <v>634</v>
      </c>
      <c r="H240" s="651" t="s">
        <v>1445</v>
      </c>
      <c r="I240" s="651" t="s">
        <v>1446</v>
      </c>
      <c r="J240" s="651" t="s">
        <v>1447</v>
      </c>
      <c r="K240" s="651" t="s">
        <v>1448</v>
      </c>
      <c r="L240" s="653">
        <v>497.42</v>
      </c>
      <c r="M240" s="653">
        <v>1</v>
      </c>
      <c r="N240" s="654">
        <v>497.42</v>
      </c>
    </row>
    <row r="241" spans="1:14" ht="14.4" customHeight="1" x14ac:dyDescent="0.3">
      <c r="A241" s="649" t="s">
        <v>581</v>
      </c>
      <c r="B241" s="650" t="s">
        <v>582</v>
      </c>
      <c r="C241" s="651" t="s">
        <v>586</v>
      </c>
      <c r="D241" s="652" t="s">
        <v>3555</v>
      </c>
      <c r="E241" s="651" t="s">
        <v>609</v>
      </c>
      <c r="F241" s="652" t="s">
        <v>3561</v>
      </c>
      <c r="G241" s="651" t="s">
        <v>634</v>
      </c>
      <c r="H241" s="651" t="s">
        <v>1449</v>
      </c>
      <c r="I241" s="651" t="s">
        <v>1450</v>
      </c>
      <c r="J241" s="651" t="s">
        <v>1451</v>
      </c>
      <c r="K241" s="651" t="s">
        <v>1452</v>
      </c>
      <c r="L241" s="653">
        <v>74.22</v>
      </c>
      <c r="M241" s="653">
        <v>1</v>
      </c>
      <c r="N241" s="654">
        <v>74.22</v>
      </c>
    </row>
    <row r="242" spans="1:14" ht="14.4" customHeight="1" x14ac:dyDescent="0.3">
      <c r="A242" s="649" t="s">
        <v>581</v>
      </c>
      <c r="B242" s="650" t="s">
        <v>582</v>
      </c>
      <c r="C242" s="651" t="s">
        <v>586</v>
      </c>
      <c r="D242" s="652" t="s">
        <v>3555</v>
      </c>
      <c r="E242" s="651" t="s">
        <v>609</v>
      </c>
      <c r="F242" s="652" t="s">
        <v>3561</v>
      </c>
      <c r="G242" s="651" t="s">
        <v>634</v>
      </c>
      <c r="H242" s="651" t="s">
        <v>1453</v>
      </c>
      <c r="I242" s="651" t="s">
        <v>1454</v>
      </c>
      <c r="J242" s="651" t="s">
        <v>1455</v>
      </c>
      <c r="K242" s="651" t="s">
        <v>1456</v>
      </c>
      <c r="L242" s="653">
        <v>321.20006546128502</v>
      </c>
      <c r="M242" s="653">
        <v>2</v>
      </c>
      <c r="N242" s="654">
        <v>642.40013092257004</v>
      </c>
    </row>
    <row r="243" spans="1:14" ht="14.4" customHeight="1" x14ac:dyDescent="0.3">
      <c r="A243" s="649" t="s">
        <v>581</v>
      </c>
      <c r="B243" s="650" t="s">
        <v>582</v>
      </c>
      <c r="C243" s="651" t="s">
        <v>586</v>
      </c>
      <c r="D243" s="652" t="s">
        <v>3555</v>
      </c>
      <c r="E243" s="651" t="s">
        <v>609</v>
      </c>
      <c r="F243" s="652" t="s">
        <v>3561</v>
      </c>
      <c r="G243" s="651" t="s">
        <v>634</v>
      </c>
      <c r="H243" s="651" t="s">
        <v>1457</v>
      </c>
      <c r="I243" s="651" t="s">
        <v>1458</v>
      </c>
      <c r="J243" s="651" t="s">
        <v>1459</v>
      </c>
      <c r="K243" s="651" t="s">
        <v>1460</v>
      </c>
      <c r="L243" s="653">
        <v>156.19000000000003</v>
      </c>
      <c r="M243" s="653">
        <v>1</v>
      </c>
      <c r="N243" s="654">
        <v>156.19000000000003</v>
      </c>
    </row>
    <row r="244" spans="1:14" ht="14.4" customHeight="1" x14ac:dyDescent="0.3">
      <c r="A244" s="649" t="s">
        <v>581</v>
      </c>
      <c r="B244" s="650" t="s">
        <v>582</v>
      </c>
      <c r="C244" s="651" t="s">
        <v>586</v>
      </c>
      <c r="D244" s="652" t="s">
        <v>3555</v>
      </c>
      <c r="E244" s="651" t="s">
        <v>609</v>
      </c>
      <c r="F244" s="652" t="s">
        <v>3561</v>
      </c>
      <c r="G244" s="651" t="s">
        <v>634</v>
      </c>
      <c r="H244" s="651" t="s">
        <v>1461</v>
      </c>
      <c r="I244" s="651" t="s">
        <v>1462</v>
      </c>
      <c r="J244" s="651" t="s">
        <v>1463</v>
      </c>
      <c r="K244" s="651" t="s">
        <v>1464</v>
      </c>
      <c r="L244" s="653">
        <v>98.300000000000011</v>
      </c>
      <c r="M244" s="653">
        <v>1</v>
      </c>
      <c r="N244" s="654">
        <v>98.300000000000011</v>
      </c>
    </row>
    <row r="245" spans="1:14" ht="14.4" customHeight="1" x14ac:dyDescent="0.3">
      <c r="A245" s="649" t="s">
        <v>581</v>
      </c>
      <c r="B245" s="650" t="s">
        <v>582</v>
      </c>
      <c r="C245" s="651" t="s">
        <v>586</v>
      </c>
      <c r="D245" s="652" t="s">
        <v>3555</v>
      </c>
      <c r="E245" s="651" t="s">
        <v>609</v>
      </c>
      <c r="F245" s="652" t="s">
        <v>3561</v>
      </c>
      <c r="G245" s="651" t="s">
        <v>634</v>
      </c>
      <c r="H245" s="651" t="s">
        <v>1465</v>
      </c>
      <c r="I245" s="651" t="s">
        <v>1466</v>
      </c>
      <c r="J245" s="651" t="s">
        <v>1467</v>
      </c>
      <c r="K245" s="651" t="s">
        <v>1468</v>
      </c>
      <c r="L245" s="653">
        <v>57.429872569154661</v>
      </c>
      <c r="M245" s="653">
        <v>1</v>
      </c>
      <c r="N245" s="654">
        <v>57.429872569154661</v>
      </c>
    </row>
    <row r="246" spans="1:14" ht="14.4" customHeight="1" x14ac:dyDescent="0.3">
      <c r="A246" s="649" t="s">
        <v>581</v>
      </c>
      <c r="B246" s="650" t="s">
        <v>582</v>
      </c>
      <c r="C246" s="651" t="s">
        <v>586</v>
      </c>
      <c r="D246" s="652" t="s">
        <v>3555</v>
      </c>
      <c r="E246" s="651" t="s">
        <v>609</v>
      </c>
      <c r="F246" s="652" t="s">
        <v>3561</v>
      </c>
      <c r="G246" s="651" t="s">
        <v>634</v>
      </c>
      <c r="H246" s="651" t="s">
        <v>1469</v>
      </c>
      <c r="I246" s="651" t="s">
        <v>1470</v>
      </c>
      <c r="J246" s="651" t="s">
        <v>1471</v>
      </c>
      <c r="K246" s="651" t="s">
        <v>1472</v>
      </c>
      <c r="L246" s="653">
        <v>656.53847113263066</v>
      </c>
      <c r="M246" s="653">
        <v>0.34886099999999998</v>
      </c>
      <c r="N246" s="654">
        <v>229.04066757780063</v>
      </c>
    </row>
    <row r="247" spans="1:14" ht="14.4" customHeight="1" x14ac:dyDescent="0.3">
      <c r="A247" s="649" t="s">
        <v>581</v>
      </c>
      <c r="B247" s="650" t="s">
        <v>582</v>
      </c>
      <c r="C247" s="651" t="s">
        <v>586</v>
      </c>
      <c r="D247" s="652" t="s">
        <v>3555</v>
      </c>
      <c r="E247" s="651" t="s">
        <v>609</v>
      </c>
      <c r="F247" s="652" t="s">
        <v>3561</v>
      </c>
      <c r="G247" s="651" t="s">
        <v>634</v>
      </c>
      <c r="H247" s="651" t="s">
        <v>1473</v>
      </c>
      <c r="I247" s="651" t="s">
        <v>1474</v>
      </c>
      <c r="J247" s="651" t="s">
        <v>1475</v>
      </c>
      <c r="K247" s="651" t="s">
        <v>1476</v>
      </c>
      <c r="L247" s="653">
        <v>158.69999999999999</v>
      </c>
      <c r="M247" s="653">
        <v>1</v>
      </c>
      <c r="N247" s="654">
        <v>158.69999999999999</v>
      </c>
    </row>
    <row r="248" spans="1:14" ht="14.4" customHeight="1" x14ac:dyDescent="0.3">
      <c r="A248" s="649" t="s">
        <v>581</v>
      </c>
      <c r="B248" s="650" t="s">
        <v>582</v>
      </c>
      <c r="C248" s="651" t="s">
        <v>586</v>
      </c>
      <c r="D248" s="652" t="s">
        <v>3555</v>
      </c>
      <c r="E248" s="651" t="s">
        <v>609</v>
      </c>
      <c r="F248" s="652" t="s">
        <v>3561</v>
      </c>
      <c r="G248" s="651" t="s">
        <v>634</v>
      </c>
      <c r="H248" s="651" t="s">
        <v>1477</v>
      </c>
      <c r="I248" s="651" t="s">
        <v>1478</v>
      </c>
      <c r="J248" s="651" t="s">
        <v>1479</v>
      </c>
      <c r="K248" s="651" t="s">
        <v>1480</v>
      </c>
      <c r="L248" s="653">
        <v>318.72250000000003</v>
      </c>
      <c r="M248" s="653">
        <v>1</v>
      </c>
      <c r="N248" s="654">
        <v>318.72250000000003</v>
      </c>
    </row>
    <row r="249" spans="1:14" ht="14.4" customHeight="1" x14ac:dyDescent="0.3">
      <c r="A249" s="649" t="s">
        <v>581</v>
      </c>
      <c r="B249" s="650" t="s">
        <v>582</v>
      </c>
      <c r="C249" s="651" t="s">
        <v>586</v>
      </c>
      <c r="D249" s="652" t="s">
        <v>3555</v>
      </c>
      <c r="E249" s="651" t="s">
        <v>609</v>
      </c>
      <c r="F249" s="652" t="s">
        <v>3561</v>
      </c>
      <c r="G249" s="651" t="s">
        <v>634</v>
      </c>
      <c r="H249" s="651" t="s">
        <v>1481</v>
      </c>
      <c r="I249" s="651" t="s">
        <v>1482</v>
      </c>
      <c r="J249" s="651" t="s">
        <v>1216</v>
      </c>
      <c r="K249" s="651" t="s">
        <v>870</v>
      </c>
      <c r="L249" s="653">
        <v>71.3</v>
      </c>
      <c r="M249" s="653">
        <v>1</v>
      </c>
      <c r="N249" s="654">
        <v>71.3</v>
      </c>
    </row>
    <row r="250" spans="1:14" ht="14.4" customHeight="1" x14ac:dyDescent="0.3">
      <c r="A250" s="649" t="s">
        <v>581</v>
      </c>
      <c r="B250" s="650" t="s">
        <v>582</v>
      </c>
      <c r="C250" s="651" t="s">
        <v>586</v>
      </c>
      <c r="D250" s="652" t="s">
        <v>3555</v>
      </c>
      <c r="E250" s="651" t="s">
        <v>609</v>
      </c>
      <c r="F250" s="652" t="s">
        <v>3561</v>
      </c>
      <c r="G250" s="651" t="s">
        <v>634</v>
      </c>
      <c r="H250" s="651" t="s">
        <v>1483</v>
      </c>
      <c r="I250" s="651" t="s">
        <v>1484</v>
      </c>
      <c r="J250" s="651" t="s">
        <v>983</v>
      </c>
      <c r="K250" s="651" t="s">
        <v>1485</v>
      </c>
      <c r="L250" s="653">
        <v>471.49844208727757</v>
      </c>
      <c r="M250" s="653">
        <v>5</v>
      </c>
      <c r="N250" s="654">
        <v>2357.4922104363877</v>
      </c>
    </row>
    <row r="251" spans="1:14" ht="14.4" customHeight="1" x14ac:dyDescent="0.3">
      <c r="A251" s="649" t="s">
        <v>581</v>
      </c>
      <c r="B251" s="650" t="s">
        <v>582</v>
      </c>
      <c r="C251" s="651" t="s">
        <v>586</v>
      </c>
      <c r="D251" s="652" t="s">
        <v>3555</v>
      </c>
      <c r="E251" s="651" t="s">
        <v>609</v>
      </c>
      <c r="F251" s="652" t="s">
        <v>3561</v>
      </c>
      <c r="G251" s="651" t="s">
        <v>634</v>
      </c>
      <c r="H251" s="651" t="s">
        <v>1486</v>
      </c>
      <c r="I251" s="651" t="s">
        <v>1487</v>
      </c>
      <c r="J251" s="651" t="s">
        <v>1488</v>
      </c>
      <c r="K251" s="651" t="s">
        <v>1489</v>
      </c>
      <c r="L251" s="653">
        <v>357.77999999999986</v>
      </c>
      <c r="M251" s="653">
        <v>1</v>
      </c>
      <c r="N251" s="654">
        <v>357.77999999999986</v>
      </c>
    </row>
    <row r="252" spans="1:14" ht="14.4" customHeight="1" x14ac:dyDescent="0.3">
      <c r="A252" s="649" t="s">
        <v>581</v>
      </c>
      <c r="B252" s="650" t="s">
        <v>582</v>
      </c>
      <c r="C252" s="651" t="s">
        <v>586</v>
      </c>
      <c r="D252" s="652" t="s">
        <v>3555</v>
      </c>
      <c r="E252" s="651" t="s">
        <v>609</v>
      </c>
      <c r="F252" s="652" t="s">
        <v>3561</v>
      </c>
      <c r="G252" s="651" t="s">
        <v>634</v>
      </c>
      <c r="H252" s="651" t="s">
        <v>1490</v>
      </c>
      <c r="I252" s="651" t="s">
        <v>1491</v>
      </c>
      <c r="J252" s="651" t="s">
        <v>1492</v>
      </c>
      <c r="K252" s="651"/>
      <c r="L252" s="653">
        <v>298.60805470740388</v>
      </c>
      <c r="M252" s="653">
        <v>1</v>
      </c>
      <c r="N252" s="654">
        <v>298.60805470740388</v>
      </c>
    </row>
    <row r="253" spans="1:14" ht="14.4" customHeight="1" x14ac:dyDescent="0.3">
      <c r="A253" s="649" t="s">
        <v>581</v>
      </c>
      <c r="B253" s="650" t="s">
        <v>582</v>
      </c>
      <c r="C253" s="651" t="s">
        <v>586</v>
      </c>
      <c r="D253" s="652" t="s">
        <v>3555</v>
      </c>
      <c r="E253" s="651" t="s">
        <v>609</v>
      </c>
      <c r="F253" s="652" t="s">
        <v>3561</v>
      </c>
      <c r="G253" s="651" t="s">
        <v>634</v>
      </c>
      <c r="H253" s="651" t="s">
        <v>1493</v>
      </c>
      <c r="I253" s="651" t="s">
        <v>1494</v>
      </c>
      <c r="J253" s="651" t="s">
        <v>1495</v>
      </c>
      <c r="K253" s="651" t="s">
        <v>1496</v>
      </c>
      <c r="L253" s="653">
        <v>501.97472975001756</v>
      </c>
      <c r="M253" s="653">
        <v>8.6951200000000011</v>
      </c>
      <c r="N253" s="654">
        <v>4364.7305121439731</v>
      </c>
    </row>
    <row r="254" spans="1:14" ht="14.4" customHeight="1" x14ac:dyDescent="0.3">
      <c r="A254" s="649" t="s">
        <v>581</v>
      </c>
      <c r="B254" s="650" t="s">
        <v>582</v>
      </c>
      <c r="C254" s="651" t="s">
        <v>586</v>
      </c>
      <c r="D254" s="652" t="s">
        <v>3555</v>
      </c>
      <c r="E254" s="651" t="s">
        <v>609</v>
      </c>
      <c r="F254" s="652" t="s">
        <v>3561</v>
      </c>
      <c r="G254" s="651" t="s">
        <v>634</v>
      </c>
      <c r="H254" s="651" t="s">
        <v>1497</v>
      </c>
      <c r="I254" s="651" t="s">
        <v>1498</v>
      </c>
      <c r="J254" s="651" t="s">
        <v>1495</v>
      </c>
      <c r="K254" s="651" t="s">
        <v>1499</v>
      </c>
      <c r="L254" s="653">
        <v>116.21853350648647</v>
      </c>
      <c r="M254" s="653">
        <v>15.962</v>
      </c>
      <c r="N254" s="654">
        <v>1855.0802318305368</v>
      </c>
    </row>
    <row r="255" spans="1:14" ht="14.4" customHeight="1" x14ac:dyDescent="0.3">
      <c r="A255" s="649" t="s">
        <v>581</v>
      </c>
      <c r="B255" s="650" t="s">
        <v>582</v>
      </c>
      <c r="C255" s="651" t="s">
        <v>586</v>
      </c>
      <c r="D255" s="652" t="s">
        <v>3555</v>
      </c>
      <c r="E255" s="651" t="s">
        <v>609</v>
      </c>
      <c r="F255" s="652" t="s">
        <v>3561</v>
      </c>
      <c r="G255" s="651" t="s">
        <v>634</v>
      </c>
      <c r="H255" s="651" t="s">
        <v>1500</v>
      </c>
      <c r="I255" s="651" t="s">
        <v>237</v>
      </c>
      <c r="J255" s="651" t="s">
        <v>1501</v>
      </c>
      <c r="K255" s="651"/>
      <c r="L255" s="653">
        <v>153.18260331833176</v>
      </c>
      <c r="M255" s="653">
        <v>3</v>
      </c>
      <c r="N255" s="654">
        <v>459.54780995499527</v>
      </c>
    </row>
    <row r="256" spans="1:14" ht="14.4" customHeight="1" x14ac:dyDescent="0.3">
      <c r="A256" s="649" t="s">
        <v>581</v>
      </c>
      <c r="B256" s="650" t="s">
        <v>582</v>
      </c>
      <c r="C256" s="651" t="s">
        <v>586</v>
      </c>
      <c r="D256" s="652" t="s">
        <v>3555</v>
      </c>
      <c r="E256" s="651" t="s">
        <v>609</v>
      </c>
      <c r="F256" s="652" t="s">
        <v>3561</v>
      </c>
      <c r="G256" s="651" t="s">
        <v>634</v>
      </c>
      <c r="H256" s="651" t="s">
        <v>1502</v>
      </c>
      <c r="I256" s="651" t="s">
        <v>237</v>
      </c>
      <c r="J256" s="651" t="s">
        <v>1503</v>
      </c>
      <c r="K256" s="651" t="s">
        <v>1504</v>
      </c>
      <c r="L256" s="653">
        <v>76.892417709476675</v>
      </c>
      <c r="M256" s="653">
        <v>4</v>
      </c>
      <c r="N256" s="654">
        <v>307.5696708379067</v>
      </c>
    </row>
    <row r="257" spans="1:14" ht="14.4" customHeight="1" x14ac:dyDescent="0.3">
      <c r="A257" s="649" t="s">
        <v>581</v>
      </c>
      <c r="B257" s="650" t="s">
        <v>582</v>
      </c>
      <c r="C257" s="651" t="s">
        <v>586</v>
      </c>
      <c r="D257" s="652" t="s">
        <v>3555</v>
      </c>
      <c r="E257" s="651" t="s">
        <v>609</v>
      </c>
      <c r="F257" s="652" t="s">
        <v>3561</v>
      </c>
      <c r="G257" s="651" t="s">
        <v>634</v>
      </c>
      <c r="H257" s="651" t="s">
        <v>1505</v>
      </c>
      <c r="I257" s="651" t="s">
        <v>1506</v>
      </c>
      <c r="J257" s="651" t="s">
        <v>1507</v>
      </c>
      <c r="K257" s="651" t="s">
        <v>1508</v>
      </c>
      <c r="L257" s="653">
        <v>48.018231924516122</v>
      </c>
      <c r="M257" s="653">
        <v>9</v>
      </c>
      <c r="N257" s="654">
        <v>432.16408732064508</v>
      </c>
    </row>
    <row r="258" spans="1:14" ht="14.4" customHeight="1" x14ac:dyDescent="0.3">
      <c r="A258" s="649" t="s">
        <v>581</v>
      </c>
      <c r="B258" s="650" t="s">
        <v>582</v>
      </c>
      <c r="C258" s="651" t="s">
        <v>586</v>
      </c>
      <c r="D258" s="652" t="s">
        <v>3555</v>
      </c>
      <c r="E258" s="651" t="s">
        <v>609</v>
      </c>
      <c r="F258" s="652" t="s">
        <v>3561</v>
      </c>
      <c r="G258" s="651" t="s">
        <v>634</v>
      </c>
      <c r="H258" s="651" t="s">
        <v>1509</v>
      </c>
      <c r="I258" s="651" t="s">
        <v>1510</v>
      </c>
      <c r="J258" s="651" t="s">
        <v>1511</v>
      </c>
      <c r="K258" s="651" t="s">
        <v>1512</v>
      </c>
      <c r="L258" s="653">
        <v>5967.75</v>
      </c>
      <c r="M258" s="653">
        <v>1</v>
      </c>
      <c r="N258" s="654">
        <v>5967.75</v>
      </c>
    </row>
    <row r="259" spans="1:14" ht="14.4" customHeight="1" x14ac:dyDescent="0.3">
      <c r="A259" s="649" t="s">
        <v>581</v>
      </c>
      <c r="B259" s="650" t="s">
        <v>582</v>
      </c>
      <c r="C259" s="651" t="s">
        <v>586</v>
      </c>
      <c r="D259" s="652" t="s">
        <v>3555</v>
      </c>
      <c r="E259" s="651" t="s">
        <v>609</v>
      </c>
      <c r="F259" s="652" t="s">
        <v>3561</v>
      </c>
      <c r="G259" s="651" t="s">
        <v>634</v>
      </c>
      <c r="H259" s="651" t="s">
        <v>1513</v>
      </c>
      <c r="I259" s="651" t="s">
        <v>1514</v>
      </c>
      <c r="J259" s="651" t="s">
        <v>1515</v>
      </c>
      <c r="K259" s="651" t="s">
        <v>1516</v>
      </c>
      <c r="L259" s="653">
        <v>1863.0101969989616</v>
      </c>
      <c r="M259" s="653">
        <v>7</v>
      </c>
      <c r="N259" s="654">
        <v>13041.071378992732</v>
      </c>
    </row>
    <row r="260" spans="1:14" ht="14.4" customHeight="1" x14ac:dyDescent="0.3">
      <c r="A260" s="649" t="s">
        <v>581</v>
      </c>
      <c r="B260" s="650" t="s">
        <v>582</v>
      </c>
      <c r="C260" s="651" t="s">
        <v>586</v>
      </c>
      <c r="D260" s="652" t="s">
        <v>3555</v>
      </c>
      <c r="E260" s="651" t="s">
        <v>609</v>
      </c>
      <c r="F260" s="652" t="s">
        <v>3561</v>
      </c>
      <c r="G260" s="651" t="s">
        <v>634</v>
      </c>
      <c r="H260" s="651" t="s">
        <v>1517</v>
      </c>
      <c r="I260" s="651" t="s">
        <v>1517</v>
      </c>
      <c r="J260" s="651" t="s">
        <v>1518</v>
      </c>
      <c r="K260" s="651" t="s">
        <v>1519</v>
      </c>
      <c r="L260" s="653">
        <v>92.720000000000013</v>
      </c>
      <c r="M260" s="653">
        <v>1</v>
      </c>
      <c r="N260" s="654">
        <v>92.720000000000013</v>
      </c>
    </row>
    <row r="261" spans="1:14" ht="14.4" customHeight="1" x14ac:dyDescent="0.3">
      <c r="A261" s="649" t="s">
        <v>581</v>
      </c>
      <c r="B261" s="650" t="s">
        <v>582</v>
      </c>
      <c r="C261" s="651" t="s">
        <v>586</v>
      </c>
      <c r="D261" s="652" t="s">
        <v>3555</v>
      </c>
      <c r="E261" s="651" t="s">
        <v>609</v>
      </c>
      <c r="F261" s="652" t="s">
        <v>3561</v>
      </c>
      <c r="G261" s="651" t="s">
        <v>634</v>
      </c>
      <c r="H261" s="651" t="s">
        <v>1520</v>
      </c>
      <c r="I261" s="651" t="s">
        <v>1520</v>
      </c>
      <c r="J261" s="651" t="s">
        <v>1521</v>
      </c>
      <c r="K261" s="651" t="s">
        <v>1522</v>
      </c>
      <c r="L261" s="653">
        <v>1378.85</v>
      </c>
      <c r="M261" s="653">
        <v>2</v>
      </c>
      <c r="N261" s="654">
        <v>2757.7</v>
      </c>
    </row>
    <row r="262" spans="1:14" ht="14.4" customHeight="1" x14ac:dyDescent="0.3">
      <c r="A262" s="649" t="s">
        <v>581</v>
      </c>
      <c r="B262" s="650" t="s">
        <v>582</v>
      </c>
      <c r="C262" s="651" t="s">
        <v>586</v>
      </c>
      <c r="D262" s="652" t="s">
        <v>3555</v>
      </c>
      <c r="E262" s="651" t="s">
        <v>609</v>
      </c>
      <c r="F262" s="652" t="s">
        <v>3561</v>
      </c>
      <c r="G262" s="651" t="s">
        <v>634</v>
      </c>
      <c r="H262" s="651" t="s">
        <v>1523</v>
      </c>
      <c r="I262" s="651" t="s">
        <v>1523</v>
      </c>
      <c r="J262" s="651" t="s">
        <v>1524</v>
      </c>
      <c r="K262" s="651" t="s">
        <v>1525</v>
      </c>
      <c r="L262" s="653">
        <v>2486.4412901741925</v>
      </c>
      <c r="M262" s="653">
        <v>7</v>
      </c>
      <c r="N262" s="654">
        <v>17405.089031219348</v>
      </c>
    </row>
    <row r="263" spans="1:14" ht="14.4" customHeight="1" x14ac:dyDescent="0.3">
      <c r="A263" s="649" t="s">
        <v>581</v>
      </c>
      <c r="B263" s="650" t="s">
        <v>582</v>
      </c>
      <c r="C263" s="651" t="s">
        <v>586</v>
      </c>
      <c r="D263" s="652" t="s">
        <v>3555</v>
      </c>
      <c r="E263" s="651" t="s">
        <v>609</v>
      </c>
      <c r="F263" s="652" t="s">
        <v>3561</v>
      </c>
      <c r="G263" s="651" t="s">
        <v>634</v>
      </c>
      <c r="H263" s="651" t="s">
        <v>1526</v>
      </c>
      <c r="I263" s="651" t="s">
        <v>1527</v>
      </c>
      <c r="J263" s="651" t="s">
        <v>1528</v>
      </c>
      <c r="K263" s="651"/>
      <c r="L263" s="653">
        <v>2.6219603801478644</v>
      </c>
      <c r="M263" s="653">
        <v>3</v>
      </c>
      <c r="N263" s="654">
        <v>7.8658811404435935</v>
      </c>
    </row>
    <row r="264" spans="1:14" ht="14.4" customHeight="1" x14ac:dyDescent="0.3">
      <c r="A264" s="649" t="s">
        <v>581</v>
      </c>
      <c r="B264" s="650" t="s">
        <v>582</v>
      </c>
      <c r="C264" s="651" t="s">
        <v>586</v>
      </c>
      <c r="D264" s="652" t="s">
        <v>3555</v>
      </c>
      <c r="E264" s="651" t="s">
        <v>609</v>
      </c>
      <c r="F264" s="652" t="s">
        <v>3561</v>
      </c>
      <c r="G264" s="651" t="s">
        <v>634</v>
      </c>
      <c r="H264" s="651" t="s">
        <v>1529</v>
      </c>
      <c r="I264" s="651" t="s">
        <v>1530</v>
      </c>
      <c r="J264" s="651" t="s">
        <v>1531</v>
      </c>
      <c r="K264" s="651" t="s">
        <v>1532</v>
      </c>
      <c r="L264" s="653">
        <v>98.22</v>
      </c>
      <c r="M264" s="653">
        <v>1</v>
      </c>
      <c r="N264" s="654">
        <v>98.22</v>
      </c>
    </row>
    <row r="265" spans="1:14" ht="14.4" customHeight="1" x14ac:dyDescent="0.3">
      <c r="A265" s="649" t="s">
        <v>581</v>
      </c>
      <c r="B265" s="650" t="s">
        <v>582</v>
      </c>
      <c r="C265" s="651" t="s">
        <v>586</v>
      </c>
      <c r="D265" s="652" t="s">
        <v>3555</v>
      </c>
      <c r="E265" s="651" t="s">
        <v>609</v>
      </c>
      <c r="F265" s="652" t="s">
        <v>3561</v>
      </c>
      <c r="G265" s="651" t="s">
        <v>634</v>
      </c>
      <c r="H265" s="651" t="s">
        <v>1533</v>
      </c>
      <c r="I265" s="651" t="s">
        <v>1527</v>
      </c>
      <c r="J265" s="651" t="s">
        <v>1534</v>
      </c>
      <c r="K265" s="651"/>
      <c r="L265" s="653">
        <v>3.6918000000000002</v>
      </c>
      <c r="M265" s="653">
        <v>2</v>
      </c>
      <c r="N265" s="654">
        <v>7.3836000000000004</v>
      </c>
    </row>
    <row r="266" spans="1:14" ht="14.4" customHeight="1" x14ac:dyDescent="0.3">
      <c r="A266" s="649" t="s">
        <v>581</v>
      </c>
      <c r="B266" s="650" t="s">
        <v>582</v>
      </c>
      <c r="C266" s="651" t="s">
        <v>586</v>
      </c>
      <c r="D266" s="652" t="s">
        <v>3555</v>
      </c>
      <c r="E266" s="651" t="s">
        <v>609</v>
      </c>
      <c r="F266" s="652" t="s">
        <v>3561</v>
      </c>
      <c r="G266" s="651" t="s">
        <v>634</v>
      </c>
      <c r="H266" s="651" t="s">
        <v>1535</v>
      </c>
      <c r="I266" s="651" t="s">
        <v>1536</v>
      </c>
      <c r="J266" s="651" t="s">
        <v>1537</v>
      </c>
      <c r="K266" s="651" t="s">
        <v>1538</v>
      </c>
      <c r="L266" s="653">
        <v>158.11730065292036</v>
      </c>
      <c r="M266" s="653">
        <v>8</v>
      </c>
      <c r="N266" s="654">
        <v>1264.9384052233629</v>
      </c>
    </row>
    <row r="267" spans="1:14" ht="14.4" customHeight="1" x14ac:dyDescent="0.3">
      <c r="A267" s="649" t="s">
        <v>581</v>
      </c>
      <c r="B267" s="650" t="s">
        <v>582</v>
      </c>
      <c r="C267" s="651" t="s">
        <v>586</v>
      </c>
      <c r="D267" s="652" t="s">
        <v>3555</v>
      </c>
      <c r="E267" s="651" t="s">
        <v>609</v>
      </c>
      <c r="F267" s="652" t="s">
        <v>3561</v>
      </c>
      <c r="G267" s="651" t="s">
        <v>634</v>
      </c>
      <c r="H267" s="651" t="s">
        <v>1539</v>
      </c>
      <c r="I267" s="651" t="s">
        <v>237</v>
      </c>
      <c r="J267" s="651" t="s">
        <v>1540</v>
      </c>
      <c r="K267" s="651"/>
      <c r="L267" s="653">
        <v>151.80000000000001</v>
      </c>
      <c r="M267" s="653">
        <v>2</v>
      </c>
      <c r="N267" s="654">
        <v>303.60000000000002</v>
      </c>
    </row>
    <row r="268" spans="1:14" ht="14.4" customHeight="1" x14ac:dyDescent="0.3">
      <c r="A268" s="649" t="s">
        <v>581</v>
      </c>
      <c r="B268" s="650" t="s">
        <v>582</v>
      </c>
      <c r="C268" s="651" t="s">
        <v>586</v>
      </c>
      <c r="D268" s="652" t="s">
        <v>3555</v>
      </c>
      <c r="E268" s="651" t="s">
        <v>609</v>
      </c>
      <c r="F268" s="652" t="s">
        <v>3561</v>
      </c>
      <c r="G268" s="651" t="s">
        <v>634</v>
      </c>
      <c r="H268" s="651" t="s">
        <v>1541</v>
      </c>
      <c r="I268" s="651" t="s">
        <v>1542</v>
      </c>
      <c r="J268" s="651" t="s">
        <v>1543</v>
      </c>
      <c r="K268" s="651" t="s">
        <v>1544</v>
      </c>
      <c r="L268" s="653">
        <v>72.0597252460242</v>
      </c>
      <c r="M268" s="653">
        <v>1</v>
      </c>
      <c r="N268" s="654">
        <v>72.0597252460242</v>
      </c>
    </row>
    <row r="269" spans="1:14" ht="14.4" customHeight="1" x14ac:dyDescent="0.3">
      <c r="A269" s="649" t="s">
        <v>581</v>
      </c>
      <c r="B269" s="650" t="s">
        <v>582</v>
      </c>
      <c r="C269" s="651" t="s">
        <v>586</v>
      </c>
      <c r="D269" s="652" t="s">
        <v>3555</v>
      </c>
      <c r="E269" s="651" t="s">
        <v>609</v>
      </c>
      <c r="F269" s="652" t="s">
        <v>3561</v>
      </c>
      <c r="G269" s="651" t="s">
        <v>634</v>
      </c>
      <c r="H269" s="651" t="s">
        <v>1545</v>
      </c>
      <c r="I269" s="651" t="s">
        <v>1546</v>
      </c>
      <c r="J269" s="651" t="s">
        <v>1547</v>
      </c>
      <c r="K269" s="651" t="s">
        <v>1548</v>
      </c>
      <c r="L269" s="653">
        <v>88.159999999999982</v>
      </c>
      <c r="M269" s="653">
        <v>2</v>
      </c>
      <c r="N269" s="654">
        <v>176.31999999999996</v>
      </c>
    </row>
    <row r="270" spans="1:14" ht="14.4" customHeight="1" x14ac:dyDescent="0.3">
      <c r="A270" s="649" t="s">
        <v>581</v>
      </c>
      <c r="B270" s="650" t="s">
        <v>582</v>
      </c>
      <c r="C270" s="651" t="s">
        <v>586</v>
      </c>
      <c r="D270" s="652" t="s">
        <v>3555</v>
      </c>
      <c r="E270" s="651" t="s">
        <v>609</v>
      </c>
      <c r="F270" s="652" t="s">
        <v>3561</v>
      </c>
      <c r="G270" s="651" t="s">
        <v>634</v>
      </c>
      <c r="H270" s="651" t="s">
        <v>1549</v>
      </c>
      <c r="I270" s="651" t="s">
        <v>1550</v>
      </c>
      <c r="J270" s="651" t="s">
        <v>1551</v>
      </c>
      <c r="K270" s="651" t="s">
        <v>1552</v>
      </c>
      <c r="L270" s="653">
        <v>41.53</v>
      </c>
      <c r="M270" s="653">
        <v>3</v>
      </c>
      <c r="N270" s="654">
        <v>124.59</v>
      </c>
    </row>
    <row r="271" spans="1:14" ht="14.4" customHeight="1" x14ac:dyDescent="0.3">
      <c r="A271" s="649" t="s">
        <v>581</v>
      </c>
      <c r="B271" s="650" t="s">
        <v>582</v>
      </c>
      <c r="C271" s="651" t="s">
        <v>586</v>
      </c>
      <c r="D271" s="652" t="s">
        <v>3555</v>
      </c>
      <c r="E271" s="651" t="s">
        <v>609</v>
      </c>
      <c r="F271" s="652" t="s">
        <v>3561</v>
      </c>
      <c r="G271" s="651" t="s">
        <v>634</v>
      </c>
      <c r="H271" s="651" t="s">
        <v>1553</v>
      </c>
      <c r="I271" s="651" t="s">
        <v>237</v>
      </c>
      <c r="J271" s="651" t="s">
        <v>1554</v>
      </c>
      <c r="K271" s="651"/>
      <c r="L271" s="653">
        <v>119.05110167795027</v>
      </c>
      <c r="M271" s="653">
        <v>1</v>
      </c>
      <c r="N271" s="654">
        <v>119.05110167795027</v>
      </c>
    </row>
    <row r="272" spans="1:14" ht="14.4" customHeight="1" x14ac:dyDescent="0.3">
      <c r="A272" s="649" t="s">
        <v>581</v>
      </c>
      <c r="B272" s="650" t="s">
        <v>582</v>
      </c>
      <c r="C272" s="651" t="s">
        <v>586</v>
      </c>
      <c r="D272" s="652" t="s">
        <v>3555</v>
      </c>
      <c r="E272" s="651" t="s">
        <v>609</v>
      </c>
      <c r="F272" s="652" t="s">
        <v>3561</v>
      </c>
      <c r="G272" s="651" t="s">
        <v>634</v>
      </c>
      <c r="H272" s="651" t="s">
        <v>1555</v>
      </c>
      <c r="I272" s="651" t="s">
        <v>1556</v>
      </c>
      <c r="J272" s="651" t="s">
        <v>1557</v>
      </c>
      <c r="K272" s="651" t="s">
        <v>1558</v>
      </c>
      <c r="L272" s="653">
        <v>262.19999999999987</v>
      </c>
      <c r="M272" s="653">
        <v>3</v>
      </c>
      <c r="N272" s="654">
        <v>786.59999999999968</v>
      </c>
    </row>
    <row r="273" spans="1:14" ht="14.4" customHeight="1" x14ac:dyDescent="0.3">
      <c r="A273" s="649" t="s">
        <v>581</v>
      </c>
      <c r="B273" s="650" t="s">
        <v>582</v>
      </c>
      <c r="C273" s="651" t="s">
        <v>586</v>
      </c>
      <c r="D273" s="652" t="s">
        <v>3555</v>
      </c>
      <c r="E273" s="651" t="s">
        <v>609</v>
      </c>
      <c r="F273" s="652" t="s">
        <v>3561</v>
      </c>
      <c r="G273" s="651" t="s">
        <v>634</v>
      </c>
      <c r="H273" s="651" t="s">
        <v>1559</v>
      </c>
      <c r="I273" s="651" t="s">
        <v>1560</v>
      </c>
      <c r="J273" s="651" t="s">
        <v>1561</v>
      </c>
      <c r="K273" s="651" t="s">
        <v>1562</v>
      </c>
      <c r="L273" s="653">
        <v>37.189999999999991</v>
      </c>
      <c r="M273" s="653">
        <v>1</v>
      </c>
      <c r="N273" s="654">
        <v>37.189999999999991</v>
      </c>
    </row>
    <row r="274" spans="1:14" ht="14.4" customHeight="1" x14ac:dyDescent="0.3">
      <c r="A274" s="649" t="s">
        <v>581</v>
      </c>
      <c r="B274" s="650" t="s">
        <v>582</v>
      </c>
      <c r="C274" s="651" t="s">
        <v>586</v>
      </c>
      <c r="D274" s="652" t="s">
        <v>3555</v>
      </c>
      <c r="E274" s="651" t="s">
        <v>609</v>
      </c>
      <c r="F274" s="652" t="s">
        <v>3561</v>
      </c>
      <c r="G274" s="651" t="s">
        <v>634</v>
      </c>
      <c r="H274" s="651" t="s">
        <v>1563</v>
      </c>
      <c r="I274" s="651" t="s">
        <v>237</v>
      </c>
      <c r="J274" s="651" t="s">
        <v>1564</v>
      </c>
      <c r="K274" s="651"/>
      <c r="L274" s="653">
        <v>145.70625905267298</v>
      </c>
      <c r="M274" s="653">
        <v>3</v>
      </c>
      <c r="N274" s="654">
        <v>437.11877715801893</v>
      </c>
    </row>
    <row r="275" spans="1:14" ht="14.4" customHeight="1" x14ac:dyDescent="0.3">
      <c r="A275" s="649" t="s">
        <v>581</v>
      </c>
      <c r="B275" s="650" t="s">
        <v>582</v>
      </c>
      <c r="C275" s="651" t="s">
        <v>586</v>
      </c>
      <c r="D275" s="652" t="s">
        <v>3555</v>
      </c>
      <c r="E275" s="651" t="s">
        <v>609</v>
      </c>
      <c r="F275" s="652" t="s">
        <v>3561</v>
      </c>
      <c r="G275" s="651" t="s">
        <v>634</v>
      </c>
      <c r="H275" s="651" t="s">
        <v>1565</v>
      </c>
      <c r="I275" s="651" t="s">
        <v>1566</v>
      </c>
      <c r="J275" s="651" t="s">
        <v>1064</v>
      </c>
      <c r="K275" s="651" t="s">
        <v>1567</v>
      </c>
      <c r="L275" s="653">
        <v>35.950021373907688</v>
      </c>
      <c r="M275" s="653">
        <v>2</v>
      </c>
      <c r="N275" s="654">
        <v>71.900042747815377</v>
      </c>
    </row>
    <row r="276" spans="1:14" ht="14.4" customHeight="1" x14ac:dyDescent="0.3">
      <c r="A276" s="649" t="s">
        <v>581</v>
      </c>
      <c r="B276" s="650" t="s">
        <v>582</v>
      </c>
      <c r="C276" s="651" t="s">
        <v>586</v>
      </c>
      <c r="D276" s="652" t="s">
        <v>3555</v>
      </c>
      <c r="E276" s="651" t="s">
        <v>609</v>
      </c>
      <c r="F276" s="652" t="s">
        <v>3561</v>
      </c>
      <c r="G276" s="651" t="s">
        <v>634</v>
      </c>
      <c r="H276" s="651" t="s">
        <v>1568</v>
      </c>
      <c r="I276" s="651" t="s">
        <v>1569</v>
      </c>
      <c r="J276" s="651" t="s">
        <v>1570</v>
      </c>
      <c r="K276" s="651" t="s">
        <v>782</v>
      </c>
      <c r="L276" s="653">
        <v>143.52999999999997</v>
      </c>
      <c r="M276" s="653">
        <v>1</v>
      </c>
      <c r="N276" s="654">
        <v>143.52999999999997</v>
      </c>
    </row>
    <row r="277" spans="1:14" ht="14.4" customHeight="1" x14ac:dyDescent="0.3">
      <c r="A277" s="649" t="s">
        <v>581</v>
      </c>
      <c r="B277" s="650" t="s">
        <v>582</v>
      </c>
      <c r="C277" s="651" t="s">
        <v>586</v>
      </c>
      <c r="D277" s="652" t="s">
        <v>3555</v>
      </c>
      <c r="E277" s="651" t="s">
        <v>609</v>
      </c>
      <c r="F277" s="652" t="s">
        <v>3561</v>
      </c>
      <c r="G277" s="651" t="s">
        <v>634</v>
      </c>
      <c r="H277" s="651" t="s">
        <v>1571</v>
      </c>
      <c r="I277" s="651" t="s">
        <v>1571</v>
      </c>
      <c r="J277" s="651" t="s">
        <v>1572</v>
      </c>
      <c r="K277" s="651" t="s">
        <v>1573</v>
      </c>
      <c r="L277" s="653">
        <v>48.094999999999985</v>
      </c>
      <c r="M277" s="653">
        <v>2</v>
      </c>
      <c r="N277" s="654">
        <v>96.189999999999969</v>
      </c>
    </row>
    <row r="278" spans="1:14" ht="14.4" customHeight="1" x14ac:dyDescent="0.3">
      <c r="A278" s="649" t="s">
        <v>581</v>
      </c>
      <c r="B278" s="650" t="s">
        <v>582</v>
      </c>
      <c r="C278" s="651" t="s">
        <v>586</v>
      </c>
      <c r="D278" s="652" t="s">
        <v>3555</v>
      </c>
      <c r="E278" s="651" t="s">
        <v>609</v>
      </c>
      <c r="F278" s="652" t="s">
        <v>3561</v>
      </c>
      <c r="G278" s="651" t="s">
        <v>634</v>
      </c>
      <c r="H278" s="651" t="s">
        <v>1574</v>
      </c>
      <c r="I278" s="651" t="s">
        <v>237</v>
      </c>
      <c r="J278" s="651" t="s">
        <v>1575</v>
      </c>
      <c r="K278" s="651"/>
      <c r="L278" s="653">
        <v>432.22281495912927</v>
      </c>
      <c r="M278" s="653">
        <v>3</v>
      </c>
      <c r="N278" s="654">
        <v>1296.6684448773879</v>
      </c>
    </row>
    <row r="279" spans="1:14" ht="14.4" customHeight="1" x14ac:dyDescent="0.3">
      <c r="A279" s="649" t="s">
        <v>581</v>
      </c>
      <c r="B279" s="650" t="s">
        <v>582</v>
      </c>
      <c r="C279" s="651" t="s">
        <v>586</v>
      </c>
      <c r="D279" s="652" t="s">
        <v>3555</v>
      </c>
      <c r="E279" s="651" t="s">
        <v>609</v>
      </c>
      <c r="F279" s="652" t="s">
        <v>3561</v>
      </c>
      <c r="G279" s="651" t="s">
        <v>634</v>
      </c>
      <c r="H279" s="651" t="s">
        <v>1576</v>
      </c>
      <c r="I279" s="651" t="s">
        <v>1577</v>
      </c>
      <c r="J279" s="651" t="s">
        <v>1258</v>
      </c>
      <c r="K279" s="651" t="s">
        <v>1578</v>
      </c>
      <c r="L279" s="653">
        <v>149.89996289839999</v>
      </c>
      <c r="M279" s="653">
        <v>1</v>
      </c>
      <c r="N279" s="654">
        <v>149.89996289839999</v>
      </c>
    </row>
    <row r="280" spans="1:14" ht="14.4" customHeight="1" x14ac:dyDescent="0.3">
      <c r="A280" s="649" t="s">
        <v>581</v>
      </c>
      <c r="B280" s="650" t="s">
        <v>582</v>
      </c>
      <c r="C280" s="651" t="s">
        <v>586</v>
      </c>
      <c r="D280" s="652" t="s">
        <v>3555</v>
      </c>
      <c r="E280" s="651" t="s">
        <v>609</v>
      </c>
      <c r="F280" s="652" t="s">
        <v>3561</v>
      </c>
      <c r="G280" s="651" t="s">
        <v>634</v>
      </c>
      <c r="H280" s="651" t="s">
        <v>1579</v>
      </c>
      <c r="I280" s="651" t="s">
        <v>1580</v>
      </c>
      <c r="J280" s="651" t="s">
        <v>1581</v>
      </c>
      <c r="K280" s="651" t="s">
        <v>1582</v>
      </c>
      <c r="L280" s="653">
        <v>32.850052738302551</v>
      </c>
      <c r="M280" s="653">
        <v>16</v>
      </c>
      <c r="N280" s="654">
        <v>525.60084381284082</v>
      </c>
    </row>
    <row r="281" spans="1:14" ht="14.4" customHeight="1" x14ac:dyDescent="0.3">
      <c r="A281" s="649" t="s">
        <v>581</v>
      </c>
      <c r="B281" s="650" t="s">
        <v>582</v>
      </c>
      <c r="C281" s="651" t="s">
        <v>586</v>
      </c>
      <c r="D281" s="652" t="s">
        <v>3555</v>
      </c>
      <c r="E281" s="651" t="s">
        <v>609</v>
      </c>
      <c r="F281" s="652" t="s">
        <v>3561</v>
      </c>
      <c r="G281" s="651" t="s">
        <v>634</v>
      </c>
      <c r="H281" s="651" t="s">
        <v>1583</v>
      </c>
      <c r="I281" s="651" t="s">
        <v>1584</v>
      </c>
      <c r="J281" s="651" t="s">
        <v>1585</v>
      </c>
      <c r="K281" s="651" t="s">
        <v>1586</v>
      </c>
      <c r="L281" s="653">
        <v>69.106666666666683</v>
      </c>
      <c r="M281" s="653">
        <v>3</v>
      </c>
      <c r="N281" s="654">
        <v>207.32000000000005</v>
      </c>
    </row>
    <row r="282" spans="1:14" ht="14.4" customHeight="1" x14ac:dyDescent="0.3">
      <c r="A282" s="649" t="s">
        <v>581</v>
      </c>
      <c r="B282" s="650" t="s">
        <v>582</v>
      </c>
      <c r="C282" s="651" t="s">
        <v>586</v>
      </c>
      <c r="D282" s="652" t="s">
        <v>3555</v>
      </c>
      <c r="E282" s="651" t="s">
        <v>609</v>
      </c>
      <c r="F282" s="652" t="s">
        <v>3561</v>
      </c>
      <c r="G282" s="651" t="s">
        <v>634</v>
      </c>
      <c r="H282" s="651" t="s">
        <v>1587</v>
      </c>
      <c r="I282" s="651" t="s">
        <v>1588</v>
      </c>
      <c r="J282" s="651" t="s">
        <v>1589</v>
      </c>
      <c r="K282" s="651" t="s">
        <v>1590</v>
      </c>
      <c r="L282" s="653">
        <v>168.75666666666666</v>
      </c>
      <c r="M282" s="653">
        <v>3</v>
      </c>
      <c r="N282" s="654">
        <v>506.27</v>
      </c>
    </row>
    <row r="283" spans="1:14" ht="14.4" customHeight="1" x14ac:dyDescent="0.3">
      <c r="A283" s="649" t="s">
        <v>581</v>
      </c>
      <c r="B283" s="650" t="s">
        <v>582</v>
      </c>
      <c r="C283" s="651" t="s">
        <v>586</v>
      </c>
      <c r="D283" s="652" t="s">
        <v>3555</v>
      </c>
      <c r="E283" s="651" t="s">
        <v>609</v>
      </c>
      <c r="F283" s="652" t="s">
        <v>3561</v>
      </c>
      <c r="G283" s="651" t="s">
        <v>634</v>
      </c>
      <c r="H283" s="651" t="s">
        <v>1591</v>
      </c>
      <c r="I283" s="651" t="s">
        <v>1592</v>
      </c>
      <c r="J283" s="651" t="s">
        <v>1593</v>
      </c>
      <c r="K283" s="651" t="s">
        <v>1594</v>
      </c>
      <c r="L283" s="653">
        <v>86.389999999999986</v>
      </c>
      <c r="M283" s="653">
        <v>1</v>
      </c>
      <c r="N283" s="654">
        <v>86.389999999999986</v>
      </c>
    </row>
    <row r="284" spans="1:14" ht="14.4" customHeight="1" x14ac:dyDescent="0.3">
      <c r="A284" s="649" t="s">
        <v>581</v>
      </c>
      <c r="B284" s="650" t="s">
        <v>582</v>
      </c>
      <c r="C284" s="651" t="s">
        <v>586</v>
      </c>
      <c r="D284" s="652" t="s">
        <v>3555</v>
      </c>
      <c r="E284" s="651" t="s">
        <v>609</v>
      </c>
      <c r="F284" s="652" t="s">
        <v>3561</v>
      </c>
      <c r="G284" s="651" t="s">
        <v>634</v>
      </c>
      <c r="H284" s="651" t="s">
        <v>1595</v>
      </c>
      <c r="I284" s="651" t="s">
        <v>237</v>
      </c>
      <c r="J284" s="651" t="s">
        <v>1596</v>
      </c>
      <c r="K284" s="651"/>
      <c r="L284" s="653">
        <v>146.48991767457866</v>
      </c>
      <c r="M284" s="653">
        <v>2</v>
      </c>
      <c r="N284" s="654">
        <v>292.97983534915733</v>
      </c>
    </row>
    <row r="285" spans="1:14" ht="14.4" customHeight="1" x14ac:dyDescent="0.3">
      <c r="A285" s="649" t="s">
        <v>581</v>
      </c>
      <c r="B285" s="650" t="s">
        <v>582</v>
      </c>
      <c r="C285" s="651" t="s">
        <v>586</v>
      </c>
      <c r="D285" s="652" t="s">
        <v>3555</v>
      </c>
      <c r="E285" s="651" t="s">
        <v>609</v>
      </c>
      <c r="F285" s="652" t="s">
        <v>3561</v>
      </c>
      <c r="G285" s="651" t="s">
        <v>634</v>
      </c>
      <c r="H285" s="651" t="s">
        <v>1597</v>
      </c>
      <c r="I285" s="651" t="s">
        <v>1598</v>
      </c>
      <c r="J285" s="651" t="s">
        <v>1599</v>
      </c>
      <c r="K285" s="651" t="s">
        <v>1600</v>
      </c>
      <c r="L285" s="653">
        <v>79.22</v>
      </c>
      <c r="M285" s="653">
        <v>1</v>
      </c>
      <c r="N285" s="654">
        <v>79.22</v>
      </c>
    </row>
    <row r="286" spans="1:14" ht="14.4" customHeight="1" x14ac:dyDescent="0.3">
      <c r="A286" s="649" t="s">
        <v>581</v>
      </c>
      <c r="B286" s="650" t="s">
        <v>582</v>
      </c>
      <c r="C286" s="651" t="s">
        <v>586</v>
      </c>
      <c r="D286" s="652" t="s">
        <v>3555</v>
      </c>
      <c r="E286" s="651" t="s">
        <v>609</v>
      </c>
      <c r="F286" s="652" t="s">
        <v>3561</v>
      </c>
      <c r="G286" s="651" t="s">
        <v>634</v>
      </c>
      <c r="H286" s="651" t="s">
        <v>1601</v>
      </c>
      <c r="I286" s="651" t="s">
        <v>1602</v>
      </c>
      <c r="J286" s="651" t="s">
        <v>1603</v>
      </c>
      <c r="K286" s="651" t="s">
        <v>1604</v>
      </c>
      <c r="L286" s="653">
        <v>107.77999999999997</v>
      </c>
      <c r="M286" s="653">
        <v>1</v>
      </c>
      <c r="N286" s="654">
        <v>107.77999999999997</v>
      </c>
    </row>
    <row r="287" spans="1:14" ht="14.4" customHeight="1" x14ac:dyDescent="0.3">
      <c r="A287" s="649" t="s">
        <v>581</v>
      </c>
      <c r="B287" s="650" t="s">
        <v>582</v>
      </c>
      <c r="C287" s="651" t="s">
        <v>586</v>
      </c>
      <c r="D287" s="652" t="s">
        <v>3555</v>
      </c>
      <c r="E287" s="651" t="s">
        <v>609</v>
      </c>
      <c r="F287" s="652" t="s">
        <v>3561</v>
      </c>
      <c r="G287" s="651" t="s">
        <v>634</v>
      </c>
      <c r="H287" s="651" t="s">
        <v>1605</v>
      </c>
      <c r="I287" s="651" t="s">
        <v>237</v>
      </c>
      <c r="J287" s="651" t="s">
        <v>1606</v>
      </c>
      <c r="K287" s="651"/>
      <c r="L287" s="653">
        <v>50.305387433147679</v>
      </c>
      <c r="M287" s="653">
        <v>1</v>
      </c>
      <c r="N287" s="654">
        <v>50.305387433147679</v>
      </c>
    </row>
    <row r="288" spans="1:14" ht="14.4" customHeight="1" x14ac:dyDescent="0.3">
      <c r="A288" s="649" t="s">
        <v>581</v>
      </c>
      <c r="B288" s="650" t="s">
        <v>582</v>
      </c>
      <c r="C288" s="651" t="s">
        <v>586</v>
      </c>
      <c r="D288" s="652" t="s">
        <v>3555</v>
      </c>
      <c r="E288" s="651" t="s">
        <v>609</v>
      </c>
      <c r="F288" s="652" t="s">
        <v>3561</v>
      </c>
      <c r="G288" s="651" t="s">
        <v>634</v>
      </c>
      <c r="H288" s="651" t="s">
        <v>1607</v>
      </c>
      <c r="I288" s="651" t="s">
        <v>1608</v>
      </c>
      <c r="J288" s="651" t="s">
        <v>1609</v>
      </c>
      <c r="K288" s="651"/>
      <c r="L288" s="653">
        <v>177.5</v>
      </c>
      <c r="M288" s="653">
        <v>1</v>
      </c>
      <c r="N288" s="654">
        <v>177.5</v>
      </c>
    </row>
    <row r="289" spans="1:14" ht="14.4" customHeight="1" x14ac:dyDescent="0.3">
      <c r="A289" s="649" t="s">
        <v>581</v>
      </c>
      <c r="B289" s="650" t="s">
        <v>582</v>
      </c>
      <c r="C289" s="651" t="s">
        <v>586</v>
      </c>
      <c r="D289" s="652" t="s">
        <v>3555</v>
      </c>
      <c r="E289" s="651" t="s">
        <v>609</v>
      </c>
      <c r="F289" s="652" t="s">
        <v>3561</v>
      </c>
      <c r="G289" s="651" t="s">
        <v>634</v>
      </c>
      <c r="H289" s="651" t="s">
        <v>1610</v>
      </c>
      <c r="I289" s="651" t="s">
        <v>1611</v>
      </c>
      <c r="J289" s="651" t="s">
        <v>1612</v>
      </c>
      <c r="K289" s="651" t="s">
        <v>1613</v>
      </c>
      <c r="L289" s="653">
        <v>104.10000000000002</v>
      </c>
      <c r="M289" s="653">
        <v>4</v>
      </c>
      <c r="N289" s="654">
        <v>416.40000000000009</v>
      </c>
    </row>
    <row r="290" spans="1:14" ht="14.4" customHeight="1" x14ac:dyDescent="0.3">
      <c r="A290" s="649" t="s">
        <v>581</v>
      </c>
      <c r="B290" s="650" t="s">
        <v>582</v>
      </c>
      <c r="C290" s="651" t="s">
        <v>586</v>
      </c>
      <c r="D290" s="652" t="s">
        <v>3555</v>
      </c>
      <c r="E290" s="651" t="s">
        <v>609</v>
      </c>
      <c r="F290" s="652" t="s">
        <v>3561</v>
      </c>
      <c r="G290" s="651" t="s">
        <v>634</v>
      </c>
      <c r="H290" s="651" t="s">
        <v>1614</v>
      </c>
      <c r="I290" s="651" t="s">
        <v>1615</v>
      </c>
      <c r="J290" s="651" t="s">
        <v>1616</v>
      </c>
      <c r="K290" s="651" t="s">
        <v>1403</v>
      </c>
      <c r="L290" s="653">
        <v>31.480000000000015</v>
      </c>
      <c r="M290" s="653">
        <v>1</v>
      </c>
      <c r="N290" s="654">
        <v>31.480000000000015</v>
      </c>
    </row>
    <row r="291" spans="1:14" ht="14.4" customHeight="1" x14ac:dyDescent="0.3">
      <c r="A291" s="649" t="s">
        <v>581</v>
      </c>
      <c r="B291" s="650" t="s">
        <v>582</v>
      </c>
      <c r="C291" s="651" t="s">
        <v>586</v>
      </c>
      <c r="D291" s="652" t="s">
        <v>3555</v>
      </c>
      <c r="E291" s="651" t="s">
        <v>609</v>
      </c>
      <c r="F291" s="652" t="s">
        <v>3561</v>
      </c>
      <c r="G291" s="651" t="s">
        <v>634</v>
      </c>
      <c r="H291" s="651" t="s">
        <v>1617</v>
      </c>
      <c r="I291" s="651" t="s">
        <v>237</v>
      </c>
      <c r="J291" s="651" t="s">
        <v>1618</v>
      </c>
      <c r="K291" s="651"/>
      <c r="L291" s="653">
        <v>426.65</v>
      </c>
      <c r="M291" s="653">
        <v>1</v>
      </c>
      <c r="N291" s="654">
        <v>426.65</v>
      </c>
    </row>
    <row r="292" spans="1:14" ht="14.4" customHeight="1" x14ac:dyDescent="0.3">
      <c r="A292" s="649" t="s">
        <v>581</v>
      </c>
      <c r="B292" s="650" t="s">
        <v>582</v>
      </c>
      <c r="C292" s="651" t="s">
        <v>586</v>
      </c>
      <c r="D292" s="652" t="s">
        <v>3555</v>
      </c>
      <c r="E292" s="651" t="s">
        <v>609</v>
      </c>
      <c r="F292" s="652" t="s">
        <v>3561</v>
      </c>
      <c r="G292" s="651" t="s">
        <v>634</v>
      </c>
      <c r="H292" s="651" t="s">
        <v>1619</v>
      </c>
      <c r="I292" s="651" t="s">
        <v>237</v>
      </c>
      <c r="J292" s="651" t="s">
        <v>1620</v>
      </c>
      <c r="K292" s="651"/>
      <c r="L292" s="653">
        <v>21.878305113194301</v>
      </c>
      <c r="M292" s="653">
        <v>18</v>
      </c>
      <c r="N292" s="654">
        <v>393.80949203749742</v>
      </c>
    </row>
    <row r="293" spans="1:14" ht="14.4" customHeight="1" x14ac:dyDescent="0.3">
      <c r="A293" s="649" t="s">
        <v>581</v>
      </c>
      <c r="B293" s="650" t="s">
        <v>582</v>
      </c>
      <c r="C293" s="651" t="s">
        <v>586</v>
      </c>
      <c r="D293" s="652" t="s">
        <v>3555</v>
      </c>
      <c r="E293" s="651" t="s">
        <v>609</v>
      </c>
      <c r="F293" s="652" t="s">
        <v>3561</v>
      </c>
      <c r="G293" s="651" t="s">
        <v>634</v>
      </c>
      <c r="H293" s="651" t="s">
        <v>1621</v>
      </c>
      <c r="I293" s="651" t="s">
        <v>1622</v>
      </c>
      <c r="J293" s="651" t="s">
        <v>1623</v>
      </c>
      <c r="K293" s="651" t="s">
        <v>1624</v>
      </c>
      <c r="L293" s="653">
        <v>19.78</v>
      </c>
      <c r="M293" s="653">
        <v>2</v>
      </c>
      <c r="N293" s="654">
        <v>39.56</v>
      </c>
    </row>
    <row r="294" spans="1:14" ht="14.4" customHeight="1" x14ac:dyDescent="0.3">
      <c r="A294" s="649" t="s">
        <v>581</v>
      </c>
      <c r="B294" s="650" t="s">
        <v>582</v>
      </c>
      <c r="C294" s="651" t="s">
        <v>586</v>
      </c>
      <c r="D294" s="652" t="s">
        <v>3555</v>
      </c>
      <c r="E294" s="651" t="s">
        <v>609</v>
      </c>
      <c r="F294" s="652" t="s">
        <v>3561</v>
      </c>
      <c r="G294" s="651" t="s">
        <v>634</v>
      </c>
      <c r="H294" s="651" t="s">
        <v>1625</v>
      </c>
      <c r="I294" s="651" t="s">
        <v>237</v>
      </c>
      <c r="J294" s="651" t="s">
        <v>1626</v>
      </c>
      <c r="K294" s="651" t="s">
        <v>1627</v>
      </c>
      <c r="L294" s="653">
        <v>32.549999999999997</v>
      </c>
      <c r="M294" s="653">
        <v>1</v>
      </c>
      <c r="N294" s="654">
        <v>32.549999999999997</v>
      </c>
    </row>
    <row r="295" spans="1:14" ht="14.4" customHeight="1" x14ac:dyDescent="0.3">
      <c r="A295" s="649" t="s">
        <v>581</v>
      </c>
      <c r="B295" s="650" t="s">
        <v>582</v>
      </c>
      <c r="C295" s="651" t="s">
        <v>586</v>
      </c>
      <c r="D295" s="652" t="s">
        <v>3555</v>
      </c>
      <c r="E295" s="651" t="s">
        <v>609</v>
      </c>
      <c r="F295" s="652" t="s">
        <v>3561</v>
      </c>
      <c r="G295" s="651" t="s">
        <v>634</v>
      </c>
      <c r="H295" s="651" t="s">
        <v>1628</v>
      </c>
      <c r="I295" s="651" t="s">
        <v>1629</v>
      </c>
      <c r="J295" s="651" t="s">
        <v>1630</v>
      </c>
      <c r="K295" s="651" t="s">
        <v>1631</v>
      </c>
      <c r="L295" s="653">
        <v>188.57772224198999</v>
      </c>
      <c r="M295" s="653">
        <v>4</v>
      </c>
      <c r="N295" s="654">
        <v>754.31088896795995</v>
      </c>
    </row>
    <row r="296" spans="1:14" ht="14.4" customHeight="1" x14ac:dyDescent="0.3">
      <c r="A296" s="649" t="s">
        <v>581</v>
      </c>
      <c r="B296" s="650" t="s">
        <v>582</v>
      </c>
      <c r="C296" s="651" t="s">
        <v>586</v>
      </c>
      <c r="D296" s="652" t="s">
        <v>3555</v>
      </c>
      <c r="E296" s="651" t="s">
        <v>609</v>
      </c>
      <c r="F296" s="652" t="s">
        <v>3561</v>
      </c>
      <c r="G296" s="651" t="s">
        <v>634</v>
      </c>
      <c r="H296" s="651" t="s">
        <v>1632</v>
      </c>
      <c r="I296" s="651" t="s">
        <v>1633</v>
      </c>
      <c r="J296" s="651" t="s">
        <v>1634</v>
      </c>
      <c r="K296" s="651" t="s">
        <v>1635</v>
      </c>
      <c r="L296" s="653">
        <v>108.63067336748249</v>
      </c>
      <c r="M296" s="653">
        <v>36.549000000000007</v>
      </c>
      <c r="N296" s="654">
        <v>3970.342480908118</v>
      </c>
    </row>
    <row r="297" spans="1:14" ht="14.4" customHeight="1" x14ac:dyDescent="0.3">
      <c r="A297" s="649" t="s">
        <v>581</v>
      </c>
      <c r="B297" s="650" t="s">
        <v>582</v>
      </c>
      <c r="C297" s="651" t="s">
        <v>586</v>
      </c>
      <c r="D297" s="652" t="s">
        <v>3555</v>
      </c>
      <c r="E297" s="651" t="s">
        <v>609</v>
      </c>
      <c r="F297" s="652" t="s">
        <v>3561</v>
      </c>
      <c r="G297" s="651" t="s">
        <v>634</v>
      </c>
      <c r="H297" s="651" t="s">
        <v>1636</v>
      </c>
      <c r="I297" s="651" t="s">
        <v>1637</v>
      </c>
      <c r="J297" s="651" t="s">
        <v>1634</v>
      </c>
      <c r="K297" s="651" t="s">
        <v>1638</v>
      </c>
      <c r="L297" s="653">
        <v>234.30050930133007</v>
      </c>
      <c r="M297" s="653">
        <v>3.5369999999999999</v>
      </c>
      <c r="N297" s="654">
        <v>828.72090139880447</v>
      </c>
    </row>
    <row r="298" spans="1:14" ht="14.4" customHeight="1" x14ac:dyDescent="0.3">
      <c r="A298" s="649" t="s">
        <v>581</v>
      </c>
      <c r="B298" s="650" t="s">
        <v>582</v>
      </c>
      <c r="C298" s="651" t="s">
        <v>586</v>
      </c>
      <c r="D298" s="652" t="s">
        <v>3555</v>
      </c>
      <c r="E298" s="651" t="s">
        <v>609</v>
      </c>
      <c r="F298" s="652" t="s">
        <v>3561</v>
      </c>
      <c r="G298" s="651" t="s">
        <v>634</v>
      </c>
      <c r="H298" s="651" t="s">
        <v>1639</v>
      </c>
      <c r="I298" s="651" t="s">
        <v>1640</v>
      </c>
      <c r="J298" s="651" t="s">
        <v>1641</v>
      </c>
      <c r="K298" s="651" t="s">
        <v>1476</v>
      </c>
      <c r="L298" s="653">
        <v>421.90564038224869</v>
      </c>
      <c r="M298" s="653">
        <v>10.459788600000001</v>
      </c>
      <c r="N298" s="654">
        <v>4413.0438075459451</v>
      </c>
    </row>
    <row r="299" spans="1:14" ht="14.4" customHeight="1" x14ac:dyDescent="0.3">
      <c r="A299" s="649" t="s">
        <v>581</v>
      </c>
      <c r="B299" s="650" t="s">
        <v>582</v>
      </c>
      <c r="C299" s="651" t="s">
        <v>586</v>
      </c>
      <c r="D299" s="652" t="s">
        <v>3555</v>
      </c>
      <c r="E299" s="651" t="s">
        <v>609</v>
      </c>
      <c r="F299" s="652" t="s">
        <v>3561</v>
      </c>
      <c r="G299" s="651" t="s">
        <v>634</v>
      </c>
      <c r="H299" s="651" t="s">
        <v>1642</v>
      </c>
      <c r="I299" s="651" t="s">
        <v>1643</v>
      </c>
      <c r="J299" s="651" t="s">
        <v>1644</v>
      </c>
      <c r="K299" s="651" t="s">
        <v>1480</v>
      </c>
      <c r="L299" s="653">
        <v>932.5463866617456</v>
      </c>
      <c r="M299" s="653">
        <v>11.224381900000001</v>
      </c>
      <c r="N299" s="654">
        <v>10467.256783356499</v>
      </c>
    </row>
    <row r="300" spans="1:14" ht="14.4" customHeight="1" x14ac:dyDescent="0.3">
      <c r="A300" s="649" t="s">
        <v>581</v>
      </c>
      <c r="B300" s="650" t="s">
        <v>582</v>
      </c>
      <c r="C300" s="651" t="s">
        <v>586</v>
      </c>
      <c r="D300" s="652" t="s">
        <v>3555</v>
      </c>
      <c r="E300" s="651" t="s">
        <v>609</v>
      </c>
      <c r="F300" s="652" t="s">
        <v>3561</v>
      </c>
      <c r="G300" s="651" t="s">
        <v>634</v>
      </c>
      <c r="H300" s="651" t="s">
        <v>1645</v>
      </c>
      <c r="I300" s="651" t="s">
        <v>1646</v>
      </c>
      <c r="J300" s="651" t="s">
        <v>1647</v>
      </c>
      <c r="K300" s="651" t="s">
        <v>1648</v>
      </c>
      <c r="L300" s="653">
        <v>1761.1177378576294</v>
      </c>
      <c r="M300" s="653">
        <v>48.749730800000002</v>
      </c>
      <c r="N300" s="654">
        <v>85854.015627664412</v>
      </c>
    </row>
    <row r="301" spans="1:14" ht="14.4" customHeight="1" x14ac:dyDescent="0.3">
      <c r="A301" s="649" t="s">
        <v>581</v>
      </c>
      <c r="B301" s="650" t="s">
        <v>582</v>
      </c>
      <c r="C301" s="651" t="s">
        <v>586</v>
      </c>
      <c r="D301" s="652" t="s">
        <v>3555</v>
      </c>
      <c r="E301" s="651" t="s">
        <v>609</v>
      </c>
      <c r="F301" s="652" t="s">
        <v>3561</v>
      </c>
      <c r="G301" s="651" t="s">
        <v>634</v>
      </c>
      <c r="H301" s="651" t="s">
        <v>1649</v>
      </c>
      <c r="I301" s="651" t="s">
        <v>1649</v>
      </c>
      <c r="J301" s="651" t="s">
        <v>1650</v>
      </c>
      <c r="K301" s="651" t="s">
        <v>1651</v>
      </c>
      <c r="L301" s="653">
        <v>173.06095043894248</v>
      </c>
      <c r="M301" s="653">
        <v>260.23218890000004</v>
      </c>
      <c r="N301" s="654">
        <v>45036.029945840426</v>
      </c>
    </row>
    <row r="302" spans="1:14" ht="14.4" customHeight="1" x14ac:dyDescent="0.3">
      <c r="A302" s="649" t="s">
        <v>581</v>
      </c>
      <c r="B302" s="650" t="s">
        <v>582</v>
      </c>
      <c r="C302" s="651" t="s">
        <v>586</v>
      </c>
      <c r="D302" s="652" t="s">
        <v>3555</v>
      </c>
      <c r="E302" s="651" t="s">
        <v>609</v>
      </c>
      <c r="F302" s="652" t="s">
        <v>3561</v>
      </c>
      <c r="G302" s="651" t="s">
        <v>634</v>
      </c>
      <c r="H302" s="651" t="s">
        <v>1652</v>
      </c>
      <c r="I302" s="651" t="s">
        <v>1653</v>
      </c>
      <c r="J302" s="651" t="s">
        <v>1654</v>
      </c>
      <c r="K302" s="651" t="s">
        <v>1655</v>
      </c>
      <c r="L302" s="653">
        <v>120.3203811275547</v>
      </c>
      <c r="M302" s="653">
        <v>2.1320000000000001</v>
      </c>
      <c r="N302" s="654">
        <v>256.52305256394664</v>
      </c>
    </row>
    <row r="303" spans="1:14" ht="14.4" customHeight="1" x14ac:dyDescent="0.3">
      <c r="A303" s="649" t="s">
        <v>581</v>
      </c>
      <c r="B303" s="650" t="s">
        <v>582</v>
      </c>
      <c r="C303" s="651" t="s">
        <v>586</v>
      </c>
      <c r="D303" s="652" t="s">
        <v>3555</v>
      </c>
      <c r="E303" s="651" t="s">
        <v>609</v>
      </c>
      <c r="F303" s="652" t="s">
        <v>3561</v>
      </c>
      <c r="G303" s="651" t="s">
        <v>634</v>
      </c>
      <c r="H303" s="651" t="s">
        <v>1656</v>
      </c>
      <c r="I303" s="651" t="s">
        <v>1657</v>
      </c>
      <c r="J303" s="651" t="s">
        <v>1658</v>
      </c>
      <c r="K303" s="651"/>
      <c r="L303" s="653">
        <v>296.3</v>
      </c>
      <c r="M303" s="653">
        <v>1</v>
      </c>
      <c r="N303" s="654">
        <v>296.3</v>
      </c>
    </row>
    <row r="304" spans="1:14" ht="14.4" customHeight="1" x14ac:dyDescent="0.3">
      <c r="A304" s="649" t="s">
        <v>581</v>
      </c>
      <c r="B304" s="650" t="s">
        <v>582</v>
      </c>
      <c r="C304" s="651" t="s">
        <v>586</v>
      </c>
      <c r="D304" s="652" t="s">
        <v>3555</v>
      </c>
      <c r="E304" s="651" t="s">
        <v>609</v>
      </c>
      <c r="F304" s="652" t="s">
        <v>3561</v>
      </c>
      <c r="G304" s="651" t="s">
        <v>634</v>
      </c>
      <c r="H304" s="651" t="s">
        <v>1659</v>
      </c>
      <c r="I304" s="651" t="s">
        <v>1660</v>
      </c>
      <c r="J304" s="651" t="s">
        <v>1661</v>
      </c>
      <c r="K304" s="651" t="s">
        <v>1662</v>
      </c>
      <c r="L304" s="653">
        <v>57.269915282784694</v>
      </c>
      <c r="M304" s="653">
        <v>3</v>
      </c>
      <c r="N304" s="654">
        <v>171.80974584835408</v>
      </c>
    </row>
    <row r="305" spans="1:14" ht="14.4" customHeight="1" x14ac:dyDescent="0.3">
      <c r="A305" s="649" t="s">
        <v>581</v>
      </c>
      <c r="B305" s="650" t="s">
        <v>582</v>
      </c>
      <c r="C305" s="651" t="s">
        <v>586</v>
      </c>
      <c r="D305" s="652" t="s">
        <v>3555</v>
      </c>
      <c r="E305" s="651" t="s">
        <v>609</v>
      </c>
      <c r="F305" s="652" t="s">
        <v>3561</v>
      </c>
      <c r="G305" s="651" t="s">
        <v>634</v>
      </c>
      <c r="H305" s="651" t="s">
        <v>1663</v>
      </c>
      <c r="I305" s="651" t="s">
        <v>1663</v>
      </c>
      <c r="J305" s="651" t="s">
        <v>1664</v>
      </c>
      <c r="K305" s="651" t="s">
        <v>1665</v>
      </c>
      <c r="L305" s="653">
        <v>4128.3513407898345</v>
      </c>
      <c r="M305" s="653">
        <v>0.4</v>
      </c>
      <c r="N305" s="654">
        <v>1651.3405363159341</v>
      </c>
    </row>
    <row r="306" spans="1:14" ht="14.4" customHeight="1" x14ac:dyDescent="0.3">
      <c r="A306" s="649" t="s">
        <v>581</v>
      </c>
      <c r="B306" s="650" t="s">
        <v>582</v>
      </c>
      <c r="C306" s="651" t="s">
        <v>586</v>
      </c>
      <c r="D306" s="652" t="s">
        <v>3555</v>
      </c>
      <c r="E306" s="651" t="s">
        <v>609</v>
      </c>
      <c r="F306" s="652" t="s">
        <v>3561</v>
      </c>
      <c r="G306" s="651" t="s">
        <v>634</v>
      </c>
      <c r="H306" s="651" t="s">
        <v>1666</v>
      </c>
      <c r="I306" s="651" t="s">
        <v>237</v>
      </c>
      <c r="J306" s="651" t="s">
        <v>1667</v>
      </c>
      <c r="K306" s="651" t="s">
        <v>1668</v>
      </c>
      <c r="L306" s="653">
        <v>29.959998128106431</v>
      </c>
      <c r="M306" s="653">
        <v>2</v>
      </c>
      <c r="N306" s="654">
        <v>59.919996256212862</v>
      </c>
    </row>
    <row r="307" spans="1:14" ht="14.4" customHeight="1" x14ac:dyDescent="0.3">
      <c r="A307" s="649" t="s">
        <v>581</v>
      </c>
      <c r="B307" s="650" t="s">
        <v>582</v>
      </c>
      <c r="C307" s="651" t="s">
        <v>586</v>
      </c>
      <c r="D307" s="652" t="s">
        <v>3555</v>
      </c>
      <c r="E307" s="651" t="s">
        <v>609</v>
      </c>
      <c r="F307" s="652" t="s">
        <v>3561</v>
      </c>
      <c r="G307" s="651" t="s">
        <v>634</v>
      </c>
      <c r="H307" s="651" t="s">
        <v>1669</v>
      </c>
      <c r="I307" s="651" t="s">
        <v>1670</v>
      </c>
      <c r="J307" s="651" t="s">
        <v>1671</v>
      </c>
      <c r="K307" s="651" t="s">
        <v>1672</v>
      </c>
      <c r="L307" s="653">
        <v>60.1998155623128</v>
      </c>
      <c r="M307" s="653">
        <v>1</v>
      </c>
      <c r="N307" s="654">
        <v>60.1998155623128</v>
      </c>
    </row>
    <row r="308" spans="1:14" ht="14.4" customHeight="1" x14ac:dyDescent="0.3">
      <c r="A308" s="649" t="s">
        <v>581</v>
      </c>
      <c r="B308" s="650" t="s">
        <v>582</v>
      </c>
      <c r="C308" s="651" t="s">
        <v>586</v>
      </c>
      <c r="D308" s="652" t="s">
        <v>3555</v>
      </c>
      <c r="E308" s="651" t="s">
        <v>609</v>
      </c>
      <c r="F308" s="652" t="s">
        <v>3561</v>
      </c>
      <c r="G308" s="651" t="s">
        <v>634</v>
      </c>
      <c r="H308" s="651" t="s">
        <v>1673</v>
      </c>
      <c r="I308" s="651" t="s">
        <v>1674</v>
      </c>
      <c r="J308" s="651" t="s">
        <v>1675</v>
      </c>
      <c r="K308" s="651" t="s">
        <v>1676</v>
      </c>
      <c r="L308" s="653">
        <v>104.08049793111334</v>
      </c>
      <c r="M308" s="653">
        <v>1</v>
      </c>
      <c r="N308" s="654">
        <v>104.08049793111334</v>
      </c>
    </row>
    <row r="309" spans="1:14" ht="14.4" customHeight="1" x14ac:dyDescent="0.3">
      <c r="A309" s="649" t="s">
        <v>581</v>
      </c>
      <c r="B309" s="650" t="s">
        <v>582</v>
      </c>
      <c r="C309" s="651" t="s">
        <v>586</v>
      </c>
      <c r="D309" s="652" t="s">
        <v>3555</v>
      </c>
      <c r="E309" s="651" t="s">
        <v>609</v>
      </c>
      <c r="F309" s="652" t="s">
        <v>3561</v>
      </c>
      <c r="G309" s="651" t="s">
        <v>634</v>
      </c>
      <c r="H309" s="651" t="s">
        <v>1677</v>
      </c>
      <c r="I309" s="651" t="s">
        <v>1678</v>
      </c>
      <c r="J309" s="651" t="s">
        <v>1679</v>
      </c>
      <c r="K309" s="651" t="s">
        <v>1680</v>
      </c>
      <c r="L309" s="653">
        <v>87.180574830258522</v>
      </c>
      <c r="M309" s="653">
        <v>28.55311110000001</v>
      </c>
      <c r="N309" s="654">
        <v>2489.276638890236</v>
      </c>
    </row>
    <row r="310" spans="1:14" ht="14.4" customHeight="1" x14ac:dyDescent="0.3">
      <c r="A310" s="649" t="s">
        <v>581</v>
      </c>
      <c r="B310" s="650" t="s">
        <v>582</v>
      </c>
      <c r="C310" s="651" t="s">
        <v>586</v>
      </c>
      <c r="D310" s="652" t="s">
        <v>3555</v>
      </c>
      <c r="E310" s="651" t="s">
        <v>609</v>
      </c>
      <c r="F310" s="652" t="s">
        <v>3561</v>
      </c>
      <c r="G310" s="651" t="s">
        <v>634</v>
      </c>
      <c r="H310" s="651" t="s">
        <v>1681</v>
      </c>
      <c r="I310" s="651" t="s">
        <v>1681</v>
      </c>
      <c r="J310" s="651" t="s">
        <v>1682</v>
      </c>
      <c r="K310" s="651" t="s">
        <v>1683</v>
      </c>
      <c r="L310" s="653">
        <v>175.94998622946883</v>
      </c>
      <c r="M310" s="653">
        <v>12.022000000000002</v>
      </c>
      <c r="N310" s="654">
        <v>2115.2707344506748</v>
      </c>
    </row>
    <row r="311" spans="1:14" ht="14.4" customHeight="1" x14ac:dyDescent="0.3">
      <c r="A311" s="649" t="s">
        <v>581</v>
      </c>
      <c r="B311" s="650" t="s">
        <v>582</v>
      </c>
      <c r="C311" s="651" t="s">
        <v>586</v>
      </c>
      <c r="D311" s="652" t="s">
        <v>3555</v>
      </c>
      <c r="E311" s="651" t="s">
        <v>609</v>
      </c>
      <c r="F311" s="652" t="s">
        <v>3561</v>
      </c>
      <c r="G311" s="651" t="s">
        <v>634</v>
      </c>
      <c r="H311" s="651" t="s">
        <v>1684</v>
      </c>
      <c r="I311" s="651" t="s">
        <v>1684</v>
      </c>
      <c r="J311" s="651" t="s">
        <v>1685</v>
      </c>
      <c r="K311" s="651" t="s">
        <v>1686</v>
      </c>
      <c r="L311" s="653">
        <v>1241.3689870814671</v>
      </c>
      <c r="M311" s="653">
        <v>0.69600000000000006</v>
      </c>
      <c r="N311" s="654">
        <v>863.9928150087012</v>
      </c>
    </row>
    <row r="312" spans="1:14" ht="14.4" customHeight="1" x14ac:dyDescent="0.3">
      <c r="A312" s="649" t="s">
        <v>581</v>
      </c>
      <c r="B312" s="650" t="s">
        <v>582</v>
      </c>
      <c r="C312" s="651" t="s">
        <v>586</v>
      </c>
      <c r="D312" s="652" t="s">
        <v>3555</v>
      </c>
      <c r="E312" s="651" t="s">
        <v>609</v>
      </c>
      <c r="F312" s="652" t="s">
        <v>3561</v>
      </c>
      <c r="G312" s="651" t="s">
        <v>634</v>
      </c>
      <c r="H312" s="651" t="s">
        <v>1687</v>
      </c>
      <c r="I312" s="651" t="s">
        <v>1687</v>
      </c>
      <c r="J312" s="651" t="s">
        <v>1688</v>
      </c>
      <c r="K312" s="651" t="s">
        <v>1689</v>
      </c>
      <c r="L312" s="653">
        <v>807.39139162446588</v>
      </c>
      <c r="M312" s="653">
        <v>1.5059999999999998</v>
      </c>
      <c r="N312" s="654">
        <v>1215.9314357864455</v>
      </c>
    </row>
    <row r="313" spans="1:14" ht="14.4" customHeight="1" x14ac:dyDescent="0.3">
      <c r="A313" s="649" t="s">
        <v>581</v>
      </c>
      <c r="B313" s="650" t="s">
        <v>582</v>
      </c>
      <c r="C313" s="651" t="s">
        <v>586</v>
      </c>
      <c r="D313" s="652" t="s">
        <v>3555</v>
      </c>
      <c r="E313" s="651" t="s">
        <v>609</v>
      </c>
      <c r="F313" s="652" t="s">
        <v>3561</v>
      </c>
      <c r="G313" s="651" t="s">
        <v>634</v>
      </c>
      <c r="H313" s="651" t="s">
        <v>1690</v>
      </c>
      <c r="I313" s="651" t="s">
        <v>1690</v>
      </c>
      <c r="J313" s="651" t="s">
        <v>1688</v>
      </c>
      <c r="K313" s="651" t="s">
        <v>1691</v>
      </c>
      <c r="L313" s="653">
        <v>4511.0923769998435</v>
      </c>
      <c r="M313" s="653">
        <v>2.399</v>
      </c>
      <c r="N313" s="654">
        <v>10822.110612422624</v>
      </c>
    </row>
    <row r="314" spans="1:14" ht="14.4" customHeight="1" x14ac:dyDescent="0.3">
      <c r="A314" s="649" t="s">
        <v>581</v>
      </c>
      <c r="B314" s="650" t="s">
        <v>582</v>
      </c>
      <c r="C314" s="651" t="s">
        <v>586</v>
      </c>
      <c r="D314" s="652" t="s">
        <v>3555</v>
      </c>
      <c r="E314" s="651" t="s">
        <v>609</v>
      </c>
      <c r="F314" s="652" t="s">
        <v>3561</v>
      </c>
      <c r="G314" s="651" t="s">
        <v>634</v>
      </c>
      <c r="H314" s="651" t="s">
        <v>1692</v>
      </c>
      <c r="I314" s="651" t="s">
        <v>1692</v>
      </c>
      <c r="J314" s="651" t="s">
        <v>1688</v>
      </c>
      <c r="K314" s="651" t="s">
        <v>1693</v>
      </c>
      <c r="L314" s="653">
        <v>7936.8740016532211</v>
      </c>
      <c r="M314" s="653">
        <v>4.5772419000000006</v>
      </c>
      <c r="N314" s="654">
        <v>36328.992235387799</v>
      </c>
    </row>
    <row r="315" spans="1:14" ht="14.4" customHeight="1" x14ac:dyDescent="0.3">
      <c r="A315" s="649" t="s">
        <v>581</v>
      </c>
      <c r="B315" s="650" t="s">
        <v>582</v>
      </c>
      <c r="C315" s="651" t="s">
        <v>586</v>
      </c>
      <c r="D315" s="652" t="s">
        <v>3555</v>
      </c>
      <c r="E315" s="651" t="s">
        <v>609</v>
      </c>
      <c r="F315" s="652" t="s">
        <v>3561</v>
      </c>
      <c r="G315" s="651" t="s">
        <v>634</v>
      </c>
      <c r="H315" s="651" t="s">
        <v>1694</v>
      </c>
      <c r="I315" s="651" t="s">
        <v>1695</v>
      </c>
      <c r="J315" s="651" t="s">
        <v>1679</v>
      </c>
      <c r="K315" s="651" t="s">
        <v>1696</v>
      </c>
      <c r="L315" s="653">
        <v>904.86950775898197</v>
      </c>
      <c r="M315" s="653">
        <v>11.4165806</v>
      </c>
      <c r="N315" s="654">
        <v>10330.515667812742</v>
      </c>
    </row>
    <row r="316" spans="1:14" ht="14.4" customHeight="1" x14ac:dyDescent="0.3">
      <c r="A316" s="649" t="s">
        <v>581</v>
      </c>
      <c r="B316" s="650" t="s">
        <v>582</v>
      </c>
      <c r="C316" s="651" t="s">
        <v>586</v>
      </c>
      <c r="D316" s="652" t="s">
        <v>3555</v>
      </c>
      <c r="E316" s="651" t="s">
        <v>609</v>
      </c>
      <c r="F316" s="652" t="s">
        <v>3561</v>
      </c>
      <c r="G316" s="651" t="s">
        <v>634</v>
      </c>
      <c r="H316" s="651" t="s">
        <v>1697</v>
      </c>
      <c r="I316" s="651" t="s">
        <v>237</v>
      </c>
      <c r="J316" s="651" t="s">
        <v>1698</v>
      </c>
      <c r="K316" s="651"/>
      <c r="L316" s="653">
        <v>92.480284578985163</v>
      </c>
      <c r="M316" s="653">
        <v>1</v>
      </c>
      <c r="N316" s="654">
        <v>92.480284578985163</v>
      </c>
    </row>
    <row r="317" spans="1:14" ht="14.4" customHeight="1" x14ac:dyDescent="0.3">
      <c r="A317" s="649" t="s">
        <v>581</v>
      </c>
      <c r="B317" s="650" t="s">
        <v>582</v>
      </c>
      <c r="C317" s="651" t="s">
        <v>586</v>
      </c>
      <c r="D317" s="652" t="s">
        <v>3555</v>
      </c>
      <c r="E317" s="651" t="s">
        <v>609</v>
      </c>
      <c r="F317" s="652" t="s">
        <v>3561</v>
      </c>
      <c r="G317" s="651" t="s">
        <v>634</v>
      </c>
      <c r="H317" s="651" t="s">
        <v>1699</v>
      </c>
      <c r="I317" s="651" t="s">
        <v>1700</v>
      </c>
      <c r="J317" s="651" t="s">
        <v>1701</v>
      </c>
      <c r="K317" s="651" t="s">
        <v>1702</v>
      </c>
      <c r="L317" s="653">
        <v>361.55984832864965</v>
      </c>
      <c r="M317" s="653">
        <v>11.2164108</v>
      </c>
      <c r="N317" s="654">
        <v>4055.4037876398279</v>
      </c>
    </row>
    <row r="318" spans="1:14" ht="14.4" customHeight="1" x14ac:dyDescent="0.3">
      <c r="A318" s="649" t="s">
        <v>581</v>
      </c>
      <c r="B318" s="650" t="s">
        <v>582</v>
      </c>
      <c r="C318" s="651" t="s">
        <v>586</v>
      </c>
      <c r="D318" s="652" t="s">
        <v>3555</v>
      </c>
      <c r="E318" s="651" t="s">
        <v>609</v>
      </c>
      <c r="F318" s="652" t="s">
        <v>3561</v>
      </c>
      <c r="G318" s="651" t="s">
        <v>634</v>
      </c>
      <c r="H318" s="651" t="s">
        <v>1703</v>
      </c>
      <c r="I318" s="651" t="s">
        <v>1704</v>
      </c>
      <c r="J318" s="651" t="s">
        <v>1705</v>
      </c>
      <c r="K318" s="651" t="s">
        <v>1706</v>
      </c>
      <c r="L318" s="653">
        <v>1723.02</v>
      </c>
      <c r="M318" s="653">
        <v>1</v>
      </c>
      <c r="N318" s="654">
        <v>1723.02</v>
      </c>
    </row>
    <row r="319" spans="1:14" ht="14.4" customHeight="1" x14ac:dyDescent="0.3">
      <c r="A319" s="649" t="s">
        <v>581</v>
      </c>
      <c r="B319" s="650" t="s">
        <v>582</v>
      </c>
      <c r="C319" s="651" t="s">
        <v>586</v>
      </c>
      <c r="D319" s="652" t="s">
        <v>3555</v>
      </c>
      <c r="E319" s="651" t="s">
        <v>609</v>
      </c>
      <c r="F319" s="652" t="s">
        <v>3561</v>
      </c>
      <c r="G319" s="651" t="s">
        <v>634</v>
      </c>
      <c r="H319" s="651" t="s">
        <v>1707</v>
      </c>
      <c r="I319" s="651" t="s">
        <v>1708</v>
      </c>
      <c r="J319" s="651" t="s">
        <v>1679</v>
      </c>
      <c r="K319" s="651" t="s">
        <v>1709</v>
      </c>
      <c r="L319" s="653">
        <v>1180.4907359922715</v>
      </c>
      <c r="M319" s="653">
        <v>30.909879899999996</v>
      </c>
      <c r="N319" s="654">
        <v>36488.826872583719</v>
      </c>
    </row>
    <row r="320" spans="1:14" ht="14.4" customHeight="1" x14ac:dyDescent="0.3">
      <c r="A320" s="649" t="s">
        <v>581</v>
      </c>
      <c r="B320" s="650" t="s">
        <v>582</v>
      </c>
      <c r="C320" s="651" t="s">
        <v>586</v>
      </c>
      <c r="D320" s="652" t="s">
        <v>3555</v>
      </c>
      <c r="E320" s="651" t="s">
        <v>609</v>
      </c>
      <c r="F320" s="652" t="s">
        <v>3561</v>
      </c>
      <c r="G320" s="651" t="s">
        <v>634</v>
      </c>
      <c r="H320" s="651" t="s">
        <v>1710</v>
      </c>
      <c r="I320" s="651" t="s">
        <v>1710</v>
      </c>
      <c r="J320" s="651" t="s">
        <v>1711</v>
      </c>
      <c r="K320" s="651" t="s">
        <v>1712</v>
      </c>
      <c r="L320" s="653">
        <v>1609.6399999999999</v>
      </c>
      <c r="M320" s="653">
        <v>2</v>
      </c>
      <c r="N320" s="654">
        <v>3219.2799999999997</v>
      </c>
    </row>
    <row r="321" spans="1:14" ht="14.4" customHeight="1" x14ac:dyDescent="0.3">
      <c r="A321" s="649" t="s">
        <v>581</v>
      </c>
      <c r="B321" s="650" t="s">
        <v>582</v>
      </c>
      <c r="C321" s="651" t="s">
        <v>586</v>
      </c>
      <c r="D321" s="652" t="s">
        <v>3555</v>
      </c>
      <c r="E321" s="651" t="s">
        <v>609</v>
      </c>
      <c r="F321" s="652" t="s">
        <v>3561</v>
      </c>
      <c r="G321" s="651" t="s">
        <v>634</v>
      </c>
      <c r="H321" s="651" t="s">
        <v>1713</v>
      </c>
      <c r="I321" s="651" t="s">
        <v>1714</v>
      </c>
      <c r="J321" s="651" t="s">
        <v>1005</v>
      </c>
      <c r="K321" s="651" t="s">
        <v>1715</v>
      </c>
      <c r="L321" s="653">
        <v>98.049664231268181</v>
      </c>
      <c r="M321" s="653">
        <v>1</v>
      </c>
      <c r="N321" s="654">
        <v>98.049664231268181</v>
      </c>
    </row>
    <row r="322" spans="1:14" ht="14.4" customHeight="1" x14ac:dyDescent="0.3">
      <c r="A322" s="649" t="s">
        <v>581</v>
      </c>
      <c r="B322" s="650" t="s">
        <v>582</v>
      </c>
      <c r="C322" s="651" t="s">
        <v>586</v>
      </c>
      <c r="D322" s="652" t="s">
        <v>3555</v>
      </c>
      <c r="E322" s="651" t="s">
        <v>609</v>
      </c>
      <c r="F322" s="652" t="s">
        <v>3561</v>
      </c>
      <c r="G322" s="651" t="s">
        <v>634</v>
      </c>
      <c r="H322" s="651" t="s">
        <v>1716</v>
      </c>
      <c r="I322" s="651" t="s">
        <v>1717</v>
      </c>
      <c r="J322" s="651" t="s">
        <v>1718</v>
      </c>
      <c r="K322" s="651" t="s">
        <v>1719</v>
      </c>
      <c r="L322" s="653">
        <v>724.5</v>
      </c>
      <c r="M322" s="653">
        <v>1</v>
      </c>
      <c r="N322" s="654">
        <v>724.5</v>
      </c>
    </row>
    <row r="323" spans="1:14" ht="14.4" customHeight="1" x14ac:dyDescent="0.3">
      <c r="A323" s="649" t="s">
        <v>581</v>
      </c>
      <c r="B323" s="650" t="s">
        <v>582</v>
      </c>
      <c r="C323" s="651" t="s">
        <v>586</v>
      </c>
      <c r="D323" s="652" t="s">
        <v>3555</v>
      </c>
      <c r="E323" s="651" t="s">
        <v>609</v>
      </c>
      <c r="F323" s="652" t="s">
        <v>3561</v>
      </c>
      <c r="G323" s="651" t="s">
        <v>634</v>
      </c>
      <c r="H323" s="651" t="s">
        <v>1720</v>
      </c>
      <c r="I323" s="651" t="s">
        <v>1721</v>
      </c>
      <c r="J323" s="651" t="s">
        <v>1722</v>
      </c>
      <c r="K323" s="651" t="s">
        <v>1723</v>
      </c>
      <c r="L323" s="653">
        <v>374.65</v>
      </c>
      <c r="M323" s="653">
        <v>1</v>
      </c>
      <c r="N323" s="654">
        <v>374.65</v>
      </c>
    </row>
    <row r="324" spans="1:14" ht="14.4" customHeight="1" x14ac:dyDescent="0.3">
      <c r="A324" s="649" t="s">
        <v>581</v>
      </c>
      <c r="B324" s="650" t="s">
        <v>582</v>
      </c>
      <c r="C324" s="651" t="s">
        <v>586</v>
      </c>
      <c r="D324" s="652" t="s">
        <v>3555</v>
      </c>
      <c r="E324" s="651" t="s">
        <v>609</v>
      </c>
      <c r="F324" s="652" t="s">
        <v>3561</v>
      </c>
      <c r="G324" s="651" t="s">
        <v>634</v>
      </c>
      <c r="H324" s="651" t="s">
        <v>1724</v>
      </c>
      <c r="I324" s="651" t="s">
        <v>1725</v>
      </c>
      <c r="J324" s="651" t="s">
        <v>1726</v>
      </c>
      <c r="K324" s="651" t="s">
        <v>1727</v>
      </c>
      <c r="L324" s="653">
        <v>100.74354996882646</v>
      </c>
      <c r="M324" s="653">
        <v>6</v>
      </c>
      <c r="N324" s="654">
        <v>604.46129981295871</v>
      </c>
    </row>
    <row r="325" spans="1:14" ht="14.4" customHeight="1" x14ac:dyDescent="0.3">
      <c r="A325" s="649" t="s">
        <v>581</v>
      </c>
      <c r="B325" s="650" t="s">
        <v>582</v>
      </c>
      <c r="C325" s="651" t="s">
        <v>586</v>
      </c>
      <c r="D325" s="652" t="s">
        <v>3555</v>
      </c>
      <c r="E325" s="651" t="s">
        <v>609</v>
      </c>
      <c r="F325" s="652" t="s">
        <v>3561</v>
      </c>
      <c r="G325" s="651" t="s">
        <v>634</v>
      </c>
      <c r="H325" s="651" t="s">
        <v>1728</v>
      </c>
      <c r="I325" s="651" t="s">
        <v>1729</v>
      </c>
      <c r="J325" s="651" t="s">
        <v>1730</v>
      </c>
      <c r="K325" s="651" t="s">
        <v>1731</v>
      </c>
      <c r="L325" s="653">
        <v>716.70524504729349</v>
      </c>
      <c r="M325" s="653">
        <v>1</v>
      </c>
      <c r="N325" s="654">
        <v>716.70524504729349</v>
      </c>
    </row>
    <row r="326" spans="1:14" ht="14.4" customHeight="1" x14ac:dyDescent="0.3">
      <c r="A326" s="649" t="s">
        <v>581</v>
      </c>
      <c r="B326" s="650" t="s">
        <v>582</v>
      </c>
      <c r="C326" s="651" t="s">
        <v>586</v>
      </c>
      <c r="D326" s="652" t="s">
        <v>3555</v>
      </c>
      <c r="E326" s="651" t="s">
        <v>609</v>
      </c>
      <c r="F326" s="652" t="s">
        <v>3561</v>
      </c>
      <c r="G326" s="651" t="s">
        <v>634</v>
      </c>
      <c r="H326" s="651" t="s">
        <v>1732</v>
      </c>
      <c r="I326" s="651" t="s">
        <v>1733</v>
      </c>
      <c r="J326" s="651" t="s">
        <v>1734</v>
      </c>
      <c r="K326" s="651" t="s">
        <v>1735</v>
      </c>
      <c r="L326" s="653">
        <v>74.88</v>
      </c>
      <c r="M326" s="653">
        <v>1</v>
      </c>
      <c r="N326" s="654">
        <v>74.88</v>
      </c>
    </row>
    <row r="327" spans="1:14" ht="14.4" customHeight="1" x14ac:dyDescent="0.3">
      <c r="A327" s="649" t="s">
        <v>581</v>
      </c>
      <c r="B327" s="650" t="s">
        <v>582</v>
      </c>
      <c r="C327" s="651" t="s">
        <v>586</v>
      </c>
      <c r="D327" s="652" t="s">
        <v>3555</v>
      </c>
      <c r="E327" s="651" t="s">
        <v>609</v>
      </c>
      <c r="F327" s="652" t="s">
        <v>3561</v>
      </c>
      <c r="G327" s="651" t="s">
        <v>634</v>
      </c>
      <c r="H327" s="651" t="s">
        <v>1736</v>
      </c>
      <c r="I327" s="651" t="s">
        <v>1736</v>
      </c>
      <c r="J327" s="651" t="s">
        <v>1737</v>
      </c>
      <c r="K327" s="651" t="s">
        <v>1738</v>
      </c>
      <c r="L327" s="653">
        <v>748.06359480398714</v>
      </c>
      <c r="M327" s="653">
        <v>9.0398797999999996</v>
      </c>
      <c r="N327" s="654">
        <v>6762.404979783948</v>
      </c>
    </row>
    <row r="328" spans="1:14" ht="14.4" customHeight="1" x14ac:dyDescent="0.3">
      <c r="A328" s="649" t="s">
        <v>581</v>
      </c>
      <c r="B328" s="650" t="s">
        <v>582</v>
      </c>
      <c r="C328" s="651" t="s">
        <v>586</v>
      </c>
      <c r="D328" s="652" t="s">
        <v>3555</v>
      </c>
      <c r="E328" s="651" t="s">
        <v>609</v>
      </c>
      <c r="F328" s="652" t="s">
        <v>3561</v>
      </c>
      <c r="G328" s="651" t="s">
        <v>634</v>
      </c>
      <c r="H328" s="651" t="s">
        <v>1739</v>
      </c>
      <c r="I328" s="651" t="s">
        <v>1740</v>
      </c>
      <c r="J328" s="651" t="s">
        <v>1741</v>
      </c>
      <c r="K328" s="651" t="s">
        <v>1742</v>
      </c>
      <c r="L328" s="653">
        <v>23333.5</v>
      </c>
      <c r="M328" s="653">
        <v>8</v>
      </c>
      <c r="N328" s="654">
        <v>186668</v>
      </c>
    </row>
    <row r="329" spans="1:14" ht="14.4" customHeight="1" x14ac:dyDescent="0.3">
      <c r="A329" s="649" t="s">
        <v>581</v>
      </c>
      <c r="B329" s="650" t="s">
        <v>582</v>
      </c>
      <c r="C329" s="651" t="s">
        <v>586</v>
      </c>
      <c r="D329" s="652" t="s">
        <v>3555</v>
      </c>
      <c r="E329" s="651" t="s">
        <v>609</v>
      </c>
      <c r="F329" s="652" t="s">
        <v>3561</v>
      </c>
      <c r="G329" s="651" t="s">
        <v>634</v>
      </c>
      <c r="H329" s="651" t="s">
        <v>1743</v>
      </c>
      <c r="I329" s="651" t="s">
        <v>1744</v>
      </c>
      <c r="J329" s="651" t="s">
        <v>1745</v>
      </c>
      <c r="K329" s="651" t="s">
        <v>1746</v>
      </c>
      <c r="L329" s="653">
        <v>1502.9855086240746</v>
      </c>
      <c r="M329" s="653">
        <v>81</v>
      </c>
      <c r="N329" s="654">
        <v>121741.82619855004</v>
      </c>
    </row>
    <row r="330" spans="1:14" ht="14.4" customHeight="1" x14ac:dyDescent="0.3">
      <c r="A330" s="649" t="s">
        <v>581</v>
      </c>
      <c r="B330" s="650" t="s">
        <v>582</v>
      </c>
      <c r="C330" s="651" t="s">
        <v>586</v>
      </c>
      <c r="D330" s="652" t="s">
        <v>3555</v>
      </c>
      <c r="E330" s="651" t="s">
        <v>609</v>
      </c>
      <c r="F330" s="652" t="s">
        <v>3561</v>
      </c>
      <c r="G330" s="651" t="s">
        <v>634</v>
      </c>
      <c r="H330" s="651" t="s">
        <v>1747</v>
      </c>
      <c r="I330" s="651" t="s">
        <v>1748</v>
      </c>
      <c r="J330" s="651" t="s">
        <v>1749</v>
      </c>
      <c r="K330" s="651" t="s">
        <v>1750</v>
      </c>
      <c r="L330" s="653">
        <v>1999.1285714285714</v>
      </c>
      <c r="M330" s="653">
        <v>7</v>
      </c>
      <c r="N330" s="654">
        <v>13993.9</v>
      </c>
    </row>
    <row r="331" spans="1:14" ht="14.4" customHeight="1" x14ac:dyDescent="0.3">
      <c r="A331" s="649" t="s">
        <v>581</v>
      </c>
      <c r="B331" s="650" t="s">
        <v>582</v>
      </c>
      <c r="C331" s="651" t="s">
        <v>586</v>
      </c>
      <c r="D331" s="652" t="s">
        <v>3555</v>
      </c>
      <c r="E331" s="651" t="s">
        <v>609</v>
      </c>
      <c r="F331" s="652" t="s">
        <v>3561</v>
      </c>
      <c r="G331" s="651" t="s">
        <v>634</v>
      </c>
      <c r="H331" s="651" t="s">
        <v>1751</v>
      </c>
      <c r="I331" s="651" t="s">
        <v>1752</v>
      </c>
      <c r="J331" s="651" t="s">
        <v>1753</v>
      </c>
      <c r="K331" s="651" t="s">
        <v>1754</v>
      </c>
      <c r="L331" s="653">
        <v>744.48</v>
      </c>
      <c r="M331" s="653">
        <v>2</v>
      </c>
      <c r="N331" s="654">
        <v>1488.96</v>
      </c>
    </row>
    <row r="332" spans="1:14" ht="14.4" customHeight="1" x14ac:dyDescent="0.3">
      <c r="A332" s="649" t="s">
        <v>581</v>
      </c>
      <c r="B332" s="650" t="s">
        <v>582</v>
      </c>
      <c r="C332" s="651" t="s">
        <v>586</v>
      </c>
      <c r="D332" s="652" t="s">
        <v>3555</v>
      </c>
      <c r="E332" s="651" t="s">
        <v>609</v>
      </c>
      <c r="F332" s="652" t="s">
        <v>3561</v>
      </c>
      <c r="G332" s="651" t="s">
        <v>634</v>
      </c>
      <c r="H332" s="651" t="s">
        <v>1755</v>
      </c>
      <c r="I332" s="651" t="s">
        <v>1756</v>
      </c>
      <c r="J332" s="651" t="s">
        <v>1757</v>
      </c>
      <c r="K332" s="651" t="s">
        <v>1758</v>
      </c>
      <c r="L332" s="653">
        <v>30.780010153694366</v>
      </c>
      <c r="M332" s="653">
        <v>6</v>
      </c>
      <c r="N332" s="654">
        <v>184.68006092216621</v>
      </c>
    </row>
    <row r="333" spans="1:14" ht="14.4" customHeight="1" x14ac:dyDescent="0.3">
      <c r="A333" s="649" t="s">
        <v>581</v>
      </c>
      <c r="B333" s="650" t="s">
        <v>582</v>
      </c>
      <c r="C333" s="651" t="s">
        <v>586</v>
      </c>
      <c r="D333" s="652" t="s">
        <v>3555</v>
      </c>
      <c r="E333" s="651" t="s">
        <v>609</v>
      </c>
      <c r="F333" s="652" t="s">
        <v>3561</v>
      </c>
      <c r="G333" s="651" t="s">
        <v>634</v>
      </c>
      <c r="H333" s="651" t="s">
        <v>1759</v>
      </c>
      <c r="I333" s="651" t="s">
        <v>1759</v>
      </c>
      <c r="J333" s="651" t="s">
        <v>1760</v>
      </c>
      <c r="K333" s="651" t="s">
        <v>1761</v>
      </c>
      <c r="L333" s="653">
        <v>45.516709025733441</v>
      </c>
      <c r="M333" s="653">
        <v>269.25860799999987</v>
      </c>
      <c r="N333" s="654">
        <v>12255.765713010016</v>
      </c>
    </row>
    <row r="334" spans="1:14" ht="14.4" customHeight="1" x14ac:dyDescent="0.3">
      <c r="A334" s="649" t="s">
        <v>581</v>
      </c>
      <c r="B334" s="650" t="s">
        <v>582</v>
      </c>
      <c r="C334" s="651" t="s">
        <v>586</v>
      </c>
      <c r="D334" s="652" t="s">
        <v>3555</v>
      </c>
      <c r="E334" s="651" t="s">
        <v>609</v>
      </c>
      <c r="F334" s="652" t="s">
        <v>3561</v>
      </c>
      <c r="G334" s="651" t="s">
        <v>634</v>
      </c>
      <c r="H334" s="651" t="s">
        <v>1762</v>
      </c>
      <c r="I334" s="651" t="s">
        <v>1762</v>
      </c>
      <c r="J334" s="651" t="s">
        <v>1760</v>
      </c>
      <c r="K334" s="651" t="s">
        <v>1763</v>
      </c>
      <c r="L334" s="653">
        <v>68.287495190912082</v>
      </c>
      <c r="M334" s="653">
        <v>330.2948111</v>
      </c>
      <c r="N334" s="654">
        <v>22555.005324574464</v>
      </c>
    </row>
    <row r="335" spans="1:14" ht="14.4" customHeight="1" x14ac:dyDescent="0.3">
      <c r="A335" s="649" t="s">
        <v>581</v>
      </c>
      <c r="B335" s="650" t="s">
        <v>582</v>
      </c>
      <c r="C335" s="651" t="s">
        <v>586</v>
      </c>
      <c r="D335" s="652" t="s">
        <v>3555</v>
      </c>
      <c r="E335" s="651" t="s">
        <v>609</v>
      </c>
      <c r="F335" s="652" t="s">
        <v>3561</v>
      </c>
      <c r="G335" s="651" t="s">
        <v>634</v>
      </c>
      <c r="H335" s="651" t="s">
        <v>1764</v>
      </c>
      <c r="I335" s="651" t="s">
        <v>1764</v>
      </c>
      <c r="J335" s="651" t="s">
        <v>1760</v>
      </c>
      <c r="K335" s="651" t="s">
        <v>1765</v>
      </c>
      <c r="L335" s="653">
        <v>269.57739392104014</v>
      </c>
      <c r="M335" s="653">
        <v>224.18513670000027</v>
      </c>
      <c r="N335" s="654">
        <v>60435.2449074182</v>
      </c>
    </row>
    <row r="336" spans="1:14" ht="14.4" customHeight="1" x14ac:dyDescent="0.3">
      <c r="A336" s="649" t="s">
        <v>581</v>
      </c>
      <c r="B336" s="650" t="s">
        <v>582</v>
      </c>
      <c r="C336" s="651" t="s">
        <v>586</v>
      </c>
      <c r="D336" s="652" t="s">
        <v>3555</v>
      </c>
      <c r="E336" s="651" t="s">
        <v>609</v>
      </c>
      <c r="F336" s="652" t="s">
        <v>3561</v>
      </c>
      <c r="G336" s="651" t="s">
        <v>634</v>
      </c>
      <c r="H336" s="651" t="s">
        <v>1766</v>
      </c>
      <c r="I336" s="651" t="s">
        <v>1766</v>
      </c>
      <c r="J336" s="651" t="s">
        <v>1650</v>
      </c>
      <c r="K336" s="651" t="s">
        <v>1767</v>
      </c>
      <c r="L336" s="653">
        <v>622.25244974728594</v>
      </c>
      <c r="M336" s="653">
        <v>3.2843614999999997</v>
      </c>
      <c r="N336" s="654">
        <v>2043.7019892306705</v>
      </c>
    </row>
    <row r="337" spans="1:14" ht="14.4" customHeight="1" x14ac:dyDescent="0.3">
      <c r="A337" s="649" t="s">
        <v>581</v>
      </c>
      <c r="B337" s="650" t="s">
        <v>582</v>
      </c>
      <c r="C337" s="651" t="s">
        <v>586</v>
      </c>
      <c r="D337" s="652" t="s">
        <v>3555</v>
      </c>
      <c r="E337" s="651" t="s">
        <v>609</v>
      </c>
      <c r="F337" s="652" t="s">
        <v>3561</v>
      </c>
      <c r="G337" s="651" t="s">
        <v>634</v>
      </c>
      <c r="H337" s="651" t="s">
        <v>1768</v>
      </c>
      <c r="I337" s="651" t="s">
        <v>1769</v>
      </c>
      <c r="J337" s="651" t="s">
        <v>1770</v>
      </c>
      <c r="K337" s="651" t="s">
        <v>1771</v>
      </c>
      <c r="L337" s="653">
        <v>29.660000000000011</v>
      </c>
      <c r="M337" s="653">
        <v>3</v>
      </c>
      <c r="N337" s="654">
        <v>88.980000000000032</v>
      </c>
    </row>
    <row r="338" spans="1:14" ht="14.4" customHeight="1" x14ac:dyDescent="0.3">
      <c r="A338" s="649" t="s">
        <v>581</v>
      </c>
      <c r="B338" s="650" t="s">
        <v>582</v>
      </c>
      <c r="C338" s="651" t="s">
        <v>586</v>
      </c>
      <c r="D338" s="652" t="s">
        <v>3555</v>
      </c>
      <c r="E338" s="651" t="s">
        <v>609</v>
      </c>
      <c r="F338" s="652" t="s">
        <v>3561</v>
      </c>
      <c r="G338" s="651" t="s">
        <v>634</v>
      </c>
      <c r="H338" s="651" t="s">
        <v>1772</v>
      </c>
      <c r="I338" s="651" t="s">
        <v>1773</v>
      </c>
      <c r="J338" s="651" t="s">
        <v>1774</v>
      </c>
      <c r="K338" s="651" t="s">
        <v>1775</v>
      </c>
      <c r="L338" s="653">
        <v>55.259999999999984</v>
      </c>
      <c r="M338" s="653">
        <v>1</v>
      </c>
      <c r="N338" s="654">
        <v>55.259999999999984</v>
      </c>
    </row>
    <row r="339" spans="1:14" ht="14.4" customHeight="1" x14ac:dyDescent="0.3">
      <c r="A339" s="649" t="s">
        <v>581</v>
      </c>
      <c r="B339" s="650" t="s">
        <v>582</v>
      </c>
      <c r="C339" s="651" t="s">
        <v>586</v>
      </c>
      <c r="D339" s="652" t="s">
        <v>3555</v>
      </c>
      <c r="E339" s="651" t="s">
        <v>609</v>
      </c>
      <c r="F339" s="652" t="s">
        <v>3561</v>
      </c>
      <c r="G339" s="651" t="s">
        <v>634</v>
      </c>
      <c r="H339" s="651" t="s">
        <v>1776</v>
      </c>
      <c r="I339" s="651" t="s">
        <v>1777</v>
      </c>
      <c r="J339" s="651" t="s">
        <v>642</v>
      </c>
      <c r="K339" s="651" t="s">
        <v>1778</v>
      </c>
      <c r="L339" s="653">
        <v>31.18759536105215</v>
      </c>
      <c r="M339" s="653">
        <v>3</v>
      </c>
      <c r="N339" s="654">
        <v>93.562786083156453</v>
      </c>
    </row>
    <row r="340" spans="1:14" ht="14.4" customHeight="1" x14ac:dyDescent="0.3">
      <c r="A340" s="649" t="s">
        <v>581</v>
      </c>
      <c r="B340" s="650" t="s">
        <v>582</v>
      </c>
      <c r="C340" s="651" t="s">
        <v>586</v>
      </c>
      <c r="D340" s="652" t="s">
        <v>3555</v>
      </c>
      <c r="E340" s="651" t="s">
        <v>609</v>
      </c>
      <c r="F340" s="652" t="s">
        <v>3561</v>
      </c>
      <c r="G340" s="651" t="s">
        <v>634</v>
      </c>
      <c r="H340" s="651" t="s">
        <v>1779</v>
      </c>
      <c r="I340" s="651" t="s">
        <v>237</v>
      </c>
      <c r="J340" s="651" t="s">
        <v>1780</v>
      </c>
      <c r="K340" s="651"/>
      <c r="L340" s="653">
        <v>1392.5813797307933</v>
      </c>
      <c r="M340" s="653">
        <v>2</v>
      </c>
      <c r="N340" s="654">
        <v>2785.1627594615866</v>
      </c>
    </row>
    <row r="341" spans="1:14" ht="14.4" customHeight="1" x14ac:dyDescent="0.3">
      <c r="A341" s="649" t="s">
        <v>581</v>
      </c>
      <c r="B341" s="650" t="s">
        <v>582</v>
      </c>
      <c r="C341" s="651" t="s">
        <v>586</v>
      </c>
      <c r="D341" s="652" t="s">
        <v>3555</v>
      </c>
      <c r="E341" s="651" t="s">
        <v>609</v>
      </c>
      <c r="F341" s="652" t="s">
        <v>3561</v>
      </c>
      <c r="G341" s="651" t="s">
        <v>634</v>
      </c>
      <c r="H341" s="651" t="s">
        <v>1781</v>
      </c>
      <c r="I341" s="651" t="s">
        <v>237</v>
      </c>
      <c r="J341" s="651" t="s">
        <v>1782</v>
      </c>
      <c r="K341" s="651"/>
      <c r="L341" s="653">
        <v>27.969498933319677</v>
      </c>
      <c r="M341" s="653">
        <v>20</v>
      </c>
      <c r="N341" s="654">
        <v>559.38997866639352</v>
      </c>
    </row>
    <row r="342" spans="1:14" ht="14.4" customHeight="1" x14ac:dyDescent="0.3">
      <c r="A342" s="649" t="s">
        <v>581</v>
      </c>
      <c r="B342" s="650" t="s">
        <v>582</v>
      </c>
      <c r="C342" s="651" t="s">
        <v>586</v>
      </c>
      <c r="D342" s="652" t="s">
        <v>3555</v>
      </c>
      <c r="E342" s="651" t="s">
        <v>609</v>
      </c>
      <c r="F342" s="652" t="s">
        <v>3561</v>
      </c>
      <c r="G342" s="651" t="s">
        <v>634</v>
      </c>
      <c r="H342" s="651" t="s">
        <v>1783</v>
      </c>
      <c r="I342" s="651" t="s">
        <v>237</v>
      </c>
      <c r="J342" s="651" t="s">
        <v>1784</v>
      </c>
      <c r="K342" s="651"/>
      <c r="L342" s="653">
        <v>130.81543042555577</v>
      </c>
      <c r="M342" s="653">
        <v>18</v>
      </c>
      <c r="N342" s="654">
        <v>2354.6777476600041</v>
      </c>
    </row>
    <row r="343" spans="1:14" ht="14.4" customHeight="1" x14ac:dyDescent="0.3">
      <c r="A343" s="649" t="s">
        <v>581</v>
      </c>
      <c r="B343" s="650" t="s">
        <v>582</v>
      </c>
      <c r="C343" s="651" t="s">
        <v>586</v>
      </c>
      <c r="D343" s="652" t="s">
        <v>3555</v>
      </c>
      <c r="E343" s="651" t="s">
        <v>609</v>
      </c>
      <c r="F343" s="652" t="s">
        <v>3561</v>
      </c>
      <c r="G343" s="651" t="s">
        <v>634</v>
      </c>
      <c r="H343" s="651" t="s">
        <v>1785</v>
      </c>
      <c r="I343" s="651" t="s">
        <v>1786</v>
      </c>
      <c r="J343" s="651" t="s">
        <v>1787</v>
      </c>
      <c r="K343" s="651" t="s">
        <v>1788</v>
      </c>
      <c r="L343" s="653">
        <v>508.8529371373038</v>
      </c>
      <c r="M343" s="653">
        <v>22.267320399999999</v>
      </c>
      <c r="N343" s="654">
        <v>11330.791387717401</v>
      </c>
    </row>
    <row r="344" spans="1:14" ht="14.4" customHeight="1" x14ac:dyDescent="0.3">
      <c r="A344" s="649" t="s">
        <v>581</v>
      </c>
      <c r="B344" s="650" t="s">
        <v>582</v>
      </c>
      <c r="C344" s="651" t="s">
        <v>586</v>
      </c>
      <c r="D344" s="652" t="s">
        <v>3555</v>
      </c>
      <c r="E344" s="651" t="s">
        <v>609</v>
      </c>
      <c r="F344" s="652" t="s">
        <v>3561</v>
      </c>
      <c r="G344" s="651" t="s">
        <v>634</v>
      </c>
      <c r="H344" s="651" t="s">
        <v>1789</v>
      </c>
      <c r="I344" s="651" t="s">
        <v>237</v>
      </c>
      <c r="J344" s="651" t="s">
        <v>1790</v>
      </c>
      <c r="K344" s="651"/>
      <c r="L344" s="653">
        <v>657.3078746331629</v>
      </c>
      <c r="M344" s="653">
        <v>6</v>
      </c>
      <c r="N344" s="654">
        <v>3943.8472477989776</v>
      </c>
    </row>
    <row r="345" spans="1:14" ht="14.4" customHeight="1" x14ac:dyDescent="0.3">
      <c r="A345" s="649" t="s">
        <v>581</v>
      </c>
      <c r="B345" s="650" t="s">
        <v>582</v>
      </c>
      <c r="C345" s="651" t="s">
        <v>586</v>
      </c>
      <c r="D345" s="652" t="s">
        <v>3555</v>
      </c>
      <c r="E345" s="651" t="s">
        <v>609</v>
      </c>
      <c r="F345" s="652" t="s">
        <v>3561</v>
      </c>
      <c r="G345" s="651" t="s">
        <v>634</v>
      </c>
      <c r="H345" s="651" t="s">
        <v>1791</v>
      </c>
      <c r="I345" s="651" t="s">
        <v>237</v>
      </c>
      <c r="J345" s="651" t="s">
        <v>1792</v>
      </c>
      <c r="K345" s="651"/>
      <c r="L345" s="653">
        <v>834.34159402512785</v>
      </c>
      <c r="M345" s="653">
        <v>4</v>
      </c>
      <c r="N345" s="654">
        <v>3337.3663761005114</v>
      </c>
    </row>
    <row r="346" spans="1:14" ht="14.4" customHeight="1" x14ac:dyDescent="0.3">
      <c r="A346" s="649" t="s">
        <v>581</v>
      </c>
      <c r="B346" s="650" t="s">
        <v>582</v>
      </c>
      <c r="C346" s="651" t="s">
        <v>586</v>
      </c>
      <c r="D346" s="652" t="s">
        <v>3555</v>
      </c>
      <c r="E346" s="651" t="s">
        <v>609</v>
      </c>
      <c r="F346" s="652" t="s">
        <v>3561</v>
      </c>
      <c r="G346" s="651" t="s">
        <v>634</v>
      </c>
      <c r="H346" s="651" t="s">
        <v>1793</v>
      </c>
      <c r="I346" s="651" t="s">
        <v>1527</v>
      </c>
      <c r="J346" s="651" t="s">
        <v>1794</v>
      </c>
      <c r="K346" s="651" t="s">
        <v>1795</v>
      </c>
      <c r="L346" s="653">
        <v>32.634638436889219</v>
      </c>
      <c r="M346" s="653">
        <v>145</v>
      </c>
      <c r="N346" s="654">
        <v>4732.0225733489369</v>
      </c>
    </row>
    <row r="347" spans="1:14" ht="14.4" customHeight="1" x14ac:dyDescent="0.3">
      <c r="A347" s="649" t="s">
        <v>581</v>
      </c>
      <c r="B347" s="650" t="s">
        <v>582</v>
      </c>
      <c r="C347" s="651" t="s">
        <v>586</v>
      </c>
      <c r="D347" s="652" t="s">
        <v>3555</v>
      </c>
      <c r="E347" s="651" t="s">
        <v>609</v>
      </c>
      <c r="F347" s="652" t="s">
        <v>3561</v>
      </c>
      <c r="G347" s="651" t="s">
        <v>634</v>
      </c>
      <c r="H347" s="651" t="s">
        <v>1796</v>
      </c>
      <c r="I347" s="651" t="s">
        <v>1527</v>
      </c>
      <c r="J347" s="651" t="s">
        <v>1797</v>
      </c>
      <c r="K347" s="651" t="s">
        <v>1798</v>
      </c>
      <c r="L347" s="653">
        <v>19.574846070290331</v>
      </c>
      <c r="M347" s="653">
        <v>14</v>
      </c>
      <c r="N347" s="654">
        <v>274.04784498406462</v>
      </c>
    </row>
    <row r="348" spans="1:14" ht="14.4" customHeight="1" x14ac:dyDescent="0.3">
      <c r="A348" s="649" t="s">
        <v>581</v>
      </c>
      <c r="B348" s="650" t="s">
        <v>582</v>
      </c>
      <c r="C348" s="651" t="s">
        <v>586</v>
      </c>
      <c r="D348" s="652" t="s">
        <v>3555</v>
      </c>
      <c r="E348" s="651" t="s">
        <v>609</v>
      </c>
      <c r="F348" s="652" t="s">
        <v>3561</v>
      </c>
      <c r="G348" s="651" t="s">
        <v>634</v>
      </c>
      <c r="H348" s="651" t="s">
        <v>1799</v>
      </c>
      <c r="I348" s="651" t="s">
        <v>237</v>
      </c>
      <c r="J348" s="651" t="s">
        <v>1800</v>
      </c>
      <c r="K348" s="651"/>
      <c r="L348" s="653">
        <v>76.900517612068668</v>
      </c>
      <c r="M348" s="653">
        <v>7</v>
      </c>
      <c r="N348" s="654">
        <v>538.30362328448064</v>
      </c>
    </row>
    <row r="349" spans="1:14" ht="14.4" customHeight="1" x14ac:dyDescent="0.3">
      <c r="A349" s="649" t="s">
        <v>581</v>
      </c>
      <c r="B349" s="650" t="s">
        <v>582</v>
      </c>
      <c r="C349" s="651" t="s">
        <v>586</v>
      </c>
      <c r="D349" s="652" t="s">
        <v>3555</v>
      </c>
      <c r="E349" s="651" t="s">
        <v>609</v>
      </c>
      <c r="F349" s="652" t="s">
        <v>3561</v>
      </c>
      <c r="G349" s="651" t="s">
        <v>634</v>
      </c>
      <c r="H349" s="651" t="s">
        <v>1801</v>
      </c>
      <c r="I349" s="651" t="s">
        <v>1801</v>
      </c>
      <c r="J349" s="651" t="s">
        <v>1802</v>
      </c>
      <c r="K349" s="651" t="s">
        <v>1803</v>
      </c>
      <c r="L349" s="653">
        <v>448.27041622082561</v>
      </c>
      <c r="M349" s="653">
        <v>14</v>
      </c>
      <c r="N349" s="654">
        <v>6275.7858270915585</v>
      </c>
    </row>
    <row r="350" spans="1:14" ht="14.4" customHeight="1" x14ac:dyDescent="0.3">
      <c r="A350" s="649" t="s">
        <v>581</v>
      </c>
      <c r="B350" s="650" t="s">
        <v>582</v>
      </c>
      <c r="C350" s="651" t="s">
        <v>586</v>
      </c>
      <c r="D350" s="652" t="s">
        <v>3555</v>
      </c>
      <c r="E350" s="651" t="s">
        <v>609</v>
      </c>
      <c r="F350" s="652" t="s">
        <v>3561</v>
      </c>
      <c r="G350" s="651" t="s">
        <v>634</v>
      </c>
      <c r="H350" s="651" t="s">
        <v>1804</v>
      </c>
      <c r="I350" s="651" t="s">
        <v>1805</v>
      </c>
      <c r="J350" s="651" t="s">
        <v>1806</v>
      </c>
      <c r="K350" s="651" t="s">
        <v>1807</v>
      </c>
      <c r="L350" s="653">
        <v>243.65434467361621</v>
      </c>
      <c r="M350" s="653">
        <v>5</v>
      </c>
      <c r="N350" s="654">
        <v>1218.271723368081</v>
      </c>
    </row>
    <row r="351" spans="1:14" ht="14.4" customHeight="1" x14ac:dyDescent="0.3">
      <c r="A351" s="649" t="s">
        <v>581</v>
      </c>
      <c r="B351" s="650" t="s">
        <v>582</v>
      </c>
      <c r="C351" s="651" t="s">
        <v>586</v>
      </c>
      <c r="D351" s="652" t="s">
        <v>3555</v>
      </c>
      <c r="E351" s="651" t="s">
        <v>609</v>
      </c>
      <c r="F351" s="652" t="s">
        <v>3561</v>
      </c>
      <c r="G351" s="651" t="s">
        <v>634</v>
      </c>
      <c r="H351" s="651" t="s">
        <v>1808</v>
      </c>
      <c r="I351" s="651" t="s">
        <v>1809</v>
      </c>
      <c r="J351" s="651" t="s">
        <v>1810</v>
      </c>
      <c r="K351" s="651" t="s">
        <v>1811</v>
      </c>
      <c r="L351" s="653">
        <v>656.76690298093035</v>
      </c>
      <c r="M351" s="653">
        <v>1.8129999999999999</v>
      </c>
      <c r="N351" s="654">
        <v>1190.7183951044267</v>
      </c>
    </row>
    <row r="352" spans="1:14" ht="14.4" customHeight="1" x14ac:dyDescent="0.3">
      <c r="A352" s="649" t="s">
        <v>581</v>
      </c>
      <c r="B352" s="650" t="s">
        <v>582</v>
      </c>
      <c r="C352" s="651" t="s">
        <v>586</v>
      </c>
      <c r="D352" s="652" t="s">
        <v>3555</v>
      </c>
      <c r="E352" s="651" t="s">
        <v>609</v>
      </c>
      <c r="F352" s="652" t="s">
        <v>3561</v>
      </c>
      <c r="G352" s="651" t="s">
        <v>634</v>
      </c>
      <c r="H352" s="651" t="s">
        <v>1812</v>
      </c>
      <c r="I352" s="651" t="s">
        <v>1813</v>
      </c>
      <c r="J352" s="651" t="s">
        <v>1814</v>
      </c>
      <c r="K352" s="651" t="s">
        <v>1815</v>
      </c>
      <c r="L352" s="653">
        <v>128.96</v>
      </c>
      <c r="M352" s="653">
        <v>1</v>
      </c>
      <c r="N352" s="654">
        <v>128.96</v>
      </c>
    </row>
    <row r="353" spans="1:14" ht="14.4" customHeight="1" x14ac:dyDescent="0.3">
      <c r="A353" s="649" t="s">
        <v>581</v>
      </c>
      <c r="B353" s="650" t="s">
        <v>582</v>
      </c>
      <c r="C353" s="651" t="s">
        <v>586</v>
      </c>
      <c r="D353" s="652" t="s">
        <v>3555</v>
      </c>
      <c r="E353" s="651" t="s">
        <v>609</v>
      </c>
      <c r="F353" s="652" t="s">
        <v>3561</v>
      </c>
      <c r="G353" s="651" t="s">
        <v>634</v>
      </c>
      <c r="H353" s="651" t="s">
        <v>1816</v>
      </c>
      <c r="I353" s="651" t="s">
        <v>1817</v>
      </c>
      <c r="J353" s="651" t="s">
        <v>1818</v>
      </c>
      <c r="K353" s="651" t="s">
        <v>1819</v>
      </c>
      <c r="L353" s="653">
        <v>7067.7599999999984</v>
      </c>
      <c r="M353" s="653">
        <v>1</v>
      </c>
      <c r="N353" s="654">
        <v>7067.7599999999984</v>
      </c>
    </row>
    <row r="354" spans="1:14" ht="14.4" customHeight="1" x14ac:dyDescent="0.3">
      <c r="A354" s="649" t="s">
        <v>581</v>
      </c>
      <c r="B354" s="650" t="s">
        <v>582</v>
      </c>
      <c r="C354" s="651" t="s">
        <v>586</v>
      </c>
      <c r="D354" s="652" t="s">
        <v>3555</v>
      </c>
      <c r="E354" s="651" t="s">
        <v>609</v>
      </c>
      <c r="F354" s="652" t="s">
        <v>3561</v>
      </c>
      <c r="G354" s="651" t="s">
        <v>634</v>
      </c>
      <c r="H354" s="651" t="s">
        <v>1820</v>
      </c>
      <c r="I354" s="651" t="s">
        <v>1820</v>
      </c>
      <c r="J354" s="651" t="s">
        <v>1821</v>
      </c>
      <c r="K354" s="651" t="s">
        <v>1822</v>
      </c>
      <c r="L354" s="653">
        <v>69.940931628430377</v>
      </c>
      <c r="M354" s="653">
        <v>18.6497016</v>
      </c>
      <c r="N354" s="654">
        <v>1304.3775044962285</v>
      </c>
    </row>
    <row r="355" spans="1:14" ht="14.4" customHeight="1" x14ac:dyDescent="0.3">
      <c r="A355" s="649" t="s">
        <v>581</v>
      </c>
      <c r="B355" s="650" t="s">
        <v>582</v>
      </c>
      <c r="C355" s="651" t="s">
        <v>586</v>
      </c>
      <c r="D355" s="652" t="s">
        <v>3555</v>
      </c>
      <c r="E355" s="651" t="s">
        <v>609</v>
      </c>
      <c r="F355" s="652" t="s">
        <v>3561</v>
      </c>
      <c r="G355" s="651" t="s">
        <v>634</v>
      </c>
      <c r="H355" s="651" t="s">
        <v>1823</v>
      </c>
      <c r="I355" s="651" t="s">
        <v>1823</v>
      </c>
      <c r="J355" s="651" t="s">
        <v>1821</v>
      </c>
      <c r="K355" s="651" t="s">
        <v>1824</v>
      </c>
      <c r="L355" s="653">
        <v>354.49186614961275</v>
      </c>
      <c r="M355" s="653">
        <v>5</v>
      </c>
      <c r="N355" s="654">
        <v>1772.4593307480638</v>
      </c>
    </row>
    <row r="356" spans="1:14" ht="14.4" customHeight="1" x14ac:dyDescent="0.3">
      <c r="A356" s="649" t="s">
        <v>581</v>
      </c>
      <c r="B356" s="650" t="s">
        <v>582</v>
      </c>
      <c r="C356" s="651" t="s">
        <v>586</v>
      </c>
      <c r="D356" s="652" t="s">
        <v>3555</v>
      </c>
      <c r="E356" s="651" t="s">
        <v>609</v>
      </c>
      <c r="F356" s="652" t="s">
        <v>3561</v>
      </c>
      <c r="G356" s="651" t="s">
        <v>634</v>
      </c>
      <c r="H356" s="651" t="s">
        <v>1825</v>
      </c>
      <c r="I356" s="651" t="s">
        <v>1826</v>
      </c>
      <c r="J356" s="651" t="s">
        <v>1827</v>
      </c>
      <c r="K356" s="651" t="s">
        <v>1013</v>
      </c>
      <c r="L356" s="653">
        <v>85.929885687309564</v>
      </c>
      <c r="M356" s="653">
        <v>11</v>
      </c>
      <c r="N356" s="654">
        <v>945.22874256040518</v>
      </c>
    </row>
    <row r="357" spans="1:14" ht="14.4" customHeight="1" x14ac:dyDescent="0.3">
      <c r="A357" s="649" t="s">
        <v>581</v>
      </c>
      <c r="B357" s="650" t="s">
        <v>582</v>
      </c>
      <c r="C357" s="651" t="s">
        <v>586</v>
      </c>
      <c r="D357" s="652" t="s">
        <v>3555</v>
      </c>
      <c r="E357" s="651" t="s">
        <v>609</v>
      </c>
      <c r="F357" s="652" t="s">
        <v>3561</v>
      </c>
      <c r="G357" s="651" t="s">
        <v>634</v>
      </c>
      <c r="H357" s="651" t="s">
        <v>1828</v>
      </c>
      <c r="I357" s="651" t="s">
        <v>1829</v>
      </c>
      <c r="J357" s="651" t="s">
        <v>1830</v>
      </c>
      <c r="K357" s="651" t="s">
        <v>1831</v>
      </c>
      <c r="L357" s="653">
        <v>63.819999999999901</v>
      </c>
      <c r="M357" s="653">
        <v>1</v>
      </c>
      <c r="N357" s="654">
        <v>63.819999999999901</v>
      </c>
    </row>
    <row r="358" spans="1:14" ht="14.4" customHeight="1" x14ac:dyDescent="0.3">
      <c r="A358" s="649" t="s">
        <v>581</v>
      </c>
      <c r="B358" s="650" t="s">
        <v>582</v>
      </c>
      <c r="C358" s="651" t="s">
        <v>586</v>
      </c>
      <c r="D358" s="652" t="s">
        <v>3555</v>
      </c>
      <c r="E358" s="651" t="s">
        <v>609</v>
      </c>
      <c r="F358" s="652" t="s">
        <v>3561</v>
      </c>
      <c r="G358" s="651" t="s">
        <v>634</v>
      </c>
      <c r="H358" s="651" t="s">
        <v>1832</v>
      </c>
      <c r="I358" s="651" t="s">
        <v>1832</v>
      </c>
      <c r="J358" s="651" t="s">
        <v>1623</v>
      </c>
      <c r="K358" s="651" t="s">
        <v>1833</v>
      </c>
      <c r="L358" s="653">
        <v>26.62</v>
      </c>
      <c r="M358" s="653">
        <v>1</v>
      </c>
      <c r="N358" s="654">
        <v>26.62</v>
      </c>
    </row>
    <row r="359" spans="1:14" ht="14.4" customHeight="1" x14ac:dyDescent="0.3">
      <c r="A359" s="649" t="s">
        <v>581</v>
      </c>
      <c r="B359" s="650" t="s">
        <v>582</v>
      </c>
      <c r="C359" s="651" t="s">
        <v>586</v>
      </c>
      <c r="D359" s="652" t="s">
        <v>3555</v>
      </c>
      <c r="E359" s="651" t="s">
        <v>609</v>
      </c>
      <c r="F359" s="652" t="s">
        <v>3561</v>
      </c>
      <c r="G359" s="651" t="s">
        <v>634</v>
      </c>
      <c r="H359" s="651" t="s">
        <v>1834</v>
      </c>
      <c r="I359" s="651" t="s">
        <v>1835</v>
      </c>
      <c r="J359" s="651" t="s">
        <v>1836</v>
      </c>
      <c r="K359" s="651" t="s">
        <v>1837</v>
      </c>
      <c r="L359" s="653">
        <v>115.96999999999998</v>
      </c>
      <c r="M359" s="653">
        <v>1</v>
      </c>
      <c r="N359" s="654">
        <v>115.96999999999998</v>
      </c>
    </row>
    <row r="360" spans="1:14" ht="14.4" customHeight="1" x14ac:dyDescent="0.3">
      <c r="A360" s="649" t="s">
        <v>581</v>
      </c>
      <c r="B360" s="650" t="s">
        <v>582</v>
      </c>
      <c r="C360" s="651" t="s">
        <v>586</v>
      </c>
      <c r="D360" s="652" t="s">
        <v>3555</v>
      </c>
      <c r="E360" s="651" t="s">
        <v>609</v>
      </c>
      <c r="F360" s="652" t="s">
        <v>3561</v>
      </c>
      <c r="G360" s="651" t="s">
        <v>634</v>
      </c>
      <c r="H360" s="651" t="s">
        <v>1838</v>
      </c>
      <c r="I360" s="651" t="s">
        <v>1838</v>
      </c>
      <c r="J360" s="651" t="s">
        <v>1839</v>
      </c>
      <c r="K360" s="651" t="s">
        <v>1840</v>
      </c>
      <c r="L360" s="653">
        <v>25.38</v>
      </c>
      <c r="M360" s="653">
        <v>1</v>
      </c>
      <c r="N360" s="654">
        <v>25.38</v>
      </c>
    </row>
    <row r="361" spans="1:14" ht="14.4" customHeight="1" x14ac:dyDescent="0.3">
      <c r="A361" s="649" t="s">
        <v>581</v>
      </c>
      <c r="B361" s="650" t="s">
        <v>582</v>
      </c>
      <c r="C361" s="651" t="s">
        <v>586</v>
      </c>
      <c r="D361" s="652" t="s">
        <v>3555</v>
      </c>
      <c r="E361" s="651" t="s">
        <v>609</v>
      </c>
      <c r="F361" s="652" t="s">
        <v>3561</v>
      </c>
      <c r="G361" s="651" t="s">
        <v>634</v>
      </c>
      <c r="H361" s="651" t="s">
        <v>1841</v>
      </c>
      <c r="I361" s="651" t="s">
        <v>1841</v>
      </c>
      <c r="J361" s="651" t="s">
        <v>1842</v>
      </c>
      <c r="K361" s="651" t="s">
        <v>1843</v>
      </c>
      <c r="L361" s="653">
        <v>258.74937927513906</v>
      </c>
      <c r="M361" s="653">
        <v>4</v>
      </c>
      <c r="N361" s="654">
        <v>1034.9975171005563</v>
      </c>
    </row>
    <row r="362" spans="1:14" ht="14.4" customHeight="1" x14ac:dyDescent="0.3">
      <c r="A362" s="649" t="s">
        <v>581</v>
      </c>
      <c r="B362" s="650" t="s">
        <v>582</v>
      </c>
      <c r="C362" s="651" t="s">
        <v>586</v>
      </c>
      <c r="D362" s="652" t="s">
        <v>3555</v>
      </c>
      <c r="E362" s="651" t="s">
        <v>609</v>
      </c>
      <c r="F362" s="652" t="s">
        <v>3561</v>
      </c>
      <c r="G362" s="651" t="s">
        <v>634</v>
      </c>
      <c r="H362" s="651" t="s">
        <v>1844</v>
      </c>
      <c r="I362" s="651" t="s">
        <v>1845</v>
      </c>
      <c r="J362" s="651" t="s">
        <v>1846</v>
      </c>
      <c r="K362" s="651" t="s">
        <v>1847</v>
      </c>
      <c r="L362" s="653">
        <v>32.96</v>
      </c>
      <c r="M362" s="653">
        <v>1</v>
      </c>
      <c r="N362" s="654">
        <v>32.96</v>
      </c>
    </row>
    <row r="363" spans="1:14" ht="14.4" customHeight="1" x14ac:dyDescent="0.3">
      <c r="A363" s="649" t="s">
        <v>581</v>
      </c>
      <c r="B363" s="650" t="s">
        <v>582</v>
      </c>
      <c r="C363" s="651" t="s">
        <v>586</v>
      </c>
      <c r="D363" s="652" t="s">
        <v>3555</v>
      </c>
      <c r="E363" s="651" t="s">
        <v>609</v>
      </c>
      <c r="F363" s="652" t="s">
        <v>3561</v>
      </c>
      <c r="G363" s="651" t="s">
        <v>634</v>
      </c>
      <c r="H363" s="651" t="s">
        <v>1848</v>
      </c>
      <c r="I363" s="651" t="s">
        <v>1848</v>
      </c>
      <c r="J363" s="651" t="s">
        <v>1849</v>
      </c>
      <c r="K363" s="651" t="s">
        <v>1850</v>
      </c>
      <c r="L363" s="653">
        <v>56.096666666666664</v>
      </c>
      <c r="M363" s="653">
        <v>3</v>
      </c>
      <c r="N363" s="654">
        <v>168.29</v>
      </c>
    </row>
    <row r="364" spans="1:14" ht="14.4" customHeight="1" x14ac:dyDescent="0.3">
      <c r="A364" s="649" t="s">
        <v>581</v>
      </c>
      <c r="B364" s="650" t="s">
        <v>582</v>
      </c>
      <c r="C364" s="651" t="s">
        <v>586</v>
      </c>
      <c r="D364" s="652" t="s">
        <v>3555</v>
      </c>
      <c r="E364" s="651" t="s">
        <v>609</v>
      </c>
      <c r="F364" s="652" t="s">
        <v>3561</v>
      </c>
      <c r="G364" s="651" t="s">
        <v>634</v>
      </c>
      <c r="H364" s="651" t="s">
        <v>1851</v>
      </c>
      <c r="I364" s="651" t="s">
        <v>1852</v>
      </c>
      <c r="J364" s="651" t="s">
        <v>1853</v>
      </c>
      <c r="K364" s="651" t="s">
        <v>1854</v>
      </c>
      <c r="L364" s="653">
        <v>143.14005834451018</v>
      </c>
      <c r="M364" s="653">
        <v>1</v>
      </c>
      <c r="N364" s="654">
        <v>143.14005834451018</v>
      </c>
    </row>
    <row r="365" spans="1:14" ht="14.4" customHeight="1" x14ac:dyDescent="0.3">
      <c r="A365" s="649" t="s">
        <v>581</v>
      </c>
      <c r="B365" s="650" t="s">
        <v>582</v>
      </c>
      <c r="C365" s="651" t="s">
        <v>586</v>
      </c>
      <c r="D365" s="652" t="s">
        <v>3555</v>
      </c>
      <c r="E365" s="651" t="s">
        <v>609</v>
      </c>
      <c r="F365" s="652" t="s">
        <v>3561</v>
      </c>
      <c r="G365" s="651" t="s">
        <v>634</v>
      </c>
      <c r="H365" s="651" t="s">
        <v>1855</v>
      </c>
      <c r="I365" s="651" t="s">
        <v>1856</v>
      </c>
      <c r="J365" s="651" t="s">
        <v>1857</v>
      </c>
      <c r="K365" s="651" t="s">
        <v>1858</v>
      </c>
      <c r="L365" s="653">
        <v>170.40000000000003</v>
      </c>
      <c r="M365" s="653">
        <v>1</v>
      </c>
      <c r="N365" s="654">
        <v>170.40000000000003</v>
      </c>
    </row>
    <row r="366" spans="1:14" ht="14.4" customHeight="1" x14ac:dyDescent="0.3">
      <c r="A366" s="649" t="s">
        <v>581</v>
      </c>
      <c r="B366" s="650" t="s">
        <v>582</v>
      </c>
      <c r="C366" s="651" t="s">
        <v>586</v>
      </c>
      <c r="D366" s="652" t="s">
        <v>3555</v>
      </c>
      <c r="E366" s="651" t="s">
        <v>609</v>
      </c>
      <c r="F366" s="652" t="s">
        <v>3561</v>
      </c>
      <c r="G366" s="651" t="s">
        <v>634</v>
      </c>
      <c r="H366" s="651" t="s">
        <v>1859</v>
      </c>
      <c r="I366" s="651" t="s">
        <v>1860</v>
      </c>
      <c r="J366" s="651" t="s">
        <v>1861</v>
      </c>
      <c r="K366" s="651" t="s">
        <v>1862</v>
      </c>
      <c r="L366" s="653">
        <v>428.2</v>
      </c>
      <c r="M366" s="653">
        <v>1</v>
      </c>
      <c r="N366" s="654">
        <v>428.2</v>
      </c>
    </row>
    <row r="367" spans="1:14" ht="14.4" customHeight="1" x14ac:dyDescent="0.3">
      <c r="A367" s="649" t="s">
        <v>581</v>
      </c>
      <c r="B367" s="650" t="s">
        <v>582</v>
      </c>
      <c r="C367" s="651" t="s">
        <v>586</v>
      </c>
      <c r="D367" s="652" t="s">
        <v>3555</v>
      </c>
      <c r="E367" s="651" t="s">
        <v>609</v>
      </c>
      <c r="F367" s="652" t="s">
        <v>3561</v>
      </c>
      <c r="G367" s="651" t="s">
        <v>634</v>
      </c>
      <c r="H367" s="651" t="s">
        <v>1863</v>
      </c>
      <c r="I367" s="651" t="s">
        <v>1863</v>
      </c>
      <c r="J367" s="651" t="s">
        <v>1864</v>
      </c>
      <c r="K367" s="651" t="s">
        <v>1865</v>
      </c>
      <c r="L367" s="653">
        <v>73.579999999999984</v>
      </c>
      <c r="M367" s="653">
        <v>2</v>
      </c>
      <c r="N367" s="654">
        <v>147.15999999999997</v>
      </c>
    </row>
    <row r="368" spans="1:14" ht="14.4" customHeight="1" x14ac:dyDescent="0.3">
      <c r="A368" s="649" t="s">
        <v>581</v>
      </c>
      <c r="B368" s="650" t="s">
        <v>582</v>
      </c>
      <c r="C368" s="651" t="s">
        <v>586</v>
      </c>
      <c r="D368" s="652" t="s">
        <v>3555</v>
      </c>
      <c r="E368" s="651" t="s">
        <v>609</v>
      </c>
      <c r="F368" s="652" t="s">
        <v>3561</v>
      </c>
      <c r="G368" s="651" t="s">
        <v>634</v>
      </c>
      <c r="H368" s="651" t="s">
        <v>1866</v>
      </c>
      <c r="I368" s="651" t="s">
        <v>1866</v>
      </c>
      <c r="J368" s="651" t="s">
        <v>1867</v>
      </c>
      <c r="K368" s="651" t="s">
        <v>1868</v>
      </c>
      <c r="L368" s="653">
        <v>285.01639999999998</v>
      </c>
      <c r="M368" s="653">
        <v>14</v>
      </c>
      <c r="N368" s="654">
        <v>3990.2295999999997</v>
      </c>
    </row>
    <row r="369" spans="1:14" ht="14.4" customHeight="1" x14ac:dyDescent="0.3">
      <c r="A369" s="649" t="s">
        <v>581</v>
      </c>
      <c r="B369" s="650" t="s">
        <v>582</v>
      </c>
      <c r="C369" s="651" t="s">
        <v>586</v>
      </c>
      <c r="D369" s="652" t="s">
        <v>3555</v>
      </c>
      <c r="E369" s="651" t="s">
        <v>609</v>
      </c>
      <c r="F369" s="652" t="s">
        <v>3561</v>
      </c>
      <c r="G369" s="651" t="s">
        <v>634</v>
      </c>
      <c r="H369" s="651" t="s">
        <v>1869</v>
      </c>
      <c r="I369" s="651" t="s">
        <v>1870</v>
      </c>
      <c r="J369" s="651" t="s">
        <v>1871</v>
      </c>
      <c r="K369" s="651" t="s">
        <v>1872</v>
      </c>
      <c r="L369" s="653">
        <v>264.55911398250589</v>
      </c>
      <c r="M369" s="653">
        <v>1</v>
      </c>
      <c r="N369" s="654">
        <v>264.55911398250589</v>
      </c>
    </row>
    <row r="370" spans="1:14" ht="14.4" customHeight="1" x14ac:dyDescent="0.3">
      <c r="A370" s="649" t="s">
        <v>581</v>
      </c>
      <c r="B370" s="650" t="s">
        <v>582</v>
      </c>
      <c r="C370" s="651" t="s">
        <v>586</v>
      </c>
      <c r="D370" s="652" t="s">
        <v>3555</v>
      </c>
      <c r="E370" s="651" t="s">
        <v>609</v>
      </c>
      <c r="F370" s="652" t="s">
        <v>3561</v>
      </c>
      <c r="G370" s="651" t="s">
        <v>634</v>
      </c>
      <c r="H370" s="651" t="s">
        <v>1873</v>
      </c>
      <c r="I370" s="651" t="s">
        <v>1874</v>
      </c>
      <c r="J370" s="651" t="s">
        <v>1726</v>
      </c>
      <c r="K370" s="651" t="s">
        <v>1875</v>
      </c>
      <c r="L370" s="653">
        <v>58.455474139442543</v>
      </c>
      <c r="M370" s="653">
        <v>13</v>
      </c>
      <c r="N370" s="654">
        <v>759.92116381275309</v>
      </c>
    </row>
    <row r="371" spans="1:14" ht="14.4" customHeight="1" x14ac:dyDescent="0.3">
      <c r="A371" s="649" t="s">
        <v>581</v>
      </c>
      <c r="B371" s="650" t="s">
        <v>582</v>
      </c>
      <c r="C371" s="651" t="s">
        <v>586</v>
      </c>
      <c r="D371" s="652" t="s">
        <v>3555</v>
      </c>
      <c r="E371" s="651" t="s">
        <v>609</v>
      </c>
      <c r="F371" s="652" t="s">
        <v>3561</v>
      </c>
      <c r="G371" s="651" t="s">
        <v>634</v>
      </c>
      <c r="H371" s="651" t="s">
        <v>1876</v>
      </c>
      <c r="I371" s="651" t="s">
        <v>1877</v>
      </c>
      <c r="J371" s="651" t="s">
        <v>1878</v>
      </c>
      <c r="K371" s="651" t="s">
        <v>1879</v>
      </c>
      <c r="L371" s="653">
        <v>79.329999999999984</v>
      </c>
      <c r="M371" s="653">
        <v>1</v>
      </c>
      <c r="N371" s="654">
        <v>79.329999999999984</v>
      </c>
    </row>
    <row r="372" spans="1:14" ht="14.4" customHeight="1" x14ac:dyDescent="0.3">
      <c r="A372" s="649" t="s">
        <v>581</v>
      </c>
      <c r="B372" s="650" t="s">
        <v>582</v>
      </c>
      <c r="C372" s="651" t="s">
        <v>586</v>
      </c>
      <c r="D372" s="652" t="s">
        <v>3555</v>
      </c>
      <c r="E372" s="651" t="s">
        <v>609</v>
      </c>
      <c r="F372" s="652" t="s">
        <v>3561</v>
      </c>
      <c r="G372" s="651" t="s">
        <v>634</v>
      </c>
      <c r="H372" s="651" t="s">
        <v>1880</v>
      </c>
      <c r="I372" s="651" t="s">
        <v>237</v>
      </c>
      <c r="J372" s="651" t="s">
        <v>1881</v>
      </c>
      <c r="K372" s="651"/>
      <c r="L372" s="653">
        <v>114.48</v>
      </c>
      <c r="M372" s="653">
        <v>1</v>
      </c>
      <c r="N372" s="654">
        <v>114.48</v>
      </c>
    </row>
    <row r="373" spans="1:14" ht="14.4" customHeight="1" x14ac:dyDescent="0.3">
      <c r="A373" s="649" t="s">
        <v>581</v>
      </c>
      <c r="B373" s="650" t="s">
        <v>582</v>
      </c>
      <c r="C373" s="651" t="s">
        <v>586</v>
      </c>
      <c r="D373" s="652" t="s">
        <v>3555</v>
      </c>
      <c r="E373" s="651" t="s">
        <v>609</v>
      </c>
      <c r="F373" s="652" t="s">
        <v>3561</v>
      </c>
      <c r="G373" s="651" t="s">
        <v>634</v>
      </c>
      <c r="H373" s="651" t="s">
        <v>1882</v>
      </c>
      <c r="I373" s="651" t="s">
        <v>237</v>
      </c>
      <c r="J373" s="651" t="s">
        <v>1883</v>
      </c>
      <c r="K373" s="651"/>
      <c r="L373" s="653">
        <v>267.27333333333331</v>
      </c>
      <c r="M373" s="653">
        <v>3</v>
      </c>
      <c r="N373" s="654">
        <v>801.81999999999994</v>
      </c>
    </row>
    <row r="374" spans="1:14" ht="14.4" customHeight="1" x14ac:dyDescent="0.3">
      <c r="A374" s="649" t="s">
        <v>581</v>
      </c>
      <c r="B374" s="650" t="s">
        <v>582</v>
      </c>
      <c r="C374" s="651" t="s">
        <v>586</v>
      </c>
      <c r="D374" s="652" t="s">
        <v>3555</v>
      </c>
      <c r="E374" s="651" t="s">
        <v>609</v>
      </c>
      <c r="F374" s="652" t="s">
        <v>3561</v>
      </c>
      <c r="G374" s="651" t="s">
        <v>634</v>
      </c>
      <c r="H374" s="651" t="s">
        <v>1884</v>
      </c>
      <c r="I374" s="651" t="s">
        <v>1884</v>
      </c>
      <c r="J374" s="651" t="s">
        <v>869</v>
      </c>
      <c r="K374" s="651" t="s">
        <v>1217</v>
      </c>
      <c r="L374" s="653">
        <v>91.909320004670633</v>
      </c>
      <c r="M374" s="653">
        <v>48</v>
      </c>
      <c r="N374" s="654">
        <v>4411.6473602241904</v>
      </c>
    </row>
    <row r="375" spans="1:14" ht="14.4" customHeight="1" x14ac:dyDescent="0.3">
      <c r="A375" s="649" t="s">
        <v>581</v>
      </c>
      <c r="B375" s="650" t="s">
        <v>582</v>
      </c>
      <c r="C375" s="651" t="s">
        <v>586</v>
      </c>
      <c r="D375" s="652" t="s">
        <v>3555</v>
      </c>
      <c r="E375" s="651" t="s">
        <v>609</v>
      </c>
      <c r="F375" s="652" t="s">
        <v>3561</v>
      </c>
      <c r="G375" s="651" t="s">
        <v>634</v>
      </c>
      <c r="H375" s="651" t="s">
        <v>1885</v>
      </c>
      <c r="I375" s="651" t="s">
        <v>1885</v>
      </c>
      <c r="J375" s="651" t="s">
        <v>1886</v>
      </c>
      <c r="K375" s="651" t="s">
        <v>1887</v>
      </c>
      <c r="L375" s="653">
        <v>120.75010331456127</v>
      </c>
      <c r="M375" s="653">
        <v>62.331245299999992</v>
      </c>
      <c r="N375" s="654">
        <v>7526.5043097002608</v>
      </c>
    </row>
    <row r="376" spans="1:14" ht="14.4" customHeight="1" x14ac:dyDescent="0.3">
      <c r="A376" s="649" t="s">
        <v>581</v>
      </c>
      <c r="B376" s="650" t="s">
        <v>582</v>
      </c>
      <c r="C376" s="651" t="s">
        <v>586</v>
      </c>
      <c r="D376" s="652" t="s">
        <v>3555</v>
      </c>
      <c r="E376" s="651" t="s">
        <v>609</v>
      </c>
      <c r="F376" s="652" t="s">
        <v>3561</v>
      </c>
      <c r="G376" s="651" t="s">
        <v>634</v>
      </c>
      <c r="H376" s="651" t="s">
        <v>1888</v>
      </c>
      <c r="I376" s="651" t="s">
        <v>1888</v>
      </c>
      <c r="J376" s="651" t="s">
        <v>1886</v>
      </c>
      <c r="K376" s="651" t="s">
        <v>1889</v>
      </c>
      <c r="L376" s="653">
        <v>665.84999851723035</v>
      </c>
      <c r="M376" s="653">
        <v>7.6369398999999989</v>
      </c>
      <c r="N376" s="654">
        <v>5085.0564210911762</v>
      </c>
    </row>
    <row r="377" spans="1:14" ht="14.4" customHeight="1" x14ac:dyDescent="0.3">
      <c r="A377" s="649" t="s">
        <v>581</v>
      </c>
      <c r="B377" s="650" t="s">
        <v>582</v>
      </c>
      <c r="C377" s="651" t="s">
        <v>586</v>
      </c>
      <c r="D377" s="652" t="s">
        <v>3555</v>
      </c>
      <c r="E377" s="651" t="s">
        <v>609</v>
      </c>
      <c r="F377" s="652" t="s">
        <v>3561</v>
      </c>
      <c r="G377" s="651" t="s">
        <v>634</v>
      </c>
      <c r="H377" s="651" t="s">
        <v>1890</v>
      </c>
      <c r="I377" s="651" t="s">
        <v>1890</v>
      </c>
      <c r="J377" s="651" t="s">
        <v>1891</v>
      </c>
      <c r="K377" s="651" t="s">
        <v>1892</v>
      </c>
      <c r="L377" s="653">
        <v>120.75000194856786</v>
      </c>
      <c r="M377" s="653">
        <v>29.970625300000002</v>
      </c>
      <c r="N377" s="654">
        <v>3618.9530633747972</v>
      </c>
    </row>
    <row r="378" spans="1:14" ht="14.4" customHeight="1" x14ac:dyDescent="0.3">
      <c r="A378" s="649" t="s">
        <v>581</v>
      </c>
      <c r="B378" s="650" t="s">
        <v>582</v>
      </c>
      <c r="C378" s="651" t="s">
        <v>586</v>
      </c>
      <c r="D378" s="652" t="s">
        <v>3555</v>
      </c>
      <c r="E378" s="651" t="s">
        <v>609</v>
      </c>
      <c r="F378" s="652" t="s">
        <v>3561</v>
      </c>
      <c r="G378" s="651" t="s">
        <v>634</v>
      </c>
      <c r="H378" s="651" t="s">
        <v>1893</v>
      </c>
      <c r="I378" s="651" t="s">
        <v>1893</v>
      </c>
      <c r="J378" s="651" t="s">
        <v>1891</v>
      </c>
      <c r="K378" s="651" t="s">
        <v>1894</v>
      </c>
      <c r="L378" s="653">
        <v>298.99993981759332</v>
      </c>
      <c r="M378" s="653">
        <v>22.976395999999994</v>
      </c>
      <c r="N378" s="654">
        <v>6869.9410212251896</v>
      </c>
    </row>
    <row r="379" spans="1:14" ht="14.4" customHeight="1" x14ac:dyDescent="0.3">
      <c r="A379" s="649" t="s">
        <v>581</v>
      </c>
      <c r="B379" s="650" t="s">
        <v>582</v>
      </c>
      <c r="C379" s="651" t="s">
        <v>586</v>
      </c>
      <c r="D379" s="652" t="s">
        <v>3555</v>
      </c>
      <c r="E379" s="651" t="s">
        <v>609</v>
      </c>
      <c r="F379" s="652" t="s">
        <v>3561</v>
      </c>
      <c r="G379" s="651" t="s">
        <v>634</v>
      </c>
      <c r="H379" s="651" t="s">
        <v>1895</v>
      </c>
      <c r="I379" s="651" t="s">
        <v>1895</v>
      </c>
      <c r="J379" s="651" t="s">
        <v>1891</v>
      </c>
      <c r="K379" s="651" t="s">
        <v>1896</v>
      </c>
      <c r="L379" s="653">
        <v>644.00001622344291</v>
      </c>
      <c r="M379" s="653">
        <v>28.154922199999998</v>
      </c>
      <c r="N379" s="654">
        <v>18131.770353569773</v>
      </c>
    </row>
    <row r="380" spans="1:14" ht="14.4" customHeight="1" x14ac:dyDescent="0.3">
      <c r="A380" s="649" t="s">
        <v>581</v>
      </c>
      <c r="B380" s="650" t="s">
        <v>582</v>
      </c>
      <c r="C380" s="651" t="s">
        <v>586</v>
      </c>
      <c r="D380" s="652" t="s">
        <v>3555</v>
      </c>
      <c r="E380" s="651" t="s">
        <v>609</v>
      </c>
      <c r="F380" s="652" t="s">
        <v>3561</v>
      </c>
      <c r="G380" s="651" t="s">
        <v>634</v>
      </c>
      <c r="H380" s="651" t="s">
        <v>1897</v>
      </c>
      <c r="I380" s="651" t="s">
        <v>1897</v>
      </c>
      <c r="J380" s="651" t="s">
        <v>1898</v>
      </c>
      <c r="K380" s="651" t="s">
        <v>1899</v>
      </c>
      <c r="L380" s="653">
        <v>124.19999573784854</v>
      </c>
      <c r="M380" s="653">
        <v>78.020755800000003</v>
      </c>
      <c r="N380" s="654">
        <v>9690.1775378237217</v>
      </c>
    </row>
    <row r="381" spans="1:14" ht="14.4" customHeight="1" x14ac:dyDescent="0.3">
      <c r="A381" s="649" t="s">
        <v>581</v>
      </c>
      <c r="B381" s="650" t="s">
        <v>582</v>
      </c>
      <c r="C381" s="651" t="s">
        <v>586</v>
      </c>
      <c r="D381" s="652" t="s">
        <v>3555</v>
      </c>
      <c r="E381" s="651" t="s">
        <v>609</v>
      </c>
      <c r="F381" s="652" t="s">
        <v>3561</v>
      </c>
      <c r="G381" s="651" t="s">
        <v>634</v>
      </c>
      <c r="H381" s="651" t="s">
        <v>1900</v>
      </c>
      <c r="I381" s="651" t="s">
        <v>1900</v>
      </c>
      <c r="J381" s="651" t="s">
        <v>1898</v>
      </c>
      <c r="K381" s="651" t="s">
        <v>1901</v>
      </c>
      <c r="L381" s="653">
        <v>217.34996339964673</v>
      </c>
      <c r="M381" s="653">
        <v>177.13268569999994</v>
      </c>
      <c r="N381" s="654">
        <v>38499.782753776111</v>
      </c>
    </row>
    <row r="382" spans="1:14" ht="14.4" customHeight="1" x14ac:dyDescent="0.3">
      <c r="A382" s="649" t="s">
        <v>581</v>
      </c>
      <c r="B382" s="650" t="s">
        <v>582</v>
      </c>
      <c r="C382" s="651" t="s">
        <v>586</v>
      </c>
      <c r="D382" s="652" t="s">
        <v>3555</v>
      </c>
      <c r="E382" s="651" t="s">
        <v>609</v>
      </c>
      <c r="F382" s="652" t="s">
        <v>3561</v>
      </c>
      <c r="G382" s="651" t="s">
        <v>634</v>
      </c>
      <c r="H382" s="651" t="s">
        <v>1902</v>
      </c>
      <c r="I382" s="651" t="s">
        <v>237</v>
      </c>
      <c r="J382" s="651" t="s">
        <v>1903</v>
      </c>
      <c r="K382" s="651"/>
      <c r="L382" s="653">
        <v>119.79009127707154</v>
      </c>
      <c r="M382" s="653">
        <v>4</v>
      </c>
      <c r="N382" s="654">
        <v>479.16036510828616</v>
      </c>
    </row>
    <row r="383" spans="1:14" ht="14.4" customHeight="1" x14ac:dyDescent="0.3">
      <c r="A383" s="649" t="s">
        <v>581</v>
      </c>
      <c r="B383" s="650" t="s">
        <v>582</v>
      </c>
      <c r="C383" s="651" t="s">
        <v>586</v>
      </c>
      <c r="D383" s="652" t="s">
        <v>3555</v>
      </c>
      <c r="E383" s="651" t="s">
        <v>609</v>
      </c>
      <c r="F383" s="652" t="s">
        <v>3561</v>
      </c>
      <c r="G383" s="651" t="s">
        <v>634</v>
      </c>
      <c r="H383" s="651" t="s">
        <v>1904</v>
      </c>
      <c r="I383" s="651" t="s">
        <v>1904</v>
      </c>
      <c r="J383" s="651" t="s">
        <v>1905</v>
      </c>
      <c r="K383" s="651" t="s">
        <v>1906</v>
      </c>
      <c r="L383" s="653">
        <v>10856.181604087016</v>
      </c>
      <c r="M383" s="653">
        <v>7</v>
      </c>
      <c r="N383" s="654">
        <v>75993.271228609112</v>
      </c>
    </row>
    <row r="384" spans="1:14" ht="14.4" customHeight="1" x14ac:dyDescent="0.3">
      <c r="A384" s="649" t="s">
        <v>581</v>
      </c>
      <c r="B384" s="650" t="s">
        <v>582</v>
      </c>
      <c r="C384" s="651" t="s">
        <v>586</v>
      </c>
      <c r="D384" s="652" t="s">
        <v>3555</v>
      </c>
      <c r="E384" s="651" t="s">
        <v>609</v>
      </c>
      <c r="F384" s="652" t="s">
        <v>3561</v>
      </c>
      <c r="G384" s="651" t="s">
        <v>634</v>
      </c>
      <c r="H384" s="651" t="s">
        <v>1907</v>
      </c>
      <c r="I384" s="651" t="s">
        <v>1907</v>
      </c>
      <c r="J384" s="651" t="s">
        <v>1886</v>
      </c>
      <c r="K384" s="651" t="s">
        <v>1908</v>
      </c>
      <c r="L384" s="653">
        <v>286.35002260917963</v>
      </c>
      <c r="M384" s="653">
        <v>74.347788300000019</v>
      </c>
      <c r="N384" s="654">
        <v>21289.490860647507</v>
      </c>
    </row>
    <row r="385" spans="1:14" ht="14.4" customHeight="1" x14ac:dyDescent="0.3">
      <c r="A385" s="649" t="s">
        <v>581</v>
      </c>
      <c r="B385" s="650" t="s">
        <v>582</v>
      </c>
      <c r="C385" s="651" t="s">
        <v>586</v>
      </c>
      <c r="D385" s="652" t="s">
        <v>3555</v>
      </c>
      <c r="E385" s="651" t="s">
        <v>609</v>
      </c>
      <c r="F385" s="652" t="s">
        <v>3561</v>
      </c>
      <c r="G385" s="651" t="s">
        <v>634</v>
      </c>
      <c r="H385" s="651" t="s">
        <v>1909</v>
      </c>
      <c r="I385" s="651" t="s">
        <v>1527</v>
      </c>
      <c r="J385" s="651" t="s">
        <v>1910</v>
      </c>
      <c r="K385" s="651" t="s">
        <v>1911</v>
      </c>
      <c r="L385" s="653">
        <v>5818.3789999999999</v>
      </c>
      <c r="M385" s="653">
        <v>6</v>
      </c>
      <c r="N385" s="654">
        <v>34910.273999999998</v>
      </c>
    </row>
    <row r="386" spans="1:14" ht="14.4" customHeight="1" x14ac:dyDescent="0.3">
      <c r="A386" s="649" t="s">
        <v>581</v>
      </c>
      <c r="B386" s="650" t="s">
        <v>582</v>
      </c>
      <c r="C386" s="651" t="s">
        <v>586</v>
      </c>
      <c r="D386" s="652" t="s">
        <v>3555</v>
      </c>
      <c r="E386" s="651" t="s">
        <v>609</v>
      </c>
      <c r="F386" s="652" t="s">
        <v>3561</v>
      </c>
      <c r="G386" s="651" t="s">
        <v>634</v>
      </c>
      <c r="H386" s="651" t="s">
        <v>1912</v>
      </c>
      <c r="I386" s="651" t="s">
        <v>1912</v>
      </c>
      <c r="J386" s="651" t="s">
        <v>678</v>
      </c>
      <c r="K386" s="651" t="s">
        <v>1913</v>
      </c>
      <c r="L386" s="653">
        <v>59.768981588857372</v>
      </c>
      <c r="M386" s="653">
        <v>19</v>
      </c>
      <c r="N386" s="654">
        <v>1135.61065018829</v>
      </c>
    </row>
    <row r="387" spans="1:14" ht="14.4" customHeight="1" x14ac:dyDescent="0.3">
      <c r="A387" s="649" t="s">
        <v>581</v>
      </c>
      <c r="B387" s="650" t="s">
        <v>582</v>
      </c>
      <c r="C387" s="651" t="s">
        <v>586</v>
      </c>
      <c r="D387" s="652" t="s">
        <v>3555</v>
      </c>
      <c r="E387" s="651" t="s">
        <v>609</v>
      </c>
      <c r="F387" s="652" t="s">
        <v>3561</v>
      </c>
      <c r="G387" s="651" t="s">
        <v>634</v>
      </c>
      <c r="H387" s="651" t="s">
        <v>1914</v>
      </c>
      <c r="I387" s="651" t="s">
        <v>237</v>
      </c>
      <c r="J387" s="651" t="s">
        <v>1915</v>
      </c>
      <c r="K387" s="651"/>
      <c r="L387" s="653">
        <v>169.94000000000005</v>
      </c>
      <c r="M387" s="653">
        <v>2</v>
      </c>
      <c r="N387" s="654">
        <v>339.88000000000011</v>
      </c>
    </row>
    <row r="388" spans="1:14" ht="14.4" customHeight="1" x14ac:dyDescent="0.3">
      <c r="A388" s="649" t="s">
        <v>581</v>
      </c>
      <c r="B388" s="650" t="s">
        <v>582</v>
      </c>
      <c r="C388" s="651" t="s">
        <v>586</v>
      </c>
      <c r="D388" s="652" t="s">
        <v>3555</v>
      </c>
      <c r="E388" s="651" t="s">
        <v>609</v>
      </c>
      <c r="F388" s="652" t="s">
        <v>3561</v>
      </c>
      <c r="G388" s="651" t="s">
        <v>634</v>
      </c>
      <c r="H388" s="651" t="s">
        <v>1916</v>
      </c>
      <c r="I388" s="651" t="s">
        <v>1916</v>
      </c>
      <c r="J388" s="651" t="s">
        <v>1886</v>
      </c>
      <c r="K388" s="651" t="s">
        <v>1917</v>
      </c>
      <c r="L388" s="653">
        <v>726.95602343739597</v>
      </c>
      <c r="M388" s="653">
        <v>0.97630300000000003</v>
      </c>
      <c r="N388" s="654">
        <v>709.72934655000006</v>
      </c>
    </row>
    <row r="389" spans="1:14" ht="14.4" customHeight="1" x14ac:dyDescent="0.3">
      <c r="A389" s="649" t="s">
        <v>581</v>
      </c>
      <c r="B389" s="650" t="s">
        <v>582</v>
      </c>
      <c r="C389" s="651" t="s">
        <v>586</v>
      </c>
      <c r="D389" s="652" t="s">
        <v>3555</v>
      </c>
      <c r="E389" s="651" t="s">
        <v>609</v>
      </c>
      <c r="F389" s="652" t="s">
        <v>3561</v>
      </c>
      <c r="G389" s="651" t="s">
        <v>634</v>
      </c>
      <c r="H389" s="651" t="s">
        <v>1918</v>
      </c>
      <c r="I389" s="651" t="s">
        <v>237</v>
      </c>
      <c r="J389" s="651" t="s">
        <v>1919</v>
      </c>
      <c r="K389" s="651"/>
      <c r="L389" s="653">
        <v>42.73991846020666</v>
      </c>
      <c r="M389" s="653">
        <v>3</v>
      </c>
      <c r="N389" s="654">
        <v>128.21975538061997</v>
      </c>
    </row>
    <row r="390" spans="1:14" ht="14.4" customHeight="1" x14ac:dyDescent="0.3">
      <c r="A390" s="649" t="s">
        <v>581</v>
      </c>
      <c r="B390" s="650" t="s">
        <v>582</v>
      </c>
      <c r="C390" s="651" t="s">
        <v>586</v>
      </c>
      <c r="D390" s="652" t="s">
        <v>3555</v>
      </c>
      <c r="E390" s="651" t="s">
        <v>609</v>
      </c>
      <c r="F390" s="652" t="s">
        <v>3561</v>
      </c>
      <c r="G390" s="651" t="s">
        <v>634</v>
      </c>
      <c r="H390" s="651" t="s">
        <v>1920</v>
      </c>
      <c r="I390" s="651" t="s">
        <v>237</v>
      </c>
      <c r="J390" s="651" t="s">
        <v>1921</v>
      </c>
      <c r="K390" s="651"/>
      <c r="L390" s="653">
        <v>33.396666666666668</v>
      </c>
      <c r="M390" s="653">
        <v>6</v>
      </c>
      <c r="N390" s="654">
        <v>200.38</v>
      </c>
    </row>
    <row r="391" spans="1:14" ht="14.4" customHeight="1" x14ac:dyDescent="0.3">
      <c r="A391" s="649" t="s">
        <v>581</v>
      </c>
      <c r="B391" s="650" t="s">
        <v>582</v>
      </c>
      <c r="C391" s="651" t="s">
        <v>586</v>
      </c>
      <c r="D391" s="652" t="s">
        <v>3555</v>
      </c>
      <c r="E391" s="651" t="s">
        <v>609</v>
      </c>
      <c r="F391" s="652" t="s">
        <v>3561</v>
      </c>
      <c r="G391" s="651" t="s">
        <v>634</v>
      </c>
      <c r="H391" s="651" t="s">
        <v>1922</v>
      </c>
      <c r="I391" s="651" t="s">
        <v>237</v>
      </c>
      <c r="J391" s="651" t="s">
        <v>1923</v>
      </c>
      <c r="K391" s="651"/>
      <c r="L391" s="653">
        <v>69.260000000000005</v>
      </c>
      <c r="M391" s="653">
        <v>3</v>
      </c>
      <c r="N391" s="654">
        <v>207.78000000000003</v>
      </c>
    </row>
    <row r="392" spans="1:14" ht="14.4" customHeight="1" x14ac:dyDescent="0.3">
      <c r="A392" s="649" t="s">
        <v>581</v>
      </c>
      <c r="B392" s="650" t="s">
        <v>582</v>
      </c>
      <c r="C392" s="651" t="s">
        <v>586</v>
      </c>
      <c r="D392" s="652" t="s">
        <v>3555</v>
      </c>
      <c r="E392" s="651" t="s">
        <v>609</v>
      </c>
      <c r="F392" s="652" t="s">
        <v>3561</v>
      </c>
      <c r="G392" s="651" t="s">
        <v>634</v>
      </c>
      <c r="H392" s="651" t="s">
        <v>1924</v>
      </c>
      <c r="I392" s="651" t="s">
        <v>237</v>
      </c>
      <c r="J392" s="651" t="s">
        <v>1925</v>
      </c>
      <c r="K392" s="651"/>
      <c r="L392" s="653">
        <v>43.5</v>
      </c>
      <c r="M392" s="653">
        <v>2</v>
      </c>
      <c r="N392" s="654">
        <v>87</v>
      </c>
    </row>
    <row r="393" spans="1:14" ht="14.4" customHeight="1" x14ac:dyDescent="0.3">
      <c r="A393" s="649" t="s">
        <v>581</v>
      </c>
      <c r="B393" s="650" t="s">
        <v>582</v>
      </c>
      <c r="C393" s="651" t="s">
        <v>586</v>
      </c>
      <c r="D393" s="652" t="s">
        <v>3555</v>
      </c>
      <c r="E393" s="651" t="s">
        <v>609</v>
      </c>
      <c r="F393" s="652" t="s">
        <v>3561</v>
      </c>
      <c r="G393" s="651" t="s">
        <v>634</v>
      </c>
      <c r="H393" s="651" t="s">
        <v>1926</v>
      </c>
      <c r="I393" s="651" t="s">
        <v>237</v>
      </c>
      <c r="J393" s="651" t="s">
        <v>1927</v>
      </c>
      <c r="K393" s="651"/>
      <c r="L393" s="653">
        <v>167.43</v>
      </c>
      <c r="M393" s="653">
        <v>1</v>
      </c>
      <c r="N393" s="654">
        <v>167.43</v>
      </c>
    </row>
    <row r="394" spans="1:14" ht="14.4" customHeight="1" x14ac:dyDescent="0.3">
      <c r="A394" s="649" t="s">
        <v>581</v>
      </c>
      <c r="B394" s="650" t="s">
        <v>582</v>
      </c>
      <c r="C394" s="651" t="s">
        <v>586</v>
      </c>
      <c r="D394" s="652" t="s">
        <v>3555</v>
      </c>
      <c r="E394" s="651" t="s">
        <v>609</v>
      </c>
      <c r="F394" s="652" t="s">
        <v>3561</v>
      </c>
      <c r="G394" s="651" t="s">
        <v>634</v>
      </c>
      <c r="H394" s="651" t="s">
        <v>1928</v>
      </c>
      <c r="I394" s="651" t="s">
        <v>237</v>
      </c>
      <c r="J394" s="651" t="s">
        <v>1929</v>
      </c>
      <c r="K394" s="651"/>
      <c r="L394" s="653">
        <v>24.560000000000006</v>
      </c>
      <c r="M394" s="653">
        <v>3</v>
      </c>
      <c r="N394" s="654">
        <v>73.680000000000021</v>
      </c>
    </row>
    <row r="395" spans="1:14" ht="14.4" customHeight="1" x14ac:dyDescent="0.3">
      <c r="A395" s="649" t="s">
        <v>581</v>
      </c>
      <c r="B395" s="650" t="s">
        <v>582</v>
      </c>
      <c r="C395" s="651" t="s">
        <v>586</v>
      </c>
      <c r="D395" s="652" t="s">
        <v>3555</v>
      </c>
      <c r="E395" s="651" t="s">
        <v>609</v>
      </c>
      <c r="F395" s="652" t="s">
        <v>3561</v>
      </c>
      <c r="G395" s="651" t="s">
        <v>634</v>
      </c>
      <c r="H395" s="651" t="s">
        <v>1930</v>
      </c>
      <c r="I395" s="651" t="s">
        <v>1930</v>
      </c>
      <c r="J395" s="651" t="s">
        <v>1071</v>
      </c>
      <c r="K395" s="651" t="s">
        <v>1931</v>
      </c>
      <c r="L395" s="653">
        <v>129.23999999999998</v>
      </c>
      <c r="M395" s="653">
        <v>1</v>
      </c>
      <c r="N395" s="654">
        <v>129.23999999999998</v>
      </c>
    </row>
    <row r="396" spans="1:14" ht="14.4" customHeight="1" x14ac:dyDescent="0.3">
      <c r="A396" s="649" t="s">
        <v>581</v>
      </c>
      <c r="B396" s="650" t="s">
        <v>582</v>
      </c>
      <c r="C396" s="651" t="s">
        <v>586</v>
      </c>
      <c r="D396" s="652" t="s">
        <v>3555</v>
      </c>
      <c r="E396" s="651" t="s">
        <v>609</v>
      </c>
      <c r="F396" s="652" t="s">
        <v>3561</v>
      </c>
      <c r="G396" s="651" t="s">
        <v>634</v>
      </c>
      <c r="H396" s="651" t="s">
        <v>1932</v>
      </c>
      <c r="I396" s="651" t="s">
        <v>1932</v>
      </c>
      <c r="J396" s="651" t="s">
        <v>1933</v>
      </c>
      <c r="K396" s="651" t="s">
        <v>1013</v>
      </c>
      <c r="L396" s="653">
        <v>45.999991572184918</v>
      </c>
      <c r="M396" s="653">
        <v>28</v>
      </c>
      <c r="N396" s="654">
        <v>1287.9997640211777</v>
      </c>
    </row>
    <row r="397" spans="1:14" ht="14.4" customHeight="1" x14ac:dyDescent="0.3">
      <c r="A397" s="649" t="s">
        <v>581</v>
      </c>
      <c r="B397" s="650" t="s">
        <v>582</v>
      </c>
      <c r="C397" s="651" t="s">
        <v>586</v>
      </c>
      <c r="D397" s="652" t="s">
        <v>3555</v>
      </c>
      <c r="E397" s="651" t="s">
        <v>609</v>
      </c>
      <c r="F397" s="652" t="s">
        <v>3561</v>
      </c>
      <c r="G397" s="651" t="s">
        <v>634</v>
      </c>
      <c r="H397" s="651" t="s">
        <v>1934</v>
      </c>
      <c r="I397" s="651" t="s">
        <v>1934</v>
      </c>
      <c r="J397" s="651" t="s">
        <v>1935</v>
      </c>
      <c r="K397" s="651" t="s">
        <v>1936</v>
      </c>
      <c r="L397" s="653">
        <v>591.59673829226972</v>
      </c>
      <c r="M397" s="653">
        <v>3.9130000000000003</v>
      </c>
      <c r="N397" s="654">
        <v>2314.9180369376518</v>
      </c>
    </row>
    <row r="398" spans="1:14" ht="14.4" customHeight="1" x14ac:dyDescent="0.3">
      <c r="A398" s="649" t="s">
        <v>581</v>
      </c>
      <c r="B398" s="650" t="s">
        <v>582</v>
      </c>
      <c r="C398" s="651" t="s">
        <v>586</v>
      </c>
      <c r="D398" s="652" t="s">
        <v>3555</v>
      </c>
      <c r="E398" s="651" t="s">
        <v>609</v>
      </c>
      <c r="F398" s="652" t="s">
        <v>3561</v>
      </c>
      <c r="G398" s="651" t="s">
        <v>634</v>
      </c>
      <c r="H398" s="651" t="s">
        <v>1937</v>
      </c>
      <c r="I398" s="651" t="s">
        <v>1937</v>
      </c>
      <c r="J398" s="651" t="s">
        <v>1153</v>
      </c>
      <c r="K398" s="651" t="s">
        <v>1938</v>
      </c>
      <c r="L398" s="653">
        <v>66.849999999999994</v>
      </c>
      <c r="M398" s="653">
        <v>1</v>
      </c>
      <c r="N398" s="654">
        <v>66.849999999999994</v>
      </c>
    </row>
    <row r="399" spans="1:14" ht="14.4" customHeight="1" x14ac:dyDescent="0.3">
      <c r="A399" s="649" t="s">
        <v>581</v>
      </c>
      <c r="B399" s="650" t="s">
        <v>582</v>
      </c>
      <c r="C399" s="651" t="s">
        <v>586</v>
      </c>
      <c r="D399" s="652" t="s">
        <v>3555</v>
      </c>
      <c r="E399" s="651" t="s">
        <v>609</v>
      </c>
      <c r="F399" s="652" t="s">
        <v>3561</v>
      </c>
      <c r="G399" s="651" t="s">
        <v>634</v>
      </c>
      <c r="H399" s="651" t="s">
        <v>1939</v>
      </c>
      <c r="I399" s="651" t="s">
        <v>237</v>
      </c>
      <c r="J399" s="651" t="s">
        <v>1940</v>
      </c>
      <c r="K399" s="651"/>
      <c r="L399" s="653">
        <v>113.47048975640725</v>
      </c>
      <c r="M399" s="653">
        <v>1</v>
      </c>
      <c r="N399" s="654">
        <v>113.47048975640725</v>
      </c>
    </row>
    <row r="400" spans="1:14" ht="14.4" customHeight="1" x14ac:dyDescent="0.3">
      <c r="A400" s="649" t="s">
        <v>581</v>
      </c>
      <c r="B400" s="650" t="s">
        <v>582</v>
      </c>
      <c r="C400" s="651" t="s">
        <v>586</v>
      </c>
      <c r="D400" s="652" t="s">
        <v>3555</v>
      </c>
      <c r="E400" s="651" t="s">
        <v>609</v>
      </c>
      <c r="F400" s="652" t="s">
        <v>3561</v>
      </c>
      <c r="G400" s="651" t="s">
        <v>634</v>
      </c>
      <c r="H400" s="651" t="s">
        <v>1941</v>
      </c>
      <c r="I400" s="651" t="s">
        <v>1941</v>
      </c>
      <c r="J400" s="651" t="s">
        <v>1942</v>
      </c>
      <c r="K400" s="651" t="s">
        <v>1943</v>
      </c>
      <c r="L400" s="653">
        <v>29.58949999999999</v>
      </c>
      <c r="M400" s="653">
        <v>8.2200000000000006</v>
      </c>
      <c r="N400" s="654">
        <v>243.22568999999993</v>
      </c>
    </row>
    <row r="401" spans="1:14" ht="14.4" customHeight="1" x14ac:dyDescent="0.3">
      <c r="A401" s="649" t="s">
        <v>581</v>
      </c>
      <c r="B401" s="650" t="s">
        <v>582</v>
      </c>
      <c r="C401" s="651" t="s">
        <v>586</v>
      </c>
      <c r="D401" s="652" t="s">
        <v>3555</v>
      </c>
      <c r="E401" s="651" t="s">
        <v>609</v>
      </c>
      <c r="F401" s="652" t="s">
        <v>3561</v>
      </c>
      <c r="G401" s="651" t="s">
        <v>634</v>
      </c>
      <c r="H401" s="651" t="s">
        <v>1944</v>
      </c>
      <c r="I401" s="651" t="s">
        <v>1944</v>
      </c>
      <c r="J401" s="651" t="s">
        <v>1942</v>
      </c>
      <c r="K401" s="651" t="s">
        <v>1945</v>
      </c>
      <c r="L401" s="653">
        <v>31.949817184570101</v>
      </c>
      <c r="M401" s="653">
        <v>36.632000000000012</v>
      </c>
      <c r="N401" s="654">
        <v>1170.3857031051723</v>
      </c>
    </row>
    <row r="402" spans="1:14" ht="14.4" customHeight="1" x14ac:dyDescent="0.3">
      <c r="A402" s="649" t="s">
        <v>581</v>
      </c>
      <c r="B402" s="650" t="s">
        <v>582</v>
      </c>
      <c r="C402" s="651" t="s">
        <v>586</v>
      </c>
      <c r="D402" s="652" t="s">
        <v>3555</v>
      </c>
      <c r="E402" s="651" t="s">
        <v>609</v>
      </c>
      <c r="F402" s="652" t="s">
        <v>3561</v>
      </c>
      <c r="G402" s="651" t="s">
        <v>634</v>
      </c>
      <c r="H402" s="651" t="s">
        <v>1946</v>
      </c>
      <c r="I402" s="651" t="s">
        <v>1947</v>
      </c>
      <c r="J402" s="651" t="s">
        <v>1948</v>
      </c>
      <c r="K402" s="651" t="s">
        <v>1949</v>
      </c>
      <c r="L402" s="653">
        <v>756.64727074030691</v>
      </c>
      <c r="M402" s="653">
        <v>1</v>
      </c>
      <c r="N402" s="654">
        <v>756.64727074030691</v>
      </c>
    </row>
    <row r="403" spans="1:14" ht="14.4" customHeight="1" x14ac:dyDescent="0.3">
      <c r="A403" s="649" t="s">
        <v>581</v>
      </c>
      <c r="B403" s="650" t="s">
        <v>582</v>
      </c>
      <c r="C403" s="651" t="s">
        <v>586</v>
      </c>
      <c r="D403" s="652" t="s">
        <v>3555</v>
      </c>
      <c r="E403" s="651" t="s">
        <v>609</v>
      </c>
      <c r="F403" s="652" t="s">
        <v>3561</v>
      </c>
      <c r="G403" s="651" t="s">
        <v>634</v>
      </c>
      <c r="H403" s="651" t="s">
        <v>1950</v>
      </c>
      <c r="I403" s="651" t="s">
        <v>1950</v>
      </c>
      <c r="J403" s="651" t="s">
        <v>1951</v>
      </c>
      <c r="K403" s="651" t="s">
        <v>1952</v>
      </c>
      <c r="L403" s="653">
        <v>2000.24</v>
      </c>
      <c r="M403" s="653">
        <v>1</v>
      </c>
      <c r="N403" s="654">
        <v>2000.24</v>
      </c>
    </row>
    <row r="404" spans="1:14" ht="14.4" customHeight="1" x14ac:dyDescent="0.3">
      <c r="A404" s="649" t="s">
        <v>581</v>
      </c>
      <c r="B404" s="650" t="s">
        <v>582</v>
      </c>
      <c r="C404" s="651" t="s">
        <v>586</v>
      </c>
      <c r="D404" s="652" t="s">
        <v>3555</v>
      </c>
      <c r="E404" s="651" t="s">
        <v>609</v>
      </c>
      <c r="F404" s="652" t="s">
        <v>3561</v>
      </c>
      <c r="G404" s="651" t="s">
        <v>634</v>
      </c>
      <c r="H404" s="651" t="s">
        <v>1953</v>
      </c>
      <c r="I404" s="651" t="s">
        <v>1954</v>
      </c>
      <c r="J404" s="651" t="s">
        <v>1942</v>
      </c>
      <c r="K404" s="651" t="s">
        <v>1955</v>
      </c>
      <c r="L404" s="653">
        <v>177.50061430912325</v>
      </c>
      <c r="M404" s="653">
        <v>34.212909299999978</v>
      </c>
      <c r="N404" s="654">
        <v>6072.8124180523118</v>
      </c>
    </row>
    <row r="405" spans="1:14" ht="14.4" customHeight="1" x14ac:dyDescent="0.3">
      <c r="A405" s="649" t="s">
        <v>581</v>
      </c>
      <c r="B405" s="650" t="s">
        <v>582</v>
      </c>
      <c r="C405" s="651" t="s">
        <v>586</v>
      </c>
      <c r="D405" s="652" t="s">
        <v>3555</v>
      </c>
      <c r="E405" s="651" t="s">
        <v>609</v>
      </c>
      <c r="F405" s="652" t="s">
        <v>3561</v>
      </c>
      <c r="G405" s="651" t="s">
        <v>634</v>
      </c>
      <c r="H405" s="651" t="s">
        <v>1956</v>
      </c>
      <c r="I405" s="651" t="s">
        <v>1957</v>
      </c>
      <c r="J405" s="651" t="s">
        <v>1942</v>
      </c>
      <c r="K405" s="651" t="s">
        <v>1958</v>
      </c>
      <c r="L405" s="653">
        <v>48.518499999999989</v>
      </c>
      <c r="M405" s="653">
        <v>15.806538999999999</v>
      </c>
      <c r="N405" s="654">
        <v>766.90956247149973</v>
      </c>
    </row>
    <row r="406" spans="1:14" ht="14.4" customHeight="1" x14ac:dyDescent="0.3">
      <c r="A406" s="649" t="s">
        <v>581</v>
      </c>
      <c r="B406" s="650" t="s">
        <v>582</v>
      </c>
      <c r="C406" s="651" t="s">
        <v>586</v>
      </c>
      <c r="D406" s="652" t="s">
        <v>3555</v>
      </c>
      <c r="E406" s="651" t="s">
        <v>609</v>
      </c>
      <c r="F406" s="652" t="s">
        <v>3561</v>
      </c>
      <c r="G406" s="651" t="s">
        <v>1959</v>
      </c>
      <c r="H406" s="651" t="s">
        <v>1960</v>
      </c>
      <c r="I406" s="651" t="s">
        <v>1960</v>
      </c>
      <c r="J406" s="651" t="s">
        <v>1961</v>
      </c>
      <c r="K406" s="651" t="s">
        <v>1962</v>
      </c>
      <c r="L406" s="653">
        <v>24.349999999999994</v>
      </c>
      <c r="M406" s="653">
        <v>1</v>
      </c>
      <c r="N406" s="654">
        <v>24.349999999999994</v>
      </c>
    </row>
    <row r="407" spans="1:14" ht="14.4" customHeight="1" x14ac:dyDescent="0.3">
      <c r="A407" s="649" t="s">
        <v>581</v>
      </c>
      <c r="B407" s="650" t="s">
        <v>582</v>
      </c>
      <c r="C407" s="651" t="s">
        <v>586</v>
      </c>
      <c r="D407" s="652" t="s">
        <v>3555</v>
      </c>
      <c r="E407" s="651" t="s">
        <v>609</v>
      </c>
      <c r="F407" s="652" t="s">
        <v>3561</v>
      </c>
      <c r="G407" s="651" t="s">
        <v>1959</v>
      </c>
      <c r="H407" s="651" t="s">
        <v>1963</v>
      </c>
      <c r="I407" s="651" t="s">
        <v>1964</v>
      </c>
      <c r="J407" s="651" t="s">
        <v>1965</v>
      </c>
      <c r="K407" s="651" t="s">
        <v>1966</v>
      </c>
      <c r="L407" s="653">
        <v>106.51999999999998</v>
      </c>
      <c r="M407" s="653">
        <v>1</v>
      </c>
      <c r="N407" s="654">
        <v>106.51999999999998</v>
      </c>
    </row>
    <row r="408" spans="1:14" ht="14.4" customHeight="1" x14ac:dyDescent="0.3">
      <c r="A408" s="649" t="s">
        <v>581</v>
      </c>
      <c r="B408" s="650" t="s">
        <v>582</v>
      </c>
      <c r="C408" s="651" t="s">
        <v>586</v>
      </c>
      <c r="D408" s="652" t="s">
        <v>3555</v>
      </c>
      <c r="E408" s="651" t="s">
        <v>609</v>
      </c>
      <c r="F408" s="652" t="s">
        <v>3561</v>
      </c>
      <c r="G408" s="651" t="s">
        <v>1959</v>
      </c>
      <c r="H408" s="651" t="s">
        <v>1967</v>
      </c>
      <c r="I408" s="651" t="s">
        <v>1968</v>
      </c>
      <c r="J408" s="651" t="s">
        <v>1969</v>
      </c>
      <c r="K408" s="651" t="s">
        <v>1970</v>
      </c>
      <c r="L408" s="653">
        <v>124.35660001613533</v>
      </c>
      <c r="M408" s="653">
        <v>5</v>
      </c>
      <c r="N408" s="654">
        <v>621.78300008067663</v>
      </c>
    </row>
    <row r="409" spans="1:14" ht="14.4" customHeight="1" x14ac:dyDescent="0.3">
      <c r="A409" s="649" t="s">
        <v>581</v>
      </c>
      <c r="B409" s="650" t="s">
        <v>582</v>
      </c>
      <c r="C409" s="651" t="s">
        <v>586</v>
      </c>
      <c r="D409" s="652" t="s">
        <v>3555</v>
      </c>
      <c r="E409" s="651" t="s">
        <v>609</v>
      </c>
      <c r="F409" s="652" t="s">
        <v>3561</v>
      </c>
      <c r="G409" s="651" t="s">
        <v>1959</v>
      </c>
      <c r="H409" s="651" t="s">
        <v>1971</v>
      </c>
      <c r="I409" s="651" t="s">
        <v>1972</v>
      </c>
      <c r="J409" s="651" t="s">
        <v>1973</v>
      </c>
      <c r="K409" s="651" t="s">
        <v>1974</v>
      </c>
      <c r="L409" s="653">
        <v>123.16996490299414</v>
      </c>
      <c r="M409" s="653">
        <v>10</v>
      </c>
      <c r="N409" s="654">
        <v>1231.6996490299414</v>
      </c>
    </row>
    <row r="410" spans="1:14" ht="14.4" customHeight="1" x14ac:dyDescent="0.3">
      <c r="A410" s="649" t="s">
        <v>581</v>
      </c>
      <c r="B410" s="650" t="s">
        <v>582</v>
      </c>
      <c r="C410" s="651" t="s">
        <v>586</v>
      </c>
      <c r="D410" s="652" t="s">
        <v>3555</v>
      </c>
      <c r="E410" s="651" t="s">
        <v>609</v>
      </c>
      <c r="F410" s="652" t="s">
        <v>3561</v>
      </c>
      <c r="G410" s="651" t="s">
        <v>1959</v>
      </c>
      <c r="H410" s="651" t="s">
        <v>1975</v>
      </c>
      <c r="I410" s="651" t="s">
        <v>1976</v>
      </c>
      <c r="J410" s="651" t="s">
        <v>1977</v>
      </c>
      <c r="K410" s="651" t="s">
        <v>1978</v>
      </c>
      <c r="L410" s="653">
        <v>51.320147530828002</v>
      </c>
      <c r="M410" s="653">
        <v>1</v>
      </c>
      <c r="N410" s="654">
        <v>51.320147530828002</v>
      </c>
    </row>
    <row r="411" spans="1:14" ht="14.4" customHeight="1" x14ac:dyDescent="0.3">
      <c r="A411" s="649" t="s">
        <v>581</v>
      </c>
      <c r="B411" s="650" t="s">
        <v>582</v>
      </c>
      <c r="C411" s="651" t="s">
        <v>586</v>
      </c>
      <c r="D411" s="652" t="s">
        <v>3555</v>
      </c>
      <c r="E411" s="651" t="s">
        <v>609</v>
      </c>
      <c r="F411" s="652" t="s">
        <v>3561</v>
      </c>
      <c r="G411" s="651" t="s">
        <v>1959</v>
      </c>
      <c r="H411" s="651" t="s">
        <v>1979</v>
      </c>
      <c r="I411" s="651" t="s">
        <v>1980</v>
      </c>
      <c r="J411" s="651" t="s">
        <v>1981</v>
      </c>
      <c r="K411" s="651" t="s">
        <v>1276</v>
      </c>
      <c r="L411" s="653">
        <v>67.005049758761217</v>
      </c>
      <c r="M411" s="653">
        <v>2</v>
      </c>
      <c r="N411" s="654">
        <v>134.01009951752243</v>
      </c>
    </row>
    <row r="412" spans="1:14" ht="14.4" customHeight="1" x14ac:dyDescent="0.3">
      <c r="A412" s="649" t="s">
        <v>581</v>
      </c>
      <c r="B412" s="650" t="s">
        <v>582</v>
      </c>
      <c r="C412" s="651" t="s">
        <v>586</v>
      </c>
      <c r="D412" s="652" t="s">
        <v>3555</v>
      </c>
      <c r="E412" s="651" t="s">
        <v>609</v>
      </c>
      <c r="F412" s="652" t="s">
        <v>3561</v>
      </c>
      <c r="G412" s="651" t="s">
        <v>1959</v>
      </c>
      <c r="H412" s="651" t="s">
        <v>1982</v>
      </c>
      <c r="I412" s="651" t="s">
        <v>1983</v>
      </c>
      <c r="J412" s="651" t="s">
        <v>1984</v>
      </c>
      <c r="K412" s="651" t="s">
        <v>1133</v>
      </c>
      <c r="L412" s="653">
        <v>75.8</v>
      </c>
      <c r="M412" s="653">
        <v>1</v>
      </c>
      <c r="N412" s="654">
        <v>75.8</v>
      </c>
    </row>
    <row r="413" spans="1:14" ht="14.4" customHeight="1" x14ac:dyDescent="0.3">
      <c r="A413" s="649" t="s">
        <v>581</v>
      </c>
      <c r="B413" s="650" t="s">
        <v>582</v>
      </c>
      <c r="C413" s="651" t="s">
        <v>586</v>
      </c>
      <c r="D413" s="652" t="s">
        <v>3555</v>
      </c>
      <c r="E413" s="651" t="s">
        <v>609</v>
      </c>
      <c r="F413" s="652" t="s">
        <v>3561</v>
      </c>
      <c r="G413" s="651" t="s">
        <v>1959</v>
      </c>
      <c r="H413" s="651" t="s">
        <v>1985</v>
      </c>
      <c r="I413" s="651" t="s">
        <v>1986</v>
      </c>
      <c r="J413" s="651" t="s">
        <v>1987</v>
      </c>
      <c r="K413" s="651" t="s">
        <v>1988</v>
      </c>
      <c r="L413" s="653">
        <v>100.71000000000002</v>
      </c>
      <c r="M413" s="653">
        <v>1</v>
      </c>
      <c r="N413" s="654">
        <v>100.71000000000002</v>
      </c>
    </row>
    <row r="414" spans="1:14" ht="14.4" customHeight="1" x14ac:dyDescent="0.3">
      <c r="A414" s="649" t="s">
        <v>581</v>
      </c>
      <c r="B414" s="650" t="s">
        <v>582</v>
      </c>
      <c r="C414" s="651" t="s">
        <v>586</v>
      </c>
      <c r="D414" s="652" t="s">
        <v>3555</v>
      </c>
      <c r="E414" s="651" t="s">
        <v>609</v>
      </c>
      <c r="F414" s="652" t="s">
        <v>3561</v>
      </c>
      <c r="G414" s="651" t="s">
        <v>1959</v>
      </c>
      <c r="H414" s="651" t="s">
        <v>1989</v>
      </c>
      <c r="I414" s="651" t="s">
        <v>1990</v>
      </c>
      <c r="J414" s="651" t="s">
        <v>1991</v>
      </c>
      <c r="K414" s="651" t="s">
        <v>1992</v>
      </c>
      <c r="L414" s="653">
        <v>102.25</v>
      </c>
      <c r="M414" s="653">
        <v>1</v>
      </c>
      <c r="N414" s="654">
        <v>102.25</v>
      </c>
    </row>
    <row r="415" spans="1:14" ht="14.4" customHeight="1" x14ac:dyDescent="0.3">
      <c r="A415" s="649" t="s">
        <v>581</v>
      </c>
      <c r="B415" s="650" t="s">
        <v>582</v>
      </c>
      <c r="C415" s="651" t="s">
        <v>586</v>
      </c>
      <c r="D415" s="652" t="s">
        <v>3555</v>
      </c>
      <c r="E415" s="651" t="s">
        <v>609</v>
      </c>
      <c r="F415" s="652" t="s">
        <v>3561</v>
      </c>
      <c r="G415" s="651" t="s">
        <v>1959</v>
      </c>
      <c r="H415" s="651" t="s">
        <v>1993</v>
      </c>
      <c r="I415" s="651" t="s">
        <v>1994</v>
      </c>
      <c r="J415" s="651" t="s">
        <v>1995</v>
      </c>
      <c r="K415" s="651" t="s">
        <v>1996</v>
      </c>
      <c r="L415" s="653">
        <v>144.53</v>
      </c>
      <c r="M415" s="653">
        <v>1</v>
      </c>
      <c r="N415" s="654">
        <v>144.53</v>
      </c>
    </row>
    <row r="416" spans="1:14" ht="14.4" customHeight="1" x14ac:dyDescent="0.3">
      <c r="A416" s="649" t="s">
        <v>581</v>
      </c>
      <c r="B416" s="650" t="s">
        <v>582</v>
      </c>
      <c r="C416" s="651" t="s">
        <v>586</v>
      </c>
      <c r="D416" s="652" t="s">
        <v>3555</v>
      </c>
      <c r="E416" s="651" t="s">
        <v>609</v>
      </c>
      <c r="F416" s="652" t="s">
        <v>3561</v>
      </c>
      <c r="G416" s="651" t="s">
        <v>1959</v>
      </c>
      <c r="H416" s="651" t="s">
        <v>1997</v>
      </c>
      <c r="I416" s="651" t="s">
        <v>1998</v>
      </c>
      <c r="J416" s="651" t="s">
        <v>1999</v>
      </c>
      <c r="K416" s="651" t="s">
        <v>2000</v>
      </c>
      <c r="L416" s="653">
        <v>492.19999999999987</v>
      </c>
      <c r="M416" s="653">
        <v>1</v>
      </c>
      <c r="N416" s="654">
        <v>492.19999999999987</v>
      </c>
    </row>
    <row r="417" spans="1:14" ht="14.4" customHeight="1" x14ac:dyDescent="0.3">
      <c r="A417" s="649" t="s">
        <v>581</v>
      </c>
      <c r="B417" s="650" t="s">
        <v>582</v>
      </c>
      <c r="C417" s="651" t="s">
        <v>586</v>
      </c>
      <c r="D417" s="652" t="s">
        <v>3555</v>
      </c>
      <c r="E417" s="651" t="s">
        <v>609</v>
      </c>
      <c r="F417" s="652" t="s">
        <v>3561</v>
      </c>
      <c r="G417" s="651" t="s">
        <v>1959</v>
      </c>
      <c r="H417" s="651" t="s">
        <v>2001</v>
      </c>
      <c r="I417" s="651" t="s">
        <v>2002</v>
      </c>
      <c r="J417" s="651" t="s">
        <v>1999</v>
      </c>
      <c r="K417" s="651" t="s">
        <v>2003</v>
      </c>
      <c r="L417" s="653">
        <v>943.00223831173116</v>
      </c>
      <c r="M417" s="653">
        <v>2</v>
      </c>
      <c r="N417" s="654">
        <v>1886.0044766234623</v>
      </c>
    </row>
    <row r="418" spans="1:14" ht="14.4" customHeight="1" x14ac:dyDescent="0.3">
      <c r="A418" s="649" t="s">
        <v>581</v>
      </c>
      <c r="B418" s="650" t="s">
        <v>582</v>
      </c>
      <c r="C418" s="651" t="s">
        <v>586</v>
      </c>
      <c r="D418" s="652" t="s">
        <v>3555</v>
      </c>
      <c r="E418" s="651" t="s">
        <v>609</v>
      </c>
      <c r="F418" s="652" t="s">
        <v>3561</v>
      </c>
      <c r="G418" s="651" t="s">
        <v>1959</v>
      </c>
      <c r="H418" s="651" t="s">
        <v>2004</v>
      </c>
      <c r="I418" s="651" t="s">
        <v>2005</v>
      </c>
      <c r="J418" s="651" t="s">
        <v>2006</v>
      </c>
      <c r="K418" s="651" t="s">
        <v>2007</v>
      </c>
      <c r="L418" s="653">
        <v>40.330031235189615</v>
      </c>
      <c r="M418" s="653">
        <v>12</v>
      </c>
      <c r="N418" s="654">
        <v>483.96037482227536</v>
      </c>
    </row>
    <row r="419" spans="1:14" ht="14.4" customHeight="1" x14ac:dyDescent="0.3">
      <c r="A419" s="649" t="s">
        <v>581</v>
      </c>
      <c r="B419" s="650" t="s">
        <v>582</v>
      </c>
      <c r="C419" s="651" t="s">
        <v>586</v>
      </c>
      <c r="D419" s="652" t="s">
        <v>3555</v>
      </c>
      <c r="E419" s="651" t="s">
        <v>609</v>
      </c>
      <c r="F419" s="652" t="s">
        <v>3561</v>
      </c>
      <c r="G419" s="651" t="s">
        <v>1959</v>
      </c>
      <c r="H419" s="651" t="s">
        <v>2008</v>
      </c>
      <c r="I419" s="651" t="s">
        <v>2009</v>
      </c>
      <c r="J419" s="651" t="s">
        <v>2010</v>
      </c>
      <c r="K419" s="651" t="s">
        <v>2011</v>
      </c>
      <c r="L419" s="653">
        <v>61.412222222222226</v>
      </c>
      <c r="M419" s="653">
        <v>9</v>
      </c>
      <c r="N419" s="654">
        <v>552.71</v>
      </c>
    </row>
    <row r="420" spans="1:14" ht="14.4" customHeight="1" x14ac:dyDescent="0.3">
      <c r="A420" s="649" t="s">
        <v>581</v>
      </c>
      <c r="B420" s="650" t="s">
        <v>582</v>
      </c>
      <c r="C420" s="651" t="s">
        <v>586</v>
      </c>
      <c r="D420" s="652" t="s">
        <v>3555</v>
      </c>
      <c r="E420" s="651" t="s">
        <v>609</v>
      </c>
      <c r="F420" s="652" t="s">
        <v>3561</v>
      </c>
      <c r="G420" s="651" t="s">
        <v>1959</v>
      </c>
      <c r="H420" s="651" t="s">
        <v>2012</v>
      </c>
      <c r="I420" s="651" t="s">
        <v>2013</v>
      </c>
      <c r="J420" s="651" t="s">
        <v>2014</v>
      </c>
      <c r="K420" s="651" t="s">
        <v>2015</v>
      </c>
      <c r="L420" s="653">
        <v>58.88000000000001</v>
      </c>
      <c r="M420" s="653">
        <v>5</v>
      </c>
      <c r="N420" s="654">
        <v>294.40000000000003</v>
      </c>
    </row>
    <row r="421" spans="1:14" ht="14.4" customHeight="1" x14ac:dyDescent="0.3">
      <c r="A421" s="649" t="s">
        <v>581</v>
      </c>
      <c r="B421" s="650" t="s">
        <v>582</v>
      </c>
      <c r="C421" s="651" t="s">
        <v>586</v>
      </c>
      <c r="D421" s="652" t="s">
        <v>3555</v>
      </c>
      <c r="E421" s="651" t="s">
        <v>609</v>
      </c>
      <c r="F421" s="652" t="s">
        <v>3561</v>
      </c>
      <c r="G421" s="651" t="s">
        <v>1959</v>
      </c>
      <c r="H421" s="651" t="s">
        <v>2016</v>
      </c>
      <c r="I421" s="651" t="s">
        <v>2017</v>
      </c>
      <c r="J421" s="651" t="s">
        <v>2018</v>
      </c>
      <c r="K421" s="651" t="s">
        <v>2019</v>
      </c>
      <c r="L421" s="653">
        <v>48.939686426149343</v>
      </c>
      <c r="M421" s="653">
        <v>1</v>
      </c>
      <c r="N421" s="654">
        <v>48.939686426149343</v>
      </c>
    </row>
    <row r="422" spans="1:14" ht="14.4" customHeight="1" x14ac:dyDescent="0.3">
      <c r="A422" s="649" t="s">
        <v>581</v>
      </c>
      <c r="B422" s="650" t="s">
        <v>582</v>
      </c>
      <c r="C422" s="651" t="s">
        <v>586</v>
      </c>
      <c r="D422" s="652" t="s">
        <v>3555</v>
      </c>
      <c r="E422" s="651" t="s">
        <v>609</v>
      </c>
      <c r="F422" s="652" t="s">
        <v>3561</v>
      </c>
      <c r="G422" s="651" t="s">
        <v>1959</v>
      </c>
      <c r="H422" s="651" t="s">
        <v>2020</v>
      </c>
      <c r="I422" s="651" t="s">
        <v>2021</v>
      </c>
      <c r="J422" s="651" t="s">
        <v>2022</v>
      </c>
      <c r="K422" s="651" t="s">
        <v>2023</v>
      </c>
      <c r="L422" s="653">
        <v>112.75107988603779</v>
      </c>
      <c r="M422" s="653">
        <v>1</v>
      </c>
      <c r="N422" s="654">
        <v>112.75107988603779</v>
      </c>
    </row>
    <row r="423" spans="1:14" ht="14.4" customHeight="1" x14ac:dyDescent="0.3">
      <c r="A423" s="649" t="s">
        <v>581</v>
      </c>
      <c r="B423" s="650" t="s">
        <v>582</v>
      </c>
      <c r="C423" s="651" t="s">
        <v>586</v>
      </c>
      <c r="D423" s="652" t="s">
        <v>3555</v>
      </c>
      <c r="E423" s="651" t="s">
        <v>609</v>
      </c>
      <c r="F423" s="652" t="s">
        <v>3561</v>
      </c>
      <c r="G423" s="651" t="s">
        <v>1959</v>
      </c>
      <c r="H423" s="651" t="s">
        <v>2024</v>
      </c>
      <c r="I423" s="651" t="s">
        <v>2025</v>
      </c>
      <c r="J423" s="651" t="s">
        <v>2026</v>
      </c>
      <c r="K423" s="651" t="s">
        <v>2027</v>
      </c>
      <c r="L423" s="653">
        <v>117.65800642415984</v>
      </c>
      <c r="M423" s="653">
        <v>5</v>
      </c>
      <c r="N423" s="654">
        <v>588.2900321207992</v>
      </c>
    </row>
    <row r="424" spans="1:14" ht="14.4" customHeight="1" x14ac:dyDescent="0.3">
      <c r="A424" s="649" t="s">
        <v>581</v>
      </c>
      <c r="B424" s="650" t="s">
        <v>582</v>
      </c>
      <c r="C424" s="651" t="s">
        <v>586</v>
      </c>
      <c r="D424" s="652" t="s">
        <v>3555</v>
      </c>
      <c r="E424" s="651" t="s">
        <v>609</v>
      </c>
      <c r="F424" s="652" t="s">
        <v>3561</v>
      </c>
      <c r="G424" s="651" t="s">
        <v>1959</v>
      </c>
      <c r="H424" s="651" t="s">
        <v>2028</v>
      </c>
      <c r="I424" s="651" t="s">
        <v>2029</v>
      </c>
      <c r="J424" s="651" t="s">
        <v>2030</v>
      </c>
      <c r="K424" s="651" t="s">
        <v>1068</v>
      </c>
      <c r="L424" s="653">
        <v>45.63999023448261</v>
      </c>
      <c r="M424" s="653">
        <v>3</v>
      </c>
      <c r="N424" s="654">
        <v>136.91997070344783</v>
      </c>
    </row>
    <row r="425" spans="1:14" ht="14.4" customHeight="1" x14ac:dyDescent="0.3">
      <c r="A425" s="649" t="s">
        <v>581</v>
      </c>
      <c r="B425" s="650" t="s">
        <v>582</v>
      </c>
      <c r="C425" s="651" t="s">
        <v>586</v>
      </c>
      <c r="D425" s="652" t="s">
        <v>3555</v>
      </c>
      <c r="E425" s="651" t="s">
        <v>609</v>
      </c>
      <c r="F425" s="652" t="s">
        <v>3561</v>
      </c>
      <c r="G425" s="651" t="s">
        <v>1959</v>
      </c>
      <c r="H425" s="651" t="s">
        <v>2031</v>
      </c>
      <c r="I425" s="651" t="s">
        <v>2032</v>
      </c>
      <c r="J425" s="651" t="s">
        <v>2033</v>
      </c>
      <c r="K425" s="651" t="s">
        <v>922</v>
      </c>
      <c r="L425" s="653">
        <v>55.114999999999995</v>
      </c>
      <c r="M425" s="653">
        <v>4</v>
      </c>
      <c r="N425" s="654">
        <v>220.45999999999998</v>
      </c>
    </row>
    <row r="426" spans="1:14" ht="14.4" customHeight="1" x14ac:dyDescent="0.3">
      <c r="A426" s="649" t="s">
        <v>581</v>
      </c>
      <c r="B426" s="650" t="s">
        <v>582</v>
      </c>
      <c r="C426" s="651" t="s">
        <v>586</v>
      </c>
      <c r="D426" s="652" t="s">
        <v>3555</v>
      </c>
      <c r="E426" s="651" t="s">
        <v>609</v>
      </c>
      <c r="F426" s="652" t="s">
        <v>3561</v>
      </c>
      <c r="G426" s="651" t="s">
        <v>1959</v>
      </c>
      <c r="H426" s="651" t="s">
        <v>2034</v>
      </c>
      <c r="I426" s="651" t="s">
        <v>2035</v>
      </c>
      <c r="J426" s="651" t="s">
        <v>2036</v>
      </c>
      <c r="K426" s="651" t="s">
        <v>2037</v>
      </c>
      <c r="L426" s="653">
        <v>73.486509815668242</v>
      </c>
      <c r="M426" s="653">
        <v>3</v>
      </c>
      <c r="N426" s="654">
        <v>220.45952944700471</v>
      </c>
    </row>
    <row r="427" spans="1:14" ht="14.4" customHeight="1" x14ac:dyDescent="0.3">
      <c r="A427" s="649" t="s">
        <v>581</v>
      </c>
      <c r="B427" s="650" t="s">
        <v>582</v>
      </c>
      <c r="C427" s="651" t="s">
        <v>586</v>
      </c>
      <c r="D427" s="652" t="s">
        <v>3555</v>
      </c>
      <c r="E427" s="651" t="s">
        <v>609</v>
      </c>
      <c r="F427" s="652" t="s">
        <v>3561</v>
      </c>
      <c r="G427" s="651" t="s">
        <v>1959</v>
      </c>
      <c r="H427" s="651" t="s">
        <v>2038</v>
      </c>
      <c r="I427" s="651" t="s">
        <v>2039</v>
      </c>
      <c r="J427" s="651" t="s">
        <v>2040</v>
      </c>
      <c r="K427" s="651" t="s">
        <v>2041</v>
      </c>
      <c r="L427" s="653">
        <v>3943.2424999999998</v>
      </c>
      <c r="M427" s="653">
        <v>8</v>
      </c>
      <c r="N427" s="654">
        <v>31545.94</v>
      </c>
    </row>
    <row r="428" spans="1:14" ht="14.4" customHeight="1" x14ac:dyDescent="0.3">
      <c r="A428" s="649" t="s">
        <v>581</v>
      </c>
      <c r="B428" s="650" t="s">
        <v>582</v>
      </c>
      <c r="C428" s="651" t="s">
        <v>586</v>
      </c>
      <c r="D428" s="652" t="s">
        <v>3555</v>
      </c>
      <c r="E428" s="651" t="s">
        <v>609</v>
      </c>
      <c r="F428" s="652" t="s">
        <v>3561</v>
      </c>
      <c r="G428" s="651" t="s">
        <v>1959</v>
      </c>
      <c r="H428" s="651" t="s">
        <v>2042</v>
      </c>
      <c r="I428" s="651" t="s">
        <v>2043</v>
      </c>
      <c r="J428" s="651" t="s">
        <v>1987</v>
      </c>
      <c r="K428" s="651" t="s">
        <v>2044</v>
      </c>
      <c r="L428" s="653">
        <v>66.840000000000018</v>
      </c>
      <c r="M428" s="653">
        <v>1</v>
      </c>
      <c r="N428" s="654">
        <v>66.840000000000018</v>
      </c>
    </row>
    <row r="429" spans="1:14" ht="14.4" customHeight="1" x14ac:dyDescent="0.3">
      <c r="A429" s="649" t="s">
        <v>581</v>
      </c>
      <c r="B429" s="650" t="s">
        <v>582</v>
      </c>
      <c r="C429" s="651" t="s">
        <v>586</v>
      </c>
      <c r="D429" s="652" t="s">
        <v>3555</v>
      </c>
      <c r="E429" s="651" t="s">
        <v>609</v>
      </c>
      <c r="F429" s="652" t="s">
        <v>3561</v>
      </c>
      <c r="G429" s="651" t="s">
        <v>1959</v>
      </c>
      <c r="H429" s="651" t="s">
        <v>2045</v>
      </c>
      <c r="I429" s="651" t="s">
        <v>2046</v>
      </c>
      <c r="J429" s="651" t="s">
        <v>2047</v>
      </c>
      <c r="K429" s="651" t="s">
        <v>2048</v>
      </c>
      <c r="L429" s="653">
        <v>51.569999999999993</v>
      </c>
      <c r="M429" s="653">
        <v>1</v>
      </c>
      <c r="N429" s="654">
        <v>51.569999999999993</v>
      </c>
    </row>
    <row r="430" spans="1:14" ht="14.4" customHeight="1" x14ac:dyDescent="0.3">
      <c r="A430" s="649" t="s">
        <v>581</v>
      </c>
      <c r="B430" s="650" t="s">
        <v>582</v>
      </c>
      <c r="C430" s="651" t="s">
        <v>586</v>
      </c>
      <c r="D430" s="652" t="s">
        <v>3555</v>
      </c>
      <c r="E430" s="651" t="s">
        <v>609</v>
      </c>
      <c r="F430" s="652" t="s">
        <v>3561</v>
      </c>
      <c r="G430" s="651" t="s">
        <v>1959</v>
      </c>
      <c r="H430" s="651" t="s">
        <v>2049</v>
      </c>
      <c r="I430" s="651" t="s">
        <v>2050</v>
      </c>
      <c r="J430" s="651" t="s">
        <v>2051</v>
      </c>
      <c r="K430" s="651" t="s">
        <v>2052</v>
      </c>
      <c r="L430" s="653">
        <v>37.820000000000007</v>
      </c>
      <c r="M430" s="653">
        <v>1</v>
      </c>
      <c r="N430" s="654">
        <v>37.820000000000007</v>
      </c>
    </row>
    <row r="431" spans="1:14" ht="14.4" customHeight="1" x14ac:dyDescent="0.3">
      <c r="A431" s="649" t="s">
        <v>581</v>
      </c>
      <c r="B431" s="650" t="s">
        <v>582</v>
      </c>
      <c r="C431" s="651" t="s">
        <v>586</v>
      </c>
      <c r="D431" s="652" t="s">
        <v>3555</v>
      </c>
      <c r="E431" s="651" t="s">
        <v>609</v>
      </c>
      <c r="F431" s="652" t="s">
        <v>3561</v>
      </c>
      <c r="G431" s="651" t="s">
        <v>1959</v>
      </c>
      <c r="H431" s="651" t="s">
        <v>2053</v>
      </c>
      <c r="I431" s="651" t="s">
        <v>2054</v>
      </c>
      <c r="J431" s="651" t="s">
        <v>2055</v>
      </c>
      <c r="K431" s="651" t="s">
        <v>2056</v>
      </c>
      <c r="L431" s="653">
        <v>34.430443856281485</v>
      </c>
      <c r="M431" s="653">
        <v>3</v>
      </c>
      <c r="N431" s="654">
        <v>103.29133156884446</v>
      </c>
    </row>
    <row r="432" spans="1:14" ht="14.4" customHeight="1" x14ac:dyDescent="0.3">
      <c r="A432" s="649" t="s">
        <v>581</v>
      </c>
      <c r="B432" s="650" t="s">
        <v>582</v>
      </c>
      <c r="C432" s="651" t="s">
        <v>586</v>
      </c>
      <c r="D432" s="652" t="s">
        <v>3555</v>
      </c>
      <c r="E432" s="651" t="s">
        <v>609</v>
      </c>
      <c r="F432" s="652" t="s">
        <v>3561</v>
      </c>
      <c r="G432" s="651" t="s">
        <v>1959</v>
      </c>
      <c r="H432" s="651" t="s">
        <v>2057</v>
      </c>
      <c r="I432" s="651" t="s">
        <v>2058</v>
      </c>
      <c r="J432" s="651" t="s">
        <v>2055</v>
      </c>
      <c r="K432" s="651" t="s">
        <v>2059</v>
      </c>
      <c r="L432" s="653">
        <v>96.911054743112672</v>
      </c>
      <c r="M432" s="653">
        <v>16</v>
      </c>
      <c r="N432" s="654">
        <v>1550.5768758898027</v>
      </c>
    </row>
    <row r="433" spans="1:14" ht="14.4" customHeight="1" x14ac:dyDescent="0.3">
      <c r="A433" s="649" t="s">
        <v>581</v>
      </c>
      <c r="B433" s="650" t="s">
        <v>582</v>
      </c>
      <c r="C433" s="651" t="s">
        <v>586</v>
      </c>
      <c r="D433" s="652" t="s">
        <v>3555</v>
      </c>
      <c r="E433" s="651" t="s">
        <v>609</v>
      </c>
      <c r="F433" s="652" t="s">
        <v>3561</v>
      </c>
      <c r="G433" s="651" t="s">
        <v>1959</v>
      </c>
      <c r="H433" s="651" t="s">
        <v>2060</v>
      </c>
      <c r="I433" s="651" t="s">
        <v>2061</v>
      </c>
      <c r="J433" s="651" t="s">
        <v>2062</v>
      </c>
      <c r="K433" s="651" t="s">
        <v>2063</v>
      </c>
      <c r="L433" s="653">
        <v>1452.0619513113716</v>
      </c>
      <c r="M433" s="653">
        <v>6</v>
      </c>
      <c r="N433" s="654">
        <v>8712.3717078682294</v>
      </c>
    </row>
    <row r="434" spans="1:14" ht="14.4" customHeight="1" x14ac:dyDescent="0.3">
      <c r="A434" s="649" t="s">
        <v>581</v>
      </c>
      <c r="B434" s="650" t="s">
        <v>582</v>
      </c>
      <c r="C434" s="651" t="s">
        <v>586</v>
      </c>
      <c r="D434" s="652" t="s">
        <v>3555</v>
      </c>
      <c r="E434" s="651" t="s">
        <v>609</v>
      </c>
      <c r="F434" s="652" t="s">
        <v>3561</v>
      </c>
      <c r="G434" s="651" t="s">
        <v>1959</v>
      </c>
      <c r="H434" s="651" t="s">
        <v>2064</v>
      </c>
      <c r="I434" s="651" t="s">
        <v>2065</v>
      </c>
      <c r="J434" s="651" t="s">
        <v>2062</v>
      </c>
      <c r="K434" s="651" t="s">
        <v>2066</v>
      </c>
      <c r="L434" s="653">
        <v>1964.0000000000002</v>
      </c>
      <c r="M434" s="653">
        <v>2</v>
      </c>
      <c r="N434" s="654">
        <v>3928.0000000000005</v>
      </c>
    </row>
    <row r="435" spans="1:14" ht="14.4" customHeight="1" x14ac:dyDescent="0.3">
      <c r="A435" s="649" t="s">
        <v>581</v>
      </c>
      <c r="B435" s="650" t="s">
        <v>582</v>
      </c>
      <c r="C435" s="651" t="s">
        <v>586</v>
      </c>
      <c r="D435" s="652" t="s">
        <v>3555</v>
      </c>
      <c r="E435" s="651" t="s">
        <v>609</v>
      </c>
      <c r="F435" s="652" t="s">
        <v>3561</v>
      </c>
      <c r="G435" s="651" t="s">
        <v>1959</v>
      </c>
      <c r="H435" s="651" t="s">
        <v>2067</v>
      </c>
      <c r="I435" s="651" t="s">
        <v>2068</v>
      </c>
      <c r="J435" s="651" t="s">
        <v>2062</v>
      </c>
      <c r="K435" s="651" t="s">
        <v>2069</v>
      </c>
      <c r="L435" s="653">
        <v>2475.9500000000003</v>
      </c>
      <c r="M435" s="653">
        <v>3</v>
      </c>
      <c r="N435" s="654">
        <v>7427.85</v>
      </c>
    </row>
    <row r="436" spans="1:14" ht="14.4" customHeight="1" x14ac:dyDescent="0.3">
      <c r="A436" s="649" t="s">
        <v>581</v>
      </c>
      <c r="B436" s="650" t="s">
        <v>582</v>
      </c>
      <c r="C436" s="651" t="s">
        <v>586</v>
      </c>
      <c r="D436" s="652" t="s">
        <v>3555</v>
      </c>
      <c r="E436" s="651" t="s">
        <v>609</v>
      </c>
      <c r="F436" s="652" t="s">
        <v>3561</v>
      </c>
      <c r="G436" s="651" t="s">
        <v>1959</v>
      </c>
      <c r="H436" s="651" t="s">
        <v>2070</v>
      </c>
      <c r="I436" s="651" t="s">
        <v>2071</v>
      </c>
      <c r="J436" s="651" t="s">
        <v>2072</v>
      </c>
      <c r="K436" s="651" t="s">
        <v>2073</v>
      </c>
      <c r="L436" s="653">
        <v>57.810423638143703</v>
      </c>
      <c r="M436" s="653">
        <v>1</v>
      </c>
      <c r="N436" s="654">
        <v>57.810423638143703</v>
      </c>
    </row>
    <row r="437" spans="1:14" ht="14.4" customHeight="1" x14ac:dyDescent="0.3">
      <c r="A437" s="649" t="s">
        <v>581</v>
      </c>
      <c r="B437" s="650" t="s">
        <v>582</v>
      </c>
      <c r="C437" s="651" t="s">
        <v>586</v>
      </c>
      <c r="D437" s="652" t="s">
        <v>3555</v>
      </c>
      <c r="E437" s="651" t="s">
        <v>609</v>
      </c>
      <c r="F437" s="652" t="s">
        <v>3561</v>
      </c>
      <c r="G437" s="651" t="s">
        <v>1959</v>
      </c>
      <c r="H437" s="651" t="s">
        <v>2074</v>
      </c>
      <c r="I437" s="651" t="s">
        <v>2075</v>
      </c>
      <c r="J437" s="651" t="s">
        <v>2072</v>
      </c>
      <c r="K437" s="651" t="s">
        <v>2076</v>
      </c>
      <c r="L437" s="653">
        <v>103.52000000000004</v>
      </c>
      <c r="M437" s="653">
        <v>2</v>
      </c>
      <c r="N437" s="654">
        <v>207.04000000000008</v>
      </c>
    </row>
    <row r="438" spans="1:14" ht="14.4" customHeight="1" x14ac:dyDescent="0.3">
      <c r="A438" s="649" t="s">
        <v>581</v>
      </c>
      <c r="B438" s="650" t="s">
        <v>582</v>
      </c>
      <c r="C438" s="651" t="s">
        <v>586</v>
      </c>
      <c r="D438" s="652" t="s">
        <v>3555</v>
      </c>
      <c r="E438" s="651" t="s">
        <v>609</v>
      </c>
      <c r="F438" s="652" t="s">
        <v>3561</v>
      </c>
      <c r="G438" s="651" t="s">
        <v>1959</v>
      </c>
      <c r="H438" s="651" t="s">
        <v>2077</v>
      </c>
      <c r="I438" s="651" t="s">
        <v>2078</v>
      </c>
      <c r="J438" s="651" t="s">
        <v>2079</v>
      </c>
      <c r="K438" s="651" t="s">
        <v>2080</v>
      </c>
      <c r="L438" s="653">
        <v>337.80000000000007</v>
      </c>
      <c r="M438" s="653">
        <v>1</v>
      </c>
      <c r="N438" s="654">
        <v>337.80000000000007</v>
      </c>
    </row>
    <row r="439" spans="1:14" ht="14.4" customHeight="1" x14ac:dyDescent="0.3">
      <c r="A439" s="649" t="s">
        <v>581</v>
      </c>
      <c r="B439" s="650" t="s">
        <v>582</v>
      </c>
      <c r="C439" s="651" t="s">
        <v>586</v>
      </c>
      <c r="D439" s="652" t="s">
        <v>3555</v>
      </c>
      <c r="E439" s="651" t="s">
        <v>609</v>
      </c>
      <c r="F439" s="652" t="s">
        <v>3561</v>
      </c>
      <c r="G439" s="651" t="s">
        <v>1959</v>
      </c>
      <c r="H439" s="651" t="s">
        <v>2081</v>
      </c>
      <c r="I439" s="651" t="s">
        <v>2081</v>
      </c>
      <c r="J439" s="651" t="s">
        <v>2082</v>
      </c>
      <c r="K439" s="651" t="s">
        <v>945</v>
      </c>
      <c r="L439" s="653">
        <v>156.10716390523942</v>
      </c>
      <c r="M439" s="653">
        <v>1</v>
      </c>
      <c r="N439" s="654">
        <v>156.10716390523942</v>
      </c>
    </row>
    <row r="440" spans="1:14" ht="14.4" customHeight="1" x14ac:dyDescent="0.3">
      <c r="A440" s="649" t="s">
        <v>581</v>
      </c>
      <c r="B440" s="650" t="s">
        <v>582</v>
      </c>
      <c r="C440" s="651" t="s">
        <v>586</v>
      </c>
      <c r="D440" s="652" t="s">
        <v>3555</v>
      </c>
      <c r="E440" s="651" t="s">
        <v>609</v>
      </c>
      <c r="F440" s="652" t="s">
        <v>3561</v>
      </c>
      <c r="G440" s="651" t="s">
        <v>1959</v>
      </c>
      <c r="H440" s="651" t="s">
        <v>2083</v>
      </c>
      <c r="I440" s="651" t="s">
        <v>2084</v>
      </c>
      <c r="J440" s="651" t="s">
        <v>2085</v>
      </c>
      <c r="K440" s="651" t="s">
        <v>732</v>
      </c>
      <c r="L440" s="653">
        <v>46.862562750624988</v>
      </c>
      <c r="M440" s="653">
        <v>20</v>
      </c>
      <c r="N440" s="654">
        <v>937.25125501249977</v>
      </c>
    </row>
    <row r="441" spans="1:14" ht="14.4" customHeight="1" x14ac:dyDescent="0.3">
      <c r="A441" s="649" t="s">
        <v>581</v>
      </c>
      <c r="B441" s="650" t="s">
        <v>582</v>
      </c>
      <c r="C441" s="651" t="s">
        <v>586</v>
      </c>
      <c r="D441" s="652" t="s">
        <v>3555</v>
      </c>
      <c r="E441" s="651" t="s">
        <v>609</v>
      </c>
      <c r="F441" s="652" t="s">
        <v>3561</v>
      </c>
      <c r="G441" s="651" t="s">
        <v>1959</v>
      </c>
      <c r="H441" s="651" t="s">
        <v>2086</v>
      </c>
      <c r="I441" s="651" t="s">
        <v>2087</v>
      </c>
      <c r="J441" s="651" t="s">
        <v>2088</v>
      </c>
      <c r="K441" s="651" t="s">
        <v>2089</v>
      </c>
      <c r="L441" s="653">
        <v>47.199176092371026</v>
      </c>
      <c r="M441" s="653">
        <v>11</v>
      </c>
      <c r="N441" s="654">
        <v>519.19093701608131</v>
      </c>
    </row>
    <row r="442" spans="1:14" ht="14.4" customHeight="1" x14ac:dyDescent="0.3">
      <c r="A442" s="649" t="s">
        <v>581</v>
      </c>
      <c r="B442" s="650" t="s">
        <v>582</v>
      </c>
      <c r="C442" s="651" t="s">
        <v>586</v>
      </c>
      <c r="D442" s="652" t="s">
        <v>3555</v>
      </c>
      <c r="E442" s="651" t="s">
        <v>609</v>
      </c>
      <c r="F442" s="652" t="s">
        <v>3561</v>
      </c>
      <c r="G442" s="651" t="s">
        <v>1959</v>
      </c>
      <c r="H442" s="651" t="s">
        <v>2090</v>
      </c>
      <c r="I442" s="651" t="s">
        <v>2091</v>
      </c>
      <c r="J442" s="651" t="s">
        <v>2092</v>
      </c>
      <c r="K442" s="651" t="s">
        <v>2093</v>
      </c>
      <c r="L442" s="653">
        <v>98.069999999999979</v>
      </c>
      <c r="M442" s="653">
        <v>3</v>
      </c>
      <c r="N442" s="654">
        <v>294.20999999999992</v>
      </c>
    </row>
    <row r="443" spans="1:14" ht="14.4" customHeight="1" x14ac:dyDescent="0.3">
      <c r="A443" s="649" t="s">
        <v>581</v>
      </c>
      <c r="B443" s="650" t="s">
        <v>582</v>
      </c>
      <c r="C443" s="651" t="s">
        <v>586</v>
      </c>
      <c r="D443" s="652" t="s">
        <v>3555</v>
      </c>
      <c r="E443" s="651" t="s">
        <v>609</v>
      </c>
      <c r="F443" s="652" t="s">
        <v>3561</v>
      </c>
      <c r="G443" s="651" t="s">
        <v>1959</v>
      </c>
      <c r="H443" s="651" t="s">
        <v>2094</v>
      </c>
      <c r="I443" s="651" t="s">
        <v>2095</v>
      </c>
      <c r="J443" s="651" t="s">
        <v>2096</v>
      </c>
      <c r="K443" s="651" t="s">
        <v>2097</v>
      </c>
      <c r="L443" s="653">
        <v>330.79897746539137</v>
      </c>
      <c r="M443" s="653">
        <v>1</v>
      </c>
      <c r="N443" s="654">
        <v>330.79897746539137</v>
      </c>
    </row>
    <row r="444" spans="1:14" ht="14.4" customHeight="1" x14ac:dyDescent="0.3">
      <c r="A444" s="649" t="s">
        <v>581</v>
      </c>
      <c r="B444" s="650" t="s">
        <v>582</v>
      </c>
      <c r="C444" s="651" t="s">
        <v>586</v>
      </c>
      <c r="D444" s="652" t="s">
        <v>3555</v>
      </c>
      <c r="E444" s="651" t="s">
        <v>609</v>
      </c>
      <c r="F444" s="652" t="s">
        <v>3561</v>
      </c>
      <c r="G444" s="651" t="s">
        <v>1959</v>
      </c>
      <c r="H444" s="651" t="s">
        <v>2098</v>
      </c>
      <c r="I444" s="651" t="s">
        <v>2099</v>
      </c>
      <c r="J444" s="651" t="s">
        <v>2088</v>
      </c>
      <c r="K444" s="651" t="s">
        <v>2100</v>
      </c>
      <c r="L444" s="653">
        <v>71.397499999999994</v>
      </c>
      <c r="M444" s="653">
        <v>8</v>
      </c>
      <c r="N444" s="654">
        <v>571.17999999999995</v>
      </c>
    </row>
    <row r="445" spans="1:14" ht="14.4" customHeight="1" x14ac:dyDescent="0.3">
      <c r="A445" s="649" t="s">
        <v>581</v>
      </c>
      <c r="B445" s="650" t="s">
        <v>582</v>
      </c>
      <c r="C445" s="651" t="s">
        <v>586</v>
      </c>
      <c r="D445" s="652" t="s">
        <v>3555</v>
      </c>
      <c r="E445" s="651" t="s">
        <v>609</v>
      </c>
      <c r="F445" s="652" t="s">
        <v>3561</v>
      </c>
      <c r="G445" s="651" t="s">
        <v>1959</v>
      </c>
      <c r="H445" s="651" t="s">
        <v>2101</v>
      </c>
      <c r="I445" s="651" t="s">
        <v>2102</v>
      </c>
      <c r="J445" s="651" t="s">
        <v>2103</v>
      </c>
      <c r="K445" s="651" t="s">
        <v>1854</v>
      </c>
      <c r="L445" s="653">
        <v>53.102498962817876</v>
      </c>
      <c r="M445" s="653">
        <v>4</v>
      </c>
      <c r="N445" s="654">
        <v>212.4099958512715</v>
      </c>
    </row>
    <row r="446" spans="1:14" ht="14.4" customHeight="1" x14ac:dyDescent="0.3">
      <c r="A446" s="649" t="s">
        <v>581</v>
      </c>
      <c r="B446" s="650" t="s">
        <v>582</v>
      </c>
      <c r="C446" s="651" t="s">
        <v>586</v>
      </c>
      <c r="D446" s="652" t="s">
        <v>3555</v>
      </c>
      <c r="E446" s="651" t="s">
        <v>609</v>
      </c>
      <c r="F446" s="652" t="s">
        <v>3561</v>
      </c>
      <c r="G446" s="651" t="s">
        <v>1959</v>
      </c>
      <c r="H446" s="651" t="s">
        <v>2104</v>
      </c>
      <c r="I446" s="651" t="s">
        <v>2105</v>
      </c>
      <c r="J446" s="651" t="s">
        <v>2106</v>
      </c>
      <c r="K446" s="651" t="s">
        <v>945</v>
      </c>
      <c r="L446" s="653">
        <v>82.26</v>
      </c>
      <c r="M446" s="653">
        <v>1</v>
      </c>
      <c r="N446" s="654">
        <v>82.26</v>
      </c>
    </row>
    <row r="447" spans="1:14" ht="14.4" customHeight="1" x14ac:dyDescent="0.3">
      <c r="A447" s="649" t="s">
        <v>581</v>
      </c>
      <c r="B447" s="650" t="s">
        <v>582</v>
      </c>
      <c r="C447" s="651" t="s">
        <v>586</v>
      </c>
      <c r="D447" s="652" t="s">
        <v>3555</v>
      </c>
      <c r="E447" s="651" t="s">
        <v>609</v>
      </c>
      <c r="F447" s="652" t="s">
        <v>3561</v>
      </c>
      <c r="G447" s="651" t="s">
        <v>1959</v>
      </c>
      <c r="H447" s="651" t="s">
        <v>2107</v>
      </c>
      <c r="I447" s="651" t="s">
        <v>2108</v>
      </c>
      <c r="J447" s="651" t="s">
        <v>2109</v>
      </c>
      <c r="K447" s="651" t="s">
        <v>2110</v>
      </c>
      <c r="L447" s="653">
        <v>30.630054092260057</v>
      </c>
      <c r="M447" s="653">
        <v>3</v>
      </c>
      <c r="N447" s="654">
        <v>91.890162276780174</v>
      </c>
    </row>
    <row r="448" spans="1:14" ht="14.4" customHeight="1" x14ac:dyDescent="0.3">
      <c r="A448" s="649" t="s">
        <v>581</v>
      </c>
      <c r="B448" s="650" t="s">
        <v>582</v>
      </c>
      <c r="C448" s="651" t="s">
        <v>586</v>
      </c>
      <c r="D448" s="652" t="s">
        <v>3555</v>
      </c>
      <c r="E448" s="651" t="s">
        <v>609</v>
      </c>
      <c r="F448" s="652" t="s">
        <v>3561</v>
      </c>
      <c r="G448" s="651" t="s">
        <v>1959</v>
      </c>
      <c r="H448" s="651" t="s">
        <v>2111</v>
      </c>
      <c r="I448" s="651" t="s">
        <v>2112</v>
      </c>
      <c r="J448" s="651" t="s">
        <v>2113</v>
      </c>
      <c r="K448" s="651" t="s">
        <v>2114</v>
      </c>
      <c r="L448" s="653">
        <v>23.94501886705573</v>
      </c>
      <c r="M448" s="653">
        <v>2</v>
      </c>
      <c r="N448" s="654">
        <v>47.890037734111459</v>
      </c>
    </row>
    <row r="449" spans="1:14" ht="14.4" customHeight="1" x14ac:dyDescent="0.3">
      <c r="A449" s="649" t="s">
        <v>581</v>
      </c>
      <c r="B449" s="650" t="s">
        <v>582</v>
      </c>
      <c r="C449" s="651" t="s">
        <v>586</v>
      </c>
      <c r="D449" s="652" t="s">
        <v>3555</v>
      </c>
      <c r="E449" s="651" t="s">
        <v>609</v>
      </c>
      <c r="F449" s="652" t="s">
        <v>3561</v>
      </c>
      <c r="G449" s="651" t="s">
        <v>1959</v>
      </c>
      <c r="H449" s="651" t="s">
        <v>2115</v>
      </c>
      <c r="I449" s="651" t="s">
        <v>2116</v>
      </c>
      <c r="J449" s="651" t="s">
        <v>2117</v>
      </c>
      <c r="K449" s="651" t="s">
        <v>2118</v>
      </c>
      <c r="L449" s="653">
        <v>65.526783163643429</v>
      </c>
      <c r="M449" s="653">
        <v>9</v>
      </c>
      <c r="N449" s="654">
        <v>589.74104847279091</v>
      </c>
    </row>
    <row r="450" spans="1:14" ht="14.4" customHeight="1" x14ac:dyDescent="0.3">
      <c r="A450" s="649" t="s">
        <v>581</v>
      </c>
      <c r="B450" s="650" t="s">
        <v>582</v>
      </c>
      <c r="C450" s="651" t="s">
        <v>586</v>
      </c>
      <c r="D450" s="652" t="s">
        <v>3555</v>
      </c>
      <c r="E450" s="651" t="s">
        <v>609</v>
      </c>
      <c r="F450" s="652" t="s">
        <v>3561</v>
      </c>
      <c r="G450" s="651" t="s">
        <v>1959</v>
      </c>
      <c r="H450" s="651" t="s">
        <v>2119</v>
      </c>
      <c r="I450" s="651" t="s">
        <v>2120</v>
      </c>
      <c r="J450" s="651" t="s">
        <v>1969</v>
      </c>
      <c r="K450" s="651" t="s">
        <v>2121</v>
      </c>
      <c r="L450" s="653">
        <v>68.784999999999997</v>
      </c>
      <c r="M450" s="653">
        <v>2</v>
      </c>
      <c r="N450" s="654">
        <v>137.57</v>
      </c>
    </row>
    <row r="451" spans="1:14" ht="14.4" customHeight="1" x14ac:dyDescent="0.3">
      <c r="A451" s="649" t="s">
        <v>581</v>
      </c>
      <c r="B451" s="650" t="s">
        <v>582</v>
      </c>
      <c r="C451" s="651" t="s">
        <v>586</v>
      </c>
      <c r="D451" s="652" t="s">
        <v>3555</v>
      </c>
      <c r="E451" s="651" t="s">
        <v>609</v>
      </c>
      <c r="F451" s="652" t="s">
        <v>3561</v>
      </c>
      <c r="G451" s="651" t="s">
        <v>1959</v>
      </c>
      <c r="H451" s="651" t="s">
        <v>2122</v>
      </c>
      <c r="I451" s="651" t="s">
        <v>2123</v>
      </c>
      <c r="J451" s="651" t="s">
        <v>2124</v>
      </c>
      <c r="K451" s="651" t="s">
        <v>2125</v>
      </c>
      <c r="L451" s="653">
        <v>121.67813392689793</v>
      </c>
      <c r="M451" s="653">
        <v>10</v>
      </c>
      <c r="N451" s="654">
        <v>1216.7813392689793</v>
      </c>
    </row>
    <row r="452" spans="1:14" ht="14.4" customHeight="1" x14ac:dyDescent="0.3">
      <c r="A452" s="649" t="s">
        <v>581</v>
      </c>
      <c r="B452" s="650" t="s">
        <v>582</v>
      </c>
      <c r="C452" s="651" t="s">
        <v>586</v>
      </c>
      <c r="D452" s="652" t="s">
        <v>3555</v>
      </c>
      <c r="E452" s="651" t="s">
        <v>609</v>
      </c>
      <c r="F452" s="652" t="s">
        <v>3561</v>
      </c>
      <c r="G452" s="651" t="s">
        <v>1959</v>
      </c>
      <c r="H452" s="651" t="s">
        <v>2126</v>
      </c>
      <c r="I452" s="651" t="s">
        <v>2126</v>
      </c>
      <c r="J452" s="651" t="s">
        <v>2127</v>
      </c>
      <c r="K452" s="651" t="s">
        <v>2128</v>
      </c>
      <c r="L452" s="653">
        <v>113.03</v>
      </c>
      <c r="M452" s="653">
        <v>1</v>
      </c>
      <c r="N452" s="654">
        <v>113.03</v>
      </c>
    </row>
    <row r="453" spans="1:14" ht="14.4" customHeight="1" x14ac:dyDescent="0.3">
      <c r="A453" s="649" t="s">
        <v>581</v>
      </c>
      <c r="B453" s="650" t="s">
        <v>582</v>
      </c>
      <c r="C453" s="651" t="s">
        <v>586</v>
      </c>
      <c r="D453" s="652" t="s">
        <v>3555</v>
      </c>
      <c r="E453" s="651" t="s">
        <v>609</v>
      </c>
      <c r="F453" s="652" t="s">
        <v>3561</v>
      </c>
      <c r="G453" s="651" t="s">
        <v>1959</v>
      </c>
      <c r="H453" s="651" t="s">
        <v>2129</v>
      </c>
      <c r="I453" s="651" t="s">
        <v>2130</v>
      </c>
      <c r="J453" s="651" t="s">
        <v>2131</v>
      </c>
      <c r="K453" s="651" t="s">
        <v>2132</v>
      </c>
      <c r="L453" s="653">
        <v>250.10999999999999</v>
      </c>
      <c r="M453" s="653">
        <v>1</v>
      </c>
      <c r="N453" s="654">
        <v>250.10999999999999</v>
      </c>
    </row>
    <row r="454" spans="1:14" ht="14.4" customHeight="1" x14ac:dyDescent="0.3">
      <c r="A454" s="649" t="s">
        <v>581</v>
      </c>
      <c r="B454" s="650" t="s">
        <v>582</v>
      </c>
      <c r="C454" s="651" t="s">
        <v>586</v>
      </c>
      <c r="D454" s="652" t="s">
        <v>3555</v>
      </c>
      <c r="E454" s="651" t="s">
        <v>609</v>
      </c>
      <c r="F454" s="652" t="s">
        <v>3561</v>
      </c>
      <c r="G454" s="651" t="s">
        <v>1959</v>
      </c>
      <c r="H454" s="651" t="s">
        <v>2133</v>
      </c>
      <c r="I454" s="651" t="s">
        <v>2134</v>
      </c>
      <c r="J454" s="651" t="s">
        <v>2022</v>
      </c>
      <c r="K454" s="651" t="s">
        <v>2135</v>
      </c>
      <c r="L454" s="653">
        <v>73.97942123884593</v>
      </c>
      <c r="M454" s="653">
        <v>33</v>
      </c>
      <c r="N454" s="654">
        <v>2441.3209008819158</v>
      </c>
    </row>
    <row r="455" spans="1:14" ht="14.4" customHeight="1" x14ac:dyDescent="0.3">
      <c r="A455" s="649" t="s">
        <v>581</v>
      </c>
      <c r="B455" s="650" t="s">
        <v>582</v>
      </c>
      <c r="C455" s="651" t="s">
        <v>586</v>
      </c>
      <c r="D455" s="652" t="s">
        <v>3555</v>
      </c>
      <c r="E455" s="651" t="s">
        <v>609</v>
      </c>
      <c r="F455" s="652" t="s">
        <v>3561</v>
      </c>
      <c r="G455" s="651" t="s">
        <v>1959</v>
      </c>
      <c r="H455" s="651" t="s">
        <v>2136</v>
      </c>
      <c r="I455" s="651" t="s">
        <v>2137</v>
      </c>
      <c r="J455" s="651" t="s">
        <v>2138</v>
      </c>
      <c r="K455" s="651" t="s">
        <v>2139</v>
      </c>
      <c r="L455" s="653">
        <v>70.943167524412033</v>
      </c>
      <c r="M455" s="653">
        <v>118</v>
      </c>
      <c r="N455" s="654">
        <v>8371.2937678806193</v>
      </c>
    </row>
    <row r="456" spans="1:14" ht="14.4" customHeight="1" x14ac:dyDescent="0.3">
      <c r="A456" s="649" t="s">
        <v>581</v>
      </c>
      <c r="B456" s="650" t="s">
        <v>582</v>
      </c>
      <c r="C456" s="651" t="s">
        <v>586</v>
      </c>
      <c r="D456" s="652" t="s">
        <v>3555</v>
      </c>
      <c r="E456" s="651" t="s">
        <v>609</v>
      </c>
      <c r="F456" s="652" t="s">
        <v>3561</v>
      </c>
      <c r="G456" s="651" t="s">
        <v>1959</v>
      </c>
      <c r="H456" s="651" t="s">
        <v>2140</v>
      </c>
      <c r="I456" s="651" t="s">
        <v>2141</v>
      </c>
      <c r="J456" s="651" t="s">
        <v>2142</v>
      </c>
      <c r="K456" s="651" t="s">
        <v>2143</v>
      </c>
      <c r="L456" s="653">
        <v>18.89</v>
      </c>
      <c r="M456" s="653">
        <v>1</v>
      </c>
      <c r="N456" s="654">
        <v>18.89</v>
      </c>
    </row>
    <row r="457" spans="1:14" ht="14.4" customHeight="1" x14ac:dyDescent="0.3">
      <c r="A457" s="649" t="s">
        <v>581</v>
      </c>
      <c r="B457" s="650" t="s">
        <v>582</v>
      </c>
      <c r="C457" s="651" t="s">
        <v>586</v>
      </c>
      <c r="D457" s="652" t="s">
        <v>3555</v>
      </c>
      <c r="E457" s="651" t="s">
        <v>609</v>
      </c>
      <c r="F457" s="652" t="s">
        <v>3561</v>
      </c>
      <c r="G457" s="651" t="s">
        <v>1959</v>
      </c>
      <c r="H457" s="651" t="s">
        <v>2144</v>
      </c>
      <c r="I457" s="651" t="s">
        <v>2144</v>
      </c>
      <c r="J457" s="651" t="s">
        <v>2145</v>
      </c>
      <c r="K457" s="651" t="s">
        <v>2146</v>
      </c>
      <c r="L457" s="653">
        <v>107.71999999999996</v>
      </c>
      <c r="M457" s="653">
        <v>1</v>
      </c>
      <c r="N457" s="654">
        <v>107.71999999999996</v>
      </c>
    </row>
    <row r="458" spans="1:14" ht="14.4" customHeight="1" x14ac:dyDescent="0.3">
      <c r="A458" s="649" t="s">
        <v>581</v>
      </c>
      <c r="B458" s="650" t="s">
        <v>582</v>
      </c>
      <c r="C458" s="651" t="s">
        <v>586</v>
      </c>
      <c r="D458" s="652" t="s">
        <v>3555</v>
      </c>
      <c r="E458" s="651" t="s">
        <v>609</v>
      </c>
      <c r="F458" s="652" t="s">
        <v>3561</v>
      </c>
      <c r="G458" s="651" t="s">
        <v>1959</v>
      </c>
      <c r="H458" s="651" t="s">
        <v>2147</v>
      </c>
      <c r="I458" s="651" t="s">
        <v>2148</v>
      </c>
      <c r="J458" s="651" t="s">
        <v>2149</v>
      </c>
      <c r="K458" s="651" t="s">
        <v>2150</v>
      </c>
      <c r="L458" s="653">
        <v>91.359999999999985</v>
      </c>
      <c r="M458" s="653">
        <v>2</v>
      </c>
      <c r="N458" s="654">
        <v>182.71999999999997</v>
      </c>
    </row>
    <row r="459" spans="1:14" ht="14.4" customHeight="1" x14ac:dyDescent="0.3">
      <c r="A459" s="649" t="s">
        <v>581</v>
      </c>
      <c r="B459" s="650" t="s">
        <v>582</v>
      </c>
      <c r="C459" s="651" t="s">
        <v>586</v>
      </c>
      <c r="D459" s="652" t="s">
        <v>3555</v>
      </c>
      <c r="E459" s="651" t="s">
        <v>609</v>
      </c>
      <c r="F459" s="652" t="s">
        <v>3561</v>
      </c>
      <c r="G459" s="651" t="s">
        <v>1959</v>
      </c>
      <c r="H459" s="651" t="s">
        <v>2151</v>
      </c>
      <c r="I459" s="651" t="s">
        <v>2152</v>
      </c>
      <c r="J459" s="651" t="s">
        <v>2153</v>
      </c>
      <c r="K459" s="651" t="s">
        <v>2154</v>
      </c>
      <c r="L459" s="653">
        <v>102.89000000000004</v>
      </c>
      <c r="M459" s="653">
        <v>1</v>
      </c>
      <c r="N459" s="654">
        <v>102.89000000000004</v>
      </c>
    </row>
    <row r="460" spans="1:14" ht="14.4" customHeight="1" x14ac:dyDescent="0.3">
      <c r="A460" s="649" t="s">
        <v>581</v>
      </c>
      <c r="B460" s="650" t="s">
        <v>582</v>
      </c>
      <c r="C460" s="651" t="s">
        <v>586</v>
      </c>
      <c r="D460" s="652" t="s">
        <v>3555</v>
      </c>
      <c r="E460" s="651" t="s">
        <v>609</v>
      </c>
      <c r="F460" s="652" t="s">
        <v>3561</v>
      </c>
      <c r="G460" s="651" t="s">
        <v>1959</v>
      </c>
      <c r="H460" s="651" t="s">
        <v>2155</v>
      </c>
      <c r="I460" s="651" t="s">
        <v>2156</v>
      </c>
      <c r="J460" s="651" t="s">
        <v>2157</v>
      </c>
      <c r="K460" s="651" t="s">
        <v>922</v>
      </c>
      <c r="L460" s="653">
        <v>98.08</v>
      </c>
      <c r="M460" s="653">
        <v>1</v>
      </c>
      <c r="N460" s="654">
        <v>98.08</v>
      </c>
    </row>
    <row r="461" spans="1:14" ht="14.4" customHeight="1" x14ac:dyDescent="0.3">
      <c r="A461" s="649" t="s">
        <v>581</v>
      </c>
      <c r="B461" s="650" t="s">
        <v>582</v>
      </c>
      <c r="C461" s="651" t="s">
        <v>586</v>
      </c>
      <c r="D461" s="652" t="s">
        <v>3555</v>
      </c>
      <c r="E461" s="651" t="s">
        <v>609</v>
      </c>
      <c r="F461" s="652" t="s">
        <v>3561</v>
      </c>
      <c r="G461" s="651" t="s">
        <v>1959</v>
      </c>
      <c r="H461" s="651" t="s">
        <v>2158</v>
      </c>
      <c r="I461" s="651" t="s">
        <v>2159</v>
      </c>
      <c r="J461" s="651" t="s">
        <v>2160</v>
      </c>
      <c r="K461" s="651" t="s">
        <v>922</v>
      </c>
      <c r="L461" s="653">
        <v>150.75333333333333</v>
      </c>
      <c r="M461" s="653">
        <v>3</v>
      </c>
      <c r="N461" s="654">
        <v>452.26</v>
      </c>
    </row>
    <row r="462" spans="1:14" ht="14.4" customHeight="1" x14ac:dyDescent="0.3">
      <c r="A462" s="649" t="s">
        <v>581</v>
      </c>
      <c r="B462" s="650" t="s">
        <v>582</v>
      </c>
      <c r="C462" s="651" t="s">
        <v>586</v>
      </c>
      <c r="D462" s="652" t="s">
        <v>3555</v>
      </c>
      <c r="E462" s="651" t="s">
        <v>609</v>
      </c>
      <c r="F462" s="652" t="s">
        <v>3561</v>
      </c>
      <c r="G462" s="651" t="s">
        <v>1959</v>
      </c>
      <c r="H462" s="651" t="s">
        <v>2161</v>
      </c>
      <c r="I462" s="651" t="s">
        <v>2162</v>
      </c>
      <c r="J462" s="651" t="s">
        <v>2163</v>
      </c>
      <c r="K462" s="651" t="s">
        <v>2164</v>
      </c>
      <c r="L462" s="653">
        <v>41.554298268298155</v>
      </c>
      <c r="M462" s="653">
        <v>7</v>
      </c>
      <c r="N462" s="654">
        <v>290.88008787808707</v>
      </c>
    </row>
    <row r="463" spans="1:14" ht="14.4" customHeight="1" x14ac:dyDescent="0.3">
      <c r="A463" s="649" t="s">
        <v>581</v>
      </c>
      <c r="B463" s="650" t="s">
        <v>582</v>
      </c>
      <c r="C463" s="651" t="s">
        <v>586</v>
      </c>
      <c r="D463" s="652" t="s">
        <v>3555</v>
      </c>
      <c r="E463" s="651" t="s">
        <v>609</v>
      </c>
      <c r="F463" s="652" t="s">
        <v>3561</v>
      </c>
      <c r="G463" s="651" t="s">
        <v>1959</v>
      </c>
      <c r="H463" s="651" t="s">
        <v>2165</v>
      </c>
      <c r="I463" s="651" t="s">
        <v>2166</v>
      </c>
      <c r="J463" s="651" t="s">
        <v>1995</v>
      </c>
      <c r="K463" s="651" t="s">
        <v>2167</v>
      </c>
      <c r="L463" s="653">
        <v>0</v>
      </c>
      <c r="M463" s="653">
        <v>0</v>
      </c>
      <c r="N463" s="654">
        <v>0</v>
      </c>
    </row>
    <row r="464" spans="1:14" ht="14.4" customHeight="1" x14ac:dyDescent="0.3">
      <c r="A464" s="649" t="s">
        <v>581</v>
      </c>
      <c r="B464" s="650" t="s">
        <v>582</v>
      </c>
      <c r="C464" s="651" t="s">
        <v>586</v>
      </c>
      <c r="D464" s="652" t="s">
        <v>3555</v>
      </c>
      <c r="E464" s="651" t="s">
        <v>609</v>
      </c>
      <c r="F464" s="652" t="s">
        <v>3561</v>
      </c>
      <c r="G464" s="651" t="s">
        <v>1959</v>
      </c>
      <c r="H464" s="651" t="s">
        <v>2168</v>
      </c>
      <c r="I464" s="651" t="s">
        <v>2168</v>
      </c>
      <c r="J464" s="651" t="s">
        <v>2169</v>
      </c>
      <c r="K464" s="651" t="s">
        <v>2170</v>
      </c>
      <c r="L464" s="653">
        <v>51.339999999999996</v>
      </c>
      <c r="M464" s="653">
        <v>1</v>
      </c>
      <c r="N464" s="654">
        <v>51.339999999999996</v>
      </c>
    </row>
    <row r="465" spans="1:14" ht="14.4" customHeight="1" x14ac:dyDescent="0.3">
      <c r="A465" s="649" t="s">
        <v>581</v>
      </c>
      <c r="B465" s="650" t="s">
        <v>582</v>
      </c>
      <c r="C465" s="651" t="s">
        <v>586</v>
      </c>
      <c r="D465" s="652" t="s">
        <v>3555</v>
      </c>
      <c r="E465" s="651" t="s">
        <v>609</v>
      </c>
      <c r="F465" s="652" t="s">
        <v>3561</v>
      </c>
      <c r="G465" s="651" t="s">
        <v>1959</v>
      </c>
      <c r="H465" s="651" t="s">
        <v>2171</v>
      </c>
      <c r="I465" s="651" t="s">
        <v>2172</v>
      </c>
      <c r="J465" s="651" t="s">
        <v>2173</v>
      </c>
      <c r="K465" s="651" t="s">
        <v>2174</v>
      </c>
      <c r="L465" s="653">
        <v>653.2567680139955</v>
      </c>
      <c r="M465" s="653">
        <v>1</v>
      </c>
      <c r="N465" s="654">
        <v>653.2567680139955</v>
      </c>
    </row>
    <row r="466" spans="1:14" ht="14.4" customHeight="1" x14ac:dyDescent="0.3">
      <c r="A466" s="649" t="s">
        <v>581</v>
      </c>
      <c r="B466" s="650" t="s">
        <v>582</v>
      </c>
      <c r="C466" s="651" t="s">
        <v>586</v>
      </c>
      <c r="D466" s="652" t="s">
        <v>3555</v>
      </c>
      <c r="E466" s="651" t="s">
        <v>609</v>
      </c>
      <c r="F466" s="652" t="s">
        <v>3561</v>
      </c>
      <c r="G466" s="651" t="s">
        <v>1959</v>
      </c>
      <c r="H466" s="651" t="s">
        <v>2175</v>
      </c>
      <c r="I466" s="651" t="s">
        <v>2176</v>
      </c>
      <c r="J466" s="651" t="s">
        <v>1999</v>
      </c>
      <c r="K466" s="651" t="s">
        <v>2177</v>
      </c>
      <c r="L466" s="653">
        <v>356.49998157197041</v>
      </c>
      <c r="M466" s="653">
        <v>2</v>
      </c>
      <c r="N466" s="654">
        <v>712.99996314394082</v>
      </c>
    </row>
    <row r="467" spans="1:14" ht="14.4" customHeight="1" x14ac:dyDescent="0.3">
      <c r="A467" s="649" t="s">
        <v>581</v>
      </c>
      <c r="B467" s="650" t="s">
        <v>582</v>
      </c>
      <c r="C467" s="651" t="s">
        <v>586</v>
      </c>
      <c r="D467" s="652" t="s">
        <v>3555</v>
      </c>
      <c r="E467" s="651" t="s">
        <v>609</v>
      </c>
      <c r="F467" s="652" t="s">
        <v>3561</v>
      </c>
      <c r="G467" s="651" t="s">
        <v>1959</v>
      </c>
      <c r="H467" s="651" t="s">
        <v>2178</v>
      </c>
      <c r="I467" s="651" t="s">
        <v>2179</v>
      </c>
      <c r="J467" s="651" t="s">
        <v>1999</v>
      </c>
      <c r="K467" s="651" t="s">
        <v>2180</v>
      </c>
      <c r="L467" s="653">
        <v>413.99999999999989</v>
      </c>
      <c r="M467" s="653">
        <v>2</v>
      </c>
      <c r="N467" s="654">
        <v>827.99999999999977</v>
      </c>
    </row>
    <row r="468" spans="1:14" ht="14.4" customHeight="1" x14ac:dyDescent="0.3">
      <c r="A468" s="649" t="s">
        <v>581</v>
      </c>
      <c r="B468" s="650" t="s">
        <v>582</v>
      </c>
      <c r="C468" s="651" t="s">
        <v>586</v>
      </c>
      <c r="D468" s="652" t="s">
        <v>3555</v>
      </c>
      <c r="E468" s="651" t="s">
        <v>609</v>
      </c>
      <c r="F468" s="652" t="s">
        <v>3561</v>
      </c>
      <c r="G468" s="651" t="s">
        <v>1959</v>
      </c>
      <c r="H468" s="651" t="s">
        <v>2181</v>
      </c>
      <c r="I468" s="651" t="s">
        <v>2182</v>
      </c>
      <c r="J468" s="651" t="s">
        <v>2183</v>
      </c>
      <c r="K468" s="651" t="s">
        <v>2184</v>
      </c>
      <c r="L468" s="653">
        <v>380.74910702895318</v>
      </c>
      <c r="M468" s="653">
        <v>113</v>
      </c>
      <c r="N468" s="654">
        <v>43024.649094271706</v>
      </c>
    </row>
    <row r="469" spans="1:14" ht="14.4" customHeight="1" x14ac:dyDescent="0.3">
      <c r="A469" s="649" t="s">
        <v>581</v>
      </c>
      <c r="B469" s="650" t="s">
        <v>582</v>
      </c>
      <c r="C469" s="651" t="s">
        <v>586</v>
      </c>
      <c r="D469" s="652" t="s">
        <v>3555</v>
      </c>
      <c r="E469" s="651" t="s">
        <v>609</v>
      </c>
      <c r="F469" s="652" t="s">
        <v>3561</v>
      </c>
      <c r="G469" s="651" t="s">
        <v>1959</v>
      </c>
      <c r="H469" s="651" t="s">
        <v>2185</v>
      </c>
      <c r="I469" s="651" t="s">
        <v>2186</v>
      </c>
      <c r="J469" s="651" t="s">
        <v>2085</v>
      </c>
      <c r="K469" s="651" t="s">
        <v>2187</v>
      </c>
      <c r="L469" s="653">
        <v>60.981415467298952</v>
      </c>
      <c r="M469" s="653">
        <v>21</v>
      </c>
      <c r="N469" s="654">
        <v>1280.609724813278</v>
      </c>
    </row>
    <row r="470" spans="1:14" ht="14.4" customHeight="1" x14ac:dyDescent="0.3">
      <c r="A470" s="649" t="s">
        <v>581</v>
      </c>
      <c r="B470" s="650" t="s">
        <v>582</v>
      </c>
      <c r="C470" s="651" t="s">
        <v>586</v>
      </c>
      <c r="D470" s="652" t="s">
        <v>3555</v>
      </c>
      <c r="E470" s="651" t="s">
        <v>609</v>
      </c>
      <c r="F470" s="652" t="s">
        <v>3561</v>
      </c>
      <c r="G470" s="651" t="s">
        <v>1959</v>
      </c>
      <c r="H470" s="651" t="s">
        <v>2188</v>
      </c>
      <c r="I470" s="651" t="s">
        <v>2189</v>
      </c>
      <c r="J470" s="651" t="s">
        <v>2190</v>
      </c>
      <c r="K470" s="651" t="s">
        <v>2191</v>
      </c>
      <c r="L470" s="653">
        <v>162.14640027546065</v>
      </c>
      <c r="M470" s="653">
        <v>3</v>
      </c>
      <c r="N470" s="654">
        <v>486.43920082638192</v>
      </c>
    </row>
    <row r="471" spans="1:14" ht="14.4" customHeight="1" x14ac:dyDescent="0.3">
      <c r="A471" s="649" t="s">
        <v>581</v>
      </c>
      <c r="B471" s="650" t="s">
        <v>582</v>
      </c>
      <c r="C471" s="651" t="s">
        <v>586</v>
      </c>
      <c r="D471" s="652" t="s">
        <v>3555</v>
      </c>
      <c r="E471" s="651" t="s">
        <v>609</v>
      </c>
      <c r="F471" s="652" t="s">
        <v>3561</v>
      </c>
      <c r="G471" s="651" t="s">
        <v>1959</v>
      </c>
      <c r="H471" s="651" t="s">
        <v>2192</v>
      </c>
      <c r="I471" s="651" t="s">
        <v>2193</v>
      </c>
      <c r="J471" s="651" t="s">
        <v>2194</v>
      </c>
      <c r="K471" s="651" t="s">
        <v>1452</v>
      </c>
      <c r="L471" s="653">
        <v>29.563274429649159</v>
      </c>
      <c r="M471" s="653">
        <v>9</v>
      </c>
      <c r="N471" s="654">
        <v>266.06946986684244</v>
      </c>
    </row>
    <row r="472" spans="1:14" ht="14.4" customHeight="1" x14ac:dyDescent="0.3">
      <c r="A472" s="649" t="s">
        <v>581</v>
      </c>
      <c r="B472" s="650" t="s">
        <v>582</v>
      </c>
      <c r="C472" s="651" t="s">
        <v>586</v>
      </c>
      <c r="D472" s="652" t="s">
        <v>3555</v>
      </c>
      <c r="E472" s="651" t="s">
        <v>609</v>
      </c>
      <c r="F472" s="652" t="s">
        <v>3561</v>
      </c>
      <c r="G472" s="651" t="s">
        <v>1959</v>
      </c>
      <c r="H472" s="651" t="s">
        <v>2195</v>
      </c>
      <c r="I472" s="651" t="s">
        <v>2196</v>
      </c>
      <c r="J472" s="651" t="s">
        <v>2197</v>
      </c>
      <c r="K472" s="651" t="s">
        <v>2198</v>
      </c>
      <c r="L472" s="653">
        <v>128.65</v>
      </c>
      <c r="M472" s="653">
        <v>1</v>
      </c>
      <c r="N472" s="654">
        <v>128.65</v>
      </c>
    </row>
    <row r="473" spans="1:14" ht="14.4" customHeight="1" x14ac:dyDescent="0.3">
      <c r="A473" s="649" t="s">
        <v>581</v>
      </c>
      <c r="B473" s="650" t="s">
        <v>582</v>
      </c>
      <c r="C473" s="651" t="s">
        <v>586</v>
      </c>
      <c r="D473" s="652" t="s">
        <v>3555</v>
      </c>
      <c r="E473" s="651" t="s">
        <v>609</v>
      </c>
      <c r="F473" s="652" t="s">
        <v>3561</v>
      </c>
      <c r="G473" s="651" t="s">
        <v>1959</v>
      </c>
      <c r="H473" s="651" t="s">
        <v>2199</v>
      </c>
      <c r="I473" s="651" t="s">
        <v>2200</v>
      </c>
      <c r="J473" s="651" t="s">
        <v>2201</v>
      </c>
      <c r="K473" s="651" t="s">
        <v>2202</v>
      </c>
      <c r="L473" s="653">
        <v>548.5</v>
      </c>
      <c r="M473" s="653">
        <v>3</v>
      </c>
      <c r="N473" s="654">
        <v>1645.5</v>
      </c>
    </row>
    <row r="474" spans="1:14" ht="14.4" customHeight="1" x14ac:dyDescent="0.3">
      <c r="A474" s="649" t="s">
        <v>581</v>
      </c>
      <c r="B474" s="650" t="s">
        <v>582</v>
      </c>
      <c r="C474" s="651" t="s">
        <v>586</v>
      </c>
      <c r="D474" s="652" t="s">
        <v>3555</v>
      </c>
      <c r="E474" s="651" t="s">
        <v>609</v>
      </c>
      <c r="F474" s="652" t="s">
        <v>3561</v>
      </c>
      <c r="G474" s="651" t="s">
        <v>1959</v>
      </c>
      <c r="H474" s="651" t="s">
        <v>2203</v>
      </c>
      <c r="I474" s="651" t="s">
        <v>2203</v>
      </c>
      <c r="J474" s="651" t="s">
        <v>2204</v>
      </c>
      <c r="K474" s="651" t="s">
        <v>2205</v>
      </c>
      <c r="L474" s="653">
        <v>96.078596057799174</v>
      </c>
      <c r="M474" s="653">
        <v>19.797479100000007</v>
      </c>
      <c r="N474" s="654">
        <v>1902.1139974116222</v>
      </c>
    </row>
    <row r="475" spans="1:14" ht="14.4" customHeight="1" x14ac:dyDescent="0.3">
      <c r="A475" s="649" t="s">
        <v>581</v>
      </c>
      <c r="B475" s="650" t="s">
        <v>582</v>
      </c>
      <c r="C475" s="651" t="s">
        <v>586</v>
      </c>
      <c r="D475" s="652" t="s">
        <v>3555</v>
      </c>
      <c r="E475" s="651" t="s">
        <v>609</v>
      </c>
      <c r="F475" s="652" t="s">
        <v>3561</v>
      </c>
      <c r="G475" s="651" t="s">
        <v>1959</v>
      </c>
      <c r="H475" s="651" t="s">
        <v>2206</v>
      </c>
      <c r="I475" s="651" t="s">
        <v>2207</v>
      </c>
      <c r="J475" s="651" t="s">
        <v>2204</v>
      </c>
      <c r="K475" s="651" t="s">
        <v>2208</v>
      </c>
      <c r="L475" s="653">
        <v>238.47772521246279</v>
      </c>
      <c r="M475" s="653">
        <v>74.938174900000021</v>
      </c>
      <c r="N475" s="654">
        <v>17871.08548172568</v>
      </c>
    </row>
    <row r="476" spans="1:14" ht="14.4" customHeight="1" x14ac:dyDescent="0.3">
      <c r="A476" s="649" t="s">
        <v>581</v>
      </c>
      <c r="B476" s="650" t="s">
        <v>582</v>
      </c>
      <c r="C476" s="651" t="s">
        <v>586</v>
      </c>
      <c r="D476" s="652" t="s">
        <v>3555</v>
      </c>
      <c r="E476" s="651" t="s">
        <v>609</v>
      </c>
      <c r="F476" s="652" t="s">
        <v>3561</v>
      </c>
      <c r="G476" s="651" t="s">
        <v>1959</v>
      </c>
      <c r="H476" s="651" t="s">
        <v>2209</v>
      </c>
      <c r="I476" s="651" t="s">
        <v>2209</v>
      </c>
      <c r="J476" s="651" t="s">
        <v>2210</v>
      </c>
      <c r="K476" s="651" t="s">
        <v>2211</v>
      </c>
      <c r="L476" s="653">
        <v>623.13242761658557</v>
      </c>
      <c r="M476" s="653">
        <v>38.917750799999993</v>
      </c>
      <c r="N476" s="654">
        <v>24250.91253338131</v>
      </c>
    </row>
    <row r="477" spans="1:14" ht="14.4" customHeight="1" x14ac:dyDescent="0.3">
      <c r="A477" s="649" t="s">
        <v>581</v>
      </c>
      <c r="B477" s="650" t="s">
        <v>582</v>
      </c>
      <c r="C477" s="651" t="s">
        <v>586</v>
      </c>
      <c r="D477" s="652" t="s">
        <v>3555</v>
      </c>
      <c r="E477" s="651" t="s">
        <v>609</v>
      </c>
      <c r="F477" s="652" t="s">
        <v>3561</v>
      </c>
      <c r="G477" s="651" t="s">
        <v>1959</v>
      </c>
      <c r="H477" s="651" t="s">
        <v>2212</v>
      </c>
      <c r="I477" s="651" t="s">
        <v>2213</v>
      </c>
      <c r="J477" s="651" t="s">
        <v>2214</v>
      </c>
      <c r="K477" s="651" t="s">
        <v>2215</v>
      </c>
      <c r="L477" s="653">
        <v>549.54000000000008</v>
      </c>
      <c r="M477" s="653">
        <v>1</v>
      </c>
      <c r="N477" s="654">
        <v>549.54000000000008</v>
      </c>
    </row>
    <row r="478" spans="1:14" ht="14.4" customHeight="1" x14ac:dyDescent="0.3">
      <c r="A478" s="649" t="s">
        <v>581</v>
      </c>
      <c r="B478" s="650" t="s">
        <v>582</v>
      </c>
      <c r="C478" s="651" t="s">
        <v>586</v>
      </c>
      <c r="D478" s="652" t="s">
        <v>3555</v>
      </c>
      <c r="E478" s="651" t="s">
        <v>609</v>
      </c>
      <c r="F478" s="652" t="s">
        <v>3561</v>
      </c>
      <c r="G478" s="651" t="s">
        <v>1959</v>
      </c>
      <c r="H478" s="651" t="s">
        <v>2216</v>
      </c>
      <c r="I478" s="651" t="s">
        <v>2217</v>
      </c>
      <c r="J478" s="651" t="s">
        <v>2218</v>
      </c>
      <c r="K478" s="651" t="s">
        <v>2219</v>
      </c>
      <c r="L478" s="653">
        <v>82.707270767060166</v>
      </c>
      <c r="M478" s="653">
        <v>7</v>
      </c>
      <c r="N478" s="654">
        <v>578.95089536942112</v>
      </c>
    </row>
    <row r="479" spans="1:14" ht="14.4" customHeight="1" x14ac:dyDescent="0.3">
      <c r="A479" s="649" t="s">
        <v>581</v>
      </c>
      <c r="B479" s="650" t="s">
        <v>582</v>
      </c>
      <c r="C479" s="651" t="s">
        <v>586</v>
      </c>
      <c r="D479" s="652" t="s">
        <v>3555</v>
      </c>
      <c r="E479" s="651" t="s">
        <v>609</v>
      </c>
      <c r="F479" s="652" t="s">
        <v>3561</v>
      </c>
      <c r="G479" s="651" t="s">
        <v>1959</v>
      </c>
      <c r="H479" s="651" t="s">
        <v>2220</v>
      </c>
      <c r="I479" s="651" t="s">
        <v>2221</v>
      </c>
      <c r="J479" s="651" t="s">
        <v>2222</v>
      </c>
      <c r="K479" s="651" t="s">
        <v>2223</v>
      </c>
      <c r="L479" s="653">
        <v>127.73000000000003</v>
      </c>
      <c r="M479" s="653">
        <v>3</v>
      </c>
      <c r="N479" s="654">
        <v>383.19000000000011</v>
      </c>
    </row>
    <row r="480" spans="1:14" ht="14.4" customHeight="1" x14ac:dyDescent="0.3">
      <c r="A480" s="649" t="s">
        <v>581</v>
      </c>
      <c r="B480" s="650" t="s">
        <v>582</v>
      </c>
      <c r="C480" s="651" t="s">
        <v>586</v>
      </c>
      <c r="D480" s="652" t="s">
        <v>3555</v>
      </c>
      <c r="E480" s="651" t="s">
        <v>609</v>
      </c>
      <c r="F480" s="652" t="s">
        <v>3561</v>
      </c>
      <c r="G480" s="651" t="s">
        <v>1959</v>
      </c>
      <c r="H480" s="651" t="s">
        <v>2224</v>
      </c>
      <c r="I480" s="651" t="s">
        <v>2225</v>
      </c>
      <c r="J480" s="651" t="s">
        <v>2226</v>
      </c>
      <c r="K480" s="651" t="s">
        <v>2227</v>
      </c>
      <c r="L480" s="653">
        <v>528.76</v>
      </c>
      <c r="M480" s="653">
        <v>2</v>
      </c>
      <c r="N480" s="654">
        <v>1057.52</v>
      </c>
    </row>
    <row r="481" spans="1:14" ht="14.4" customHeight="1" x14ac:dyDescent="0.3">
      <c r="A481" s="649" t="s">
        <v>581</v>
      </c>
      <c r="B481" s="650" t="s">
        <v>582</v>
      </c>
      <c r="C481" s="651" t="s">
        <v>586</v>
      </c>
      <c r="D481" s="652" t="s">
        <v>3555</v>
      </c>
      <c r="E481" s="651" t="s">
        <v>609</v>
      </c>
      <c r="F481" s="652" t="s">
        <v>3561</v>
      </c>
      <c r="G481" s="651" t="s">
        <v>1959</v>
      </c>
      <c r="H481" s="651" t="s">
        <v>2228</v>
      </c>
      <c r="I481" s="651" t="s">
        <v>2229</v>
      </c>
      <c r="J481" s="651" t="s">
        <v>2230</v>
      </c>
      <c r="K481" s="651" t="s">
        <v>2231</v>
      </c>
      <c r="L481" s="653">
        <v>557.89058248747961</v>
      </c>
      <c r="M481" s="653">
        <v>29.617999999999995</v>
      </c>
      <c r="N481" s="654">
        <v>16523.603272114167</v>
      </c>
    </row>
    <row r="482" spans="1:14" ht="14.4" customHeight="1" x14ac:dyDescent="0.3">
      <c r="A482" s="649" t="s">
        <v>581</v>
      </c>
      <c r="B482" s="650" t="s">
        <v>582</v>
      </c>
      <c r="C482" s="651" t="s">
        <v>586</v>
      </c>
      <c r="D482" s="652" t="s">
        <v>3555</v>
      </c>
      <c r="E482" s="651" t="s">
        <v>609</v>
      </c>
      <c r="F482" s="652" t="s">
        <v>3561</v>
      </c>
      <c r="G482" s="651" t="s">
        <v>1959</v>
      </c>
      <c r="H482" s="651" t="s">
        <v>2232</v>
      </c>
      <c r="I482" s="651" t="s">
        <v>2233</v>
      </c>
      <c r="J482" s="651" t="s">
        <v>2234</v>
      </c>
      <c r="K482" s="651" t="s">
        <v>2235</v>
      </c>
      <c r="L482" s="653">
        <v>133.6</v>
      </c>
      <c r="M482" s="653">
        <v>6</v>
      </c>
      <c r="N482" s="654">
        <v>801.59999999999991</v>
      </c>
    </row>
    <row r="483" spans="1:14" ht="14.4" customHeight="1" x14ac:dyDescent="0.3">
      <c r="A483" s="649" t="s">
        <v>581</v>
      </c>
      <c r="B483" s="650" t="s">
        <v>582</v>
      </c>
      <c r="C483" s="651" t="s">
        <v>586</v>
      </c>
      <c r="D483" s="652" t="s">
        <v>3555</v>
      </c>
      <c r="E483" s="651" t="s">
        <v>609</v>
      </c>
      <c r="F483" s="652" t="s">
        <v>3561</v>
      </c>
      <c r="G483" s="651" t="s">
        <v>1959</v>
      </c>
      <c r="H483" s="651" t="s">
        <v>2236</v>
      </c>
      <c r="I483" s="651" t="s">
        <v>2237</v>
      </c>
      <c r="J483" s="651" t="s">
        <v>2238</v>
      </c>
      <c r="K483" s="651" t="s">
        <v>945</v>
      </c>
      <c r="L483" s="653">
        <v>101.64000000000001</v>
      </c>
      <c r="M483" s="653">
        <v>2</v>
      </c>
      <c r="N483" s="654">
        <v>203.28000000000003</v>
      </c>
    </row>
    <row r="484" spans="1:14" ht="14.4" customHeight="1" x14ac:dyDescent="0.3">
      <c r="A484" s="649" t="s">
        <v>581</v>
      </c>
      <c r="B484" s="650" t="s">
        <v>582</v>
      </c>
      <c r="C484" s="651" t="s">
        <v>586</v>
      </c>
      <c r="D484" s="652" t="s">
        <v>3555</v>
      </c>
      <c r="E484" s="651" t="s">
        <v>609</v>
      </c>
      <c r="F484" s="652" t="s">
        <v>3561</v>
      </c>
      <c r="G484" s="651" t="s">
        <v>1959</v>
      </c>
      <c r="H484" s="651" t="s">
        <v>2239</v>
      </c>
      <c r="I484" s="651" t="s">
        <v>2239</v>
      </c>
      <c r="J484" s="651" t="s">
        <v>2240</v>
      </c>
      <c r="K484" s="651" t="s">
        <v>2241</v>
      </c>
      <c r="L484" s="653">
        <v>686.71939174411443</v>
      </c>
      <c r="M484" s="653">
        <v>14.891290599999987</v>
      </c>
      <c r="N484" s="654">
        <v>10226.13802311684</v>
      </c>
    </row>
    <row r="485" spans="1:14" ht="14.4" customHeight="1" x14ac:dyDescent="0.3">
      <c r="A485" s="649" t="s">
        <v>581</v>
      </c>
      <c r="B485" s="650" t="s">
        <v>582</v>
      </c>
      <c r="C485" s="651" t="s">
        <v>586</v>
      </c>
      <c r="D485" s="652" t="s">
        <v>3555</v>
      </c>
      <c r="E485" s="651" t="s">
        <v>609</v>
      </c>
      <c r="F485" s="652" t="s">
        <v>3561</v>
      </c>
      <c r="G485" s="651" t="s">
        <v>1959</v>
      </c>
      <c r="H485" s="651" t="s">
        <v>2242</v>
      </c>
      <c r="I485" s="651" t="s">
        <v>2242</v>
      </c>
      <c r="J485" s="651" t="s">
        <v>2243</v>
      </c>
      <c r="K485" s="651" t="s">
        <v>2244</v>
      </c>
      <c r="L485" s="653">
        <v>261.85462712978278</v>
      </c>
      <c r="M485" s="653">
        <v>193.05774170000001</v>
      </c>
      <c r="N485" s="654">
        <v>50553.062967371414</v>
      </c>
    </row>
    <row r="486" spans="1:14" ht="14.4" customHeight="1" x14ac:dyDescent="0.3">
      <c r="A486" s="649" t="s">
        <v>581</v>
      </c>
      <c r="B486" s="650" t="s">
        <v>582</v>
      </c>
      <c r="C486" s="651" t="s">
        <v>586</v>
      </c>
      <c r="D486" s="652" t="s">
        <v>3555</v>
      </c>
      <c r="E486" s="651" t="s">
        <v>609</v>
      </c>
      <c r="F486" s="652" t="s">
        <v>3561</v>
      </c>
      <c r="G486" s="651" t="s">
        <v>1959</v>
      </c>
      <c r="H486" s="651" t="s">
        <v>2245</v>
      </c>
      <c r="I486" s="651" t="s">
        <v>2245</v>
      </c>
      <c r="J486" s="651" t="s">
        <v>2246</v>
      </c>
      <c r="K486" s="651" t="s">
        <v>945</v>
      </c>
      <c r="L486" s="653">
        <v>164.21050530617595</v>
      </c>
      <c r="M486" s="653">
        <v>1</v>
      </c>
      <c r="N486" s="654">
        <v>164.21050530617595</v>
      </c>
    </row>
    <row r="487" spans="1:14" ht="14.4" customHeight="1" x14ac:dyDescent="0.3">
      <c r="A487" s="649" t="s">
        <v>581</v>
      </c>
      <c r="B487" s="650" t="s">
        <v>582</v>
      </c>
      <c r="C487" s="651" t="s">
        <v>586</v>
      </c>
      <c r="D487" s="652" t="s">
        <v>3555</v>
      </c>
      <c r="E487" s="651" t="s">
        <v>609</v>
      </c>
      <c r="F487" s="652" t="s">
        <v>3561</v>
      </c>
      <c r="G487" s="651" t="s">
        <v>1959</v>
      </c>
      <c r="H487" s="651" t="s">
        <v>2247</v>
      </c>
      <c r="I487" s="651" t="s">
        <v>2247</v>
      </c>
      <c r="J487" s="651" t="s">
        <v>2248</v>
      </c>
      <c r="K487" s="651" t="s">
        <v>2249</v>
      </c>
      <c r="L487" s="653">
        <v>997.44</v>
      </c>
      <c r="M487" s="653">
        <v>1</v>
      </c>
      <c r="N487" s="654">
        <v>997.44</v>
      </c>
    </row>
    <row r="488" spans="1:14" ht="14.4" customHeight="1" x14ac:dyDescent="0.3">
      <c r="A488" s="649" t="s">
        <v>581</v>
      </c>
      <c r="B488" s="650" t="s">
        <v>582</v>
      </c>
      <c r="C488" s="651" t="s">
        <v>586</v>
      </c>
      <c r="D488" s="652" t="s">
        <v>3555</v>
      </c>
      <c r="E488" s="651" t="s">
        <v>609</v>
      </c>
      <c r="F488" s="652" t="s">
        <v>3561</v>
      </c>
      <c r="G488" s="651" t="s">
        <v>1959</v>
      </c>
      <c r="H488" s="651" t="s">
        <v>2250</v>
      </c>
      <c r="I488" s="651" t="s">
        <v>2251</v>
      </c>
      <c r="J488" s="651" t="s">
        <v>2252</v>
      </c>
      <c r="K488" s="651" t="s">
        <v>2253</v>
      </c>
      <c r="L488" s="653">
        <v>245.56001975432247</v>
      </c>
      <c r="M488" s="653">
        <v>5</v>
      </c>
      <c r="N488" s="654">
        <v>1227.8000987716123</v>
      </c>
    </row>
    <row r="489" spans="1:14" ht="14.4" customHeight="1" x14ac:dyDescent="0.3">
      <c r="A489" s="649" t="s">
        <v>581</v>
      </c>
      <c r="B489" s="650" t="s">
        <v>582</v>
      </c>
      <c r="C489" s="651" t="s">
        <v>586</v>
      </c>
      <c r="D489" s="652" t="s">
        <v>3555</v>
      </c>
      <c r="E489" s="651" t="s">
        <v>609</v>
      </c>
      <c r="F489" s="652" t="s">
        <v>3561</v>
      </c>
      <c r="G489" s="651" t="s">
        <v>1959</v>
      </c>
      <c r="H489" s="651" t="s">
        <v>2254</v>
      </c>
      <c r="I489" s="651" t="s">
        <v>2254</v>
      </c>
      <c r="J489" s="651" t="s">
        <v>2255</v>
      </c>
      <c r="K489" s="651" t="s">
        <v>2256</v>
      </c>
      <c r="L489" s="653">
        <v>2702.5717059881003</v>
      </c>
      <c r="M489" s="653">
        <v>5.2609136000000021</v>
      </c>
      <c r="N489" s="654">
        <v>14217.996243008005</v>
      </c>
    </row>
    <row r="490" spans="1:14" ht="14.4" customHeight="1" x14ac:dyDescent="0.3">
      <c r="A490" s="649" t="s">
        <v>581</v>
      </c>
      <c r="B490" s="650" t="s">
        <v>582</v>
      </c>
      <c r="C490" s="651" t="s">
        <v>586</v>
      </c>
      <c r="D490" s="652" t="s">
        <v>3555</v>
      </c>
      <c r="E490" s="651" t="s">
        <v>609</v>
      </c>
      <c r="F490" s="652" t="s">
        <v>3561</v>
      </c>
      <c r="G490" s="651" t="s">
        <v>1959</v>
      </c>
      <c r="H490" s="651" t="s">
        <v>2257</v>
      </c>
      <c r="I490" s="651" t="s">
        <v>2258</v>
      </c>
      <c r="J490" s="651" t="s">
        <v>2259</v>
      </c>
      <c r="K490" s="651" t="s">
        <v>2205</v>
      </c>
      <c r="L490" s="653">
        <v>679.04593258642558</v>
      </c>
      <c r="M490" s="653">
        <v>19.788000000000004</v>
      </c>
      <c r="N490" s="654">
        <v>13436.960914020192</v>
      </c>
    </row>
    <row r="491" spans="1:14" ht="14.4" customHeight="1" x14ac:dyDescent="0.3">
      <c r="A491" s="649" t="s">
        <v>581</v>
      </c>
      <c r="B491" s="650" t="s">
        <v>582</v>
      </c>
      <c r="C491" s="651" t="s">
        <v>586</v>
      </c>
      <c r="D491" s="652" t="s">
        <v>3555</v>
      </c>
      <c r="E491" s="651" t="s">
        <v>609</v>
      </c>
      <c r="F491" s="652" t="s">
        <v>3561</v>
      </c>
      <c r="G491" s="651" t="s">
        <v>1959</v>
      </c>
      <c r="H491" s="651" t="s">
        <v>2260</v>
      </c>
      <c r="I491" s="651" t="s">
        <v>2261</v>
      </c>
      <c r="J491" s="651" t="s">
        <v>2262</v>
      </c>
      <c r="K491" s="651" t="s">
        <v>2263</v>
      </c>
      <c r="L491" s="653">
        <v>1505.6328781870286</v>
      </c>
      <c r="M491" s="653">
        <v>34.697000000000003</v>
      </c>
      <c r="N491" s="654">
        <v>52240.943974455338</v>
      </c>
    </row>
    <row r="492" spans="1:14" ht="14.4" customHeight="1" x14ac:dyDescent="0.3">
      <c r="A492" s="649" t="s">
        <v>581</v>
      </c>
      <c r="B492" s="650" t="s">
        <v>582</v>
      </c>
      <c r="C492" s="651" t="s">
        <v>586</v>
      </c>
      <c r="D492" s="652" t="s">
        <v>3555</v>
      </c>
      <c r="E492" s="651" t="s">
        <v>609</v>
      </c>
      <c r="F492" s="652" t="s">
        <v>3561</v>
      </c>
      <c r="G492" s="651" t="s">
        <v>1959</v>
      </c>
      <c r="H492" s="651" t="s">
        <v>2264</v>
      </c>
      <c r="I492" s="651" t="s">
        <v>2264</v>
      </c>
      <c r="J492" s="651" t="s">
        <v>2265</v>
      </c>
      <c r="K492" s="651" t="s">
        <v>2266</v>
      </c>
      <c r="L492" s="653">
        <v>271.2831632010338</v>
      </c>
      <c r="M492" s="653">
        <v>43.999999999999993</v>
      </c>
      <c r="N492" s="654">
        <v>11936.459180845484</v>
      </c>
    </row>
    <row r="493" spans="1:14" ht="14.4" customHeight="1" x14ac:dyDescent="0.3">
      <c r="A493" s="649" t="s">
        <v>581</v>
      </c>
      <c r="B493" s="650" t="s">
        <v>582</v>
      </c>
      <c r="C493" s="651" t="s">
        <v>586</v>
      </c>
      <c r="D493" s="652" t="s">
        <v>3555</v>
      </c>
      <c r="E493" s="651" t="s">
        <v>609</v>
      </c>
      <c r="F493" s="652" t="s">
        <v>3561</v>
      </c>
      <c r="G493" s="651" t="s">
        <v>1959</v>
      </c>
      <c r="H493" s="651" t="s">
        <v>2267</v>
      </c>
      <c r="I493" s="651" t="s">
        <v>2267</v>
      </c>
      <c r="J493" s="651" t="s">
        <v>2265</v>
      </c>
      <c r="K493" s="651" t="s">
        <v>2268</v>
      </c>
      <c r="L493" s="653">
        <v>1349.6344647876683</v>
      </c>
      <c r="M493" s="653">
        <v>17</v>
      </c>
      <c r="N493" s="654">
        <v>22943.785901390362</v>
      </c>
    </row>
    <row r="494" spans="1:14" ht="14.4" customHeight="1" x14ac:dyDescent="0.3">
      <c r="A494" s="649" t="s">
        <v>581</v>
      </c>
      <c r="B494" s="650" t="s">
        <v>582</v>
      </c>
      <c r="C494" s="651" t="s">
        <v>586</v>
      </c>
      <c r="D494" s="652" t="s">
        <v>3555</v>
      </c>
      <c r="E494" s="651" t="s">
        <v>609</v>
      </c>
      <c r="F494" s="652" t="s">
        <v>3561</v>
      </c>
      <c r="G494" s="651" t="s">
        <v>1959</v>
      </c>
      <c r="H494" s="651" t="s">
        <v>2269</v>
      </c>
      <c r="I494" s="651" t="s">
        <v>2270</v>
      </c>
      <c r="J494" s="651" t="s">
        <v>2271</v>
      </c>
      <c r="K494" s="651" t="s">
        <v>1586</v>
      </c>
      <c r="L494" s="653">
        <v>925.88999999999987</v>
      </c>
      <c r="M494" s="653">
        <v>1</v>
      </c>
      <c r="N494" s="654">
        <v>925.88999999999987</v>
      </c>
    </row>
    <row r="495" spans="1:14" ht="14.4" customHeight="1" x14ac:dyDescent="0.3">
      <c r="A495" s="649" t="s">
        <v>581</v>
      </c>
      <c r="B495" s="650" t="s">
        <v>582</v>
      </c>
      <c r="C495" s="651" t="s">
        <v>586</v>
      </c>
      <c r="D495" s="652" t="s">
        <v>3555</v>
      </c>
      <c r="E495" s="651" t="s">
        <v>609</v>
      </c>
      <c r="F495" s="652" t="s">
        <v>3561</v>
      </c>
      <c r="G495" s="651" t="s">
        <v>1959</v>
      </c>
      <c r="H495" s="651" t="s">
        <v>2272</v>
      </c>
      <c r="I495" s="651" t="s">
        <v>2273</v>
      </c>
      <c r="J495" s="651" t="s">
        <v>2274</v>
      </c>
      <c r="K495" s="651" t="s">
        <v>2275</v>
      </c>
      <c r="L495" s="653">
        <v>446.36</v>
      </c>
      <c r="M495" s="653">
        <v>2</v>
      </c>
      <c r="N495" s="654">
        <v>892.72</v>
      </c>
    </row>
    <row r="496" spans="1:14" ht="14.4" customHeight="1" x14ac:dyDescent="0.3">
      <c r="A496" s="649" t="s">
        <v>581</v>
      </c>
      <c r="B496" s="650" t="s">
        <v>582</v>
      </c>
      <c r="C496" s="651" t="s">
        <v>586</v>
      </c>
      <c r="D496" s="652" t="s">
        <v>3555</v>
      </c>
      <c r="E496" s="651" t="s">
        <v>609</v>
      </c>
      <c r="F496" s="652" t="s">
        <v>3561</v>
      </c>
      <c r="G496" s="651" t="s">
        <v>1959</v>
      </c>
      <c r="H496" s="651" t="s">
        <v>2276</v>
      </c>
      <c r="I496" s="651" t="s">
        <v>2276</v>
      </c>
      <c r="J496" s="651" t="s">
        <v>1991</v>
      </c>
      <c r="K496" s="651" t="s">
        <v>2277</v>
      </c>
      <c r="L496" s="653">
        <v>98.6875</v>
      </c>
      <c r="M496" s="653">
        <v>4</v>
      </c>
      <c r="N496" s="654">
        <v>394.75</v>
      </c>
    </row>
    <row r="497" spans="1:14" ht="14.4" customHeight="1" x14ac:dyDescent="0.3">
      <c r="A497" s="649" t="s">
        <v>581</v>
      </c>
      <c r="B497" s="650" t="s">
        <v>582</v>
      </c>
      <c r="C497" s="651" t="s">
        <v>586</v>
      </c>
      <c r="D497" s="652" t="s">
        <v>3555</v>
      </c>
      <c r="E497" s="651" t="s">
        <v>609</v>
      </c>
      <c r="F497" s="652" t="s">
        <v>3561</v>
      </c>
      <c r="G497" s="651" t="s">
        <v>1959</v>
      </c>
      <c r="H497" s="651" t="s">
        <v>2278</v>
      </c>
      <c r="I497" s="651" t="s">
        <v>2279</v>
      </c>
      <c r="J497" s="651" t="s">
        <v>2280</v>
      </c>
      <c r="K497" s="651" t="s">
        <v>2281</v>
      </c>
      <c r="L497" s="653">
        <v>129.70975253798329</v>
      </c>
      <c r="M497" s="653">
        <v>1</v>
      </c>
      <c r="N497" s="654">
        <v>129.70975253798329</v>
      </c>
    </row>
    <row r="498" spans="1:14" ht="14.4" customHeight="1" x14ac:dyDescent="0.3">
      <c r="A498" s="649" t="s">
        <v>581</v>
      </c>
      <c r="B498" s="650" t="s">
        <v>582</v>
      </c>
      <c r="C498" s="651" t="s">
        <v>586</v>
      </c>
      <c r="D498" s="652" t="s">
        <v>3555</v>
      </c>
      <c r="E498" s="651" t="s">
        <v>2282</v>
      </c>
      <c r="F498" s="652" t="s">
        <v>3562</v>
      </c>
      <c r="G498" s="651" t="s">
        <v>634</v>
      </c>
      <c r="H498" s="651" t="s">
        <v>2283</v>
      </c>
      <c r="I498" s="651" t="s">
        <v>2284</v>
      </c>
      <c r="J498" s="651" t="s">
        <v>2285</v>
      </c>
      <c r="K498" s="651" t="s">
        <v>2286</v>
      </c>
      <c r="L498" s="653">
        <v>2017.42</v>
      </c>
      <c r="M498" s="653">
        <v>1</v>
      </c>
      <c r="N498" s="654">
        <v>2017.42</v>
      </c>
    </row>
    <row r="499" spans="1:14" ht="14.4" customHeight="1" x14ac:dyDescent="0.3">
      <c r="A499" s="649" t="s">
        <v>581</v>
      </c>
      <c r="B499" s="650" t="s">
        <v>582</v>
      </c>
      <c r="C499" s="651" t="s">
        <v>586</v>
      </c>
      <c r="D499" s="652" t="s">
        <v>3555</v>
      </c>
      <c r="E499" s="651" t="s">
        <v>2282</v>
      </c>
      <c r="F499" s="652" t="s">
        <v>3562</v>
      </c>
      <c r="G499" s="651" t="s">
        <v>634</v>
      </c>
      <c r="H499" s="651" t="s">
        <v>2287</v>
      </c>
      <c r="I499" s="651" t="s">
        <v>2288</v>
      </c>
      <c r="J499" s="651" t="s">
        <v>2289</v>
      </c>
      <c r="K499" s="651" t="s">
        <v>2290</v>
      </c>
      <c r="L499" s="653">
        <v>2054.478333333333</v>
      </c>
      <c r="M499" s="653">
        <v>6</v>
      </c>
      <c r="N499" s="654">
        <v>12326.869999999999</v>
      </c>
    </row>
    <row r="500" spans="1:14" ht="14.4" customHeight="1" x14ac:dyDescent="0.3">
      <c r="A500" s="649" t="s">
        <v>581</v>
      </c>
      <c r="B500" s="650" t="s">
        <v>582</v>
      </c>
      <c r="C500" s="651" t="s">
        <v>586</v>
      </c>
      <c r="D500" s="652" t="s">
        <v>3555</v>
      </c>
      <c r="E500" s="651" t="s">
        <v>2282</v>
      </c>
      <c r="F500" s="652" t="s">
        <v>3562</v>
      </c>
      <c r="G500" s="651" t="s">
        <v>634</v>
      </c>
      <c r="H500" s="651" t="s">
        <v>2291</v>
      </c>
      <c r="I500" s="651" t="s">
        <v>2292</v>
      </c>
      <c r="J500" s="651" t="s">
        <v>2293</v>
      </c>
      <c r="K500" s="651" t="s">
        <v>2290</v>
      </c>
      <c r="L500" s="653">
        <v>1937.9080000000001</v>
      </c>
      <c r="M500" s="653">
        <v>6.9999999999999982</v>
      </c>
      <c r="N500" s="654">
        <v>13565.355999999998</v>
      </c>
    </row>
    <row r="501" spans="1:14" ht="14.4" customHeight="1" x14ac:dyDescent="0.3">
      <c r="A501" s="649" t="s">
        <v>581</v>
      </c>
      <c r="B501" s="650" t="s">
        <v>582</v>
      </c>
      <c r="C501" s="651" t="s">
        <v>586</v>
      </c>
      <c r="D501" s="652" t="s">
        <v>3555</v>
      </c>
      <c r="E501" s="651" t="s">
        <v>2282</v>
      </c>
      <c r="F501" s="652" t="s">
        <v>3562</v>
      </c>
      <c r="G501" s="651" t="s">
        <v>634</v>
      </c>
      <c r="H501" s="651" t="s">
        <v>2294</v>
      </c>
      <c r="I501" s="651" t="s">
        <v>2295</v>
      </c>
      <c r="J501" s="651" t="s">
        <v>2296</v>
      </c>
      <c r="K501" s="651" t="s">
        <v>2297</v>
      </c>
      <c r="L501" s="653">
        <v>1389.8891054340158</v>
      </c>
      <c r="M501" s="653">
        <v>21</v>
      </c>
      <c r="N501" s="654">
        <v>29187.671214114333</v>
      </c>
    </row>
    <row r="502" spans="1:14" ht="14.4" customHeight="1" x14ac:dyDescent="0.3">
      <c r="A502" s="649" t="s">
        <v>581</v>
      </c>
      <c r="B502" s="650" t="s">
        <v>582</v>
      </c>
      <c r="C502" s="651" t="s">
        <v>586</v>
      </c>
      <c r="D502" s="652" t="s">
        <v>3555</v>
      </c>
      <c r="E502" s="651" t="s">
        <v>2282</v>
      </c>
      <c r="F502" s="652" t="s">
        <v>3562</v>
      </c>
      <c r="G502" s="651" t="s">
        <v>634</v>
      </c>
      <c r="H502" s="651" t="s">
        <v>2298</v>
      </c>
      <c r="I502" s="651" t="s">
        <v>2299</v>
      </c>
      <c r="J502" s="651" t="s">
        <v>2300</v>
      </c>
      <c r="K502" s="651" t="s">
        <v>2301</v>
      </c>
      <c r="L502" s="653">
        <v>2903.2899999999977</v>
      </c>
      <c r="M502" s="653">
        <v>9.9999999999999978E-2</v>
      </c>
      <c r="N502" s="654">
        <v>290.32899999999972</v>
      </c>
    </row>
    <row r="503" spans="1:14" ht="14.4" customHeight="1" x14ac:dyDescent="0.3">
      <c r="A503" s="649" t="s">
        <v>581</v>
      </c>
      <c r="B503" s="650" t="s">
        <v>582</v>
      </c>
      <c r="C503" s="651" t="s">
        <v>586</v>
      </c>
      <c r="D503" s="652" t="s">
        <v>3555</v>
      </c>
      <c r="E503" s="651" t="s">
        <v>2282</v>
      </c>
      <c r="F503" s="652" t="s">
        <v>3562</v>
      </c>
      <c r="G503" s="651" t="s">
        <v>1959</v>
      </c>
      <c r="H503" s="651" t="s">
        <v>2302</v>
      </c>
      <c r="I503" s="651" t="s">
        <v>2303</v>
      </c>
      <c r="J503" s="651" t="s">
        <v>2304</v>
      </c>
      <c r="K503" s="651" t="s">
        <v>2305</v>
      </c>
      <c r="L503" s="653">
        <v>50.848053014928745</v>
      </c>
      <c r="M503" s="653">
        <v>27</v>
      </c>
      <c r="N503" s="654">
        <v>1372.8974314030761</v>
      </c>
    </row>
    <row r="504" spans="1:14" ht="14.4" customHeight="1" x14ac:dyDescent="0.3">
      <c r="A504" s="649" t="s">
        <v>581</v>
      </c>
      <c r="B504" s="650" t="s">
        <v>582</v>
      </c>
      <c r="C504" s="651" t="s">
        <v>586</v>
      </c>
      <c r="D504" s="652" t="s">
        <v>3555</v>
      </c>
      <c r="E504" s="651" t="s">
        <v>2282</v>
      </c>
      <c r="F504" s="652" t="s">
        <v>3562</v>
      </c>
      <c r="G504" s="651" t="s">
        <v>1959</v>
      </c>
      <c r="H504" s="651" t="s">
        <v>2306</v>
      </c>
      <c r="I504" s="651" t="s">
        <v>2307</v>
      </c>
      <c r="J504" s="651" t="s">
        <v>2308</v>
      </c>
      <c r="K504" s="651" t="s">
        <v>2305</v>
      </c>
      <c r="L504" s="653">
        <v>50.104463705749133</v>
      </c>
      <c r="M504" s="653">
        <v>44</v>
      </c>
      <c r="N504" s="654">
        <v>2204.5964030529617</v>
      </c>
    </row>
    <row r="505" spans="1:14" ht="14.4" customHeight="1" x14ac:dyDescent="0.3">
      <c r="A505" s="649" t="s">
        <v>581</v>
      </c>
      <c r="B505" s="650" t="s">
        <v>582</v>
      </c>
      <c r="C505" s="651" t="s">
        <v>586</v>
      </c>
      <c r="D505" s="652" t="s">
        <v>3555</v>
      </c>
      <c r="E505" s="651" t="s">
        <v>2282</v>
      </c>
      <c r="F505" s="652" t="s">
        <v>3562</v>
      </c>
      <c r="G505" s="651" t="s">
        <v>1959</v>
      </c>
      <c r="H505" s="651" t="s">
        <v>2309</v>
      </c>
      <c r="I505" s="651" t="s">
        <v>2310</v>
      </c>
      <c r="J505" s="651" t="s">
        <v>2311</v>
      </c>
      <c r="K505" s="651" t="s">
        <v>2305</v>
      </c>
      <c r="L505" s="653">
        <v>54.46</v>
      </c>
      <c r="M505" s="653">
        <v>1</v>
      </c>
      <c r="N505" s="654">
        <v>54.46</v>
      </c>
    </row>
    <row r="506" spans="1:14" ht="14.4" customHeight="1" x14ac:dyDescent="0.3">
      <c r="A506" s="649" t="s">
        <v>581</v>
      </c>
      <c r="B506" s="650" t="s">
        <v>582</v>
      </c>
      <c r="C506" s="651" t="s">
        <v>586</v>
      </c>
      <c r="D506" s="652" t="s">
        <v>3555</v>
      </c>
      <c r="E506" s="651" t="s">
        <v>2282</v>
      </c>
      <c r="F506" s="652" t="s">
        <v>3562</v>
      </c>
      <c r="G506" s="651" t="s">
        <v>1959</v>
      </c>
      <c r="H506" s="651" t="s">
        <v>2312</v>
      </c>
      <c r="I506" s="651" t="s">
        <v>2313</v>
      </c>
      <c r="J506" s="651" t="s">
        <v>2314</v>
      </c>
      <c r="K506" s="651" t="s">
        <v>2305</v>
      </c>
      <c r="L506" s="653">
        <v>51.235287335463717</v>
      </c>
      <c r="M506" s="653">
        <v>35</v>
      </c>
      <c r="N506" s="654">
        <v>1793.23505674123</v>
      </c>
    </row>
    <row r="507" spans="1:14" ht="14.4" customHeight="1" x14ac:dyDescent="0.3">
      <c r="A507" s="649" t="s">
        <v>581</v>
      </c>
      <c r="B507" s="650" t="s">
        <v>582</v>
      </c>
      <c r="C507" s="651" t="s">
        <v>586</v>
      </c>
      <c r="D507" s="652" t="s">
        <v>3555</v>
      </c>
      <c r="E507" s="651" t="s">
        <v>2282</v>
      </c>
      <c r="F507" s="652" t="s">
        <v>3562</v>
      </c>
      <c r="G507" s="651" t="s">
        <v>1959</v>
      </c>
      <c r="H507" s="651" t="s">
        <v>2315</v>
      </c>
      <c r="I507" s="651" t="s">
        <v>2316</v>
      </c>
      <c r="J507" s="651" t="s">
        <v>2317</v>
      </c>
      <c r="K507" s="651" t="s">
        <v>2318</v>
      </c>
      <c r="L507" s="653">
        <v>198.25989359018871</v>
      </c>
      <c r="M507" s="653">
        <v>13</v>
      </c>
      <c r="N507" s="654">
        <v>2577.3786166724531</v>
      </c>
    </row>
    <row r="508" spans="1:14" ht="14.4" customHeight="1" x14ac:dyDescent="0.3">
      <c r="A508" s="649" t="s">
        <v>581</v>
      </c>
      <c r="B508" s="650" t="s">
        <v>582</v>
      </c>
      <c r="C508" s="651" t="s">
        <v>586</v>
      </c>
      <c r="D508" s="652" t="s">
        <v>3555</v>
      </c>
      <c r="E508" s="651" t="s">
        <v>2282</v>
      </c>
      <c r="F508" s="652" t="s">
        <v>3562</v>
      </c>
      <c r="G508" s="651" t="s">
        <v>1959</v>
      </c>
      <c r="H508" s="651" t="s">
        <v>2319</v>
      </c>
      <c r="I508" s="651" t="s">
        <v>2319</v>
      </c>
      <c r="J508" s="651" t="s">
        <v>2320</v>
      </c>
      <c r="K508" s="651" t="s">
        <v>2321</v>
      </c>
      <c r="L508" s="653">
        <v>183.36995776136561</v>
      </c>
      <c r="M508" s="653">
        <v>125</v>
      </c>
      <c r="N508" s="654">
        <v>22921.2447201707</v>
      </c>
    </row>
    <row r="509" spans="1:14" ht="14.4" customHeight="1" x14ac:dyDescent="0.3">
      <c r="A509" s="649" t="s">
        <v>581</v>
      </c>
      <c r="B509" s="650" t="s">
        <v>582</v>
      </c>
      <c r="C509" s="651" t="s">
        <v>586</v>
      </c>
      <c r="D509" s="652" t="s">
        <v>3555</v>
      </c>
      <c r="E509" s="651" t="s">
        <v>2322</v>
      </c>
      <c r="F509" s="652" t="s">
        <v>3563</v>
      </c>
      <c r="G509" s="651" t="s">
        <v>634</v>
      </c>
      <c r="H509" s="651" t="s">
        <v>2323</v>
      </c>
      <c r="I509" s="651" t="s">
        <v>2324</v>
      </c>
      <c r="J509" s="651" t="s">
        <v>2325</v>
      </c>
      <c r="K509" s="651" t="s">
        <v>2326</v>
      </c>
      <c r="L509" s="653">
        <v>39.721917697089992</v>
      </c>
      <c r="M509" s="653">
        <v>16</v>
      </c>
      <c r="N509" s="654">
        <v>635.55068315343988</v>
      </c>
    </row>
    <row r="510" spans="1:14" ht="14.4" customHeight="1" x14ac:dyDescent="0.3">
      <c r="A510" s="649" t="s">
        <v>581</v>
      </c>
      <c r="B510" s="650" t="s">
        <v>582</v>
      </c>
      <c r="C510" s="651" t="s">
        <v>586</v>
      </c>
      <c r="D510" s="652" t="s">
        <v>3555</v>
      </c>
      <c r="E510" s="651" t="s">
        <v>2322</v>
      </c>
      <c r="F510" s="652" t="s">
        <v>3563</v>
      </c>
      <c r="G510" s="651" t="s">
        <v>634</v>
      </c>
      <c r="H510" s="651" t="s">
        <v>2327</v>
      </c>
      <c r="I510" s="651" t="s">
        <v>2328</v>
      </c>
      <c r="J510" s="651" t="s">
        <v>2329</v>
      </c>
      <c r="K510" s="651" t="s">
        <v>689</v>
      </c>
      <c r="L510" s="653">
        <v>67.153333333333322</v>
      </c>
      <c r="M510" s="653">
        <v>3</v>
      </c>
      <c r="N510" s="654">
        <v>201.45999999999998</v>
      </c>
    </row>
    <row r="511" spans="1:14" ht="14.4" customHeight="1" x14ac:dyDescent="0.3">
      <c r="A511" s="649" t="s">
        <v>581</v>
      </c>
      <c r="B511" s="650" t="s">
        <v>582</v>
      </c>
      <c r="C511" s="651" t="s">
        <v>586</v>
      </c>
      <c r="D511" s="652" t="s">
        <v>3555</v>
      </c>
      <c r="E511" s="651" t="s">
        <v>2322</v>
      </c>
      <c r="F511" s="652" t="s">
        <v>3563</v>
      </c>
      <c r="G511" s="651" t="s">
        <v>634</v>
      </c>
      <c r="H511" s="651" t="s">
        <v>2330</v>
      </c>
      <c r="I511" s="651" t="s">
        <v>2331</v>
      </c>
      <c r="J511" s="651" t="s">
        <v>2332</v>
      </c>
      <c r="K511" s="651" t="s">
        <v>2333</v>
      </c>
      <c r="L511" s="653">
        <v>26.816666666666674</v>
      </c>
      <c r="M511" s="653">
        <v>3</v>
      </c>
      <c r="N511" s="654">
        <v>80.450000000000017</v>
      </c>
    </row>
    <row r="512" spans="1:14" ht="14.4" customHeight="1" x14ac:dyDescent="0.3">
      <c r="A512" s="649" t="s">
        <v>581</v>
      </c>
      <c r="B512" s="650" t="s">
        <v>582</v>
      </c>
      <c r="C512" s="651" t="s">
        <v>586</v>
      </c>
      <c r="D512" s="652" t="s">
        <v>3555</v>
      </c>
      <c r="E512" s="651" t="s">
        <v>2322</v>
      </c>
      <c r="F512" s="652" t="s">
        <v>3563</v>
      </c>
      <c r="G512" s="651" t="s">
        <v>634</v>
      </c>
      <c r="H512" s="651" t="s">
        <v>2334</v>
      </c>
      <c r="I512" s="651" t="s">
        <v>2335</v>
      </c>
      <c r="J512" s="651" t="s">
        <v>2336</v>
      </c>
      <c r="K512" s="651" t="s">
        <v>2337</v>
      </c>
      <c r="L512" s="653">
        <v>128.63633345493702</v>
      </c>
      <c r="M512" s="653">
        <v>23</v>
      </c>
      <c r="N512" s="654">
        <v>2958.6356694635515</v>
      </c>
    </row>
    <row r="513" spans="1:14" ht="14.4" customHeight="1" x14ac:dyDescent="0.3">
      <c r="A513" s="649" t="s">
        <v>581</v>
      </c>
      <c r="B513" s="650" t="s">
        <v>582</v>
      </c>
      <c r="C513" s="651" t="s">
        <v>586</v>
      </c>
      <c r="D513" s="652" t="s">
        <v>3555</v>
      </c>
      <c r="E513" s="651" t="s">
        <v>2322</v>
      </c>
      <c r="F513" s="652" t="s">
        <v>3563</v>
      </c>
      <c r="G513" s="651" t="s">
        <v>634</v>
      </c>
      <c r="H513" s="651" t="s">
        <v>2338</v>
      </c>
      <c r="I513" s="651" t="s">
        <v>2339</v>
      </c>
      <c r="J513" s="651" t="s">
        <v>2340</v>
      </c>
      <c r="K513" s="651" t="s">
        <v>2341</v>
      </c>
      <c r="L513" s="653">
        <v>33.409989957425672</v>
      </c>
      <c r="M513" s="653">
        <v>12</v>
      </c>
      <c r="N513" s="654">
        <v>400.91987948910804</v>
      </c>
    </row>
    <row r="514" spans="1:14" ht="14.4" customHeight="1" x14ac:dyDescent="0.3">
      <c r="A514" s="649" t="s">
        <v>581</v>
      </c>
      <c r="B514" s="650" t="s">
        <v>582</v>
      </c>
      <c r="C514" s="651" t="s">
        <v>586</v>
      </c>
      <c r="D514" s="652" t="s">
        <v>3555</v>
      </c>
      <c r="E514" s="651" t="s">
        <v>2322</v>
      </c>
      <c r="F514" s="652" t="s">
        <v>3563</v>
      </c>
      <c r="G514" s="651" t="s">
        <v>634</v>
      </c>
      <c r="H514" s="651" t="s">
        <v>2342</v>
      </c>
      <c r="I514" s="651" t="s">
        <v>2343</v>
      </c>
      <c r="J514" s="651" t="s">
        <v>2344</v>
      </c>
      <c r="K514" s="651" t="s">
        <v>2345</v>
      </c>
      <c r="L514" s="653">
        <v>428.73145238095242</v>
      </c>
      <c r="M514" s="653">
        <v>10.5</v>
      </c>
      <c r="N514" s="654">
        <v>4501.6802500000003</v>
      </c>
    </row>
    <row r="515" spans="1:14" ht="14.4" customHeight="1" x14ac:dyDescent="0.3">
      <c r="A515" s="649" t="s">
        <v>581</v>
      </c>
      <c r="B515" s="650" t="s">
        <v>582</v>
      </c>
      <c r="C515" s="651" t="s">
        <v>586</v>
      </c>
      <c r="D515" s="652" t="s">
        <v>3555</v>
      </c>
      <c r="E515" s="651" t="s">
        <v>2322</v>
      </c>
      <c r="F515" s="652" t="s">
        <v>3563</v>
      </c>
      <c r="G515" s="651" t="s">
        <v>634</v>
      </c>
      <c r="H515" s="651" t="s">
        <v>2346</v>
      </c>
      <c r="I515" s="651" t="s">
        <v>2347</v>
      </c>
      <c r="J515" s="651" t="s">
        <v>2348</v>
      </c>
      <c r="K515" s="651" t="s">
        <v>2349</v>
      </c>
      <c r="L515" s="653">
        <v>1137.1291436972588</v>
      </c>
      <c r="M515" s="653">
        <v>4.166666666666667</v>
      </c>
      <c r="N515" s="654">
        <v>4738.0380987385788</v>
      </c>
    </row>
    <row r="516" spans="1:14" ht="14.4" customHeight="1" x14ac:dyDescent="0.3">
      <c r="A516" s="649" t="s">
        <v>581</v>
      </c>
      <c r="B516" s="650" t="s">
        <v>582</v>
      </c>
      <c r="C516" s="651" t="s">
        <v>586</v>
      </c>
      <c r="D516" s="652" t="s">
        <v>3555</v>
      </c>
      <c r="E516" s="651" t="s">
        <v>2322</v>
      </c>
      <c r="F516" s="652" t="s">
        <v>3563</v>
      </c>
      <c r="G516" s="651" t="s">
        <v>634</v>
      </c>
      <c r="H516" s="651" t="s">
        <v>2350</v>
      </c>
      <c r="I516" s="651" t="s">
        <v>2350</v>
      </c>
      <c r="J516" s="651" t="s">
        <v>2351</v>
      </c>
      <c r="K516" s="651" t="s">
        <v>2352</v>
      </c>
      <c r="L516" s="653">
        <v>610.95000000000005</v>
      </c>
      <c r="M516" s="653">
        <v>2</v>
      </c>
      <c r="N516" s="654">
        <v>1221.9000000000001</v>
      </c>
    </row>
    <row r="517" spans="1:14" ht="14.4" customHeight="1" x14ac:dyDescent="0.3">
      <c r="A517" s="649" t="s">
        <v>581</v>
      </c>
      <c r="B517" s="650" t="s">
        <v>582</v>
      </c>
      <c r="C517" s="651" t="s">
        <v>586</v>
      </c>
      <c r="D517" s="652" t="s">
        <v>3555</v>
      </c>
      <c r="E517" s="651" t="s">
        <v>2322</v>
      </c>
      <c r="F517" s="652" t="s">
        <v>3563</v>
      </c>
      <c r="G517" s="651" t="s">
        <v>634</v>
      </c>
      <c r="H517" s="651" t="s">
        <v>2353</v>
      </c>
      <c r="I517" s="651" t="s">
        <v>2354</v>
      </c>
      <c r="J517" s="651" t="s">
        <v>2355</v>
      </c>
      <c r="K517" s="651" t="s">
        <v>2356</v>
      </c>
      <c r="L517" s="653">
        <v>91.999984677959333</v>
      </c>
      <c r="M517" s="653">
        <v>62.999999999999986</v>
      </c>
      <c r="N517" s="654">
        <v>5795.9990347114363</v>
      </c>
    </row>
    <row r="518" spans="1:14" ht="14.4" customHeight="1" x14ac:dyDescent="0.3">
      <c r="A518" s="649" t="s">
        <v>581</v>
      </c>
      <c r="B518" s="650" t="s">
        <v>582</v>
      </c>
      <c r="C518" s="651" t="s">
        <v>586</v>
      </c>
      <c r="D518" s="652" t="s">
        <v>3555</v>
      </c>
      <c r="E518" s="651" t="s">
        <v>2322</v>
      </c>
      <c r="F518" s="652" t="s">
        <v>3563</v>
      </c>
      <c r="G518" s="651" t="s">
        <v>634</v>
      </c>
      <c r="H518" s="651" t="s">
        <v>2357</v>
      </c>
      <c r="I518" s="651" t="s">
        <v>2358</v>
      </c>
      <c r="J518" s="651" t="s">
        <v>2359</v>
      </c>
      <c r="K518" s="651" t="s">
        <v>2360</v>
      </c>
      <c r="L518" s="653">
        <v>3269.2222293452055</v>
      </c>
      <c r="M518" s="653">
        <v>5.5</v>
      </c>
      <c r="N518" s="654">
        <v>17980.722261398631</v>
      </c>
    </row>
    <row r="519" spans="1:14" ht="14.4" customHeight="1" x14ac:dyDescent="0.3">
      <c r="A519" s="649" t="s">
        <v>581</v>
      </c>
      <c r="B519" s="650" t="s">
        <v>582</v>
      </c>
      <c r="C519" s="651" t="s">
        <v>586</v>
      </c>
      <c r="D519" s="652" t="s">
        <v>3555</v>
      </c>
      <c r="E519" s="651" t="s">
        <v>2322</v>
      </c>
      <c r="F519" s="652" t="s">
        <v>3563</v>
      </c>
      <c r="G519" s="651" t="s">
        <v>634</v>
      </c>
      <c r="H519" s="651" t="s">
        <v>2361</v>
      </c>
      <c r="I519" s="651" t="s">
        <v>2362</v>
      </c>
      <c r="J519" s="651" t="s">
        <v>2363</v>
      </c>
      <c r="K519" s="651" t="s">
        <v>2364</v>
      </c>
      <c r="L519" s="653">
        <v>86.569780024470433</v>
      </c>
      <c r="M519" s="653">
        <v>1</v>
      </c>
      <c r="N519" s="654">
        <v>86.569780024470433</v>
      </c>
    </row>
    <row r="520" spans="1:14" ht="14.4" customHeight="1" x14ac:dyDescent="0.3">
      <c r="A520" s="649" t="s">
        <v>581</v>
      </c>
      <c r="B520" s="650" t="s">
        <v>582</v>
      </c>
      <c r="C520" s="651" t="s">
        <v>586</v>
      </c>
      <c r="D520" s="652" t="s">
        <v>3555</v>
      </c>
      <c r="E520" s="651" t="s">
        <v>2322</v>
      </c>
      <c r="F520" s="652" t="s">
        <v>3563</v>
      </c>
      <c r="G520" s="651" t="s">
        <v>634</v>
      </c>
      <c r="H520" s="651" t="s">
        <v>2365</v>
      </c>
      <c r="I520" s="651" t="s">
        <v>2366</v>
      </c>
      <c r="J520" s="651" t="s">
        <v>2367</v>
      </c>
      <c r="K520" s="651" t="s">
        <v>2368</v>
      </c>
      <c r="L520" s="653">
        <v>86.939966810258994</v>
      </c>
      <c r="M520" s="653">
        <v>45</v>
      </c>
      <c r="N520" s="654">
        <v>3912.2985064616551</v>
      </c>
    </row>
    <row r="521" spans="1:14" ht="14.4" customHeight="1" x14ac:dyDescent="0.3">
      <c r="A521" s="649" t="s">
        <v>581</v>
      </c>
      <c r="B521" s="650" t="s">
        <v>582</v>
      </c>
      <c r="C521" s="651" t="s">
        <v>586</v>
      </c>
      <c r="D521" s="652" t="s">
        <v>3555</v>
      </c>
      <c r="E521" s="651" t="s">
        <v>2322</v>
      </c>
      <c r="F521" s="652" t="s">
        <v>3563</v>
      </c>
      <c r="G521" s="651" t="s">
        <v>634</v>
      </c>
      <c r="H521" s="651" t="s">
        <v>2369</v>
      </c>
      <c r="I521" s="651" t="s">
        <v>2370</v>
      </c>
      <c r="J521" s="651" t="s">
        <v>2371</v>
      </c>
      <c r="K521" s="651" t="s">
        <v>2372</v>
      </c>
      <c r="L521" s="653">
        <v>81.099999999999994</v>
      </c>
      <c r="M521" s="653">
        <v>12</v>
      </c>
      <c r="N521" s="654">
        <v>973.19999999999993</v>
      </c>
    </row>
    <row r="522" spans="1:14" ht="14.4" customHeight="1" x14ac:dyDescent="0.3">
      <c r="A522" s="649" t="s">
        <v>581</v>
      </c>
      <c r="B522" s="650" t="s">
        <v>582</v>
      </c>
      <c r="C522" s="651" t="s">
        <v>586</v>
      </c>
      <c r="D522" s="652" t="s">
        <v>3555</v>
      </c>
      <c r="E522" s="651" t="s">
        <v>2322</v>
      </c>
      <c r="F522" s="652" t="s">
        <v>3563</v>
      </c>
      <c r="G522" s="651" t="s">
        <v>634</v>
      </c>
      <c r="H522" s="651" t="s">
        <v>2373</v>
      </c>
      <c r="I522" s="651" t="s">
        <v>2374</v>
      </c>
      <c r="J522" s="651" t="s">
        <v>2375</v>
      </c>
      <c r="K522" s="651" t="s">
        <v>2376</v>
      </c>
      <c r="L522" s="653">
        <v>605.26803807596332</v>
      </c>
      <c r="M522" s="653">
        <v>1</v>
      </c>
      <c r="N522" s="654">
        <v>605.26803807596332</v>
      </c>
    </row>
    <row r="523" spans="1:14" ht="14.4" customHeight="1" x14ac:dyDescent="0.3">
      <c r="A523" s="649" t="s">
        <v>581</v>
      </c>
      <c r="B523" s="650" t="s">
        <v>582</v>
      </c>
      <c r="C523" s="651" t="s">
        <v>586</v>
      </c>
      <c r="D523" s="652" t="s">
        <v>3555</v>
      </c>
      <c r="E523" s="651" t="s">
        <v>2322</v>
      </c>
      <c r="F523" s="652" t="s">
        <v>3563</v>
      </c>
      <c r="G523" s="651" t="s">
        <v>634</v>
      </c>
      <c r="H523" s="651" t="s">
        <v>2377</v>
      </c>
      <c r="I523" s="651" t="s">
        <v>2378</v>
      </c>
      <c r="J523" s="651" t="s">
        <v>2379</v>
      </c>
      <c r="K523" s="651" t="s">
        <v>2380</v>
      </c>
      <c r="L523" s="653">
        <v>517.5</v>
      </c>
      <c r="M523" s="653">
        <v>0.5</v>
      </c>
      <c r="N523" s="654">
        <v>258.75</v>
      </c>
    </row>
    <row r="524" spans="1:14" ht="14.4" customHeight="1" x14ac:dyDescent="0.3">
      <c r="A524" s="649" t="s">
        <v>581</v>
      </c>
      <c r="B524" s="650" t="s">
        <v>582</v>
      </c>
      <c r="C524" s="651" t="s">
        <v>586</v>
      </c>
      <c r="D524" s="652" t="s">
        <v>3555</v>
      </c>
      <c r="E524" s="651" t="s">
        <v>2322</v>
      </c>
      <c r="F524" s="652" t="s">
        <v>3563</v>
      </c>
      <c r="G524" s="651" t="s">
        <v>634</v>
      </c>
      <c r="H524" s="651" t="s">
        <v>2381</v>
      </c>
      <c r="I524" s="651" t="s">
        <v>2382</v>
      </c>
      <c r="J524" s="651" t="s">
        <v>2383</v>
      </c>
      <c r="K524" s="651" t="s">
        <v>2384</v>
      </c>
      <c r="L524" s="653">
        <v>115.30999999999999</v>
      </c>
      <c r="M524" s="653">
        <v>1</v>
      </c>
      <c r="N524" s="654">
        <v>115.30999999999999</v>
      </c>
    </row>
    <row r="525" spans="1:14" ht="14.4" customHeight="1" x14ac:dyDescent="0.3">
      <c r="A525" s="649" t="s">
        <v>581</v>
      </c>
      <c r="B525" s="650" t="s">
        <v>582</v>
      </c>
      <c r="C525" s="651" t="s">
        <v>586</v>
      </c>
      <c r="D525" s="652" t="s">
        <v>3555</v>
      </c>
      <c r="E525" s="651" t="s">
        <v>2322</v>
      </c>
      <c r="F525" s="652" t="s">
        <v>3563</v>
      </c>
      <c r="G525" s="651" t="s">
        <v>634</v>
      </c>
      <c r="H525" s="651" t="s">
        <v>2385</v>
      </c>
      <c r="I525" s="651" t="s">
        <v>2386</v>
      </c>
      <c r="J525" s="651" t="s">
        <v>2387</v>
      </c>
      <c r="K525" s="651" t="s">
        <v>2388</v>
      </c>
      <c r="L525" s="653">
        <v>155.84333333333336</v>
      </c>
      <c r="M525" s="653">
        <v>3</v>
      </c>
      <c r="N525" s="654">
        <v>467.53000000000009</v>
      </c>
    </row>
    <row r="526" spans="1:14" ht="14.4" customHeight="1" x14ac:dyDescent="0.3">
      <c r="A526" s="649" t="s">
        <v>581</v>
      </c>
      <c r="B526" s="650" t="s">
        <v>582</v>
      </c>
      <c r="C526" s="651" t="s">
        <v>586</v>
      </c>
      <c r="D526" s="652" t="s">
        <v>3555</v>
      </c>
      <c r="E526" s="651" t="s">
        <v>2322</v>
      </c>
      <c r="F526" s="652" t="s">
        <v>3563</v>
      </c>
      <c r="G526" s="651" t="s">
        <v>634</v>
      </c>
      <c r="H526" s="651" t="s">
        <v>2389</v>
      </c>
      <c r="I526" s="651" t="s">
        <v>2390</v>
      </c>
      <c r="J526" s="651" t="s">
        <v>2391</v>
      </c>
      <c r="K526" s="651" t="s">
        <v>2392</v>
      </c>
      <c r="L526" s="653">
        <v>246.00647639490501</v>
      </c>
      <c r="M526" s="653">
        <v>6</v>
      </c>
      <c r="N526" s="654">
        <v>1476.03885836943</v>
      </c>
    </row>
    <row r="527" spans="1:14" ht="14.4" customHeight="1" x14ac:dyDescent="0.3">
      <c r="A527" s="649" t="s">
        <v>581</v>
      </c>
      <c r="B527" s="650" t="s">
        <v>582</v>
      </c>
      <c r="C527" s="651" t="s">
        <v>586</v>
      </c>
      <c r="D527" s="652" t="s">
        <v>3555</v>
      </c>
      <c r="E527" s="651" t="s">
        <v>2322</v>
      </c>
      <c r="F527" s="652" t="s">
        <v>3563</v>
      </c>
      <c r="G527" s="651" t="s">
        <v>634</v>
      </c>
      <c r="H527" s="651" t="s">
        <v>2393</v>
      </c>
      <c r="I527" s="651" t="s">
        <v>2394</v>
      </c>
      <c r="J527" s="651" t="s">
        <v>2395</v>
      </c>
      <c r="K527" s="651" t="s">
        <v>2396</v>
      </c>
      <c r="L527" s="653">
        <v>85.76</v>
      </c>
      <c r="M527" s="653">
        <v>1</v>
      </c>
      <c r="N527" s="654">
        <v>85.76</v>
      </c>
    </row>
    <row r="528" spans="1:14" ht="14.4" customHeight="1" x14ac:dyDescent="0.3">
      <c r="A528" s="649" t="s">
        <v>581</v>
      </c>
      <c r="B528" s="650" t="s">
        <v>582</v>
      </c>
      <c r="C528" s="651" t="s">
        <v>586</v>
      </c>
      <c r="D528" s="652" t="s">
        <v>3555</v>
      </c>
      <c r="E528" s="651" t="s">
        <v>2322</v>
      </c>
      <c r="F528" s="652" t="s">
        <v>3563</v>
      </c>
      <c r="G528" s="651" t="s">
        <v>634</v>
      </c>
      <c r="H528" s="651" t="s">
        <v>2397</v>
      </c>
      <c r="I528" s="651" t="s">
        <v>2397</v>
      </c>
      <c r="J528" s="651" t="s">
        <v>2398</v>
      </c>
      <c r="K528" s="651" t="s">
        <v>2399</v>
      </c>
      <c r="L528" s="653">
        <v>1851.5</v>
      </c>
      <c r="M528" s="653">
        <v>3</v>
      </c>
      <c r="N528" s="654">
        <v>5554.5</v>
      </c>
    </row>
    <row r="529" spans="1:14" ht="14.4" customHeight="1" x14ac:dyDescent="0.3">
      <c r="A529" s="649" t="s">
        <v>581</v>
      </c>
      <c r="B529" s="650" t="s">
        <v>582</v>
      </c>
      <c r="C529" s="651" t="s">
        <v>586</v>
      </c>
      <c r="D529" s="652" t="s">
        <v>3555</v>
      </c>
      <c r="E529" s="651" t="s">
        <v>2322</v>
      </c>
      <c r="F529" s="652" t="s">
        <v>3563</v>
      </c>
      <c r="G529" s="651" t="s">
        <v>634</v>
      </c>
      <c r="H529" s="651" t="s">
        <v>2400</v>
      </c>
      <c r="I529" s="651" t="s">
        <v>2401</v>
      </c>
      <c r="J529" s="651" t="s">
        <v>2402</v>
      </c>
      <c r="K529" s="651" t="s">
        <v>2403</v>
      </c>
      <c r="L529" s="653">
        <v>77.280112258186421</v>
      </c>
      <c r="M529" s="653">
        <v>1</v>
      </c>
      <c r="N529" s="654">
        <v>77.280112258186421</v>
      </c>
    </row>
    <row r="530" spans="1:14" ht="14.4" customHeight="1" x14ac:dyDescent="0.3">
      <c r="A530" s="649" t="s">
        <v>581</v>
      </c>
      <c r="B530" s="650" t="s">
        <v>582</v>
      </c>
      <c r="C530" s="651" t="s">
        <v>586</v>
      </c>
      <c r="D530" s="652" t="s">
        <v>3555</v>
      </c>
      <c r="E530" s="651" t="s">
        <v>2322</v>
      </c>
      <c r="F530" s="652" t="s">
        <v>3563</v>
      </c>
      <c r="G530" s="651" t="s">
        <v>634</v>
      </c>
      <c r="H530" s="651" t="s">
        <v>2404</v>
      </c>
      <c r="I530" s="651" t="s">
        <v>2405</v>
      </c>
      <c r="J530" s="651" t="s">
        <v>2406</v>
      </c>
      <c r="K530" s="651" t="s">
        <v>2407</v>
      </c>
      <c r="L530" s="653">
        <v>51.37</v>
      </c>
      <c r="M530" s="653">
        <v>1</v>
      </c>
      <c r="N530" s="654">
        <v>51.37</v>
      </c>
    </row>
    <row r="531" spans="1:14" ht="14.4" customHeight="1" x14ac:dyDescent="0.3">
      <c r="A531" s="649" t="s">
        <v>581</v>
      </c>
      <c r="B531" s="650" t="s">
        <v>582</v>
      </c>
      <c r="C531" s="651" t="s">
        <v>586</v>
      </c>
      <c r="D531" s="652" t="s">
        <v>3555</v>
      </c>
      <c r="E531" s="651" t="s">
        <v>2322</v>
      </c>
      <c r="F531" s="652" t="s">
        <v>3563</v>
      </c>
      <c r="G531" s="651" t="s">
        <v>634</v>
      </c>
      <c r="H531" s="651" t="s">
        <v>2408</v>
      </c>
      <c r="I531" s="651" t="s">
        <v>2408</v>
      </c>
      <c r="J531" s="651" t="s">
        <v>2409</v>
      </c>
      <c r="K531" s="651" t="s">
        <v>2410</v>
      </c>
      <c r="L531" s="653">
        <v>920.00000000000011</v>
      </c>
      <c r="M531" s="653">
        <v>2</v>
      </c>
      <c r="N531" s="654">
        <v>1840.0000000000002</v>
      </c>
    </row>
    <row r="532" spans="1:14" ht="14.4" customHeight="1" x14ac:dyDescent="0.3">
      <c r="A532" s="649" t="s">
        <v>581</v>
      </c>
      <c r="B532" s="650" t="s">
        <v>582</v>
      </c>
      <c r="C532" s="651" t="s">
        <v>586</v>
      </c>
      <c r="D532" s="652" t="s">
        <v>3555</v>
      </c>
      <c r="E532" s="651" t="s">
        <v>2322</v>
      </c>
      <c r="F532" s="652" t="s">
        <v>3563</v>
      </c>
      <c r="G532" s="651" t="s">
        <v>634</v>
      </c>
      <c r="H532" s="651" t="s">
        <v>2411</v>
      </c>
      <c r="I532" s="651" t="s">
        <v>2411</v>
      </c>
      <c r="J532" s="651" t="s">
        <v>2412</v>
      </c>
      <c r="K532" s="651" t="s">
        <v>2413</v>
      </c>
      <c r="L532" s="653">
        <v>169.97666666666666</v>
      </c>
      <c r="M532" s="653">
        <v>3</v>
      </c>
      <c r="N532" s="654">
        <v>509.93</v>
      </c>
    </row>
    <row r="533" spans="1:14" ht="14.4" customHeight="1" x14ac:dyDescent="0.3">
      <c r="A533" s="649" t="s">
        <v>581</v>
      </c>
      <c r="B533" s="650" t="s">
        <v>582</v>
      </c>
      <c r="C533" s="651" t="s">
        <v>586</v>
      </c>
      <c r="D533" s="652" t="s">
        <v>3555</v>
      </c>
      <c r="E533" s="651" t="s">
        <v>2322</v>
      </c>
      <c r="F533" s="652" t="s">
        <v>3563</v>
      </c>
      <c r="G533" s="651" t="s">
        <v>634</v>
      </c>
      <c r="H533" s="651" t="s">
        <v>2414</v>
      </c>
      <c r="I533" s="651" t="s">
        <v>2414</v>
      </c>
      <c r="J533" s="651" t="s">
        <v>2415</v>
      </c>
      <c r="K533" s="651" t="s">
        <v>1480</v>
      </c>
      <c r="L533" s="653">
        <v>30.869942501935792</v>
      </c>
      <c r="M533" s="653">
        <v>20</v>
      </c>
      <c r="N533" s="654">
        <v>617.39885003871586</v>
      </c>
    </row>
    <row r="534" spans="1:14" ht="14.4" customHeight="1" x14ac:dyDescent="0.3">
      <c r="A534" s="649" t="s">
        <v>581</v>
      </c>
      <c r="B534" s="650" t="s">
        <v>582</v>
      </c>
      <c r="C534" s="651" t="s">
        <v>586</v>
      </c>
      <c r="D534" s="652" t="s">
        <v>3555</v>
      </c>
      <c r="E534" s="651" t="s">
        <v>2322</v>
      </c>
      <c r="F534" s="652" t="s">
        <v>3563</v>
      </c>
      <c r="G534" s="651" t="s">
        <v>1959</v>
      </c>
      <c r="H534" s="651" t="s">
        <v>2416</v>
      </c>
      <c r="I534" s="651" t="s">
        <v>2417</v>
      </c>
      <c r="J534" s="651" t="s">
        <v>2418</v>
      </c>
      <c r="K534" s="651" t="s">
        <v>2419</v>
      </c>
      <c r="L534" s="653">
        <v>138.36000000000007</v>
      </c>
      <c r="M534" s="653">
        <v>1</v>
      </c>
      <c r="N534" s="654">
        <v>138.36000000000007</v>
      </c>
    </row>
    <row r="535" spans="1:14" ht="14.4" customHeight="1" x14ac:dyDescent="0.3">
      <c r="A535" s="649" t="s">
        <v>581</v>
      </c>
      <c r="B535" s="650" t="s">
        <v>582</v>
      </c>
      <c r="C535" s="651" t="s">
        <v>586</v>
      </c>
      <c r="D535" s="652" t="s">
        <v>3555</v>
      </c>
      <c r="E535" s="651" t="s">
        <v>2322</v>
      </c>
      <c r="F535" s="652" t="s">
        <v>3563</v>
      </c>
      <c r="G535" s="651" t="s">
        <v>1959</v>
      </c>
      <c r="H535" s="651" t="s">
        <v>2420</v>
      </c>
      <c r="I535" s="651" t="s">
        <v>2421</v>
      </c>
      <c r="J535" s="651" t="s">
        <v>2422</v>
      </c>
      <c r="K535" s="651" t="s">
        <v>2423</v>
      </c>
      <c r="L535" s="653">
        <v>149.27000000000001</v>
      </c>
      <c r="M535" s="653">
        <v>1</v>
      </c>
      <c r="N535" s="654">
        <v>149.27000000000001</v>
      </c>
    </row>
    <row r="536" spans="1:14" ht="14.4" customHeight="1" x14ac:dyDescent="0.3">
      <c r="A536" s="649" t="s">
        <v>581</v>
      </c>
      <c r="B536" s="650" t="s">
        <v>582</v>
      </c>
      <c r="C536" s="651" t="s">
        <v>586</v>
      </c>
      <c r="D536" s="652" t="s">
        <v>3555</v>
      </c>
      <c r="E536" s="651" t="s">
        <v>2322</v>
      </c>
      <c r="F536" s="652" t="s">
        <v>3563</v>
      </c>
      <c r="G536" s="651" t="s">
        <v>1959</v>
      </c>
      <c r="H536" s="651" t="s">
        <v>2424</v>
      </c>
      <c r="I536" s="651" t="s">
        <v>2425</v>
      </c>
      <c r="J536" s="651" t="s">
        <v>2426</v>
      </c>
      <c r="K536" s="651" t="s">
        <v>2427</v>
      </c>
      <c r="L536" s="653">
        <v>74.699999999999974</v>
      </c>
      <c r="M536" s="653">
        <v>28</v>
      </c>
      <c r="N536" s="654">
        <v>2091.5999999999995</v>
      </c>
    </row>
    <row r="537" spans="1:14" ht="14.4" customHeight="1" x14ac:dyDescent="0.3">
      <c r="A537" s="649" t="s">
        <v>581</v>
      </c>
      <c r="B537" s="650" t="s">
        <v>582</v>
      </c>
      <c r="C537" s="651" t="s">
        <v>586</v>
      </c>
      <c r="D537" s="652" t="s">
        <v>3555</v>
      </c>
      <c r="E537" s="651" t="s">
        <v>2322</v>
      </c>
      <c r="F537" s="652" t="s">
        <v>3563</v>
      </c>
      <c r="G537" s="651" t="s">
        <v>1959</v>
      </c>
      <c r="H537" s="651" t="s">
        <v>2428</v>
      </c>
      <c r="I537" s="651" t="s">
        <v>2429</v>
      </c>
      <c r="J537" s="651" t="s">
        <v>2430</v>
      </c>
      <c r="K537" s="651" t="s">
        <v>2431</v>
      </c>
      <c r="L537" s="653">
        <v>55.550017943184535</v>
      </c>
      <c r="M537" s="653">
        <v>2</v>
      </c>
      <c r="N537" s="654">
        <v>111.10003588636907</v>
      </c>
    </row>
    <row r="538" spans="1:14" ht="14.4" customHeight="1" x14ac:dyDescent="0.3">
      <c r="A538" s="649" t="s">
        <v>581</v>
      </c>
      <c r="B538" s="650" t="s">
        <v>582</v>
      </c>
      <c r="C538" s="651" t="s">
        <v>586</v>
      </c>
      <c r="D538" s="652" t="s">
        <v>3555</v>
      </c>
      <c r="E538" s="651" t="s">
        <v>2322</v>
      </c>
      <c r="F538" s="652" t="s">
        <v>3563</v>
      </c>
      <c r="G538" s="651" t="s">
        <v>1959</v>
      </c>
      <c r="H538" s="651" t="s">
        <v>2432</v>
      </c>
      <c r="I538" s="651" t="s">
        <v>2433</v>
      </c>
      <c r="J538" s="651" t="s">
        <v>2434</v>
      </c>
      <c r="K538" s="651" t="s">
        <v>2435</v>
      </c>
      <c r="L538" s="653">
        <v>261.05</v>
      </c>
      <c r="M538" s="653">
        <v>20</v>
      </c>
      <c r="N538" s="654">
        <v>5221</v>
      </c>
    </row>
    <row r="539" spans="1:14" ht="14.4" customHeight="1" x14ac:dyDescent="0.3">
      <c r="A539" s="649" t="s">
        <v>581</v>
      </c>
      <c r="B539" s="650" t="s">
        <v>582</v>
      </c>
      <c r="C539" s="651" t="s">
        <v>586</v>
      </c>
      <c r="D539" s="652" t="s">
        <v>3555</v>
      </c>
      <c r="E539" s="651" t="s">
        <v>2322</v>
      </c>
      <c r="F539" s="652" t="s">
        <v>3563</v>
      </c>
      <c r="G539" s="651" t="s">
        <v>1959</v>
      </c>
      <c r="H539" s="651" t="s">
        <v>2436</v>
      </c>
      <c r="I539" s="651" t="s">
        <v>2437</v>
      </c>
      <c r="J539" s="651" t="s">
        <v>2438</v>
      </c>
      <c r="K539" s="651" t="s">
        <v>2439</v>
      </c>
      <c r="L539" s="653">
        <v>83.569999999999965</v>
      </c>
      <c r="M539" s="653">
        <v>2</v>
      </c>
      <c r="N539" s="654">
        <v>167.13999999999993</v>
      </c>
    </row>
    <row r="540" spans="1:14" ht="14.4" customHeight="1" x14ac:dyDescent="0.3">
      <c r="A540" s="649" t="s">
        <v>581</v>
      </c>
      <c r="B540" s="650" t="s">
        <v>582</v>
      </c>
      <c r="C540" s="651" t="s">
        <v>586</v>
      </c>
      <c r="D540" s="652" t="s">
        <v>3555</v>
      </c>
      <c r="E540" s="651" t="s">
        <v>2322</v>
      </c>
      <c r="F540" s="652" t="s">
        <v>3563</v>
      </c>
      <c r="G540" s="651" t="s">
        <v>1959</v>
      </c>
      <c r="H540" s="651" t="s">
        <v>2440</v>
      </c>
      <c r="I540" s="651" t="s">
        <v>2441</v>
      </c>
      <c r="J540" s="651" t="s">
        <v>2442</v>
      </c>
      <c r="K540" s="651" t="s">
        <v>2443</v>
      </c>
      <c r="L540" s="653">
        <v>59.209774241147556</v>
      </c>
      <c r="M540" s="653">
        <v>2</v>
      </c>
      <c r="N540" s="654">
        <v>118.41954848229511</v>
      </c>
    </row>
    <row r="541" spans="1:14" ht="14.4" customHeight="1" x14ac:dyDescent="0.3">
      <c r="A541" s="649" t="s">
        <v>581</v>
      </c>
      <c r="B541" s="650" t="s">
        <v>582</v>
      </c>
      <c r="C541" s="651" t="s">
        <v>586</v>
      </c>
      <c r="D541" s="652" t="s">
        <v>3555</v>
      </c>
      <c r="E541" s="651" t="s">
        <v>2322</v>
      </c>
      <c r="F541" s="652" t="s">
        <v>3563</v>
      </c>
      <c r="G541" s="651" t="s">
        <v>1959</v>
      </c>
      <c r="H541" s="651" t="s">
        <v>2444</v>
      </c>
      <c r="I541" s="651" t="s">
        <v>2445</v>
      </c>
      <c r="J541" s="651" t="s">
        <v>2446</v>
      </c>
      <c r="K541" s="651" t="s">
        <v>2447</v>
      </c>
      <c r="L541" s="653">
        <v>12592.49</v>
      </c>
      <c r="M541" s="653">
        <v>3</v>
      </c>
      <c r="N541" s="654">
        <v>37777.47</v>
      </c>
    </row>
    <row r="542" spans="1:14" ht="14.4" customHeight="1" x14ac:dyDescent="0.3">
      <c r="A542" s="649" t="s">
        <v>581</v>
      </c>
      <c r="B542" s="650" t="s">
        <v>582</v>
      </c>
      <c r="C542" s="651" t="s">
        <v>586</v>
      </c>
      <c r="D542" s="652" t="s">
        <v>3555</v>
      </c>
      <c r="E542" s="651" t="s">
        <v>2448</v>
      </c>
      <c r="F542" s="652" t="s">
        <v>3564</v>
      </c>
      <c r="G542" s="651" t="s">
        <v>634</v>
      </c>
      <c r="H542" s="651" t="s">
        <v>2449</v>
      </c>
      <c r="I542" s="651" t="s">
        <v>2450</v>
      </c>
      <c r="J542" s="651" t="s">
        <v>2451</v>
      </c>
      <c r="K542" s="651" t="s">
        <v>2452</v>
      </c>
      <c r="L542" s="653">
        <v>88.50333333333333</v>
      </c>
      <c r="M542" s="653">
        <v>3</v>
      </c>
      <c r="N542" s="654">
        <v>265.51</v>
      </c>
    </row>
    <row r="543" spans="1:14" ht="14.4" customHeight="1" x14ac:dyDescent="0.3">
      <c r="A543" s="649" t="s">
        <v>581</v>
      </c>
      <c r="B543" s="650" t="s">
        <v>582</v>
      </c>
      <c r="C543" s="651" t="s">
        <v>586</v>
      </c>
      <c r="D543" s="652" t="s">
        <v>3555</v>
      </c>
      <c r="E543" s="651" t="s">
        <v>2448</v>
      </c>
      <c r="F543" s="652" t="s">
        <v>3564</v>
      </c>
      <c r="G543" s="651" t="s">
        <v>634</v>
      </c>
      <c r="H543" s="651" t="s">
        <v>2453</v>
      </c>
      <c r="I543" s="651" t="s">
        <v>2454</v>
      </c>
      <c r="J543" s="651" t="s">
        <v>2455</v>
      </c>
      <c r="K543" s="651" t="s">
        <v>2456</v>
      </c>
      <c r="L543" s="653">
        <v>89.03</v>
      </c>
      <c r="M543" s="653">
        <v>1</v>
      </c>
      <c r="N543" s="654">
        <v>89.03</v>
      </c>
    </row>
    <row r="544" spans="1:14" ht="14.4" customHeight="1" x14ac:dyDescent="0.3">
      <c r="A544" s="649" t="s">
        <v>581</v>
      </c>
      <c r="B544" s="650" t="s">
        <v>582</v>
      </c>
      <c r="C544" s="651" t="s">
        <v>586</v>
      </c>
      <c r="D544" s="652" t="s">
        <v>3555</v>
      </c>
      <c r="E544" s="651" t="s">
        <v>2448</v>
      </c>
      <c r="F544" s="652" t="s">
        <v>3564</v>
      </c>
      <c r="G544" s="651" t="s">
        <v>634</v>
      </c>
      <c r="H544" s="651" t="s">
        <v>2457</v>
      </c>
      <c r="I544" s="651" t="s">
        <v>2458</v>
      </c>
      <c r="J544" s="651" t="s">
        <v>2459</v>
      </c>
      <c r="K544" s="651" t="s">
        <v>2460</v>
      </c>
      <c r="L544" s="653">
        <v>76.770090574513318</v>
      </c>
      <c r="M544" s="653">
        <v>1</v>
      </c>
      <c r="N544" s="654">
        <v>76.770090574513318</v>
      </c>
    </row>
    <row r="545" spans="1:14" ht="14.4" customHeight="1" x14ac:dyDescent="0.3">
      <c r="A545" s="649" t="s">
        <v>581</v>
      </c>
      <c r="B545" s="650" t="s">
        <v>582</v>
      </c>
      <c r="C545" s="651" t="s">
        <v>586</v>
      </c>
      <c r="D545" s="652" t="s">
        <v>3555</v>
      </c>
      <c r="E545" s="651" t="s">
        <v>2448</v>
      </c>
      <c r="F545" s="652" t="s">
        <v>3564</v>
      </c>
      <c r="G545" s="651" t="s">
        <v>634</v>
      </c>
      <c r="H545" s="651" t="s">
        <v>2461</v>
      </c>
      <c r="I545" s="651" t="s">
        <v>2462</v>
      </c>
      <c r="J545" s="651" t="s">
        <v>2463</v>
      </c>
      <c r="K545" s="651" t="s">
        <v>683</v>
      </c>
      <c r="L545" s="653">
        <v>76.77000000000001</v>
      </c>
      <c r="M545" s="653">
        <v>1</v>
      </c>
      <c r="N545" s="654">
        <v>76.77000000000001</v>
      </c>
    </row>
    <row r="546" spans="1:14" ht="14.4" customHeight="1" x14ac:dyDescent="0.3">
      <c r="A546" s="649" t="s">
        <v>581</v>
      </c>
      <c r="B546" s="650" t="s">
        <v>582</v>
      </c>
      <c r="C546" s="651" t="s">
        <v>586</v>
      </c>
      <c r="D546" s="652" t="s">
        <v>3555</v>
      </c>
      <c r="E546" s="651" t="s">
        <v>2448</v>
      </c>
      <c r="F546" s="652" t="s">
        <v>3564</v>
      </c>
      <c r="G546" s="651" t="s">
        <v>634</v>
      </c>
      <c r="H546" s="651" t="s">
        <v>2464</v>
      </c>
      <c r="I546" s="651" t="s">
        <v>2465</v>
      </c>
      <c r="J546" s="651" t="s">
        <v>2466</v>
      </c>
      <c r="K546" s="651" t="s">
        <v>2467</v>
      </c>
      <c r="L546" s="653">
        <v>93.18</v>
      </c>
      <c r="M546" s="653">
        <v>1</v>
      </c>
      <c r="N546" s="654">
        <v>93.18</v>
      </c>
    </row>
    <row r="547" spans="1:14" ht="14.4" customHeight="1" x14ac:dyDescent="0.3">
      <c r="A547" s="649" t="s">
        <v>581</v>
      </c>
      <c r="B547" s="650" t="s">
        <v>582</v>
      </c>
      <c r="C547" s="651" t="s">
        <v>586</v>
      </c>
      <c r="D547" s="652" t="s">
        <v>3555</v>
      </c>
      <c r="E547" s="651" t="s">
        <v>2448</v>
      </c>
      <c r="F547" s="652" t="s">
        <v>3564</v>
      </c>
      <c r="G547" s="651" t="s">
        <v>634</v>
      </c>
      <c r="H547" s="651" t="s">
        <v>2468</v>
      </c>
      <c r="I547" s="651" t="s">
        <v>2469</v>
      </c>
      <c r="J547" s="651" t="s">
        <v>2470</v>
      </c>
      <c r="K547" s="651" t="s">
        <v>2471</v>
      </c>
      <c r="L547" s="653">
        <v>109.95</v>
      </c>
      <c r="M547" s="653">
        <v>1</v>
      </c>
      <c r="N547" s="654">
        <v>109.95</v>
      </c>
    </row>
    <row r="548" spans="1:14" ht="14.4" customHeight="1" x14ac:dyDescent="0.3">
      <c r="A548" s="649" t="s">
        <v>581</v>
      </c>
      <c r="B548" s="650" t="s">
        <v>582</v>
      </c>
      <c r="C548" s="651" t="s">
        <v>586</v>
      </c>
      <c r="D548" s="652" t="s">
        <v>3555</v>
      </c>
      <c r="E548" s="651" t="s">
        <v>2448</v>
      </c>
      <c r="F548" s="652" t="s">
        <v>3564</v>
      </c>
      <c r="G548" s="651" t="s">
        <v>634</v>
      </c>
      <c r="H548" s="651" t="s">
        <v>2472</v>
      </c>
      <c r="I548" s="651" t="s">
        <v>2473</v>
      </c>
      <c r="J548" s="651" t="s">
        <v>2474</v>
      </c>
      <c r="K548" s="651" t="s">
        <v>2475</v>
      </c>
      <c r="L548" s="653">
        <v>107.39</v>
      </c>
      <c r="M548" s="653">
        <v>1</v>
      </c>
      <c r="N548" s="654">
        <v>107.39</v>
      </c>
    </row>
    <row r="549" spans="1:14" ht="14.4" customHeight="1" x14ac:dyDescent="0.3">
      <c r="A549" s="649" t="s">
        <v>581</v>
      </c>
      <c r="B549" s="650" t="s">
        <v>582</v>
      </c>
      <c r="C549" s="651" t="s">
        <v>586</v>
      </c>
      <c r="D549" s="652" t="s">
        <v>3555</v>
      </c>
      <c r="E549" s="651" t="s">
        <v>2448</v>
      </c>
      <c r="F549" s="652" t="s">
        <v>3564</v>
      </c>
      <c r="G549" s="651" t="s">
        <v>634</v>
      </c>
      <c r="H549" s="651" t="s">
        <v>2476</v>
      </c>
      <c r="I549" s="651" t="s">
        <v>2477</v>
      </c>
      <c r="J549" s="651" t="s">
        <v>2478</v>
      </c>
      <c r="K549" s="651" t="s">
        <v>2475</v>
      </c>
      <c r="L549" s="653">
        <v>150.07</v>
      </c>
      <c r="M549" s="653">
        <v>4</v>
      </c>
      <c r="N549" s="654">
        <v>600.28</v>
      </c>
    </row>
    <row r="550" spans="1:14" ht="14.4" customHeight="1" x14ac:dyDescent="0.3">
      <c r="A550" s="649" t="s">
        <v>581</v>
      </c>
      <c r="B550" s="650" t="s">
        <v>582</v>
      </c>
      <c r="C550" s="651" t="s">
        <v>586</v>
      </c>
      <c r="D550" s="652" t="s">
        <v>3555</v>
      </c>
      <c r="E550" s="651" t="s">
        <v>2448</v>
      </c>
      <c r="F550" s="652" t="s">
        <v>3564</v>
      </c>
      <c r="G550" s="651" t="s">
        <v>1959</v>
      </c>
      <c r="H550" s="651" t="s">
        <v>2479</v>
      </c>
      <c r="I550" s="651" t="s">
        <v>2480</v>
      </c>
      <c r="J550" s="651" t="s">
        <v>2481</v>
      </c>
      <c r="K550" s="651"/>
      <c r="L550" s="653">
        <v>31.589999999999996</v>
      </c>
      <c r="M550" s="653">
        <v>20</v>
      </c>
      <c r="N550" s="654">
        <v>631.79999999999995</v>
      </c>
    </row>
    <row r="551" spans="1:14" ht="14.4" customHeight="1" x14ac:dyDescent="0.3">
      <c r="A551" s="649" t="s">
        <v>581</v>
      </c>
      <c r="B551" s="650" t="s">
        <v>582</v>
      </c>
      <c r="C551" s="651" t="s">
        <v>586</v>
      </c>
      <c r="D551" s="652" t="s">
        <v>3555</v>
      </c>
      <c r="E551" s="651" t="s">
        <v>2448</v>
      </c>
      <c r="F551" s="652" t="s">
        <v>3564</v>
      </c>
      <c r="G551" s="651" t="s">
        <v>1959</v>
      </c>
      <c r="H551" s="651" t="s">
        <v>2482</v>
      </c>
      <c r="I551" s="651" t="s">
        <v>2483</v>
      </c>
      <c r="J551" s="651" t="s">
        <v>2484</v>
      </c>
      <c r="K551" s="651" t="s">
        <v>2485</v>
      </c>
      <c r="L551" s="653">
        <v>15627.17</v>
      </c>
      <c r="M551" s="653">
        <v>2</v>
      </c>
      <c r="N551" s="654">
        <v>31254.34</v>
      </c>
    </row>
    <row r="552" spans="1:14" ht="14.4" customHeight="1" x14ac:dyDescent="0.3">
      <c r="A552" s="649" t="s">
        <v>581</v>
      </c>
      <c r="B552" s="650" t="s">
        <v>582</v>
      </c>
      <c r="C552" s="651" t="s">
        <v>586</v>
      </c>
      <c r="D552" s="652" t="s">
        <v>3555</v>
      </c>
      <c r="E552" s="651" t="s">
        <v>2486</v>
      </c>
      <c r="F552" s="652" t="s">
        <v>3565</v>
      </c>
      <c r="G552" s="651"/>
      <c r="H552" s="651"/>
      <c r="I552" s="651" t="s">
        <v>2487</v>
      </c>
      <c r="J552" s="651" t="s">
        <v>2488</v>
      </c>
      <c r="K552" s="651"/>
      <c r="L552" s="653">
        <v>8855</v>
      </c>
      <c r="M552" s="653">
        <v>1</v>
      </c>
      <c r="N552" s="654">
        <v>8855</v>
      </c>
    </row>
    <row r="553" spans="1:14" ht="14.4" customHeight="1" x14ac:dyDescent="0.3">
      <c r="A553" s="649" t="s">
        <v>581</v>
      </c>
      <c r="B553" s="650" t="s">
        <v>582</v>
      </c>
      <c r="C553" s="651" t="s">
        <v>591</v>
      </c>
      <c r="D553" s="652" t="s">
        <v>3556</v>
      </c>
      <c r="E553" s="651" t="s">
        <v>609</v>
      </c>
      <c r="F553" s="652" t="s">
        <v>3561</v>
      </c>
      <c r="G553" s="651"/>
      <c r="H553" s="651" t="s">
        <v>2489</v>
      </c>
      <c r="I553" s="651" t="s">
        <v>2490</v>
      </c>
      <c r="J553" s="651" t="s">
        <v>2491</v>
      </c>
      <c r="K553" s="651" t="s">
        <v>2492</v>
      </c>
      <c r="L553" s="653">
        <v>101.07</v>
      </c>
      <c r="M553" s="653">
        <v>1</v>
      </c>
      <c r="N553" s="654">
        <v>101.07</v>
      </c>
    </row>
    <row r="554" spans="1:14" ht="14.4" customHeight="1" x14ac:dyDescent="0.3">
      <c r="A554" s="649" t="s">
        <v>581</v>
      </c>
      <c r="B554" s="650" t="s">
        <v>582</v>
      </c>
      <c r="C554" s="651" t="s">
        <v>591</v>
      </c>
      <c r="D554" s="652" t="s">
        <v>3556</v>
      </c>
      <c r="E554" s="651" t="s">
        <v>609</v>
      </c>
      <c r="F554" s="652" t="s">
        <v>3561</v>
      </c>
      <c r="G554" s="651"/>
      <c r="H554" s="651" t="s">
        <v>2493</v>
      </c>
      <c r="I554" s="651" t="s">
        <v>2494</v>
      </c>
      <c r="J554" s="651" t="s">
        <v>2495</v>
      </c>
      <c r="K554" s="651" t="s">
        <v>2496</v>
      </c>
      <c r="L554" s="653">
        <v>153.69</v>
      </c>
      <c r="M554" s="653">
        <v>2</v>
      </c>
      <c r="N554" s="654">
        <v>307.38</v>
      </c>
    </row>
    <row r="555" spans="1:14" ht="14.4" customHeight="1" x14ac:dyDescent="0.3">
      <c r="A555" s="649" t="s">
        <v>581</v>
      </c>
      <c r="B555" s="650" t="s">
        <v>582</v>
      </c>
      <c r="C555" s="651" t="s">
        <v>591</v>
      </c>
      <c r="D555" s="652" t="s">
        <v>3556</v>
      </c>
      <c r="E555" s="651" t="s">
        <v>609</v>
      </c>
      <c r="F555" s="652" t="s">
        <v>3561</v>
      </c>
      <c r="G555" s="651"/>
      <c r="H555" s="651" t="s">
        <v>614</v>
      </c>
      <c r="I555" s="651" t="s">
        <v>615</v>
      </c>
      <c r="J555" s="651" t="s">
        <v>616</v>
      </c>
      <c r="K555" s="651" t="s">
        <v>617</v>
      </c>
      <c r="L555" s="653">
        <v>32.81</v>
      </c>
      <c r="M555" s="653">
        <v>3</v>
      </c>
      <c r="N555" s="654">
        <v>98.43</v>
      </c>
    </row>
    <row r="556" spans="1:14" ht="14.4" customHeight="1" x14ac:dyDescent="0.3">
      <c r="A556" s="649" t="s">
        <v>581</v>
      </c>
      <c r="B556" s="650" t="s">
        <v>582</v>
      </c>
      <c r="C556" s="651" t="s">
        <v>591</v>
      </c>
      <c r="D556" s="652" t="s">
        <v>3556</v>
      </c>
      <c r="E556" s="651" t="s">
        <v>609</v>
      </c>
      <c r="F556" s="652" t="s">
        <v>3561</v>
      </c>
      <c r="G556" s="651"/>
      <c r="H556" s="651" t="s">
        <v>2497</v>
      </c>
      <c r="I556" s="651" t="s">
        <v>2498</v>
      </c>
      <c r="J556" s="651" t="s">
        <v>2499</v>
      </c>
      <c r="K556" s="651" t="s">
        <v>2500</v>
      </c>
      <c r="L556" s="653">
        <v>104.72998696079799</v>
      </c>
      <c r="M556" s="653">
        <v>6</v>
      </c>
      <c r="N556" s="654">
        <v>628.37992176478792</v>
      </c>
    </row>
    <row r="557" spans="1:14" ht="14.4" customHeight="1" x14ac:dyDescent="0.3">
      <c r="A557" s="649" t="s">
        <v>581</v>
      </c>
      <c r="B557" s="650" t="s">
        <v>582</v>
      </c>
      <c r="C557" s="651" t="s">
        <v>591</v>
      </c>
      <c r="D557" s="652" t="s">
        <v>3556</v>
      </c>
      <c r="E557" s="651" t="s">
        <v>609</v>
      </c>
      <c r="F557" s="652" t="s">
        <v>3561</v>
      </c>
      <c r="G557" s="651"/>
      <c r="H557" s="651" t="s">
        <v>2501</v>
      </c>
      <c r="I557" s="651" t="s">
        <v>2502</v>
      </c>
      <c r="J557" s="651" t="s">
        <v>2503</v>
      </c>
      <c r="K557" s="651" t="s">
        <v>2504</v>
      </c>
      <c r="L557" s="653">
        <v>192.14999999999995</v>
      </c>
      <c r="M557" s="653">
        <v>2</v>
      </c>
      <c r="N557" s="654">
        <v>384.2999999999999</v>
      </c>
    </row>
    <row r="558" spans="1:14" ht="14.4" customHeight="1" x14ac:dyDescent="0.3">
      <c r="A558" s="649" t="s">
        <v>581</v>
      </c>
      <c r="B558" s="650" t="s">
        <v>582</v>
      </c>
      <c r="C558" s="651" t="s">
        <v>591</v>
      </c>
      <c r="D558" s="652" t="s">
        <v>3556</v>
      </c>
      <c r="E558" s="651" t="s">
        <v>609</v>
      </c>
      <c r="F558" s="652" t="s">
        <v>3561</v>
      </c>
      <c r="G558" s="651"/>
      <c r="H558" s="651" t="s">
        <v>2505</v>
      </c>
      <c r="I558" s="651" t="s">
        <v>2505</v>
      </c>
      <c r="J558" s="651" t="s">
        <v>2506</v>
      </c>
      <c r="K558" s="651" t="s">
        <v>2507</v>
      </c>
      <c r="L558" s="653">
        <v>49.890255602667992</v>
      </c>
      <c r="M558" s="653">
        <v>2</v>
      </c>
      <c r="N558" s="654">
        <v>99.780511205335984</v>
      </c>
    </row>
    <row r="559" spans="1:14" ht="14.4" customHeight="1" x14ac:dyDescent="0.3">
      <c r="A559" s="649" t="s">
        <v>581</v>
      </c>
      <c r="B559" s="650" t="s">
        <v>582</v>
      </c>
      <c r="C559" s="651" t="s">
        <v>591</v>
      </c>
      <c r="D559" s="652" t="s">
        <v>3556</v>
      </c>
      <c r="E559" s="651" t="s">
        <v>609</v>
      </c>
      <c r="F559" s="652" t="s">
        <v>3561</v>
      </c>
      <c r="G559" s="651"/>
      <c r="H559" s="651" t="s">
        <v>618</v>
      </c>
      <c r="I559" s="651" t="s">
        <v>618</v>
      </c>
      <c r="J559" s="651" t="s">
        <v>619</v>
      </c>
      <c r="K559" s="651" t="s">
        <v>620</v>
      </c>
      <c r="L559" s="653">
        <v>64.860000000000014</v>
      </c>
      <c r="M559" s="653">
        <v>1</v>
      </c>
      <c r="N559" s="654">
        <v>64.860000000000014</v>
      </c>
    </row>
    <row r="560" spans="1:14" ht="14.4" customHeight="1" x14ac:dyDescent="0.3">
      <c r="A560" s="649" t="s">
        <v>581</v>
      </c>
      <c r="B560" s="650" t="s">
        <v>582</v>
      </c>
      <c r="C560" s="651" t="s">
        <v>591</v>
      </c>
      <c r="D560" s="652" t="s">
        <v>3556</v>
      </c>
      <c r="E560" s="651" t="s">
        <v>609</v>
      </c>
      <c r="F560" s="652" t="s">
        <v>3561</v>
      </c>
      <c r="G560" s="651"/>
      <c r="H560" s="651" t="s">
        <v>621</v>
      </c>
      <c r="I560" s="651" t="s">
        <v>621</v>
      </c>
      <c r="J560" s="651" t="s">
        <v>622</v>
      </c>
      <c r="K560" s="651" t="s">
        <v>623</v>
      </c>
      <c r="L560" s="653">
        <v>174.22117666719799</v>
      </c>
      <c r="M560" s="653">
        <v>7.2379999999999995</v>
      </c>
      <c r="N560" s="654">
        <v>1261.0128767171791</v>
      </c>
    </row>
    <row r="561" spans="1:14" ht="14.4" customHeight="1" x14ac:dyDescent="0.3">
      <c r="A561" s="649" t="s">
        <v>581</v>
      </c>
      <c r="B561" s="650" t="s">
        <v>582</v>
      </c>
      <c r="C561" s="651" t="s">
        <v>591</v>
      </c>
      <c r="D561" s="652" t="s">
        <v>3556</v>
      </c>
      <c r="E561" s="651" t="s">
        <v>609</v>
      </c>
      <c r="F561" s="652" t="s">
        <v>3561</v>
      </c>
      <c r="G561" s="651"/>
      <c r="H561" s="651" t="s">
        <v>2508</v>
      </c>
      <c r="I561" s="651" t="s">
        <v>2508</v>
      </c>
      <c r="J561" s="651" t="s">
        <v>622</v>
      </c>
      <c r="K561" s="651" t="s">
        <v>2509</v>
      </c>
      <c r="L561" s="653">
        <v>58.077058720259707</v>
      </c>
      <c r="M561" s="653">
        <v>3</v>
      </c>
      <c r="N561" s="654">
        <v>174.23117616077911</v>
      </c>
    </row>
    <row r="562" spans="1:14" ht="14.4" customHeight="1" x14ac:dyDescent="0.3">
      <c r="A562" s="649" t="s">
        <v>581</v>
      </c>
      <c r="B562" s="650" t="s">
        <v>582</v>
      </c>
      <c r="C562" s="651" t="s">
        <v>591</v>
      </c>
      <c r="D562" s="652" t="s">
        <v>3556</v>
      </c>
      <c r="E562" s="651" t="s">
        <v>609</v>
      </c>
      <c r="F562" s="652" t="s">
        <v>3561</v>
      </c>
      <c r="G562" s="651"/>
      <c r="H562" s="651" t="s">
        <v>624</v>
      </c>
      <c r="I562" s="651" t="s">
        <v>624</v>
      </c>
      <c r="J562" s="651" t="s">
        <v>625</v>
      </c>
      <c r="K562" s="651" t="s">
        <v>626</v>
      </c>
      <c r="L562" s="653">
        <v>443.76642857142855</v>
      </c>
      <c r="M562" s="653">
        <v>2</v>
      </c>
      <c r="N562" s="654">
        <v>887.5328571428571</v>
      </c>
    </row>
    <row r="563" spans="1:14" ht="14.4" customHeight="1" x14ac:dyDescent="0.3">
      <c r="A563" s="649" t="s">
        <v>581</v>
      </c>
      <c r="B563" s="650" t="s">
        <v>582</v>
      </c>
      <c r="C563" s="651" t="s">
        <v>591</v>
      </c>
      <c r="D563" s="652" t="s">
        <v>3556</v>
      </c>
      <c r="E563" s="651" t="s">
        <v>609</v>
      </c>
      <c r="F563" s="652" t="s">
        <v>3561</v>
      </c>
      <c r="G563" s="651"/>
      <c r="H563" s="651" t="s">
        <v>2510</v>
      </c>
      <c r="I563" s="651" t="s">
        <v>2511</v>
      </c>
      <c r="J563" s="651" t="s">
        <v>2512</v>
      </c>
      <c r="K563" s="651" t="s">
        <v>2513</v>
      </c>
      <c r="L563" s="653">
        <v>150.22</v>
      </c>
      <c r="M563" s="653">
        <v>1</v>
      </c>
      <c r="N563" s="654">
        <v>150.22</v>
      </c>
    </row>
    <row r="564" spans="1:14" ht="14.4" customHeight="1" x14ac:dyDescent="0.3">
      <c r="A564" s="649" t="s">
        <v>581</v>
      </c>
      <c r="B564" s="650" t="s">
        <v>582</v>
      </c>
      <c r="C564" s="651" t="s">
        <v>591</v>
      </c>
      <c r="D564" s="652" t="s">
        <v>3556</v>
      </c>
      <c r="E564" s="651" t="s">
        <v>609</v>
      </c>
      <c r="F564" s="652" t="s">
        <v>3561</v>
      </c>
      <c r="G564" s="651" t="s">
        <v>634</v>
      </c>
      <c r="H564" s="651" t="s">
        <v>635</v>
      </c>
      <c r="I564" s="651" t="s">
        <v>635</v>
      </c>
      <c r="J564" s="651" t="s">
        <v>636</v>
      </c>
      <c r="K564" s="651" t="s">
        <v>637</v>
      </c>
      <c r="L564" s="653">
        <v>180.79001159169778</v>
      </c>
      <c r="M564" s="653">
        <v>182</v>
      </c>
      <c r="N564" s="654">
        <v>32903.782109688997</v>
      </c>
    </row>
    <row r="565" spans="1:14" ht="14.4" customHeight="1" x14ac:dyDescent="0.3">
      <c r="A565" s="649" t="s">
        <v>581</v>
      </c>
      <c r="B565" s="650" t="s">
        <v>582</v>
      </c>
      <c r="C565" s="651" t="s">
        <v>591</v>
      </c>
      <c r="D565" s="652" t="s">
        <v>3556</v>
      </c>
      <c r="E565" s="651" t="s">
        <v>609</v>
      </c>
      <c r="F565" s="652" t="s">
        <v>3561</v>
      </c>
      <c r="G565" s="651" t="s">
        <v>634</v>
      </c>
      <c r="H565" s="651" t="s">
        <v>638</v>
      </c>
      <c r="I565" s="651" t="s">
        <v>638</v>
      </c>
      <c r="J565" s="651" t="s">
        <v>639</v>
      </c>
      <c r="K565" s="651" t="s">
        <v>640</v>
      </c>
      <c r="L565" s="653">
        <v>181.59</v>
      </c>
      <c r="M565" s="653">
        <v>37</v>
      </c>
      <c r="N565" s="654">
        <v>6718.83</v>
      </c>
    </row>
    <row r="566" spans="1:14" ht="14.4" customHeight="1" x14ac:dyDescent="0.3">
      <c r="A566" s="649" t="s">
        <v>581</v>
      </c>
      <c r="B566" s="650" t="s">
        <v>582</v>
      </c>
      <c r="C566" s="651" t="s">
        <v>591</v>
      </c>
      <c r="D566" s="652" t="s">
        <v>3556</v>
      </c>
      <c r="E566" s="651" t="s">
        <v>609</v>
      </c>
      <c r="F566" s="652" t="s">
        <v>3561</v>
      </c>
      <c r="G566" s="651" t="s">
        <v>634</v>
      </c>
      <c r="H566" s="651" t="s">
        <v>641</v>
      </c>
      <c r="I566" s="651" t="s">
        <v>641</v>
      </c>
      <c r="J566" s="651" t="s">
        <v>642</v>
      </c>
      <c r="K566" s="651" t="s">
        <v>640</v>
      </c>
      <c r="L566" s="653">
        <v>149.4995374137618</v>
      </c>
      <c r="M566" s="653">
        <v>27</v>
      </c>
      <c r="N566" s="654">
        <v>4036.4875101715684</v>
      </c>
    </row>
    <row r="567" spans="1:14" ht="14.4" customHeight="1" x14ac:dyDescent="0.3">
      <c r="A567" s="649" t="s">
        <v>581</v>
      </c>
      <c r="B567" s="650" t="s">
        <v>582</v>
      </c>
      <c r="C567" s="651" t="s">
        <v>591</v>
      </c>
      <c r="D567" s="652" t="s">
        <v>3556</v>
      </c>
      <c r="E567" s="651" t="s">
        <v>609</v>
      </c>
      <c r="F567" s="652" t="s">
        <v>3561</v>
      </c>
      <c r="G567" s="651" t="s">
        <v>634</v>
      </c>
      <c r="H567" s="651" t="s">
        <v>2514</v>
      </c>
      <c r="I567" s="651" t="s">
        <v>2514</v>
      </c>
      <c r="J567" s="651" t="s">
        <v>2515</v>
      </c>
      <c r="K567" s="651" t="s">
        <v>2516</v>
      </c>
      <c r="L567" s="653">
        <v>897.06024583806357</v>
      </c>
      <c r="M567" s="653">
        <v>5</v>
      </c>
      <c r="N567" s="654">
        <v>4485.3012291903178</v>
      </c>
    </row>
    <row r="568" spans="1:14" ht="14.4" customHeight="1" x14ac:dyDescent="0.3">
      <c r="A568" s="649" t="s">
        <v>581</v>
      </c>
      <c r="B568" s="650" t="s">
        <v>582</v>
      </c>
      <c r="C568" s="651" t="s">
        <v>591</v>
      </c>
      <c r="D568" s="652" t="s">
        <v>3556</v>
      </c>
      <c r="E568" s="651" t="s">
        <v>609</v>
      </c>
      <c r="F568" s="652" t="s">
        <v>3561</v>
      </c>
      <c r="G568" s="651" t="s">
        <v>634</v>
      </c>
      <c r="H568" s="651" t="s">
        <v>645</v>
      </c>
      <c r="I568" s="651" t="s">
        <v>645</v>
      </c>
      <c r="J568" s="651" t="s">
        <v>636</v>
      </c>
      <c r="K568" s="651" t="s">
        <v>646</v>
      </c>
      <c r="L568" s="653">
        <v>97.179794153636337</v>
      </c>
      <c r="M568" s="653">
        <v>51</v>
      </c>
      <c r="N568" s="654">
        <v>4956.169501835453</v>
      </c>
    </row>
    <row r="569" spans="1:14" ht="14.4" customHeight="1" x14ac:dyDescent="0.3">
      <c r="A569" s="649" t="s">
        <v>581</v>
      </c>
      <c r="B569" s="650" t="s">
        <v>582</v>
      </c>
      <c r="C569" s="651" t="s">
        <v>591</v>
      </c>
      <c r="D569" s="652" t="s">
        <v>3556</v>
      </c>
      <c r="E569" s="651" t="s">
        <v>609</v>
      </c>
      <c r="F569" s="652" t="s">
        <v>3561</v>
      </c>
      <c r="G569" s="651" t="s">
        <v>634</v>
      </c>
      <c r="H569" s="651" t="s">
        <v>647</v>
      </c>
      <c r="I569" s="651" t="s">
        <v>647</v>
      </c>
      <c r="J569" s="651" t="s">
        <v>636</v>
      </c>
      <c r="K569" s="651" t="s">
        <v>648</v>
      </c>
      <c r="L569" s="653">
        <v>97.750414276530378</v>
      </c>
      <c r="M569" s="653">
        <v>79</v>
      </c>
      <c r="N569" s="654">
        <v>7722.2827278458999</v>
      </c>
    </row>
    <row r="570" spans="1:14" ht="14.4" customHeight="1" x14ac:dyDescent="0.3">
      <c r="A570" s="649" t="s">
        <v>581</v>
      </c>
      <c r="B570" s="650" t="s">
        <v>582</v>
      </c>
      <c r="C570" s="651" t="s">
        <v>591</v>
      </c>
      <c r="D570" s="652" t="s">
        <v>3556</v>
      </c>
      <c r="E570" s="651" t="s">
        <v>609</v>
      </c>
      <c r="F570" s="652" t="s">
        <v>3561</v>
      </c>
      <c r="G570" s="651" t="s">
        <v>634</v>
      </c>
      <c r="H570" s="651" t="s">
        <v>649</v>
      </c>
      <c r="I570" s="651" t="s">
        <v>650</v>
      </c>
      <c r="J570" s="651" t="s">
        <v>651</v>
      </c>
      <c r="K570" s="651" t="s">
        <v>652</v>
      </c>
      <c r="L570" s="653">
        <v>40.07</v>
      </c>
      <c r="M570" s="653">
        <v>3</v>
      </c>
      <c r="N570" s="654">
        <v>120.21000000000001</v>
      </c>
    </row>
    <row r="571" spans="1:14" ht="14.4" customHeight="1" x14ac:dyDescent="0.3">
      <c r="A571" s="649" t="s">
        <v>581</v>
      </c>
      <c r="B571" s="650" t="s">
        <v>582</v>
      </c>
      <c r="C571" s="651" t="s">
        <v>591</v>
      </c>
      <c r="D571" s="652" t="s">
        <v>3556</v>
      </c>
      <c r="E571" s="651" t="s">
        <v>609</v>
      </c>
      <c r="F571" s="652" t="s">
        <v>3561</v>
      </c>
      <c r="G571" s="651" t="s">
        <v>634</v>
      </c>
      <c r="H571" s="651" t="s">
        <v>2517</v>
      </c>
      <c r="I571" s="651" t="s">
        <v>2518</v>
      </c>
      <c r="J571" s="651" t="s">
        <v>2519</v>
      </c>
      <c r="K571" s="651" t="s">
        <v>709</v>
      </c>
      <c r="L571" s="653">
        <v>53.75</v>
      </c>
      <c r="M571" s="653">
        <v>5</v>
      </c>
      <c r="N571" s="654">
        <v>268.75</v>
      </c>
    </row>
    <row r="572" spans="1:14" ht="14.4" customHeight="1" x14ac:dyDescent="0.3">
      <c r="A572" s="649" t="s">
        <v>581</v>
      </c>
      <c r="B572" s="650" t="s">
        <v>582</v>
      </c>
      <c r="C572" s="651" t="s">
        <v>591</v>
      </c>
      <c r="D572" s="652" t="s">
        <v>3556</v>
      </c>
      <c r="E572" s="651" t="s">
        <v>609</v>
      </c>
      <c r="F572" s="652" t="s">
        <v>3561</v>
      </c>
      <c r="G572" s="651" t="s">
        <v>634</v>
      </c>
      <c r="H572" s="651" t="s">
        <v>653</v>
      </c>
      <c r="I572" s="651" t="s">
        <v>654</v>
      </c>
      <c r="J572" s="651" t="s">
        <v>655</v>
      </c>
      <c r="K572" s="651" t="s">
        <v>656</v>
      </c>
      <c r="L572" s="653">
        <v>86.175031631113598</v>
      </c>
      <c r="M572" s="653">
        <v>4</v>
      </c>
      <c r="N572" s="654">
        <v>344.70012652445439</v>
      </c>
    </row>
    <row r="573" spans="1:14" ht="14.4" customHeight="1" x14ac:dyDescent="0.3">
      <c r="A573" s="649" t="s">
        <v>581</v>
      </c>
      <c r="B573" s="650" t="s">
        <v>582</v>
      </c>
      <c r="C573" s="651" t="s">
        <v>591</v>
      </c>
      <c r="D573" s="652" t="s">
        <v>3556</v>
      </c>
      <c r="E573" s="651" t="s">
        <v>609</v>
      </c>
      <c r="F573" s="652" t="s">
        <v>3561</v>
      </c>
      <c r="G573" s="651" t="s">
        <v>634</v>
      </c>
      <c r="H573" s="651" t="s">
        <v>657</v>
      </c>
      <c r="I573" s="651" t="s">
        <v>658</v>
      </c>
      <c r="J573" s="651" t="s">
        <v>659</v>
      </c>
      <c r="K573" s="651" t="s">
        <v>660</v>
      </c>
      <c r="L573" s="653">
        <v>101.47500000000002</v>
      </c>
      <c r="M573" s="653">
        <v>8</v>
      </c>
      <c r="N573" s="654">
        <v>811.80000000000018</v>
      </c>
    </row>
    <row r="574" spans="1:14" ht="14.4" customHeight="1" x14ac:dyDescent="0.3">
      <c r="A574" s="649" t="s">
        <v>581</v>
      </c>
      <c r="B574" s="650" t="s">
        <v>582</v>
      </c>
      <c r="C574" s="651" t="s">
        <v>591</v>
      </c>
      <c r="D574" s="652" t="s">
        <v>3556</v>
      </c>
      <c r="E574" s="651" t="s">
        <v>609</v>
      </c>
      <c r="F574" s="652" t="s">
        <v>3561</v>
      </c>
      <c r="G574" s="651" t="s">
        <v>634</v>
      </c>
      <c r="H574" s="651" t="s">
        <v>661</v>
      </c>
      <c r="I574" s="651" t="s">
        <v>662</v>
      </c>
      <c r="J574" s="651" t="s">
        <v>659</v>
      </c>
      <c r="K574" s="651" t="s">
        <v>663</v>
      </c>
      <c r="L574" s="653">
        <v>104.33760313581482</v>
      </c>
      <c r="M574" s="653">
        <v>155</v>
      </c>
      <c r="N574" s="654">
        <v>16172.328486051298</v>
      </c>
    </row>
    <row r="575" spans="1:14" ht="14.4" customHeight="1" x14ac:dyDescent="0.3">
      <c r="A575" s="649" t="s">
        <v>581</v>
      </c>
      <c r="B575" s="650" t="s">
        <v>582</v>
      </c>
      <c r="C575" s="651" t="s">
        <v>591</v>
      </c>
      <c r="D575" s="652" t="s">
        <v>3556</v>
      </c>
      <c r="E575" s="651" t="s">
        <v>609</v>
      </c>
      <c r="F575" s="652" t="s">
        <v>3561</v>
      </c>
      <c r="G575" s="651" t="s">
        <v>634</v>
      </c>
      <c r="H575" s="651" t="s">
        <v>664</v>
      </c>
      <c r="I575" s="651" t="s">
        <v>665</v>
      </c>
      <c r="J575" s="651" t="s">
        <v>666</v>
      </c>
      <c r="K575" s="651" t="s">
        <v>667</v>
      </c>
      <c r="L575" s="653">
        <v>170.20627485975672</v>
      </c>
      <c r="M575" s="653">
        <v>19</v>
      </c>
      <c r="N575" s="654">
        <v>3233.9192223353775</v>
      </c>
    </row>
    <row r="576" spans="1:14" ht="14.4" customHeight="1" x14ac:dyDescent="0.3">
      <c r="A576" s="649" t="s">
        <v>581</v>
      </c>
      <c r="B576" s="650" t="s">
        <v>582</v>
      </c>
      <c r="C576" s="651" t="s">
        <v>591</v>
      </c>
      <c r="D576" s="652" t="s">
        <v>3556</v>
      </c>
      <c r="E576" s="651" t="s">
        <v>609</v>
      </c>
      <c r="F576" s="652" t="s">
        <v>3561</v>
      </c>
      <c r="G576" s="651" t="s">
        <v>634</v>
      </c>
      <c r="H576" s="651" t="s">
        <v>668</v>
      </c>
      <c r="I576" s="651" t="s">
        <v>669</v>
      </c>
      <c r="J576" s="651" t="s">
        <v>670</v>
      </c>
      <c r="K576" s="651" t="s">
        <v>671</v>
      </c>
      <c r="L576" s="653">
        <v>67.930000000000007</v>
      </c>
      <c r="M576" s="653">
        <v>3</v>
      </c>
      <c r="N576" s="654">
        <v>203.79000000000002</v>
      </c>
    </row>
    <row r="577" spans="1:14" ht="14.4" customHeight="1" x14ac:dyDescent="0.3">
      <c r="A577" s="649" t="s">
        <v>581</v>
      </c>
      <c r="B577" s="650" t="s">
        <v>582</v>
      </c>
      <c r="C577" s="651" t="s">
        <v>591</v>
      </c>
      <c r="D577" s="652" t="s">
        <v>3556</v>
      </c>
      <c r="E577" s="651" t="s">
        <v>609</v>
      </c>
      <c r="F577" s="652" t="s">
        <v>3561</v>
      </c>
      <c r="G577" s="651" t="s">
        <v>634</v>
      </c>
      <c r="H577" s="651" t="s">
        <v>2520</v>
      </c>
      <c r="I577" s="651" t="s">
        <v>2521</v>
      </c>
      <c r="J577" s="651" t="s">
        <v>2522</v>
      </c>
      <c r="K577" s="651" t="s">
        <v>2523</v>
      </c>
      <c r="L577" s="653">
        <v>42.4</v>
      </c>
      <c r="M577" s="653">
        <v>1</v>
      </c>
      <c r="N577" s="654">
        <v>42.4</v>
      </c>
    </row>
    <row r="578" spans="1:14" ht="14.4" customHeight="1" x14ac:dyDescent="0.3">
      <c r="A578" s="649" t="s">
        <v>581</v>
      </c>
      <c r="B578" s="650" t="s">
        <v>582</v>
      </c>
      <c r="C578" s="651" t="s">
        <v>591</v>
      </c>
      <c r="D578" s="652" t="s">
        <v>3556</v>
      </c>
      <c r="E578" s="651" t="s">
        <v>609</v>
      </c>
      <c r="F578" s="652" t="s">
        <v>3561</v>
      </c>
      <c r="G578" s="651" t="s">
        <v>634</v>
      </c>
      <c r="H578" s="651" t="s">
        <v>672</v>
      </c>
      <c r="I578" s="651" t="s">
        <v>673</v>
      </c>
      <c r="J578" s="651" t="s">
        <v>674</v>
      </c>
      <c r="K578" s="651" t="s">
        <v>675</v>
      </c>
      <c r="L578" s="653">
        <v>78.776074382353656</v>
      </c>
      <c r="M578" s="653">
        <v>26</v>
      </c>
      <c r="N578" s="654">
        <v>2048.1779339411951</v>
      </c>
    </row>
    <row r="579" spans="1:14" ht="14.4" customHeight="1" x14ac:dyDescent="0.3">
      <c r="A579" s="649" t="s">
        <v>581</v>
      </c>
      <c r="B579" s="650" t="s">
        <v>582</v>
      </c>
      <c r="C579" s="651" t="s">
        <v>591</v>
      </c>
      <c r="D579" s="652" t="s">
        <v>3556</v>
      </c>
      <c r="E579" s="651" t="s">
        <v>609</v>
      </c>
      <c r="F579" s="652" t="s">
        <v>3561</v>
      </c>
      <c r="G579" s="651" t="s">
        <v>634</v>
      </c>
      <c r="H579" s="651" t="s">
        <v>680</v>
      </c>
      <c r="I579" s="651" t="s">
        <v>681</v>
      </c>
      <c r="J579" s="651" t="s">
        <v>682</v>
      </c>
      <c r="K579" s="651" t="s">
        <v>683</v>
      </c>
      <c r="L579" s="653">
        <v>56.204095050475203</v>
      </c>
      <c r="M579" s="653">
        <v>7</v>
      </c>
      <c r="N579" s="654">
        <v>393.42866535332644</v>
      </c>
    </row>
    <row r="580" spans="1:14" ht="14.4" customHeight="1" x14ac:dyDescent="0.3">
      <c r="A580" s="649" t="s">
        <v>581</v>
      </c>
      <c r="B580" s="650" t="s">
        <v>582</v>
      </c>
      <c r="C580" s="651" t="s">
        <v>591</v>
      </c>
      <c r="D580" s="652" t="s">
        <v>3556</v>
      </c>
      <c r="E580" s="651" t="s">
        <v>609</v>
      </c>
      <c r="F580" s="652" t="s">
        <v>3561</v>
      </c>
      <c r="G580" s="651" t="s">
        <v>634</v>
      </c>
      <c r="H580" s="651" t="s">
        <v>684</v>
      </c>
      <c r="I580" s="651" t="s">
        <v>685</v>
      </c>
      <c r="J580" s="651" t="s">
        <v>686</v>
      </c>
      <c r="K580" s="651" t="s">
        <v>683</v>
      </c>
      <c r="L580" s="653">
        <v>88.579907922912255</v>
      </c>
      <c r="M580" s="653">
        <v>5</v>
      </c>
      <c r="N580" s="654">
        <v>442.89953961456126</v>
      </c>
    </row>
    <row r="581" spans="1:14" ht="14.4" customHeight="1" x14ac:dyDescent="0.3">
      <c r="A581" s="649" t="s">
        <v>581</v>
      </c>
      <c r="B581" s="650" t="s">
        <v>582</v>
      </c>
      <c r="C581" s="651" t="s">
        <v>591</v>
      </c>
      <c r="D581" s="652" t="s">
        <v>3556</v>
      </c>
      <c r="E581" s="651" t="s">
        <v>609</v>
      </c>
      <c r="F581" s="652" t="s">
        <v>3561</v>
      </c>
      <c r="G581" s="651" t="s">
        <v>634</v>
      </c>
      <c r="H581" s="651" t="s">
        <v>687</v>
      </c>
      <c r="I581" s="651" t="s">
        <v>688</v>
      </c>
      <c r="J581" s="651" t="s">
        <v>678</v>
      </c>
      <c r="K581" s="651" t="s">
        <v>689</v>
      </c>
      <c r="L581" s="653">
        <v>65.229226102028804</v>
      </c>
      <c r="M581" s="653">
        <v>1</v>
      </c>
      <c r="N581" s="654">
        <v>65.229226102028804</v>
      </c>
    </row>
    <row r="582" spans="1:14" ht="14.4" customHeight="1" x14ac:dyDescent="0.3">
      <c r="A582" s="649" t="s">
        <v>581</v>
      </c>
      <c r="B582" s="650" t="s">
        <v>582</v>
      </c>
      <c r="C582" s="651" t="s">
        <v>591</v>
      </c>
      <c r="D582" s="652" t="s">
        <v>3556</v>
      </c>
      <c r="E582" s="651" t="s">
        <v>609</v>
      </c>
      <c r="F582" s="652" t="s">
        <v>3561</v>
      </c>
      <c r="G582" s="651" t="s">
        <v>634</v>
      </c>
      <c r="H582" s="651" t="s">
        <v>690</v>
      </c>
      <c r="I582" s="651" t="s">
        <v>691</v>
      </c>
      <c r="J582" s="651" t="s">
        <v>692</v>
      </c>
      <c r="K582" s="651" t="s">
        <v>693</v>
      </c>
      <c r="L582" s="653">
        <v>84.801371875892571</v>
      </c>
      <c r="M582" s="653">
        <v>98</v>
      </c>
      <c r="N582" s="654">
        <v>8310.5344438374723</v>
      </c>
    </row>
    <row r="583" spans="1:14" ht="14.4" customHeight="1" x14ac:dyDescent="0.3">
      <c r="A583" s="649" t="s">
        <v>581</v>
      </c>
      <c r="B583" s="650" t="s">
        <v>582</v>
      </c>
      <c r="C583" s="651" t="s">
        <v>591</v>
      </c>
      <c r="D583" s="652" t="s">
        <v>3556</v>
      </c>
      <c r="E583" s="651" t="s">
        <v>609</v>
      </c>
      <c r="F583" s="652" t="s">
        <v>3561</v>
      </c>
      <c r="G583" s="651" t="s">
        <v>634</v>
      </c>
      <c r="H583" s="651" t="s">
        <v>694</v>
      </c>
      <c r="I583" s="651" t="s">
        <v>695</v>
      </c>
      <c r="J583" s="651" t="s">
        <v>696</v>
      </c>
      <c r="K583" s="651" t="s">
        <v>697</v>
      </c>
      <c r="L583" s="653">
        <v>137.03501019868341</v>
      </c>
      <c r="M583" s="653">
        <v>8</v>
      </c>
      <c r="N583" s="654">
        <v>1096.2800815894673</v>
      </c>
    </row>
    <row r="584" spans="1:14" ht="14.4" customHeight="1" x14ac:dyDescent="0.3">
      <c r="A584" s="649" t="s">
        <v>581</v>
      </c>
      <c r="B584" s="650" t="s">
        <v>582</v>
      </c>
      <c r="C584" s="651" t="s">
        <v>591</v>
      </c>
      <c r="D584" s="652" t="s">
        <v>3556</v>
      </c>
      <c r="E584" s="651" t="s">
        <v>609</v>
      </c>
      <c r="F584" s="652" t="s">
        <v>3561</v>
      </c>
      <c r="G584" s="651" t="s">
        <v>634</v>
      </c>
      <c r="H584" s="651" t="s">
        <v>698</v>
      </c>
      <c r="I584" s="651" t="s">
        <v>699</v>
      </c>
      <c r="J584" s="651" t="s">
        <v>700</v>
      </c>
      <c r="K584" s="651" t="s">
        <v>701</v>
      </c>
      <c r="L584" s="653">
        <v>66.599091386315294</v>
      </c>
      <c r="M584" s="653">
        <v>7</v>
      </c>
      <c r="N584" s="654">
        <v>466.1936397042071</v>
      </c>
    </row>
    <row r="585" spans="1:14" ht="14.4" customHeight="1" x14ac:dyDescent="0.3">
      <c r="A585" s="649" t="s">
        <v>581</v>
      </c>
      <c r="B585" s="650" t="s">
        <v>582</v>
      </c>
      <c r="C585" s="651" t="s">
        <v>591</v>
      </c>
      <c r="D585" s="652" t="s">
        <v>3556</v>
      </c>
      <c r="E585" s="651" t="s">
        <v>609</v>
      </c>
      <c r="F585" s="652" t="s">
        <v>3561</v>
      </c>
      <c r="G585" s="651" t="s">
        <v>634</v>
      </c>
      <c r="H585" s="651" t="s">
        <v>702</v>
      </c>
      <c r="I585" s="651" t="s">
        <v>703</v>
      </c>
      <c r="J585" s="651" t="s">
        <v>704</v>
      </c>
      <c r="K585" s="651" t="s">
        <v>705</v>
      </c>
      <c r="L585" s="653">
        <v>28.498178309827143</v>
      </c>
      <c r="M585" s="653">
        <v>37</v>
      </c>
      <c r="N585" s="654">
        <v>1054.4325974636042</v>
      </c>
    </row>
    <row r="586" spans="1:14" ht="14.4" customHeight="1" x14ac:dyDescent="0.3">
      <c r="A586" s="649" t="s">
        <v>581</v>
      </c>
      <c r="B586" s="650" t="s">
        <v>582</v>
      </c>
      <c r="C586" s="651" t="s">
        <v>591</v>
      </c>
      <c r="D586" s="652" t="s">
        <v>3556</v>
      </c>
      <c r="E586" s="651" t="s">
        <v>609</v>
      </c>
      <c r="F586" s="652" t="s">
        <v>3561</v>
      </c>
      <c r="G586" s="651" t="s">
        <v>634</v>
      </c>
      <c r="H586" s="651" t="s">
        <v>706</v>
      </c>
      <c r="I586" s="651" t="s">
        <v>707</v>
      </c>
      <c r="J586" s="651" t="s">
        <v>708</v>
      </c>
      <c r="K586" s="651" t="s">
        <v>709</v>
      </c>
      <c r="L586" s="653">
        <v>42.07997298863026</v>
      </c>
      <c r="M586" s="653">
        <v>2</v>
      </c>
      <c r="N586" s="654">
        <v>84.15994597726052</v>
      </c>
    </row>
    <row r="587" spans="1:14" ht="14.4" customHeight="1" x14ac:dyDescent="0.3">
      <c r="A587" s="649" t="s">
        <v>581</v>
      </c>
      <c r="B587" s="650" t="s">
        <v>582</v>
      </c>
      <c r="C587" s="651" t="s">
        <v>591</v>
      </c>
      <c r="D587" s="652" t="s">
        <v>3556</v>
      </c>
      <c r="E587" s="651" t="s">
        <v>609</v>
      </c>
      <c r="F587" s="652" t="s">
        <v>3561</v>
      </c>
      <c r="G587" s="651" t="s">
        <v>634</v>
      </c>
      <c r="H587" s="651" t="s">
        <v>710</v>
      </c>
      <c r="I587" s="651" t="s">
        <v>711</v>
      </c>
      <c r="J587" s="651" t="s">
        <v>708</v>
      </c>
      <c r="K587" s="651" t="s">
        <v>712</v>
      </c>
      <c r="L587" s="653">
        <v>81.13</v>
      </c>
      <c r="M587" s="653">
        <v>2</v>
      </c>
      <c r="N587" s="654">
        <v>162.26</v>
      </c>
    </row>
    <row r="588" spans="1:14" ht="14.4" customHeight="1" x14ac:dyDescent="0.3">
      <c r="A588" s="649" t="s">
        <v>581</v>
      </c>
      <c r="B588" s="650" t="s">
        <v>582</v>
      </c>
      <c r="C588" s="651" t="s">
        <v>591</v>
      </c>
      <c r="D588" s="652" t="s">
        <v>3556</v>
      </c>
      <c r="E588" s="651" t="s">
        <v>609</v>
      </c>
      <c r="F588" s="652" t="s">
        <v>3561</v>
      </c>
      <c r="G588" s="651" t="s">
        <v>634</v>
      </c>
      <c r="H588" s="651" t="s">
        <v>713</v>
      </c>
      <c r="I588" s="651" t="s">
        <v>714</v>
      </c>
      <c r="J588" s="651" t="s">
        <v>715</v>
      </c>
      <c r="K588" s="651" t="s">
        <v>716</v>
      </c>
      <c r="L588" s="653">
        <v>61.90013496497545</v>
      </c>
      <c r="M588" s="653">
        <v>5</v>
      </c>
      <c r="N588" s="654">
        <v>309.50067482487725</v>
      </c>
    </row>
    <row r="589" spans="1:14" ht="14.4" customHeight="1" x14ac:dyDescent="0.3">
      <c r="A589" s="649" t="s">
        <v>581</v>
      </c>
      <c r="B589" s="650" t="s">
        <v>582</v>
      </c>
      <c r="C589" s="651" t="s">
        <v>591</v>
      </c>
      <c r="D589" s="652" t="s">
        <v>3556</v>
      </c>
      <c r="E589" s="651" t="s">
        <v>609</v>
      </c>
      <c r="F589" s="652" t="s">
        <v>3561</v>
      </c>
      <c r="G589" s="651" t="s">
        <v>634</v>
      </c>
      <c r="H589" s="651" t="s">
        <v>717</v>
      </c>
      <c r="I589" s="651" t="s">
        <v>718</v>
      </c>
      <c r="J589" s="651" t="s">
        <v>719</v>
      </c>
      <c r="K589" s="651" t="s">
        <v>720</v>
      </c>
      <c r="L589" s="653">
        <v>121.21</v>
      </c>
      <c r="M589" s="653">
        <v>10</v>
      </c>
      <c r="N589" s="654">
        <v>1212.0999999999999</v>
      </c>
    </row>
    <row r="590" spans="1:14" ht="14.4" customHeight="1" x14ac:dyDescent="0.3">
      <c r="A590" s="649" t="s">
        <v>581</v>
      </c>
      <c r="B590" s="650" t="s">
        <v>582</v>
      </c>
      <c r="C590" s="651" t="s">
        <v>591</v>
      </c>
      <c r="D590" s="652" t="s">
        <v>3556</v>
      </c>
      <c r="E590" s="651" t="s">
        <v>609</v>
      </c>
      <c r="F590" s="652" t="s">
        <v>3561</v>
      </c>
      <c r="G590" s="651" t="s">
        <v>634</v>
      </c>
      <c r="H590" s="651" t="s">
        <v>721</v>
      </c>
      <c r="I590" s="651" t="s">
        <v>722</v>
      </c>
      <c r="J590" s="651" t="s">
        <v>723</v>
      </c>
      <c r="K590" s="651" t="s">
        <v>724</v>
      </c>
      <c r="L590" s="653">
        <v>61.939999999999976</v>
      </c>
      <c r="M590" s="653">
        <v>3</v>
      </c>
      <c r="N590" s="654">
        <v>185.81999999999994</v>
      </c>
    </row>
    <row r="591" spans="1:14" ht="14.4" customHeight="1" x14ac:dyDescent="0.3">
      <c r="A591" s="649" t="s">
        <v>581</v>
      </c>
      <c r="B591" s="650" t="s">
        <v>582</v>
      </c>
      <c r="C591" s="651" t="s">
        <v>591</v>
      </c>
      <c r="D591" s="652" t="s">
        <v>3556</v>
      </c>
      <c r="E591" s="651" t="s">
        <v>609</v>
      </c>
      <c r="F591" s="652" t="s">
        <v>3561</v>
      </c>
      <c r="G591" s="651" t="s">
        <v>634</v>
      </c>
      <c r="H591" s="651" t="s">
        <v>2524</v>
      </c>
      <c r="I591" s="651" t="s">
        <v>2525</v>
      </c>
      <c r="J591" s="651" t="s">
        <v>2526</v>
      </c>
      <c r="K591" s="651" t="s">
        <v>2527</v>
      </c>
      <c r="L591" s="653">
        <v>47.92</v>
      </c>
      <c r="M591" s="653">
        <v>1</v>
      </c>
      <c r="N591" s="654">
        <v>47.92</v>
      </c>
    </row>
    <row r="592" spans="1:14" ht="14.4" customHeight="1" x14ac:dyDescent="0.3">
      <c r="A592" s="649" t="s">
        <v>581</v>
      </c>
      <c r="B592" s="650" t="s">
        <v>582</v>
      </c>
      <c r="C592" s="651" t="s">
        <v>591</v>
      </c>
      <c r="D592" s="652" t="s">
        <v>3556</v>
      </c>
      <c r="E592" s="651" t="s">
        <v>609</v>
      </c>
      <c r="F592" s="652" t="s">
        <v>3561</v>
      </c>
      <c r="G592" s="651" t="s">
        <v>634</v>
      </c>
      <c r="H592" s="651" t="s">
        <v>733</v>
      </c>
      <c r="I592" s="651" t="s">
        <v>734</v>
      </c>
      <c r="J592" s="651" t="s">
        <v>735</v>
      </c>
      <c r="K592" s="651" t="s">
        <v>652</v>
      </c>
      <c r="L592" s="653">
        <v>37.818114385446748</v>
      </c>
      <c r="M592" s="653">
        <v>5</v>
      </c>
      <c r="N592" s="654">
        <v>189.09057192723373</v>
      </c>
    </row>
    <row r="593" spans="1:14" ht="14.4" customHeight="1" x14ac:dyDescent="0.3">
      <c r="A593" s="649" t="s">
        <v>581</v>
      </c>
      <c r="B593" s="650" t="s">
        <v>582</v>
      </c>
      <c r="C593" s="651" t="s">
        <v>591</v>
      </c>
      <c r="D593" s="652" t="s">
        <v>3556</v>
      </c>
      <c r="E593" s="651" t="s">
        <v>609</v>
      </c>
      <c r="F593" s="652" t="s">
        <v>3561</v>
      </c>
      <c r="G593" s="651" t="s">
        <v>634</v>
      </c>
      <c r="H593" s="651" t="s">
        <v>736</v>
      </c>
      <c r="I593" s="651" t="s">
        <v>737</v>
      </c>
      <c r="J593" s="651" t="s">
        <v>738</v>
      </c>
      <c r="K593" s="651" t="s">
        <v>683</v>
      </c>
      <c r="L593" s="653">
        <v>67.188524656883146</v>
      </c>
      <c r="M593" s="653">
        <v>58</v>
      </c>
      <c r="N593" s="654">
        <v>3896.9344300992225</v>
      </c>
    </row>
    <row r="594" spans="1:14" ht="14.4" customHeight="1" x14ac:dyDescent="0.3">
      <c r="A594" s="649" t="s">
        <v>581</v>
      </c>
      <c r="B594" s="650" t="s">
        <v>582</v>
      </c>
      <c r="C594" s="651" t="s">
        <v>591</v>
      </c>
      <c r="D594" s="652" t="s">
        <v>3556</v>
      </c>
      <c r="E594" s="651" t="s">
        <v>609</v>
      </c>
      <c r="F594" s="652" t="s">
        <v>3561</v>
      </c>
      <c r="G594" s="651" t="s">
        <v>634</v>
      </c>
      <c r="H594" s="651" t="s">
        <v>743</v>
      </c>
      <c r="I594" s="651" t="s">
        <v>744</v>
      </c>
      <c r="J594" s="651" t="s">
        <v>745</v>
      </c>
      <c r="K594" s="651" t="s">
        <v>746</v>
      </c>
      <c r="L594" s="653">
        <v>59.177729636994734</v>
      </c>
      <c r="M594" s="653">
        <v>28</v>
      </c>
      <c r="N594" s="654">
        <v>1656.9764298358525</v>
      </c>
    </row>
    <row r="595" spans="1:14" ht="14.4" customHeight="1" x14ac:dyDescent="0.3">
      <c r="A595" s="649" t="s">
        <v>581</v>
      </c>
      <c r="B595" s="650" t="s">
        <v>582</v>
      </c>
      <c r="C595" s="651" t="s">
        <v>591</v>
      </c>
      <c r="D595" s="652" t="s">
        <v>3556</v>
      </c>
      <c r="E595" s="651" t="s">
        <v>609</v>
      </c>
      <c r="F595" s="652" t="s">
        <v>3561</v>
      </c>
      <c r="G595" s="651" t="s">
        <v>634</v>
      </c>
      <c r="H595" s="651" t="s">
        <v>747</v>
      </c>
      <c r="I595" s="651" t="s">
        <v>748</v>
      </c>
      <c r="J595" s="651" t="s">
        <v>749</v>
      </c>
      <c r="K595" s="651" t="s">
        <v>750</v>
      </c>
      <c r="L595" s="653">
        <v>60.350050215920078</v>
      </c>
      <c r="M595" s="653">
        <v>22</v>
      </c>
      <c r="N595" s="654">
        <v>1327.7011047502417</v>
      </c>
    </row>
    <row r="596" spans="1:14" ht="14.4" customHeight="1" x14ac:dyDescent="0.3">
      <c r="A596" s="649" t="s">
        <v>581</v>
      </c>
      <c r="B596" s="650" t="s">
        <v>582</v>
      </c>
      <c r="C596" s="651" t="s">
        <v>591</v>
      </c>
      <c r="D596" s="652" t="s">
        <v>3556</v>
      </c>
      <c r="E596" s="651" t="s">
        <v>609</v>
      </c>
      <c r="F596" s="652" t="s">
        <v>3561</v>
      </c>
      <c r="G596" s="651" t="s">
        <v>634</v>
      </c>
      <c r="H596" s="651" t="s">
        <v>751</v>
      </c>
      <c r="I596" s="651" t="s">
        <v>752</v>
      </c>
      <c r="J596" s="651" t="s">
        <v>753</v>
      </c>
      <c r="K596" s="651" t="s">
        <v>754</v>
      </c>
      <c r="L596" s="653">
        <v>111.73875000000001</v>
      </c>
      <c r="M596" s="653">
        <v>8</v>
      </c>
      <c r="N596" s="654">
        <v>893.91000000000008</v>
      </c>
    </row>
    <row r="597" spans="1:14" ht="14.4" customHeight="1" x14ac:dyDescent="0.3">
      <c r="A597" s="649" t="s">
        <v>581</v>
      </c>
      <c r="B597" s="650" t="s">
        <v>582</v>
      </c>
      <c r="C597" s="651" t="s">
        <v>591</v>
      </c>
      <c r="D597" s="652" t="s">
        <v>3556</v>
      </c>
      <c r="E597" s="651" t="s">
        <v>609</v>
      </c>
      <c r="F597" s="652" t="s">
        <v>3561</v>
      </c>
      <c r="G597" s="651" t="s">
        <v>634</v>
      </c>
      <c r="H597" s="651" t="s">
        <v>755</v>
      </c>
      <c r="I597" s="651" t="s">
        <v>756</v>
      </c>
      <c r="J597" s="651" t="s">
        <v>757</v>
      </c>
      <c r="K597" s="651" t="s">
        <v>758</v>
      </c>
      <c r="L597" s="653">
        <v>119.28965087869369</v>
      </c>
      <c r="M597" s="653">
        <v>2</v>
      </c>
      <c r="N597" s="654">
        <v>238.57930175738738</v>
      </c>
    </row>
    <row r="598" spans="1:14" ht="14.4" customHeight="1" x14ac:dyDescent="0.3">
      <c r="A598" s="649" t="s">
        <v>581</v>
      </c>
      <c r="B598" s="650" t="s">
        <v>582</v>
      </c>
      <c r="C598" s="651" t="s">
        <v>591</v>
      </c>
      <c r="D598" s="652" t="s">
        <v>3556</v>
      </c>
      <c r="E598" s="651" t="s">
        <v>609</v>
      </c>
      <c r="F598" s="652" t="s">
        <v>3561</v>
      </c>
      <c r="G598" s="651" t="s">
        <v>634</v>
      </c>
      <c r="H598" s="651" t="s">
        <v>2528</v>
      </c>
      <c r="I598" s="651" t="s">
        <v>2529</v>
      </c>
      <c r="J598" s="651" t="s">
        <v>975</v>
      </c>
      <c r="K598" s="651" t="s">
        <v>2530</v>
      </c>
      <c r="L598" s="653">
        <v>43.26001495631381</v>
      </c>
      <c r="M598" s="653">
        <v>8</v>
      </c>
      <c r="N598" s="654">
        <v>346.08011965051048</v>
      </c>
    </row>
    <row r="599" spans="1:14" ht="14.4" customHeight="1" x14ac:dyDescent="0.3">
      <c r="A599" s="649" t="s">
        <v>581</v>
      </c>
      <c r="B599" s="650" t="s">
        <v>582</v>
      </c>
      <c r="C599" s="651" t="s">
        <v>591</v>
      </c>
      <c r="D599" s="652" t="s">
        <v>3556</v>
      </c>
      <c r="E599" s="651" t="s">
        <v>609</v>
      </c>
      <c r="F599" s="652" t="s">
        <v>3561</v>
      </c>
      <c r="G599" s="651" t="s">
        <v>634</v>
      </c>
      <c r="H599" s="651" t="s">
        <v>2531</v>
      </c>
      <c r="I599" s="651" t="s">
        <v>2532</v>
      </c>
      <c r="J599" s="651" t="s">
        <v>986</v>
      </c>
      <c r="K599" s="651" t="s">
        <v>2533</v>
      </c>
      <c r="L599" s="653">
        <v>64.269999999999968</v>
      </c>
      <c r="M599" s="653">
        <v>4</v>
      </c>
      <c r="N599" s="654">
        <v>257.07999999999987</v>
      </c>
    </row>
    <row r="600" spans="1:14" ht="14.4" customHeight="1" x14ac:dyDescent="0.3">
      <c r="A600" s="649" t="s">
        <v>581</v>
      </c>
      <c r="B600" s="650" t="s">
        <v>582</v>
      </c>
      <c r="C600" s="651" t="s">
        <v>591</v>
      </c>
      <c r="D600" s="652" t="s">
        <v>3556</v>
      </c>
      <c r="E600" s="651" t="s">
        <v>609</v>
      </c>
      <c r="F600" s="652" t="s">
        <v>3561</v>
      </c>
      <c r="G600" s="651" t="s">
        <v>634</v>
      </c>
      <c r="H600" s="651" t="s">
        <v>759</v>
      </c>
      <c r="I600" s="651" t="s">
        <v>760</v>
      </c>
      <c r="J600" s="651" t="s">
        <v>761</v>
      </c>
      <c r="K600" s="651" t="s">
        <v>762</v>
      </c>
      <c r="L600" s="653">
        <v>101.43363636363637</v>
      </c>
      <c r="M600" s="653">
        <v>11</v>
      </c>
      <c r="N600" s="654">
        <v>1115.77</v>
      </c>
    </row>
    <row r="601" spans="1:14" ht="14.4" customHeight="1" x14ac:dyDescent="0.3">
      <c r="A601" s="649" t="s">
        <v>581</v>
      </c>
      <c r="B601" s="650" t="s">
        <v>582</v>
      </c>
      <c r="C601" s="651" t="s">
        <v>591</v>
      </c>
      <c r="D601" s="652" t="s">
        <v>3556</v>
      </c>
      <c r="E601" s="651" t="s">
        <v>609</v>
      </c>
      <c r="F601" s="652" t="s">
        <v>3561</v>
      </c>
      <c r="G601" s="651" t="s">
        <v>634</v>
      </c>
      <c r="H601" s="651" t="s">
        <v>763</v>
      </c>
      <c r="I601" s="651" t="s">
        <v>764</v>
      </c>
      <c r="J601" s="651" t="s">
        <v>765</v>
      </c>
      <c r="K601" s="651" t="s">
        <v>766</v>
      </c>
      <c r="L601" s="653">
        <v>260</v>
      </c>
      <c r="M601" s="653">
        <v>5</v>
      </c>
      <c r="N601" s="654">
        <v>1300</v>
      </c>
    </row>
    <row r="602" spans="1:14" ht="14.4" customHeight="1" x14ac:dyDescent="0.3">
      <c r="A602" s="649" t="s">
        <v>581</v>
      </c>
      <c r="B602" s="650" t="s">
        <v>582</v>
      </c>
      <c r="C602" s="651" t="s">
        <v>591</v>
      </c>
      <c r="D602" s="652" t="s">
        <v>3556</v>
      </c>
      <c r="E602" s="651" t="s">
        <v>609</v>
      </c>
      <c r="F602" s="652" t="s">
        <v>3561</v>
      </c>
      <c r="G602" s="651" t="s">
        <v>634</v>
      </c>
      <c r="H602" s="651" t="s">
        <v>767</v>
      </c>
      <c r="I602" s="651" t="s">
        <v>768</v>
      </c>
      <c r="J602" s="651" t="s">
        <v>769</v>
      </c>
      <c r="K602" s="651" t="s">
        <v>770</v>
      </c>
      <c r="L602" s="653">
        <v>151.13999999999999</v>
      </c>
      <c r="M602" s="653">
        <v>5</v>
      </c>
      <c r="N602" s="654">
        <v>755.69999999999993</v>
      </c>
    </row>
    <row r="603" spans="1:14" ht="14.4" customHeight="1" x14ac:dyDescent="0.3">
      <c r="A603" s="649" t="s">
        <v>581</v>
      </c>
      <c r="B603" s="650" t="s">
        <v>582</v>
      </c>
      <c r="C603" s="651" t="s">
        <v>591</v>
      </c>
      <c r="D603" s="652" t="s">
        <v>3556</v>
      </c>
      <c r="E603" s="651" t="s">
        <v>609</v>
      </c>
      <c r="F603" s="652" t="s">
        <v>3561</v>
      </c>
      <c r="G603" s="651" t="s">
        <v>634</v>
      </c>
      <c r="H603" s="651" t="s">
        <v>2534</v>
      </c>
      <c r="I603" s="651" t="s">
        <v>2535</v>
      </c>
      <c r="J603" s="651" t="s">
        <v>2536</v>
      </c>
      <c r="K603" s="651" t="s">
        <v>2537</v>
      </c>
      <c r="L603" s="653">
        <v>598.61999999999989</v>
      </c>
      <c r="M603" s="653">
        <v>1</v>
      </c>
      <c r="N603" s="654">
        <v>598.61999999999989</v>
      </c>
    </row>
    <row r="604" spans="1:14" ht="14.4" customHeight="1" x14ac:dyDescent="0.3">
      <c r="A604" s="649" t="s">
        <v>581</v>
      </c>
      <c r="B604" s="650" t="s">
        <v>582</v>
      </c>
      <c r="C604" s="651" t="s">
        <v>591</v>
      </c>
      <c r="D604" s="652" t="s">
        <v>3556</v>
      </c>
      <c r="E604" s="651" t="s">
        <v>609</v>
      </c>
      <c r="F604" s="652" t="s">
        <v>3561</v>
      </c>
      <c r="G604" s="651" t="s">
        <v>634</v>
      </c>
      <c r="H604" s="651" t="s">
        <v>771</v>
      </c>
      <c r="I604" s="651" t="s">
        <v>772</v>
      </c>
      <c r="J604" s="651" t="s">
        <v>773</v>
      </c>
      <c r="K604" s="651" t="s">
        <v>774</v>
      </c>
      <c r="L604" s="653">
        <v>275.05296094204328</v>
      </c>
      <c r="M604" s="653">
        <v>55</v>
      </c>
      <c r="N604" s="654">
        <v>15127.91285181238</v>
      </c>
    </row>
    <row r="605" spans="1:14" ht="14.4" customHeight="1" x14ac:dyDescent="0.3">
      <c r="A605" s="649" t="s">
        <v>581</v>
      </c>
      <c r="B605" s="650" t="s">
        <v>582</v>
      </c>
      <c r="C605" s="651" t="s">
        <v>591</v>
      </c>
      <c r="D605" s="652" t="s">
        <v>3556</v>
      </c>
      <c r="E605" s="651" t="s">
        <v>609</v>
      </c>
      <c r="F605" s="652" t="s">
        <v>3561</v>
      </c>
      <c r="G605" s="651" t="s">
        <v>634</v>
      </c>
      <c r="H605" s="651" t="s">
        <v>775</v>
      </c>
      <c r="I605" s="651" t="s">
        <v>776</v>
      </c>
      <c r="J605" s="651" t="s">
        <v>777</v>
      </c>
      <c r="K605" s="651" t="s">
        <v>778</v>
      </c>
      <c r="L605" s="653">
        <v>363.94499999999999</v>
      </c>
      <c r="M605" s="653">
        <v>4</v>
      </c>
      <c r="N605" s="654">
        <v>1455.78</v>
      </c>
    </row>
    <row r="606" spans="1:14" ht="14.4" customHeight="1" x14ac:dyDescent="0.3">
      <c r="A606" s="649" t="s">
        <v>581</v>
      </c>
      <c r="B606" s="650" t="s">
        <v>582</v>
      </c>
      <c r="C606" s="651" t="s">
        <v>591</v>
      </c>
      <c r="D606" s="652" t="s">
        <v>3556</v>
      </c>
      <c r="E606" s="651" t="s">
        <v>609</v>
      </c>
      <c r="F606" s="652" t="s">
        <v>3561</v>
      </c>
      <c r="G606" s="651" t="s">
        <v>634</v>
      </c>
      <c r="H606" s="651" t="s">
        <v>779</v>
      </c>
      <c r="I606" s="651" t="s">
        <v>780</v>
      </c>
      <c r="J606" s="651" t="s">
        <v>781</v>
      </c>
      <c r="K606" s="651" t="s">
        <v>782</v>
      </c>
      <c r="L606" s="653">
        <v>69.699691829057954</v>
      </c>
      <c r="M606" s="653">
        <v>1</v>
      </c>
      <c r="N606" s="654">
        <v>69.699691829057954</v>
      </c>
    </row>
    <row r="607" spans="1:14" ht="14.4" customHeight="1" x14ac:dyDescent="0.3">
      <c r="A607" s="649" t="s">
        <v>581</v>
      </c>
      <c r="B607" s="650" t="s">
        <v>582</v>
      </c>
      <c r="C607" s="651" t="s">
        <v>591</v>
      </c>
      <c r="D607" s="652" t="s">
        <v>3556</v>
      </c>
      <c r="E607" s="651" t="s">
        <v>609</v>
      </c>
      <c r="F607" s="652" t="s">
        <v>3561</v>
      </c>
      <c r="G607" s="651" t="s">
        <v>634</v>
      </c>
      <c r="H607" s="651" t="s">
        <v>2538</v>
      </c>
      <c r="I607" s="651" t="s">
        <v>2539</v>
      </c>
      <c r="J607" s="651" t="s">
        <v>2540</v>
      </c>
      <c r="K607" s="651" t="s">
        <v>2541</v>
      </c>
      <c r="L607" s="653">
        <v>208.99</v>
      </c>
      <c r="M607" s="653">
        <v>2</v>
      </c>
      <c r="N607" s="654">
        <v>417.98</v>
      </c>
    </row>
    <row r="608" spans="1:14" ht="14.4" customHeight="1" x14ac:dyDescent="0.3">
      <c r="A608" s="649" t="s">
        <v>581</v>
      </c>
      <c r="B608" s="650" t="s">
        <v>582</v>
      </c>
      <c r="C608" s="651" t="s">
        <v>591</v>
      </c>
      <c r="D608" s="652" t="s">
        <v>3556</v>
      </c>
      <c r="E608" s="651" t="s">
        <v>609</v>
      </c>
      <c r="F608" s="652" t="s">
        <v>3561</v>
      </c>
      <c r="G608" s="651" t="s">
        <v>634</v>
      </c>
      <c r="H608" s="651" t="s">
        <v>783</v>
      </c>
      <c r="I608" s="651" t="s">
        <v>784</v>
      </c>
      <c r="J608" s="651" t="s">
        <v>785</v>
      </c>
      <c r="K608" s="651" t="s">
        <v>786</v>
      </c>
      <c r="L608" s="653">
        <v>128.75474922609268</v>
      </c>
      <c r="M608" s="653">
        <v>6</v>
      </c>
      <c r="N608" s="654">
        <v>772.52849535655605</v>
      </c>
    </row>
    <row r="609" spans="1:14" ht="14.4" customHeight="1" x14ac:dyDescent="0.3">
      <c r="A609" s="649" t="s">
        <v>581</v>
      </c>
      <c r="B609" s="650" t="s">
        <v>582</v>
      </c>
      <c r="C609" s="651" t="s">
        <v>591</v>
      </c>
      <c r="D609" s="652" t="s">
        <v>3556</v>
      </c>
      <c r="E609" s="651" t="s">
        <v>609</v>
      </c>
      <c r="F609" s="652" t="s">
        <v>3561</v>
      </c>
      <c r="G609" s="651" t="s">
        <v>634</v>
      </c>
      <c r="H609" s="651" t="s">
        <v>787</v>
      </c>
      <c r="I609" s="651" t="s">
        <v>788</v>
      </c>
      <c r="J609" s="651" t="s">
        <v>789</v>
      </c>
      <c r="K609" s="651" t="s">
        <v>790</v>
      </c>
      <c r="L609" s="653">
        <v>40.854838555071801</v>
      </c>
      <c r="M609" s="653">
        <v>4</v>
      </c>
      <c r="N609" s="654">
        <v>163.4193542202872</v>
      </c>
    </row>
    <row r="610" spans="1:14" ht="14.4" customHeight="1" x14ac:dyDescent="0.3">
      <c r="A610" s="649" t="s">
        <v>581</v>
      </c>
      <c r="B610" s="650" t="s">
        <v>582</v>
      </c>
      <c r="C610" s="651" t="s">
        <v>591</v>
      </c>
      <c r="D610" s="652" t="s">
        <v>3556</v>
      </c>
      <c r="E610" s="651" t="s">
        <v>609</v>
      </c>
      <c r="F610" s="652" t="s">
        <v>3561</v>
      </c>
      <c r="G610" s="651" t="s">
        <v>634</v>
      </c>
      <c r="H610" s="651" t="s">
        <v>791</v>
      </c>
      <c r="I610" s="651" t="s">
        <v>792</v>
      </c>
      <c r="J610" s="651" t="s">
        <v>793</v>
      </c>
      <c r="K610" s="651" t="s">
        <v>794</v>
      </c>
      <c r="L610" s="653">
        <v>94.670000000000016</v>
      </c>
      <c r="M610" s="653">
        <v>2</v>
      </c>
      <c r="N610" s="654">
        <v>189.34000000000003</v>
      </c>
    </row>
    <row r="611" spans="1:14" ht="14.4" customHeight="1" x14ac:dyDescent="0.3">
      <c r="A611" s="649" t="s">
        <v>581</v>
      </c>
      <c r="B611" s="650" t="s">
        <v>582</v>
      </c>
      <c r="C611" s="651" t="s">
        <v>591</v>
      </c>
      <c r="D611" s="652" t="s">
        <v>3556</v>
      </c>
      <c r="E611" s="651" t="s">
        <v>609</v>
      </c>
      <c r="F611" s="652" t="s">
        <v>3561</v>
      </c>
      <c r="G611" s="651" t="s">
        <v>634</v>
      </c>
      <c r="H611" s="651" t="s">
        <v>795</v>
      </c>
      <c r="I611" s="651" t="s">
        <v>796</v>
      </c>
      <c r="J611" s="651" t="s">
        <v>797</v>
      </c>
      <c r="K611" s="651" t="s">
        <v>798</v>
      </c>
      <c r="L611" s="653">
        <v>194.05</v>
      </c>
      <c r="M611" s="653">
        <v>1</v>
      </c>
      <c r="N611" s="654">
        <v>194.05</v>
      </c>
    </row>
    <row r="612" spans="1:14" ht="14.4" customHeight="1" x14ac:dyDescent="0.3">
      <c r="A612" s="649" t="s">
        <v>581</v>
      </c>
      <c r="B612" s="650" t="s">
        <v>582</v>
      </c>
      <c r="C612" s="651" t="s">
        <v>591</v>
      </c>
      <c r="D612" s="652" t="s">
        <v>3556</v>
      </c>
      <c r="E612" s="651" t="s">
        <v>609</v>
      </c>
      <c r="F612" s="652" t="s">
        <v>3561</v>
      </c>
      <c r="G612" s="651" t="s">
        <v>634</v>
      </c>
      <c r="H612" s="651" t="s">
        <v>803</v>
      </c>
      <c r="I612" s="651" t="s">
        <v>803</v>
      </c>
      <c r="J612" s="651" t="s">
        <v>804</v>
      </c>
      <c r="K612" s="651" t="s">
        <v>805</v>
      </c>
      <c r="L612" s="653">
        <v>38.201048617905883</v>
      </c>
      <c r="M612" s="653">
        <v>290</v>
      </c>
      <c r="N612" s="654">
        <v>11078.304099192706</v>
      </c>
    </row>
    <row r="613" spans="1:14" ht="14.4" customHeight="1" x14ac:dyDescent="0.3">
      <c r="A613" s="649" t="s">
        <v>581</v>
      </c>
      <c r="B613" s="650" t="s">
        <v>582</v>
      </c>
      <c r="C613" s="651" t="s">
        <v>591</v>
      </c>
      <c r="D613" s="652" t="s">
        <v>3556</v>
      </c>
      <c r="E613" s="651" t="s">
        <v>609</v>
      </c>
      <c r="F613" s="652" t="s">
        <v>3561</v>
      </c>
      <c r="G613" s="651" t="s">
        <v>634</v>
      </c>
      <c r="H613" s="651" t="s">
        <v>810</v>
      </c>
      <c r="I613" s="651" t="s">
        <v>811</v>
      </c>
      <c r="J613" s="651" t="s">
        <v>808</v>
      </c>
      <c r="K613" s="651" t="s">
        <v>812</v>
      </c>
      <c r="L613" s="653">
        <v>237.93774661630306</v>
      </c>
      <c r="M613" s="653">
        <v>55</v>
      </c>
      <c r="N613" s="654">
        <v>13086.576063896668</v>
      </c>
    </row>
    <row r="614" spans="1:14" ht="14.4" customHeight="1" x14ac:dyDescent="0.3">
      <c r="A614" s="649" t="s">
        <v>581</v>
      </c>
      <c r="B614" s="650" t="s">
        <v>582</v>
      </c>
      <c r="C614" s="651" t="s">
        <v>591</v>
      </c>
      <c r="D614" s="652" t="s">
        <v>3556</v>
      </c>
      <c r="E614" s="651" t="s">
        <v>609</v>
      </c>
      <c r="F614" s="652" t="s">
        <v>3561</v>
      </c>
      <c r="G614" s="651" t="s">
        <v>634</v>
      </c>
      <c r="H614" s="651" t="s">
        <v>813</v>
      </c>
      <c r="I614" s="651" t="s">
        <v>814</v>
      </c>
      <c r="J614" s="651" t="s">
        <v>815</v>
      </c>
      <c r="K614" s="651" t="s">
        <v>816</v>
      </c>
      <c r="L614" s="653">
        <v>184.74</v>
      </c>
      <c r="M614" s="653">
        <v>2</v>
      </c>
      <c r="N614" s="654">
        <v>369.48</v>
      </c>
    </row>
    <row r="615" spans="1:14" ht="14.4" customHeight="1" x14ac:dyDescent="0.3">
      <c r="A615" s="649" t="s">
        <v>581</v>
      </c>
      <c r="B615" s="650" t="s">
        <v>582</v>
      </c>
      <c r="C615" s="651" t="s">
        <v>591</v>
      </c>
      <c r="D615" s="652" t="s">
        <v>3556</v>
      </c>
      <c r="E615" s="651" t="s">
        <v>609</v>
      </c>
      <c r="F615" s="652" t="s">
        <v>3561</v>
      </c>
      <c r="G615" s="651" t="s">
        <v>634</v>
      </c>
      <c r="H615" s="651" t="s">
        <v>2542</v>
      </c>
      <c r="I615" s="651" t="s">
        <v>2543</v>
      </c>
      <c r="J615" s="651" t="s">
        <v>1439</v>
      </c>
      <c r="K615" s="651" t="s">
        <v>2544</v>
      </c>
      <c r="L615" s="653">
        <v>55.361255450579101</v>
      </c>
      <c r="M615" s="653">
        <v>2</v>
      </c>
      <c r="N615" s="654">
        <v>110.7225109011582</v>
      </c>
    </row>
    <row r="616" spans="1:14" ht="14.4" customHeight="1" x14ac:dyDescent="0.3">
      <c r="A616" s="649" t="s">
        <v>581</v>
      </c>
      <c r="B616" s="650" t="s">
        <v>582</v>
      </c>
      <c r="C616" s="651" t="s">
        <v>591</v>
      </c>
      <c r="D616" s="652" t="s">
        <v>3556</v>
      </c>
      <c r="E616" s="651" t="s">
        <v>609</v>
      </c>
      <c r="F616" s="652" t="s">
        <v>3561</v>
      </c>
      <c r="G616" s="651" t="s">
        <v>634</v>
      </c>
      <c r="H616" s="651" t="s">
        <v>824</v>
      </c>
      <c r="I616" s="651" t="s">
        <v>825</v>
      </c>
      <c r="J616" s="651" t="s">
        <v>826</v>
      </c>
      <c r="K616" s="651" t="s">
        <v>827</v>
      </c>
      <c r="L616" s="653">
        <v>77.140340394446795</v>
      </c>
      <c r="M616" s="653">
        <v>1</v>
      </c>
      <c r="N616" s="654">
        <v>77.140340394446795</v>
      </c>
    </row>
    <row r="617" spans="1:14" ht="14.4" customHeight="1" x14ac:dyDescent="0.3">
      <c r="A617" s="649" t="s">
        <v>581</v>
      </c>
      <c r="B617" s="650" t="s">
        <v>582</v>
      </c>
      <c r="C617" s="651" t="s">
        <v>591</v>
      </c>
      <c r="D617" s="652" t="s">
        <v>3556</v>
      </c>
      <c r="E617" s="651" t="s">
        <v>609</v>
      </c>
      <c r="F617" s="652" t="s">
        <v>3561</v>
      </c>
      <c r="G617" s="651" t="s">
        <v>634</v>
      </c>
      <c r="H617" s="651" t="s">
        <v>828</v>
      </c>
      <c r="I617" s="651" t="s">
        <v>829</v>
      </c>
      <c r="J617" s="651" t="s">
        <v>830</v>
      </c>
      <c r="K617" s="651" t="s">
        <v>831</v>
      </c>
      <c r="L617" s="653">
        <v>118.84999999999998</v>
      </c>
      <c r="M617" s="653">
        <v>2</v>
      </c>
      <c r="N617" s="654">
        <v>237.69999999999996</v>
      </c>
    </row>
    <row r="618" spans="1:14" ht="14.4" customHeight="1" x14ac:dyDescent="0.3">
      <c r="A618" s="649" t="s">
        <v>581</v>
      </c>
      <c r="B618" s="650" t="s">
        <v>582</v>
      </c>
      <c r="C618" s="651" t="s">
        <v>591</v>
      </c>
      <c r="D618" s="652" t="s">
        <v>3556</v>
      </c>
      <c r="E618" s="651" t="s">
        <v>609</v>
      </c>
      <c r="F618" s="652" t="s">
        <v>3561</v>
      </c>
      <c r="G618" s="651" t="s">
        <v>634</v>
      </c>
      <c r="H618" s="651" t="s">
        <v>836</v>
      </c>
      <c r="I618" s="651" t="s">
        <v>837</v>
      </c>
      <c r="J618" s="651" t="s">
        <v>838</v>
      </c>
      <c r="K618" s="651" t="s">
        <v>839</v>
      </c>
      <c r="L618" s="653">
        <v>85.770023840414879</v>
      </c>
      <c r="M618" s="653">
        <v>4</v>
      </c>
      <c r="N618" s="654">
        <v>343.08009536165952</v>
      </c>
    </row>
    <row r="619" spans="1:14" ht="14.4" customHeight="1" x14ac:dyDescent="0.3">
      <c r="A619" s="649" t="s">
        <v>581</v>
      </c>
      <c r="B619" s="650" t="s">
        <v>582</v>
      </c>
      <c r="C619" s="651" t="s">
        <v>591</v>
      </c>
      <c r="D619" s="652" t="s">
        <v>3556</v>
      </c>
      <c r="E619" s="651" t="s">
        <v>609</v>
      </c>
      <c r="F619" s="652" t="s">
        <v>3561</v>
      </c>
      <c r="G619" s="651" t="s">
        <v>634</v>
      </c>
      <c r="H619" s="651" t="s">
        <v>840</v>
      </c>
      <c r="I619" s="651" t="s">
        <v>841</v>
      </c>
      <c r="J619" s="651" t="s">
        <v>842</v>
      </c>
      <c r="K619" s="651" t="s">
        <v>843</v>
      </c>
      <c r="L619" s="653">
        <v>104.18016014696029</v>
      </c>
      <c r="M619" s="653">
        <v>1</v>
      </c>
      <c r="N619" s="654">
        <v>104.18016014696029</v>
      </c>
    </row>
    <row r="620" spans="1:14" ht="14.4" customHeight="1" x14ac:dyDescent="0.3">
      <c r="A620" s="649" t="s">
        <v>581</v>
      </c>
      <c r="B620" s="650" t="s">
        <v>582</v>
      </c>
      <c r="C620" s="651" t="s">
        <v>591</v>
      </c>
      <c r="D620" s="652" t="s">
        <v>3556</v>
      </c>
      <c r="E620" s="651" t="s">
        <v>609</v>
      </c>
      <c r="F620" s="652" t="s">
        <v>3561</v>
      </c>
      <c r="G620" s="651" t="s">
        <v>634</v>
      </c>
      <c r="H620" s="651" t="s">
        <v>844</v>
      </c>
      <c r="I620" s="651" t="s">
        <v>845</v>
      </c>
      <c r="J620" s="651" t="s">
        <v>846</v>
      </c>
      <c r="K620" s="651" t="s">
        <v>847</v>
      </c>
      <c r="L620" s="653">
        <v>339.84333333333336</v>
      </c>
      <c r="M620" s="653">
        <v>9</v>
      </c>
      <c r="N620" s="654">
        <v>3058.59</v>
      </c>
    </row>
    <row r="621" spans="1:14" ht="14.4" customHeight="1" x14ac:dyDescent="0.3">
      <c r="A621" s="649" t="s">
        <v>581</v>
      </c>
      <c r="B621" s="650" t="s">
        <v>582</v>
      </c>
      <c r="C621" s="651" t="s">
        <v>591</v>
      </c>
      <c r="D621" s="652" t="s">
        <v>3556</v>
      </c>
      <c r="E621" s="651" t="s">
        <v>609</v>
      </c>
      <c r="F621" s="652" t="s">
        <v>3561</v>
      </c>
      <c r="G621" s="651" t="s">
        <v>634</v>
      </c>
      <c r="H621" s="651" t="s">
        <v>2545</v>
      </c>
      <c r="I621" s="651" t="s">
        <v>2546</v>
      </c>
      <c r="J621" s="651" t="s">
        <v>1118</v>
      </c>
      <c r="K621" s="651" t="s">
        <v>2547</v>
      </c>
      <c r="L621" s="653">
        <v>76.919999999999987</v>
      </c>
      <c r="M621" s="653">
        <v>2</v>
      </c>
      <c r="N621" s="654">
        <v>153.83999999999997</v>
      </c>
    </row>
    <row r="622" spans="1:14" ht="14.4" customHeight="1" x14ac:dyDescent="0.3">
      <c r="A622" s="649" t="s">
        <v>581</v>
      </c>
      <c r="B622" s="650" t="s">
        <v>582</v>
      </c>
      <c r="C622" s="651" t="s">
        <v>591</v>
      </c>
      <c r="D622" s="652" t="s">
        <v>3556</v>
      </c>
      <c r="E622" s="651" t="s">
        <v>609</v>
      </c>
      <c r="F622" s="652" t="s">
        <v>3561</v>
      </c>
      <c r="G622" s="651" t="s">
        <v>634</v>
      </c>
      <c r="H622" s="651" t="s">
        <v>859</v>
      </c>
      <c r="I622" s="651" t="s">
        <v>860</v>
      </c>
      <c r="J622" s="651" t="s">
        <v>861</v>
      </c>
      <c r="K622" s="651" t="s">
        <v>862</v>
      </c>
      <c r="L622" s="653">
        <v>70.640147313737572</v>
      </c>
      <c r="M622" s="653">
        <v>3</v>
      </c>
      <c r="N622" s="654">
        <v>211.92044194121272</v>
      </c>
    </row>
    <row r="623" spans="1:14" ht="14.4" customHeight="1" x14ac:dyDescent="0.3">
      <c r="A623" s="649" t="s">
        <v>581</v>
      </c>
      <c r="B623" s="650" t="s">
        <v>582</v>
      </c>
      <c r="C623" s="651" t="s">
        <v>591</v>
      </c>
      <c r="D623" s="652" t="s">
        <v>3556</v>
      </c>
      <c r="E623" s="651" t="s">
        <v>609</v>
      </c>
      <c r="F623" s="652" t="s">
        <v>3561</v>
      </c>
      <c r="G623" s="651" t="s">
        <v>634</v>
      </c>
      <c r="H623" s="651" t="s">
        <v>863</v>
      </c>
      <c r="I623" s="651" t="s">
        <v>864</v>
      </c>
      <c r="J623" s="651" t="s">
        <v>865</v>
      </c>
      <c r="K623" s="651" t="s">
        <v>866</v>
      </c>
      <c r="L623" s="653">
        <v>331.02942857142898</v>
      </c>
      <c r="M623" s="653">
        <v>2</v>
      </c>
      <c r="N623" s="654">
        <v>662.05885714285796</v>
      </c>
    </row>
    <row r="624" spans="1:14" ht="14.4" customHeight="1" x14ac:dyDescent="0.3">
      <c r="A624" s="649" t="s">
        <v>581</v>
      </c>
      <c r="B624" s="650" t="s">
        <v>582</v>
      </c>
      <c r="C624" s="651" t="s">
        <v>591</v>
      </c>
      <c r="D624" s="652" t="s">
        <v>3556</v>
      </c>
      <c r="E624" s="651" t="s">
        <v>609</v>
      </c>
      <c r="F624" s="652" t="s">
        <v>3561</v>
      </c>
      <c r="G624" s="651" t="s">
        <v>634</v>
      </c>
      <c r="H624" s="651" t="s">
        <v>2548</v>
      </c>
      <c r="I624" s="651" t="s">
        <v>2549</v>
      </c>
      <c r="J624" s="651" t="s">
        <v>2550</v>
      </c>
      <c r="K624" s="651" t="s">
        <v>2551</v>
      </c>
      <c r="L624" s="653">
        <v>192.61184085799022</v>
      </c>
      <c r="M624" s="653">
        <v>5</v>
      </c>
      <c r="N624" s="654">
        <v>963.05920428995114</v>
      </c>
    </row>
    <row r="625" spans="1:14" ht="14.4" customHeight="1" x14ac:dyDescent="0.3">
      <c r="A625" s="649" t="s">
        <v>581</v>
      </c>
      <c r="B625" s="650" t="s">
        <v>582</v>
      </c>
      <c r="C625" s="651" t="s">
        <v>591</v>
      </c>
      <c r="D625" s="652" t="s">
        <v>3556</v>
      </c>
      <c r="E625" s="651" t="s">
        <v>609</v>
      </c>
      <c r="F625" s="652" t="s">
        <v>3561</v>
      </c>
      <c r="G625" s="651" t="s">
        <v>634</v>
      </c>
      <c r="H625" s="651" t="s">
        <v>867</v>
      </c>
      <c r="I625" s="651" t="s">
        <v>868</v>
      </c>
      <c r="J625" s="651" t="s">
        <v>869</v>
      </c>
      <c r="K625" s="651" t="s">
        <v>870</v>
      </c>
      <c r="L625" s="653">
        <v>46.013636363636365</v>
      </c>
      <c r="M625" s="653">
        <v>33</v>
      </c>
      <c r="N625" s="654">
        <v>1518.45</v>
      </c>
    </row>
    <row r="626" spans="1:14" ht="14.4" customHeight="1" x14ac:dyDescent="0.3">
      <c r="A626" s="649" t="s">
        <v>581</v>
      </c>
      <c r="B626" s="650" t="s">
        <v>582</v>
      </c>
      <c r="C626" s="651" t="s">
        <v>591</v>
      </c>
      <c r="D626" s="652" t="s">
        <v>3556</v>
      </c>
      <c r="E626" s="651" t="s">
        <v>609</v>
      </c>
      <c r="F626" s="652" t="s">
        <v>3561</v>
      </c>
      <c r="G626" s="651" t="s">
        <v>634</v>
      </c>
      <c r="H626" s="651" t="s">
        <v>2552</v>
      </c>
      <c r="I626" s="651" t="s">
        <v>2553</v>
      </c>
      <c r="J626" s="651" t="s">
        <v>2554</v>
      </c>
      <c r="K626" s="651" t="s">
        <v>2555</v>
      </c>
      <c r="L626" s="653">
        <v>8.9678298996404529</v>
      </c>
      <c r="M626" s="653">
        <v>18</v>
      </c>
      <c r="N626" s="654">
        <v>161.42093819352814</v>
      </c>
    </row>
    <row r="627" spans="1:14" ht="14.4" customHeight="1" x14ac:dyDescent="0.3">
      <c r="A627" s="649" t="s">
        <v>581</v>
      </c>
      <c r="B627" s="650" t="s">
        <v>582</v>
      </c>
      <c r="C627" s="651" t="s">
        <v>591</v>
      </c>
      <c r="D627" s="652" t="s">
        <v>3556</v>
      </c>
      <c r="E627" s="651" t="s">
        <v>609</v>
      </c>
      <c r="F627" s="652" t="s">
        <v>3561</v>
      </c>
      <c r="G627" s="651" t="s">
        <v>634</v>
      </c>
      <c r="H627" s="651" t="s">
        <v>871</v>
      </c>
      <c r="I627" s="651" t="s">
        <v>872</v>
      </c>
      <c r="J627" s="651" t="s">
        <v>873</v>
      </c>
      <c r="K627" s="651" t="s">
        <v>874</v>
      </c>
      <c r="L627" s="653">
        <v>38.753875903777981</v>
      </c>
      <c r="M627" s="653">
        <v>13</v>
      </c>
      <c r="N627" s="654">
        <v>503.80038674911373</v>
      </c>
    </row>
    <row r="628" spans="1:14" ht="14.4" customHeight="1" x14ac:dyDescent="0.3">
      <c r="A628" s="649" t="s">
        <v>581</v>
      </c>
      <c r="B628" s="650" t="s">
        <v>582</v>
      </c>
      <c r="C628" s="651" t="s">
        <v>591</v>
      </c>
      <c r="D628" s="652" t="s">
        <v>3556</v>
      </c>
      <c r="E628" s="651" t="s">
        <v>609</v>
      </c>
      <c r="F628" s="652" t="s">
        <v>3561</v>
      </c>
      <c r="G628" s="651" t="s">
        <v>634</v>
      </c>
      <c r="H628" s="651" t="s">
        <v>2556</v>
      </c>
      <c r="I628" s="651" t="s">
        <v>2557</v>
      </c>
      <c r="J628" s="651" t="s">
        <v>2558</v>
      </c>
      <c r="K628" s="651" t="s">
        <v>2559</v>
      </c>
      <c r="L628" s="653">
        <v>87.22999999999999</v>
      </c>
      <c r="M628" s="653">
        <v>1</v>
      </c>
      <c r="N628" s="654">
        <v>87.22999999999999</v>
      </c>
    </row>
    <row r="629" spans="1:14" ht="14.4" customHeight="1" x14ac:dyDescent="0.3">
      <c r="A629" s="649" t="s">
        <v>581</v>
      </c>
      <c r="B629" s="650" t="s">
        <v>582</v>
      </c>
      <c r="C629" s="651" t="s">
        <v>591</v>
      </c>
      <c r="D629" s="652" t="s">
        <v>3556</v>
      </c>
      <c r="E629" s="651" t="s">
        <v>609</v>
      </c>
      <c r="F629" s="652" t="s">
        <v>3561</v>
      </c>
      <c r="G629" s="651" t="s">
        <v>634</v>
      </c>
      <c r="H629" s="651" t="s">
        <v>2560</v>
      </c>
      <c r="I629" s="651" t="s">
        <v>2561</v>
      </c>
      <c r="J629" s="651" t="s">
        <v>2562</v>
      </c>
      <c r="K629" s="651" t="s">
        <v>2563</v>
      </c>
      <c r="L629" s="653">
        <v>178.08000000000004</v>
      </c>
      <c r="M629" s="653">
        <v>1</v>
      </c>
      <c r="N629" s="654">
        <v>178.08000000000004</v>
      </c>
    </row>
    <row r="630" spans="1:14" ht="14.4" customHeight="1" x14ac:dyDescent="0.3">
      <c r="A630" s="649" t="s">
        <v>581</v>
      </c>
      <c r="B630" s="650" t="s">
        <v>582</v>
      </c>
      <c r="C630" s="651" t="s">
        <v>591</v>
      </c>
      <c r="D630" s="652" t="s">
        <v>3556</v>
      </c>
      <c r="E630" s="651" t="s">
        <v>609</v>
      </c>
      <c r="F630" s="652" t="s">
        <v>3561</v>
      </c>
      <c r="G630" s="651" t="s">
        <v>634</v>
      </c>
      <c r="H630" s="651" t="s">
        <v>875</v>
      </c>
      <c r="I630" s="651" t="s">
        <v>876</v>
      </c>
      <c r="J630" s="651" t="s">
        <v>749</v>
      </c>
      <c r="K630" s="651" t="s">
        <v>877</v>
      </c>
      <c r="L630" s="653">
        <v>22.499907204820918</v>
      </c>
      <c r="M630" s="653">
        <v>73</v>
      </c>
      <c r="N630" s="654">
        <v>1642.4932259519269</v>
      </c>
    </row>
    <row r="631" spans="1:14" ht="14.4" customHeight="1" x14ac:dyDescent="0.3">
      <c r="A631" s="649" t="s">
        <v>581</v>
      </c>
      <c r="B631" s="650" t="s">
        <v>582</v>
      </c>
      <c r="C631" s="651" t="s">
        <v>591</v>
      </c>
      <c r="D631" s="652" t="s">
        <v>3556</v>
      </c>
      <c r="E631" s="651" t="s">
        <v>609</v>
      </c>
      <c r="F631" s="652" t="s">
        <v>3561</v>
      </c>
      <c r="G631" s="651" t="s">
        <v>634</v>
      </c>
      <c r="H631" s="651" t="s">
        <v>2564</v>
      </c>
      <c r="I631" s="651" t="s">
        <v>2565</v>
      </c>
      <c r="J631" s="651" t="s">
        <v>2566</v>
      </c>
      <c r="K631" s="651" t="s">
        <v>2567</v>
      </c>
      <c r="L631" s="653">
        <v>75.44022017401366</v>
      </c>
      <c r="M631" s="653">
        <v>1</v>
      </c>
      <c r="N631" s="654">
        <v>75.44022017401366</v>
      </c>
    </row>
    <row r="632" spans="1:14" ht="14.4" customHeight="1" x14ac:dyDescent="0.3">
      <c r="A632" s="649" t="s">
        <v>581</v>
      </c>
      <c r="B632" s="650" t="s">
        <v>582</v>
      </c>
      <c r="C632" s="651" t="s">
        <v>591</v>
      </c>
      <c r="D632" s="652" t="s">
        <v>3556</v>
      </c>
      <c r="E632" s="651" t="s">
        <v>609</v>
      </c>
      <c r="F632" s="652" t="s">
        <v>3561</v>
      </c>
      <c r="G632" s="651" t="s">
        <v>634</v>
      </c>
      <c r="H632" s="651" t="s">
        <v>885</v>
      </c>
      <c r="I632" s="651" t="s">
        <v>886</v>
      </c>
      <c r="J632" s="651" t="s">
        <v>887</v>
      </c>
      <c r="K632" s="651" t="s">
        <v>888</v>
      </c>
      <c r="L632" s="653">
        <v>59.955000000000005</v>
      </c>
      <c r="M632" s="653">
        <v>6</v>
      </c>
      <c r="N632" s="654">
        <v>359.73</v>
      </c>
    </row>
    <row r="633" spans="1:14" ht="14.4" customHeight="1" x14ac:dyDescent="0.3">
      <c r="A633" s="649" t="s">
        <v>581</v>
      </c>
      <c r="B633" s="650" t="s">
        <v>582</v>
      </c>
      <c r="C633" s="651" t="s">
        <v>591</v>
      </c>
      <c r="D633" s="652" t="s">
        <v>3556</v>
      </c>
      <c r="E633" s="651" t="s">
        <v>609</v>
      </c>
      <c r="F633" s="652" t="s">
        <v>3561</v>
      </c>
      <c r="G633" s="651" t="s">
        <v>634</v>
      </c>
      <c r="H633" s="651" t="s">
        <v>889</v>
      </c>
      <c r="I633" s="651" t="s">
        <v>890</v>
      </c>
      <c r="J633" s="651" t="s">
        <v>891</v>
      </c>
      <c r="K633" s="651" t="s">
        <v>892</v>
      </c>
      <c r="L633" s="653">
        <v>77.109028797088186</v>
      </c>
      <c r="M633" s="653">
        <v>11</v>
      </c>
      <c r="N633" s="654">
        <v>848.19931676797</v>
      </c>
    </row>
    <row r="634" spans="1:14" ht="14.4" customHeight="1" x14ac:dyDescent="0.3">
      <c r="A634" s="649" t="s">
        <v>581</v>
      </c>
      <c r="B634" s="650" t="s">
        <v>582</v>
      </c>
      <c r="C634" s="651" t="s">
        <v>591</v>
      </c>
      <c r="D634" s="652" t="s">
        <v>3556</v>
      </c>
      <c r="E634" s="651" t="s">
        <v>609</v>
      </c>
      <c r="F634" s="652" t="s">
        <v>3561</v>
      </c>
      <c r="G634" s="651" t="s">
        <v>634</v>
      </c>
      <c r="H634" s="651" t="s">
        <v>893</v>
      </c>
      <c r="I634" s="651" t="s">
        <v>894</v>
      </c>
      <c r="J634" s="651" t="s">
        <v>895</v>
      </c>
      <c r="K634" s="651" t="s">
        <v>896</v>
      </c>
      <c r="L634" s="653">
        <v>101.6</v>
      </c>
      <c r="M634" s="653">
        <v>2</v>
      </c>
      <c r="N634" s="654">
        <v>203.2</v>
      </c>
    </row>
    <row r="635" spans="1:14" ht="14.4" customHeight="1" x14ac:dyDescent="0.3">
      <c r="A635" s="649" t="s">
        <v>581</v>
      </c>
      <c r="B635" s="650" t="s">
        <v>582</v>
      </c>
      <c r="C635" s="651" t="s">
        <v>591</v>
      </c>
      <c r="D635" s="652" t="s">
        <v>3556</v>
      </c>
      <c r="E635" s="651" t="s">
        <v>609</v>
      </c>
      <c r="F635" s="652" t="s">
        <v>3561</v>
      </c>
      <c r="G635" s="651" t="s">
        <v>634</v>
      </c>
      <c r="H635" s="651" t="s">
        <v>900</v>
      </c>
      <c r="I635" s="651" t="s">
        <v>901</v>
      </c>
      <c r="J635" s="651" t="s">
        <v>902</v>
      </c>
      <c r="K635" s="651" t="s">
        <v>903</v>
      </c>
      <c r="L635" s="653">
        <v>1113.7300000000002</v>
      </c>
      <c r="M635" s="653">
        <v>1</v>
      </c>
      <c r="N635" s="654">
        <v>1113.7300000000002</v>
      </c>
    </row>
    <row r="636" spans="1:14" ht="14.4" customHeight="1" x14ac:dyDescent="0.3">
      <c r="A636" s="649" t="s">
        <v>581</v>
      </c>
      <c r="B636" s="650" t="s">
        <v>582</v>
      </c>
      <c r="C636" s="651" t="s">
        <v>591</v>
      </c>
      <c r="D636" s="652" t="s">
        <v>3556</v>
      </c>
      <c r="E636" s="651" t="s">
        <v>609</v>
      </c>
      <c r="F636" s="652" t="s">
        <v>3561</v>
      </c>
      <c r="G636" s="651" t="s">
        <v>634</v>
      </c>
      <c r="H636" s="651" t="s">
        <v>904</v>
      </c>
      <c r="I636" s="651" t="s">
        <v>905</v>
      </c>
      <c r="J636" s="651" t="s">
        <v>906</v>
      </c>
      <c r="K636" s="651" t="s">
        <v>907</v>
      </c>
      <c r="L636" s="653">
        <v>67.964496474830383</v>
      </c>
      <c r="M636" s="653">
        <v>7</v>
      </c>
      <c r="N636" s="654">
        <v>475.75147532381266</v>
      </c>
    </row>
    <row r="637" spans="1:14" ht="14.4" customHeight="1" x14ac:dyDescent="0.3">
      <c r="A637" s="649" t="s">
        <v>581</v>
      </c>
      <c r="B637" s="650" t="s">
        <v>582</v>
      </c>
      <c r="C637" s="651" t="s">
        <v>591</v>
      </c>
      <c r="D637" s="652" t="s">
        <v>3556</v>
      </c>
      <c r="E637" s="651" t="s">
        <v>609</v>
      </c>
      <c r="F637" s="652" t="s">
        <v>3561</v>
      </c>
      <c r="G637" s="651" t="s">
        <v>634</v>
      </c>
      <c r="H637" s="651" t="s">
        <v>2568</v>
      </c>
      <c r="I637" s="651" t="s">
        <v>2569</v>
      </c>
      <c r="J637" s="651" t="s">
        <v>2570</v>
      </c>
      <c r="K637" s="651" t="s">
        <v>2571</v>
      </c>
      <c r="L637" s="653">
        <v>100.31</v>
      </c>
      <c r="M637" s="653">
        <v>4</v>
      </c>
      <c r="N637" s="654">
        <v>401.24</v>
      </c>
    </row>
    <row r="638" spans="1:14" ht="14.4" customHeight="1" x14ac:dyDescent="0.3">
      <c r="A638" s="649" t="s">
        <v>581</v>
      </c>
      <c r="B638" s="650" t="s">
        <v>582</v>
      </c>
      <c r="C638" s="651" t="s">
        <v>591</v>
      </c>
      <c r="D638" s="652" t="s">
        <v>3556</v>
      </c>
      <c r="E638" s="651" t="s">
        <v>609</v>
      </c>
      <c r="F638" s="652" t="s">
        <v>3561</v>
      </c>
      <c r="G638" s="651" t="s">
        <v>634</v>
      </c>
      <c r="H638" s="651" t="s">
        <v>2572</v>
      </c>
      <c r="I638" s="651" t="s">
        <v>2573</v>
      </c>
      <c r="J638" s="651" t="s">
        <v>2574</v>
      </c>
      <c r="K638" s="651" t="s">
        <v>1532</v>
      </c>
      <c r="L638" s="653">
        <v>134.22999999999999</v>
      </c>
      <c r="M638" s="653">
        <v>9</v>
      </c>
      <c r="N638" s="654">
        <v>1208.07</v>
      </c>
    </row>
    <row r="639" spans="1:14" ht="14.4" customHeight="1" x14ac:dyDescent="0.3">
      <c r="A639" s="649" t="s">
        <v>581</v>
      </c>
      <c r="B639" s="650" t="s">
        <v>582</v>
      </c>
      <c r="C639" s="651" t="s">
        <v>591</v>
      </c>
      <c r="D639" s="652" t="s">
        <v>3556</v>
      </c>
      <c r="E639" s="651" t="s">
        <v>609</v>
      </c>
      <c r="F639" s="652" t="s">
        <v>3561</v>
      </c>
      <c r="G639" s="651" t="s">
        <v>634</v>
      </c>
      <c r="H639" s="651" t="s">
        <v>908</v>
      </c>
      <c r="I639" s="651" t="s">
        <v>909</v>
      </c>
      <c r="J639" s="651" t="s">
        <v>910</v>
      </c>
      <c r="K639" s="651" t="s">
        <v>911</v>
      </c>
      <c r="L639" s="653">
        <v>83.889999999999986</v>
      </c>
      <c r="M639" s="653">
        <v>2</v>
      </c>
      <c r="N639" s="654">
        <v>167.77999999999997</v>
      </c>
    </row>
    <row r="640" spans="1:14" ht="14.4" customHeight="1" x14ac:dyDescent="0.3">
      <c r="A640" s="649" t="s">
        <v>581</v>
      </c>
      <c r="B640" s="650" t="s">
        <v>582</v>
      </c>
      <c r="C640" s="651" t="s">
        <v>591</v>
      </c>
      <c r="D640" s="652" t="s">
        <v>3556</v>
      </c>
      <c r="E640" s="651" t="s">
        <v>609</v>
      </c>
      <c r="F640" s="652" t="s">
        <v>3561</v>
      </c>
      <c r="G640" s="651" t="s">
        <v>634</v>
      </c>
      <c r="H640" s="651" t="s">
        <v>912</v>
      </c>
      <c r="I640" s="651" t="s">
        <v>913</v>
      </c>
      <c r="J640" s="651" t="s">
        <v>914</v>
      </c>
      <c r="K640" s="651" t="s">
        <v>915</v>
      </c>
      <c r="L640" s="653">
        <v>107.88333333333333</v>
      </c>
      <c r="M640" s="653">
        <v>3</v>
      </c>
      <c r="N640" s="654">
        <v>323.64999999999998</v>
      </c>
    </row>
    <row r="641" spans="1:14" ht="14.4" customHeight="1" x14ac:dyDescent="0.3">
      <c r="A641" s="649" t="s">
        <v>581</v>
      </c>
      <c r="B641" s="650" t="s">
        <v>582</v>
      </c>
      <c r="C641" s="651" t="s">
        <v>591</v>
      </c>
      <c r="D641" s="652" t="s">
        <v>3556</v>
      </c>
      <c r="E641" s="651" t="s">
        <v>609</v>
      </c>
      <c r="F641" s="652" t="s">
        <v>3561</v>
      </c>
      <c r="G641" s="651" t="s">
        <v>634</v>
      </c>
      <c r="H641" s="651" t="s">
        <v>2575</v>
      </c>
      <c r="I641" s="651" t="s">
        <v>2576</v>
      </c>
      <c r="J641" s="651" t="s">
        <v>2577</v>
      </c>
      <c r="K641" s="651" t="s">
        <v>1220</v>
      </c>
      <c r="L641" s="653">
        <v>75.055052054543907</v>
      </c>
      <c r="M641" s="653">
        <v>4</v>
      </c>
      <c r="N641" s="654">
        <v>300.22020821817563</v>
      </c>
    </row>
    <row r="642" spans="1:14" ht="14.4" customHeight="1" x14ac:dyDescent="0.3">
      <c r="A642" s="649" t="s">
        <v>581</v>
      </c>
      <c r="B642" s="650" t="s">
        <v>582</v>
      </c>
      <c r="C642" s="651" t="s">
        <v>591</v>
      </c>
      <c r="D642" s="652" t="s">
        <v>3556</v>
      </c>
      <c r="E642" s="651" t="s">
        <v>609</v>
      </c>
      <c r="F642" s="652" t="s">
        <v>3561</v>
      </c>
      <c r="G642" s="651" t="s">
        <v>634</v>
      </c>
      <c r="H642" s="651" t="s">
        <v>916</v>
      </c>
      <c r="I642" s="651" t="s">
        <v>917</v>
      </c>
      <c r="J642" s="651" t="s">
        <v>918</v>
      </c>
      <c r="K642" s="651" t="s">
        <v>919</v>
      </c>
      <c r="L642" s="653">
        <v>122.6175078368715</v>
      </c>
      <c r="M642" s="653">
        <v>52</v>
      </c>
      <c r="N642" s="654">
        <v>6376.110407517318</v>
      </c>
    </row>
    <row r="643" spans="1:14" ht="14.4" customHeight="1" x14ac:dyDescent="0.3">
      <c r="A643" s="649" t="s">
        <v>581</v>
      </c>
      <c r="B643" s="650" t="s">
        <v>582</v>
      </c>
      <c r="C643" s="651" t="s">
        <v>591</v>
      </c>
      <c r="D643" s="652" t="s">
        <v>3556</v>
      </c>
      <c r="E643" s="651" t="s">
        <v>609</v>
      </c>
      <c r="F643" s="652" t="s">
        <v>3561</v>
      </c>
      <c r="G643" s="651" t="s">
        <v>634</v>
      </c>
      <c r="H643" s="651" t="s">
        <v>920</v>
      </c>
      <c r="I643" s="651" t="s">
        <v>920</v>
      </c>
      <c r="J643" s="651" t="s">
        <v>921</v>
      </c>
      <c r="K643" s="651" t="s">
        <v>922</v>
      </c>
      <c r="L643" s="653">
        <v>100.35000000000002</v>
      </c>
      <c r="M643" s="653">
        <v>1</v>
      </c>
      <c r="N643" s="654">
        <v>100.35000000000002</v>
      </c>
    </row>
    <row r="644" spans="1:14" ht="14.4" customHeight="1" x14ac:dyDescent="0.3">
      <c r="A644" s="649" t="s">
        <v>581</v>
      </c>
      <c r="B644" s="650" t="s">
        <v>582</v>
      </c>
      <c r="C644" s="651" t="s">
        <v>591</v>
      </c>
      <c r="D644" s="652" t="s">
        <v>3556</v>
      </c>
      <c r="E644" s="651" t="s">
        <v>609</v>
      </c>
      <c r="F644" s="652" t="s">
        <v>3561</v>
      </c>
      <c r="G644" s="651" t="s">
        <v>634</v>
      </c>
      <c r="H644" s="651" t="s">
        <v>923</v>
      </c>
      <c r="I644" s="651" t="s">
        <v>924</v>
      </c>
      <c r="J644" s="651" t="s">
        <v>925</v>
      </c>
      <c r="K644" s="651" t="s">
        <v>926</v>
      </c>
      <c r="L644" s="653">
        <v>71.467129078178019</v>
      </c>
      <c r="M644" s="653">
        <v>3</v>
      </c>
      <c r="N644" s="654">
        <v>214.40138723453404</v>
      </c>
    </row>
    <row r="645" spans="1:14" ht="14.4" customHeight="1" x14ac:dyDescent="0.3">
      <c r="A645" s="649" t="s">
        <v>581</v>
      </c>
      <c r="B645" s="650" t="s">
        <v>582</v>
      </c>
      <c r="C645" s="651" t="s">
        <v>591</v>
      </c>
      <c r="D645" s="652" t="s">
        <v>3556</v>
      </c>
      <c r="E645" s="651" t="s">
        <v>609</v>
      </c>
      <c r="F645" s="652" t="s">
        <v>3561</v>
      </c>
      <c r="G645" s="651" t="s">
        <v>634</v>
      </c>
      <c r="H645" s="651" t="s">
        <v>927</v>
      </c>
      <c r="I645" s="651" t="s">
        <v>928</v>
      </c>
      <c r="J645" s="651" t="s">
        <v>929</v>
      </c>
      <c r="K645" s="651" t="s">
        <v>930</v>
      </c>
      <c r="L645" s="653">
        <v>93.039999999999992</v>
      </c>
      <c r="M645" s="653">
        <v>1</v>
      </c>
      <c r="N645" s="654">
        <v>93.039999999999992</v>
      </c>
    </row>
    <row r="646" spans="1:14" ht="14.4" customHeight="1" x14ac:dyDescent="0.3">
      <c r="A646" s="649" t="s">
        <v>581</v>
      </c>
      <c r="B646" s="650" t="s">
        <v>582</v>
      </c>
      <c r="C646" s="651" t="s">
        <v>591</v>
      </c>
      <c r="D646" s="652" t="s">
        <v>3556</v>
      </c>
      <c r="E646" s="651" t="s">
        <v>609</v>
      </c>
      <c r="F646" s="652" t="s">
        <v>3561</v>
      </c>
      <c r="G646" s="651" t="s">
        <v>634</v>
      </c>
      <c r="H646" s="651" t="s">
        <v>935</v>
      </c>
      <c r="I646" s="651" t="s">
        <v>936</v>
      </c>
      <c r="J646" s="651" t="s">
        <v>937</v>
      </c>
      <c r="K646" s="651" t="s">
        <v>938</v>
      </c>
      <c r="L646" s="653">
        <v>167.80690161575907</v>
      </c>
      <c r="M646" s="653">
        <v>54</v>
      </c>
      <c r="N646" s="654">
        <v>9061.5726872509895</v>
      </c>
    </row>
    <row r="647" spans="1:14" ht="14.4" customHeight="1" x14ac:dyDescent="0.3">
      <c r="A647" s="649" t="s">
        <v>581</v>
      </c>
      <c r="B647" s="650" t="s">
        <v>582</v>
      </c>
      <c r="C647" s="651" t="s">
        <v>591</v>
      </c>
      <c r="D647" s="652" t="s">
        <v>3556</v>
      </c>
      <c r="E647" s="651" t="s">
        <v>609</v>
      </c>
      <c r="F647" s="652" t="s">
        <v>3561</v>
      </c>
      <c r="G647" s="651" t="s">
        <v>634</v>
      </c>
      <c r="H647" s="651" t="s">
        <v>2578</v>
      </c>
      <c r="I647" s="651" t="s">
        <v>2579</v>
      </c>
      <c r="J647" s="651" t="s">
        <v>2580</v>
      </c>
      <c r="K647" s="651" t="s">
        <v>2581</v>
      </c>
      <c r="L647" s="653">
        <v>22.299999999999997</v>
      </c>
      <c r="M647" s="653">
        <v>2</v>
      </c>
      <c r="N647" s="654">
        <v>44.599999999999994</v>
      </c>
    </row>
    <row r="648" spans="1:14" ht="14.4" customHeight="1" x14ac:dyDescent="0.3">
      <c r="A648" s="649" t="s">
        <v>581</v>
      </c>
      <c r="B648" s="650" t="s">
        <v>582</v>
      </c>
      <c r="C648" s="651" t="s">
        <v>591</v>
      </c>
      <c r="D648" s="652" t="s">
        <v>3556</v>
      </c>
      <c r="E648" s="651" t="s">
        <v>609</v>
      </c>
      <c r="F648" s="652" t="s">
        <v>3561</v>
      </c>
      <c r="G648" s="651" t="s">
        <v>634</v>
      </c>
      <c r="H648" s="651" t="s">
        <v>939</v>
      </c>
      <c r="I648" s="651" t="s">
        <v>940</v>
      </c>
      <c r="J648" s="651" t="s">
        <v>941</v>
      </c>
      <c r="K648" s="651" t="s">
        <v>942</v>
      </c>
      <c r="L648" s="653">
        <v>67.210711198430772</v>
      </c>
      <c r="M648" s="653">
        <v>218</v>
      </c>
      <c r="N648" s="654">
        <v>14651.93504125791</v>
      </c>
    </row>
    <row r="649" spans="1:14" ht="14.4" customHeight="1" x14ac:dyDescent="0.3">
      <c r="A649" s="649" t="s">
        <v>581</v>
      </c>
      <c r="B649" s="650" t="s">
        <v>582</v>
      </c>
      <c r="C649" s="651" t="s">
        <v>591</v>
      </c>
      <c r="D649" s="652" t="s">
        <v>3556</v>
      </c>
      <c r="E649" s="651" t="s">
        <v>609</v>
      </c>
      <c r="F649" s="652" t="s">
        <v>3561</v>
      </c>
      <c r="G649" s="651" t="s">
        <v>634</v>
      </c>
      <c r="H649" s="651" t="s">
        <v>943</v>
      </c>
      <c r="I649" s="651" t="s">
        <v>943</v>
      </c>
      <c r="J649" s="651" t="s">
        <v>944</v>
      </c>
      <c r="K649" s="651" t="s">
        <v>945</v>
      </c>
      <c r="L649" s="653">
        <v>154.49999999999997</v>
      </c>
      <c r="M649" s="653">
        <v>1</v>
      </c>
      <c r="N649" s="654">
        <v>154.49999999999997</v>
      </c>
    </row>
    <row r="650" spans="1:14" ht="14.4" customHeight="1" x14ac:dyDescent="0.3">
      <c r="A650" s="649" t="s">
        <v>581</v>
      </c>
      <c r="B650" s="650" t="s">
        <v>582</v>
      </c>
      <c r="C650" s="651" t="s">
        <v>591</v>
      </c>
      <c r="D650" s="652" t="s">
        <v>3556</v>
      </c>
      <c r="E650" s="651" t="s">
        <v>609</v>
      </c>
      <c r="F650" s="652" t="s">
        <v>3561</v>
      </c>
      <c r="G650" s="651" t="s">
        <v>634</v>
      </c>
      <c r="H650" s="651" t="s">
        <v>946</v>
      </c>
      <c r="I650" s="651" t="s">
        <v>947</v>
      </c>
      <c r="J650" s="651" t="s">
        <v>948</v>
      </c>
      <c r="K650" s="651" t="s">
        <v>949</v>
      </c>
      <c r="L650" s="653">
        <v>134.54333333333332</v>
      </c>
      <c r="M650" s="653">
        <v>6</v>
      </c>
      <c r="N650" s="654">
        <v>807.26</v>
      </c>
    </row>
    <row r="651" spans="1:14" ht="14.4" customHeight="1" x14ac:dyDescent="0.3">
      <c r="A651" s="649" t="s">
        <v>581</v>
      </c>
      <c r="B651" s="650" t="s">
        <v>582</v>
      </c>
      <c r="C651" s="651" t="s">
        <v>591</v>
      </c>
      <c r="D651" s="652" t="s">
        <v>3556</v>
      </c>
      <c r="E651" s="651" t="s">
        <v>609</v>
      </c>
      <c r="F651" s="652" t="s">
        <v>3561</v>
      </c>
      <c r="G651" s="651" t="s">
        <v>634</v>
      </c>
      <c r="H651" s="651" t="s">
        <v>954</v>
      </c>
      <c r="I651" s="651" t="s">
        <v>955</v>
      </c>
      <c r="J651" s="651" t="s">
        <v>956</v>
      </c>
      <c r="K651" s="651" t="s">
        <v>957</v>
      </c>
      <c r="L651" s="653">
        <v>41.713528781259399</v>
      </c>
      <c r="M651" s="653">
        <v>395</v>
      </c>
      <c r="N651" s="654">
        <v>16476.843868597462</v>
      </c>
    </row>
    <row r="652" spans="1:14" ht="14.4" customHeight="1" x14ac:dyDescent="0.3">
      <c r="A652" s="649" t="s">
        <v>581</v>
      </c>
      <c r="B652" s="650" t="s">
        <v>582</v>
      </c>
      <c r="C652" s="651" t="s">
        <v>591</v>
      </c>
      <c r="D652" s="652" t="s">
        <v>3556</v>
      </c>
      <c r="E652" s="651" t="s">
        <v>609</v>
      </c>
      <c r="F652" s="652" t="s">
        <v>3561</v>
      </c>
      <c r="G652" s="651" t="s">
        <v>634</v>
      </c>
      <c r="H652" s="651" t="s">
        <v>2582</v>
      </c>
      <c r="I652" s="651" t="s">
        <v>2583</v>
      </c>
      <c r="J652" s="651" t="s">
        <v>2584</v>
      </c>
      <c r="K652" s="651" t="s">
        <v>2585</v>
      </c>
      <c r="L652" s="653">
        <v>122.05046153089856</v>
      </c>
      <c r="M652" s="653">
        <v>2</v>
      </c>
      <c r="N652" s="654">
        <v>244.10092306179712</v>
      </c>
    </row>
    <row r="653" spans="1:14" ht="14.4" customHeight="1" x14ac:dyDescent="0.3">
      <c r="A653" s="649" t="s">
        <v>581</v>
      </c>
      <c r="B653" s="650" t="s">
        <v>582</v>
      </c>
      <c r="C653" s="651" t="s">
        <v>591</v>
      </c>
      <c r="D653" s="652" t="s">
        <v>3556</v>
      </c>
      <c r="E653" s="651" t="s">
        <v>609</v>
      </c>
      <c r="F653" s="652" t="s">
        <v>3561</v>
      </c>
      <c r="G653" s="651" t="s">
        <v>634</v>
      </c>
      <c r="H653" s="651" t="s">
        <v>2586</v>
      </c>
      <c r="I653" s="651" t="s">
        <v>2587</v>
      </c>
      <c r="J653" s="651" t="s">
        <v>2588</v>
      </c>
      <c r="K653" s="651" t="s">
        <v>2589</v>
      </c>
      <c r="L653" s="653">
        <v>15.429967019046408</v>
      </c>
      <c r="M653" s="653">
        <v>2</v>
      </c>
      <c r="N653" s="654">
        <v>30.859934038092817</v>
      </c>
    </row>
    <row r="654" spans="1:14" ht="14.4" customHeight="1" x14ac:dyDescent="0.3">
      <c r="A654" s="649" t="s">
        <v>581</v>
      </c>
      <c r="B654" s="650" t="s">
        <v>582</v>
      </c>
      <c r="C654" s="651" t="s">
        <v>591</v>
      </c>
      <c r="D654" s="652" t="s">
        <v>3556</v>
      </c>
      <c r="E654" s="651" t="s">
        <v>609</v>
      </c>
      <c r="F654" s="652" t="s">
        <v>3561</v>
      </c>
      <c r="G654" s="651" t="s">
        <v>634</v>
      </c>
      <c r="H654" s="651" t="s">
        <v>958</v>
      </c>
      <c r="I654" s="651" t="s">
        <v>959</v>
      </c>
      <c r="J654" s="651" t="s">
        <v>960</v>
      </c>
      <c r="K654" s="651" t="s">
        <v>961</v>
      </c>
      <c r="L654" s="653">
        <v>126.63871368736751</v>
      </c>
      <c r="M654" s="653">
        <v>31</v>
      </c>
      <c r="N654" s="654">
        <v>3925.8001243083927</v>
      </c>
    </row>
    <row r="655" spans="1:14" ht="14.4" customHeight="1" x14ac:dyDescent="0.3">
      <c r="A655" s="649" t="s">
        <v>581</v>
      </c>
      <c r="B655" s="650" t="s">
        <v>582</v>
      </c>
      <c r="C655" s="651" t="s">
        <v>591</v>
      </c>
      <c r="D655" s="652" t="s">
        <v>3556</v>
      </c>
      <c r="E655" s="651" t="s">
        <v>609</v>
      </c>
      <c r="F655" s="652" t="s">
        <v>3561</v>
      </c>
      <c r="G655" s="651" t="s">
        <v>634</v>
      </c>
      <c r="H655" s="651" t="s">
        <v>962</v>
      </c>
      <c r="I655" s="651" t="s">
        <v>963</v>
      </c>
      <c r="J655" s="651" t="s">
        <v>960</v>
      </c>
      <c r="K655" s="651" t="s">
        <v>964</v>
      </c>
      <c r="L655" s="653">
        <v>146.3004155216689</v>
      </c>
      <c r="M655" s="653">
        <v>33</v>
      </c>
      <c r="N655" s="654">
        <v>4827.9137122150732</v>
      </c>
    </row>
    <row r="656" spans="1:14" ht="14.4" customHeight="1" x14ac:dyDescent="0.3">
      <c r="A656" s="649" t="s">
        <v>581</v>
      </c>
      <c r="B656" s="650" t="s">
        <v>582</v>
      </c>
      <c r="C656" s="651" t="s">
        <v>591</v>
      </c>
      <c r="D656" s="652" t="s">
        <v>3556</v>
      </c>
      <c r="E656" s="651" t="s">
        <v>609</v>
      </c>
      <c r="F656" s="652" t="s">
        <v>3561</v>
      </c>
      <c r="G656" s="651" t="s">
        <v>634</v>
      </c>
      <c r="H656" s="651" t="s">
        <v>2590</v>
      </c>
      <c r="I656" s="651" t="s">
        <v>2591</v>
      </c>
      <c r="J656" s="651" t="s">
        <v>2592</v>
      </c>
      <c r="K656" s="651" t="s">
        <v>2593</v>
      </c>
      <c r="L656" s="653">
        <v>81.70989165104119</v>
      </c>
      <c r="M656" s="653">
        <v>6</v>
      </c>
      <c r="N656" s="654">
        <v>490.25934990624711</v>
      </c>
    </row>
    <row r="657" spans="1:14" ht="14.4" customHeight="1" x14ac:dyDescent="0.3">
      <c r="A657" s="649" t="s">
        <v>581</v>
      </c>
      <c r="B657" s="650" t="s">
        <v>582</v>
      </c>
      <c r="C657" s="651" t="s">
        <v>591</v>
      </c>
      <c r="D657" s="652" t="s">
        <v>3556</v>
      </c>
      <c r="E657" s="651" t="s">
        <v>609</v>
      </c>
      <c r="F657" s="652" t="s">
        <v>3561</v>
      </c>
      <c r="G657" s="651" t="s">
        <v>634</v>
      </c>
      <c r="H657" s="651" t="s">
        <v>965</v>
      </c>
      <c r="I657" s="651" t="s">
        <v>966</v>
      </c>
      <c r="J657" s="651" t="s">
        <v>967</v>
      </c>
      <c r="K657" s="651" t="s">
        <v>968</v>
      </c>
      <c r="L657" s="653">
        <v>73.177553218719595</v>
      </c>
      <c r="M657" s="653">
        <v>24</v>
      </c>
      <c r="N657" s="654">
        <v>1756.2612772492703</v>
      </c>
    </row>
    <row r="658" spans="1:14" ht="14.4" customHeight="1" x14ac:dyDescent="0.3">
      <c r="A658" s="649" t="s">
        <v>581</v>
      </c>
      <c r="B658" s="650" t="s">
        <v>582</v>
      </c>
      <c r="C658" s="651" t="s">
        <v>591</v>
      </c>
      <c r="D658" s="652" t="s">
        <v>3556</v>
      </c>
      <c r="E658" s="651" t="s">
        <v>609</v>
      </c>
      <c r="F658" s="652" t="s">
        <v>3561</v>
      </c>
      <c r="G658" s="651" t="s">
        <v>634</v>
      </c>
      <c r="H658" s="651" t="s">
        <v>2594</v>
      </c>
      <c r="I658" s="651" t="s">
        <v>2595</v>
      </c>
      <c r="J658" s="651" t="s">
        <v>2596</v>
      </c>
      <c r="K658" s="651" t="s">
        <v>2597</v>
      </c>
      <c r="L658" s="653">
        <v>65.56</v>
      </c>
      <c r="M658" s="653">
        <v>1</v>
      </c>
      <c r="N658" s="654">
        <v>65.56</v>
      </c>
    </row>
    <row r="659" spans="1:14" ht="14.4" customHeight="1" x14ac:dyDescent="0.3">
      <c r="A659" s="649" t="s">
        <v>581</v>
      </c>
      <c r="B659" s="650" t="s">
        <v>582</v>
      </c>
      <c r="C659" s="651" t="s">
        <v>591</v>
      </c>
      <c r="D659" s="652" t="s">
        <v>3556</v>
      </c>
      <c r="E659" s="651" t="s">
        <v>609</v>
      </c>
      <c r="F659" s="652" t="s">
        <v>3561</v>
      </c>
      <c r="G659" s="651" t="s">
        <v>634</v>
      </c>
      <c r="H659" s="651" t="s">
        <v>973</v>
      </c>
      <c r="I659" s="651" t="s">
        <v>974</v>
      </c>
      <c r="J659" s="651" t="s">
        <v>975</v>
      </c>
      <c r="K659" s="651" t="s">
        <v>976</v>
      </c>
      <c r="L659" s="653">
        <v>46.614255892173958</v>
      </c>
      <c r="M659" s="653">
        <v>156</v>
      </c>
      <c r="N659" s="654">
        <v>7271.8239191791372</v>
      </c>
    </row>
    <row r="660" spans="1:14" ht="14.4" customHeight="1" x14ac:dyDescent="0.3">
      <c r="A660" s="649" t="s">
        <v>581</v>
      </c>
      <c r="B660" s="650" t="s">
        <v>582</v>
      </c>
      <c r="C660" s="651" t="s">
        <v>591</v>
      </c>
      <c r="D660" s="652" t="s">
        <v>3556</v>
      </c>
      <c r="E660" s="651" t="s">
        <v>609</v>
      </c>
      <c r="F660" s="652" t="s">
        <v>3561</v>
      </c>
      <c r="G660" s="651" t="s">
        <v>634</v>
      </c>
      <c r="H660" s="651" t="s">
        <v>985</v>
      </c>
      <c r="I660" s="651" t="s">
        <v>985</v>
      </c>
      <c r="J660" s="651" t="s">
        <v>986</v>
      </c>
      <c r="K660" s="651" t="s">
        <v>987</v>
      </c>
      <c r="L660" s="653">
        <v>106.89582136510043</v>
      </c>
      <c r="M660" s="653">
        <v>34</v>
      </c>
      <c r="N660" s="654">
        <v>3634.4579264134145</v>
      </c>
    </row>
    <row r="661" spans="1:14" ht="14.4" customHeight="1" x14ac:dyDescent="0.3">
      <c r="A661" s="649" t="s">
        <v>581</v>
      </c>
      <c r="B661" s="650" t="s">
        <v>582</v>
      </c>
      <c r="C661" s="651" t="s">
        <v>591</v>
      </c>
      <c r="D661" s="652" t="s">
        <v>3556</v>
      </c>
      <c r="E661" s="651" t="s">
        <v>609</v>
      </c>
      <c r="F661" s="652" t="s">
        <v>3561</v>
      </c>
      <c r="G661" s="651" t="s">
        <v>634</v>
      </c>
      <c r="H661" s="651" t="s">
        <v>988</v>
      </c>
      <c r="I661" s="651" t="s">
        <v>989</v>
      </c>
      <c r="J661" s="651" t="s">
        <v>990</v>
      </c>
      <c r="K661" s="651" t="s">
        <v>991</v>
      </c>
      <c r="L661" s="653">
        <v>41.707687927834769</v>
      </c>
      <c r="M661" s="653">
        <v>31</v>
      </c>
      <c r="N661" s="654">
        <v>1292.9383257628779</v>
      </c>
    </row>
    <row r="662" spans="1:14" ht="14.4" customHeight="1" x14ac:dyDescent="0.3">
      <c r="A662" s="649" t="s">
        <v>581</v>
      </c>
      <c r="B662" s="650" t="s">
        <v>582</v>
      </c>
      <c r="C662" s="651" t="s">
        <v>591</v>
      </c>
      <c r="D662" s="652" t="s">
        <v>3556</v>
      </c>
      <c r="E662" s="651" t="s">
        <v>609</v>
      </c>
      <c r="F662" s="652" t="s">
        <v>3561</v>
      </c>
      <c r="G662" s="651" t="s">
        <v>634</v>
      </c>
      <c r="H662" s="651" t="s">
        <v>992</v>
      </c>
      <c r="I662" s="651" t="s">
        <v>993</v>
      </c>
      <c r="J662" s="651" t="s">
        <v>990</v>
      </c>
      <c r="K662" s="651" t="s">
        <v>994</v>
      </c>
      <c r="L662" s="653">
        <v>292.51307154945408</v>
      </c>
      <c r="M662" s="653">
        <v>13</v>
      </c>
      <c r="N662" s="654">
        <v>3802.669930142903</v>
      </c>
    </row>
    <row r="663" spans="1:14" ht="14.4" customHeight="1" x14ac:dyDescent="0.3">
      <c r="A663" s="649" t="s">
        <v>581</v>
      </c>
      <c r="B663" s="650" t="s">
        <v>582</v>
      </c>
      <c r="C663" s="651" t="s">
        <v>591</v>
      </c>
      <c r="D663" s="652" t="s">
        <v>3556</v>
      </c>
      <c r="E663" s="651" t="s">
        <v>609</v>
      </c>
      <c r="F663" s="652" t="s">
        <v>3561</v>
      </c>
      <c r="G663" s="651" t="s">
        <v>634</v>
      </c>
      <c r="H663" s="651" t="s">
        <v>995</v>
      </c>
      <c r="I663" s="651" t="s">
        <v>996</v>
      </c>
      <c r="J663" s="651" t="s">
        <v>997</v>
      </c>
      <c r="K663" s="651" t="s">
        <v>998</v>
      </c>
      <c r="L663" s="653">
        <v>75.315522489107451</v>
      </c>
      <c r="M663" s="653">
        <v>5</v>
      </c>
      <c r="N663" s="654">
        <v>376.57761244553728</v>
      </c>
    </row>
    <row r="664" spans="1:14" ht="14.4" customHeight="1" x14ac:dyDescent="0.3">
      <c r="A664" s="649" t="s">
        <v>581</v>
      </c>
      <c r="B664" s="650" t="s">
        <v>582</v>
      </c>
      <c r="C664" s="651" t="s">
        <v>591</v>
      </c>
      <c r="D664" s="652" t="s">
        <v>3556</v>
      </c>
      <c r="E664" s="651" t="s">
        <v>609</v>
      </c>
      <c r="F664" s="652" t="s">
        <v>3561</v>
      </c>
      <c r="G664" s="651" t="s">
        <v>634</v>
      </c>
      <c r="H664" s="651" t="s">
        <v>999</v>
      </c>
      <c r="I664" s="651" t="s">
        <v>1000</v>
      </c>
      <c r="J664" s="651" t="s">
        <v>1001</v>
      </c>
      <c r="K664" s="651" t="s">
        <v>1002</v>
      </c>
      <c r="L664" s="653">
        <v>393.04371257009734</v>
      </c>
      <c r="M664" s="653">
        <v>25</v>
      </c>
      <c r="N664" s="654">
        <v>9826.0928142524335</v>
      </c>
    </row>
    <row r="665" spans="1:14" ht="14.4" customHeight="1" x14ac:dyDescent="0.3">
      <c r="A665" s="649" t="s">
        <v>581</v>
      </c>
      <c r="B665" s="650" t="s">
        <v>582</v>
      </c>
      <c r="C665" s="651" t="s">
        <v>591</v>
      </c>
      <c r="D665" s="652" t="s">
        <v>3556</v>
      </c>
      <c r="E665" s="651" t="s">
        <v>609</v>
      </c>
      <c r="F665" s="652" t="s">
        <v>3561</v>
      </c>
      <c r="G665" s="651" t="s">
        <v>634</v>
      </c>
      <c r="H665" s="651" t="s">
        <v>1011</v>
      </c>
      <c r="I665" s="651" t="s">
        <v>1012</v>
      </c>
      <c r="J665" s="651" t="s">
        <v>1009</v>
      </c>
      <c r="K665" s="651" t="s">
        <v>1013</v>
      </c>
      <c r="L665" s="653">
        <v>91.689553107338924</v>
      </c>
      <c r="M665" s="653">
        <v>107</v>
      </c>
      <c r="N665" s="654">
        <v>9810.7821824852654</v>
      </c>
    </row>
    <row r="666" spans="1:14" ht="14.4" customHeight="1" x14ac:dyDescent="0.3">
      <c r="A666" s="649" t="s">
        <v>581</v>
      </c>
      <c r="B666" s="650" t="s">
        <v>582</v>
      </c>
      <c r="C666" s="651" t="s">
        <v>591</v>
      </c>
      <c r="D666" s="652" t="s">
        <v>3556</v>
      </c>
      <c r="E666" s="651" t="s">
        <v>609</v>
      </c>
      <c r="F666" s="652" t="s">
        <v>3561</v>
      </c>
      <c r="G666" s="651" t="s">
        <v>634</v>
      </c>
      <c r="H666" s="651" t="s">
        <v>2598</v>
      </c>
      <c r="I666" s="651" t="s">
        <v>2599</v>
      </c>
      <c r="J666" s="651" t="s">
        <v>2600</v>
      </c>
      <c r="K666" s="651" t="s">
        <v>945</v>
      </c>
      <c r="L666" s="653">
        <v>41.16</v>
      </c>
      <c r="M666" s="653">
        <v>8</v>
      </c>
      <c r="N666" s="654">
        <v>329.28</v>
      </c>
    </row>
    <row r="667" spans="1:14" ht="14.4" customHeight="1" x14ac:dyDescent="0.3">
      <c r="A667" s="649" t="s">
        <v>581</v>
      </c>
      <c r="B667" s="650" t="s">
        <v>582</v>
      </c>
      <c r="C667" s="651" t="s">
        <v>591</v>
      </c>
      <c r="D667" s="652" t="s">
        <v>3556</v>
      </c>
      <c r="E667" s="651" t="s">
        <v>609</v>
      </c>
      <c r="F667" s="652" t="s">
        <v>3561</v>
      </c>
      <c r="G667" s="651" t="s">
        <v>634</v>
      </c>
      <c r="H667" s="651" t="s">
        <v>2601</v>
      </c>
      <c r="I667" s="651" t="s">
        <v>2602</v>
      </c>
      <c r="J667" s="651" t="s">
        <v>2603</v>
      </c>
      <c r="K667" s="651" t="s">
        <v>2604</v>
      </c>
      <c r="L667" s="653">
        <v>524.62</v>
      </c>
      <c r="M667" s="653">
        <v>1</v>
      </c>
      <c r="N667" s="654">
        <v>524.62</v>
      </c>
    </row>
    <row r="668" spans="1:14" ht="14.4" customHeight="1" x14ac:dyDescent="0.3">
      <c r="A668" s="649" t="s">
        <v>581</v>
      </c>
      <c r="B668" s="650" t="s">
        <v>582</v>
      </c>
      <c r="C668" s="651" t="s">
        <v>591</v>
      </c>
      <c r="D668" s="652" t="s">
        <v>3556</v>
      </c>
      <c r="E668" s="651" t="s">
        <v>609</v>
      </c>
      <c r="F668" s="652" t="s">
        <v>3561</v>
      </c>
      <c r="G668" s="651" t="s">
        <v>634</v>
      </c>
      <c r="H668" s="651" t="s">
        <v>1014</v>
      </c>
      <c r="I668" s="651" t="s">
        <v>1015</v>
      </c>
      <c r="J668" s="651" t="s">
        <v>1016</v>
      </c>
      <c r="K668" s="651" t="s">
        <v>1017</v>
      </c>
      <c r="L668" s="653">
        <v>55.50500000000001</v>
      </c>
      <c r="M668" s="653">
        <v>2</v>
      </c>
      <c r="N668" s="654">
        <v>111.01000000000002</v>
      </c>
    </row>
    <row r="669" spans="1:14" ht="14.4" customHeight="1" x14ac:dyDescent="0.3">
      <c r="A669" s="649" t="s">
        <v>581</v>
      </c>
      <c r="B669" s="650" t="s">
        <v>582</v>
      </c>
      <c r="C669" s="651" t="s">
        <v>591</v>
      </c>
      <c r="D669" s="652" t="s">
        <v>3556</v>
      </c>
      <c r="E669" s="651" t="s">
        <v>609</v>
      </c>
      <c r="F669" s="652" t="s">
        <v>3561</v>
      </c>
      <c r="G669" s="651" t="s">
        <v>634</v>
      </c>
      <c r="H669" s="651" t="s">
        <v>1018</v>
      </c>
      <c r="I669" s="651" t="s">
        <v>1019</v>
      </c>
      <c r="J669" s="651" t="s">
        <v>1020</v>
      </c>
      <c r="K669" s="651" t="s">
        <v>1021</v>
      </c>
      <c r="L669" s="653">
        <v>37.901995177056683</v>
      </c>
      <c r="M669" s="653">
        <v>15</v>
      </c>
      <c r="N669" s="654">
        <v>568.5299276558502</v>
      </c>
    </row>
    <row r="670" spans="1:14" ht="14.4" customHeight="1" x14ac:dyDescent="0.3">
      <c r="A670" s="649" t="s">
        <v>581</v>
      </c>
      <c r="B670" s="650" t="s">
        <v>582</v>
      </c>
      <c r="C670" s="651" t="s">
        <v>591</v>
      </c>
      <c r="D670" s="652" t="s">
        <v>3556</v>
      </c>
      <c r="E670" s="651" t="s">
        <v>609</v>
      </c>
      <c r="F670" s="652" t="s">
        <v>3561</v>
      </c>
      <c r="G670" s="651" t="s">
        <v>634</v>
      </c>
      <c r="H670" s="651" t="s">
        <v>1026</v>
      </c>
      <c r="I670" s="651" t="s">
        <v>1027</v>
      </c>
      <c r="J670" s="651" t="s">
        <v>1028</v>
      </c>
      <c r="K670" s="651" t="s">
        <v>1029</v>
      </c>
      <c r="L670" s="653">
        <v>41.78</v>
      </c>
      <c r="M670" s="653">
        <v>9</v>
      </c>
      <c r="N670" s="654">
        <v>376.02</v>
      </c>
    </row>
    <row r="671" spans="1:14" ht="14.4" customHeight="1" x14ac:dyDescent="0.3">
      <c r="A671" s="649" t="s">
        <v>581</v>
      </c>
      <c r="B671" s="650" t="s">
        <v>582</v>
      </c>
      <c r="C671" s="651" t="s">
        <v>591</v>
      </c>
      <c r="D671" s="652" t="s">
        <v>3556</v>
      </c>
      <c r="E671" s="651" t="s">
        <v>609</v>
      </c>
      <c r="F671" s="652" t="s">
        <v>3561</v>
      </c>
      <c r="G671" s="651" t="s">
        <v>634</v>
      </c>
      <c r="H671" s="651" t="s">
        <v>2605</v>
      </c>
      <c r="I671" s="651" t="s">
        <v>2606</v>
      </c>
      <c r="J671" s="651" t="s">
        <v>2607</v>
      </c>
      <c r="K671" s="651" t="s">
        <v>2608</v>
      </c>
      <c r="L671" s="653">
        <v>160.21999485917016</v>
      </c>
      <c r="M671" s="653">
        <v>1</v>
      </c>
      <c r="N671" s="654">
        <v>160.21999485917016</v>
      </c>
    </row>
    <row r="672" spans="1:14" ht="14.4" customHeight="1" x14ac:dyDescent="0.3">
      <c r="A672" s="649" t="s">
        <v>581</v>
      </c>
      <c r="B672" s="650" t="s">
        <v>582</v>
      </c>
      <c r="C672" s="651" t="s">
        <v>591</v>
      </c>
      <c r="D672" s="652" t="s">
        <v>3556</v>
      </c>
      <c r="E672" s="651" t="s">
        <v>609</v>
      </c>
      <c r="F672" s="652" t="s">
        <v>3561</v>
      </c>
      <c r="G672" s="651" t="s">
        <v>634</v>
      </c>
      <c r="H672" s="651" t="s">
        <v>2609</v>
      </c>
      <c r="I672" s="651" t="s">
        <v>2610</v>
      </c>
      <c r="J672" s="651" t="s">
        <v>2611</v>
      </c>
      <c r="K672" s="651" t="s">
        <v>2612</v>
      </c>
      <c r="L672" s="653">
        <v>117.09000000000002</v>
      </c>
      <c r="M672" s="653">
        <v>4</v>
      </c>
      <c r="N672" s="654">
        <v>468.36000000000007</v>
      </c>
    </row>
    <row r="673" spans="1:14" ht="14.4" customHeight="1" x14ac:dyDescent="0.3">
      <c r="A673" s="649" t="s">
        <v>581</v>
      </c>
      <c r="B673" s="650" t="s">
        <v>582</v>
      </c>
      <c r="C673" s="651" t="s">
        <v>591</v>
      </c>
      <c r="D673" s="652" t="s">
        <v>3556</v>
      </c>
      <c r="E673" s="651" t="s">
        <v>609</v>
      </c>
      <c r="F673" s="652" t="s">
        <v>3561</v>
      </c>
      <c r="G673" s="651" t="s">
        <v>634</v>
      </c>
      <c r="H673" s="651" t="s">
        <v>2613</v>
      </c>
      <c r="I673" s="651" t="s">
        <v>2614</v>
      </c>
      <c r="J673" s="651" t="s">
        <v>773</v>
      </c>
      <c r="K673" s="651" t="s">
        <v>2615</v>
      </c>
      <c r="L673" s="653">
        <v>166.90919930870868</v>
      </c>
      <c r="M673" s="653">
        <v>6</v>
      </c>
      <c r="N673" s="654">
        <v>1001.455195852252</v>
      </c>
    </row>
    <row r="674" spans="1:14" ht="14.4" customHeight="1" x14ac:dyDescent="0.3">
      <c r="A674" s="649" t="s">
        <v>581</v>
      </c>
      <c r="B674" s="650" t="s">
        <v>582</v>
      </c>
      <c r="C674" s="651" t="s">
        <v>591</v>
      </c>
      <c r="D674" s="652" t="s">
        <v>3556</v>
      </c>
      <c r="E674" s="651" t="s">
        <v>609</v>
      </c>
      <c r="F674" s="652" t="s">
        <v>3561</v>
      </c>
      <c r="G674" s="651" t="s">
        <v>634</v>
      </c>
      <c r="H674" s="651" t="s">
        <v>1030</v>
      </c>
      <c r="I674" s="651" t="s">
        <v>1031</v>
      </c>
      <c r="J674" s="651" t="s">
        <v>1032</v>
      </c>
      <c r="K674" s="651" t="s">
        <v>1033</v>
      </c>
      <c r="L674" s="653">
        <v>9.7472300387221082</v>
      </c>
      <c r="M674" s="653">
        <v>146</v>
      </c>
      <c r="N674" s="654">
        <v>1423.0955856534279</v>
      </c>
    </row>
    <row r="675" spans="1:14" ht="14.4" customHeight="1" x14ac:dyDescent="0.3">
      <c r="A675" s="649" t="s">
        <v>581</v>
      </c>
      <c r="B675" s="650" t="s">
        <v>582</v>
      </c>
      <c r="C675" s="651" t="s">
        <v>591</v>
      </c>
      <c r="D675" s="652" t="s">
        <v>3556</v>
      </c>
      <c r="E675" s="651" t="s">
        <v>609</v>
      </c>
      <c r="F675" s="652" t="s">
        <v>3561</v>
      </c>
      <c r="G675" s="651" t="s">
        <v>634</v>
      </c>
      <c r="H675" s="651" t="s">
        <v>1034</v>
      </c>
      <c r="I675" s="651" t="s">
        <v>1035</v>
      </c>
      <c r="J675" s="651" t="s">
        <v>1036</v>
      </c>
      <c r="K675" s="651" t="s">
        <v>1037</v>
      </c>
      <c r="L675" s="653">
        <v>42.676014418986348</v>
      </c>
      <c r="M675" s="653">
        <v>10</v>
      </c>
      <c r="N675" s="654">
        <v>426.76014418986347</v>
      </c>
    </row>
    <row r="676" spans="1:14" ht="14.4" customHeight="1" x14ac:dyDescent="0.3">
      <c r="A676" s="649" t="s">
        <v>581</v>
      </c>
      <c r="B676" s="650" t="s">
        <v>582</v>
      </c>
      <c r="C676" s="651" t="s">
        <v>591</v>
      </c>
      <c r="D676" s="652" t="s">
        <v>3556</v>
      </c>
      <c r="E676" s="651" t="s">
        <v>609</v>
      </c>
      <c r="F676" s="652" t="s">
        <v>3561</v>
      </c>
      <c r="G676" s="651" t="s">
        <v>634</v>
      </c>
      <c r="H676" s="651" t="s">
        <v>2616</v>
      </c>
      <c r="I676" s="651" t="s">
        <v>2616</v>
      </c>
      <c r="J676" s="651" t="s">
        <v>2617</v>
      </c>
      <c r="K676" s="651" t="s">
        <v>2618</v>
      </c>
      <c r="L676" s="653">
        <v>331.45499999999993</v>
      </c>
      <c r="M676" s="653">
        <v>2</v>
      </c>
      <c r="N676" s="654">
        <v>662.90999999999985</v>
      </c>
    </row>
    <row r="677" spans="1:14" ht="14.4" customHeight="1" x14ac:dyDescent="0.3">
      <c r="A677" s="649" t="s">
        <v>581</v>
      </c>
      <c r="B677" s="650" t="s">
        <v>582</v>
      </c>
      <c r="C677" s="651" t="s">
        <v>591</v>
      </c>
      <c r="D677" s="652" t="s">
        <v>3556</v>
      </c>
      <c r="E677" s="651" t="s">
        <v>609</v>
      </c>
      <c r="F677" s="652" t="s">
        <v>3561</v>
      </c>
      <c r="G677" s="651" t="s">
        <v>634</v>
      </c>
      <c r="H677" s="651" t="s">
        <v>1042</v>
      </c>
      <c r="I677" s="651" t="s">
        <v>1043</v>
      </c>
      <c r="J677" s="651" t="s">
        <v>1044</v>
      </c>
      <c r="K677" s="651" t="s">
        <v>1045</v>
      </c>
      <c r="L677" s="653">
        <v>153.30363526132115</v>
      </c>
      <c r="M677" s="653">
        <v>27</v>
      </c>
      <c r="N677" s="654">
        <v>4139.198152055671</v>
      </c>
    </row>
    <row r="678" spans="1:14" ht="14.4" customHeight="1" x14ac:dyDescent="0.3">
      <c r="A678" s="649" t="s">
        <v>581</v>
      </c>
      <c r="B678" s="650" t="s">
        <v>582</v>
      </c>
      <c r="C678" s="651" t="s">
        <v>591</v>
      </c>
      <c r="D678" s="652" t="s">
        <v>3556</v>
      </c>
      <c r="E678" s="651" t="s">
        <v>609</v>
      </c>
      <c r="F678" s="652" t="s">
        <v>3561</v>
      </c>
      <c r="G678" s="651" t="s">
        <v>634</v>
      </c>
      <c r="H678" s="651" t="s">
        <v>2619</v>
      </c>
      <c r="I678" s="651" t="s">
        <v>237</v>
      </c>
      <c r="J678" s="651" t="s">
        <v>2620</v>
      </c>
      <c r="K678" s="651" t="s">
        <v>1668</v>
      </c>
      <c r="L678" s="653">
        <v>38.399999999999991</v>
      </c>
      <c r="M678" s="653">
        <v>2</v>
      </c>
      <c r="N678" s="654">
        <v>76.799999999999983</v>
      </c>
    </row>
    <row r="679" spans="1:14" ht="14.4" customHeight="1" x14ac:dyDescent="0.3">
      <c r="A679" s="649" t="s">
        <v>581</v>
      </c>
      <c r="B679" s="650" t="s">
        <v>582</v>
      </c>
      <c r="C679" s="651" t="s">
        <v>591</v>
      </c>
      <c r="D679" s="652" t="s">
        <v>3556</v>
      </c>
      <c r="E679" s="651" t="s">
        <v>609</v>
      </c>
      <c r="F679" s="652" t="s">
        <v>3561</v>
      </c>
      <c r="G679" s="651" t="s">
        <v>634</v>
      </c>
      <c r="H679" s="651" t="s">
        <v>1054</v>
      </c>
      <c r="I679" s="651" t="s">
        <v>237</v>
      </c>
      <c r="J679" s="651" t="s">
        <v>1055</v>
      </c>
      <c r="K679" s="651"/>
      <c r="L679" s="653">
        <v>142.13162651323918</v>
      </c>
      <c r="M679" s="653">
        <v>12</v>
      </c>
      <c r="N679" s="654">
        <v>1705.5795181588703</v>
      </c>
    </row>
    <row r="680" spans="1:14" ht="14.4" customHeight="1" x14ac:dyDescent="0.3">
      <c r="A680" s="649" t="s">
        <v>581</v>
      </c>
      <c r="B680" s="650" t="s">
        <v>582</v>
      </c>
      <c r="C680" s="651" t="s">
        <v>591</v>
      </c>
      <c r="D680" s="652" t="s">
        <v>3556</v>
      </c>
      <c r="E680" s="651" t="s">
        <v>609</v>
      </c>
      <c r="F680" s="652" t="s">
        <v>3561</v>
      </c>
      <c r="G680" s="651" t="s">
        <v>634</v>
      </c>
      <c r="H680" s="651" t="s">
        <v>1056</v>
      </c>
      <c r="I680" s="651" t="s">
        <v>237</v>
      </c>
      <c r="J680" s="651" t="s">
        <v>1057</v>
      </c>
      <c r="K680" s="651"/>
      <c r="L680" s="653">
        <v>99.508313214531114</v>
      </c>
      <c r="M680" s="653">
        <v>78</v>
      </c>
      <c r="N680" s="654">
        <v>7761.6484307334267</v>
      </c>
    </row>
    <row r="681" spans="1:14" ht="14.4" customHeight="1" x14ac:dyDescent="0.3">
      <c r="A681" s="649" t="s">
        <v>581</v>
      </c>
      <c r="B681" s="650" t="s">
        <v>582</v>
      </c>
      <c r="C681" s="651" t="s">
        <v>591</v>
      </c>
      <c r="D681" s="652" t="s">
        <v>3556</v>
      </c>
      <c r="E681" s="651" t="s">
        <v>609</v>
      </c>
      <c r="F681" s="652" t="s">
        <v>3561</v>
      </c>
      <c r="G681" s="651" t="s">
        <v>634</v>
      </c>
      <c r="H681" s="651" t="s">
        <v>1062</v>
      </c>
      <c r="I681" s="651" t="s">
        <v>1063</v>
      </c>
      <c r="J681" s="651" t="s">
        <v>1064</v>
      </c>
      <c r="K681" s="651" t="s">
        <v>884</v>
      </c>
      <c r="L681" s="653">
        <v>28.349917029180705</v>
      </c>
      <c r="M681" s="653">
        <v>3</v>
      </c>
      <c r="N681" s="654">
        <v>85.04975108754212</v>
      </c>
    </row>
    <row r="682" spans="1:14" ht="14.4" customHeight="1" x14ac:dyDescent="0.3">
      <c r="A682" s="649" t="s">
        <v>581</v>
      </c>
      <c r="B682" s="650" t="s">
        <v>582</v>
      </c>
      <c r="C682" s="651" t="s">
        <v>591</v>
      </c>
      <c r="D682" s="652" t="s">
        <v>3556</v>
      </c>
      <c r="E682" s="651" t="s">
        <v>609</v>
      </c>
      <c r="F682" s="652" t="s">
        <v>3561</v>
      </c>
      <c r="G682" s="651" t="s">
        <v>634</v>
      </c>
      <c r="H682" s="651" t="s">
        <v>1065</v>
      </c>
      <c r="I682" s="651" t="s">
        <v>1066</v>
      </c>
      <c r="J682" s="651" t="s">
        <v>1067</v>
      </c>
      <c r="K682" s="651" t="s">
        <v>1068</v>
      </c>
      <c r="L682" s="653">
        <v>95.605004350970262</v>
      </c>
      <c r="M682" s="653">
        <v>6</v>
      </c>
      <c r="N682" s="654">
        <v>573.63002610582157</v>
      </c>
    </row>
    <row r="683" spans="1:14" ht="14.4" customHeight="1" x14ac:dyDescent="0.3">
      <c r="A683" s="649" t="s">
        <v>581</v>
      </c>
      <c r="B683" s="650" t="s">
        <v>582</v>
      </c>
      <c r="C683" s="651" t="s">
        <v>591</v>
      </c>
      <c r="D683" s="652" t="s">
        <v>3556</v>
      </c>
      <c r="E683" s="651" t="s">
        <v>609</v>
      </c>
      <c r="F683" s="652" t="s">
        <v>3561</v>
      </c>
      <c r="G683" s="651" t="s">
        <v>634</v>
      </c>
      <c r="H683" s="651" t="s">
        <v>2621</v>
      </c>
      <c r="I683" s="651" t="s">
        <v>2622</v>
      </c>
      <c r="J683" s="651" t="s">
        <v>1040</v>
      </c>
      <c r="K683" s="651" t="s">
        <v>2623</v>
      </c>
      <c r="L683" s="653">
        <v>59.280097029688086</v>
      </c>
      <c r="M683" s="653">
        <v>15</v>
      </c>
      <c r="N683" s="654">
        <v>889.20145544532124</v>
      </c>
    </row>
    <row r="684" spans="1:14" ht="14.4" customHeight="1" x14ac:dyDescent="0.3">
      <c r="A684" s="649" t="s">
        <v>581</v>
      </c>
      <c r="B684" s="650" t="s">
        <v>582</v>
      </c>
      <c r="C684" s="651" t="s">
        <v>591</v>
      </c>
      <c r="D684" s="652" t="s">
        <v>3556</v>
      </c>
      <c r="E684" s="651" t="s">
        <v>609</v>
      </c>
      <c r="F684" s="652" t="s">
        <v>3561</v>
      </c>
      <c r="G684" s="651" t="s">
        <v>634</v>
      </c>
      <c r="H684" s="651" t="s">
        <v>1069</v>
      </c>
      <c r="I684" s="651" t="s">
        <v>1070</v>
      </c>
      <c r="J684" s="651" t="s">
        <v>1071</v>
      </c>
      <c r="K684" s="651" t="s">
        <v>613</v>
      </c>
      <c r="L684" s="653">
        <v>64.204841214300785</v>
      </c>
      <c r="M684" s="653">
        <v>57</v>
      </c>
      <c r="N684" s="654">
        <v>3659.675949215145</v>
      </c>
    </row>
    <row r="685" spans="1:14" ht="14.4" customHeight="1" x14ac:dyDescent="0.3">
      <c r="A685" s="649" t="s">
        <v>581</v>
      </c>
      <c r="B685" s="650" t="s">
        <v>582</v>
      </c>
      <c r="C685" s="651" t="s">
        <v>591</v>
      </c>
      <c r="D685" s="652" t="s">
        <v>3556</v>
      </c>
      <c r="E685" s="651" t="s">
        <v>609</v>
      </c>
      <c r="F685" s="652" t="s">
        <v>3561</v>
      </c>
      <c r="G685" s="651" t="s">
        <v>634</v>
      </c>
      <c r="H685" s="651" t="s">
        <v>1072</v>
      </c>
      <c r="I685" s="651" t="s">
        <v>1073</v>
      </c>
      <c r="J685" s="651" t="s">
        <v>1074</v>
      </c>
      <c r="K685" s="651" t="s">
        <v>1075</v>
      </c>
      <c r="L685" s="653">
        <v>110.92969299201461</v>
      </c>
      <c r="M685" s="653">
        <v>13</v>
      </c>
      <c r="N685" s="654">
        <v>1442.0860088961899</v>
      </c>
    </row>
    <row r="686" spans="1:14" ht="14.4" customHeight="1" x14ac:dyDescent="0.3">
      <c r="A686" s="649" t="s">
        <v>581</v>
      </c>
      <c r="B686" s="650" t="s">
        <v>582</v>
      </c>
      <c r="C686" s="651" t="s">
        <v>591</v>
      </c>
      <c r="D686" s="652" t="s">
        <v>3556</v>
      </c>
      <c r="E686" s="651" t="s">
        <v>609</v>
      </c>
      <c r="F686" s="652" t="s">
        <v>3561</v>
      </c>
      <c r="G686" s="651" t="s">
        <v>634</v>
      </c>
      <c r="H686" s="651" t="s">
        <v>1076</v>
      </c>
      <c r="I686" s="651" t="s">
        <v>1077</v>
      </c>
      <c r="J686" s="651" t="s">
        <v>1078</v>
      </c>
      <c r="K686" s="651" t="s">
        <v>1079</v>
      </c>
      <c r="L686" s="653">
        <v>25.17006726435212</v>
      </c>
      <c r="M686" s="653">
        <v>5</v>
      </c>
      <c r="N686" s="654">
        <v>125.85033632176059</v>
      </c>
    </row>
    <row r="687" spans="1:14" ht="14.4" customHeight="1" x14ac:dyDescent="0.3">
      <c r="A687" s="649" t="s">
        <v>581</v>
      </c>
      <c r="B687" s="650" t="s">
        <v>582</v>
      </c>
      <c r="C687" s="651" t="s">
        <v>591</v>
      </c>
      <c r="D687" s="652" t="s">
        <v>3556</v>
      </c>
      <c r="E687" s="651" t="s">
        <v>609</v>
      </c>
      <c r="F687" s="652" t="s">
        <v>3561</v>
      </c>
      <c r="G687" s="651" t="s">
        <v>634</v>
      </c>
      <c r="H687" s="651" t="s">
        <v>2624</v>
      </c>
      <c r="I687" s="651" t="s">
        <v>2625</v>
      </c>
      <c r="J687" s="651" t="s">
        <v>1262</v>
      </c>
      <c r="K687" s="651" t="s">
        <v>1276</v>
      </c>
      <c r="L687" s="653">
        <v>121.44088992589815</v>
      </c>
      <c r="M687" s="653">
        <v>1</v>
      </c>
      <c r="N687" s="654">
        <v>121.44088992589815</v>
      </c>
    </row>
    <row r="688" spans="1:14" ht="14.4" customHeight="1" x14ac:dyDescent="0.3">
      <c r="A688" s="649" t="s">
        <v>581</v>
      </c>
      <c r="B688" s="650" t="s">
        <v>582</v>
      </c>
      <c r="C688" s="651" t="s">
        <v>591</v>
      </c>
      <c r="D688" s="652" t="s">
        <v>3556</v>
      </c>
      <c r="E688" s="651" t="s">
        <v>609</v>
      </c>
      <c r="F688" s="652" t="s">
        <v>3561</v>
      </c>
      <c r="G688" s="651" t="s">
        <v>634</v>
      </c>
      <c r="H688" s="651" t="s">
        <v>1084</v>
      </c>
      <c r="I688" s="651" t="s">
        <v>1085</v>
      </c>
      <c r="J688" s="651" t="s">
        <v>1086</v>
      </c>
      <c r="K688" s="651" t="s">
        <v>1087</v>
      </c>
      <c r="L688" s="653">
        <v>121.7069496741847</v>
      </c>
      <c r="M688" s="653">
        <v>7</v>
      </c>
      <c r="N688" s="654">
        <v>851.94864771929292</v>
      </c>
    </row>
    <row r="689" spans="1:14" ht="14.4" customHeight="1" x14ac:dyDescent="0.3">
      <c r="A689" s="649" t="s">
        <v>581</v>
      </c>
      <c r="B689" s="650" t="s">
        <v>582</v>
      </c>
      <c r="C689" s="651" t="s">
        <v>591</v>
      </c>
      <c r="D689" s="652" t="s">
        <v>3556</v>
      </c>
      <c r="E689" s="651" t="s">
        <v>609</v>
      </c>
      <c r="F689" s="652" t="s">
        <v>3561</v>
      </c>
      <c r="G689" s="651" t="s">
        <v>634</v>
      </c>
      <c r="H689" s="651" t="s">
        <v>1092</v>
      </c>
      <c r="I689" s="651" t="s">
        <v>1093</v>
      </c>
      <c r="J689" s="651" t="s">
        <v>1094</v>
      </c>
      <c r="K689" s="651" t="s">
        <v>1095</v>
      </c>
      <c r="L689" s="653">
        <v>42.43997164475951</v>
      </c>
      <c r="M689" s="653">
        <v>8</v>
      </c>
      <c r="N689" s="654">
        <v>339.51977315807608</v>
      </c>
    </row>
    <row r="690" spans="1:14" ht="14.4" customHeight="1" x14ac:dyDescent="0.3">
      <c r="A690" s="649" t="s">
        <v>581</v>
      </c>
      <c r="B690" s="650" t="s">
        <v>582</v>
      </c>
      <c r="C690" s="651" t="s">
        <v>591</v>
      </c>
      <c r="D690" s="652" t="s">
        <v>3556</v>
      </c>
      <c r="E690" s="651" t="s">
        <v>609</v>
      </c>
      <c r="F690" s="652" t="s">
        <v>3561</v>
      </c>
      <c r="G690" s="651" t="s">
        <v>634</v>
      </c>
      <c r="H690" s="651" t="s">
        <v>1096</v>
      </c>
      <c r="I690" s="651" t="s">
        <v>1097</v>
      </c>
      <c r="J690" s="651" t="s">
        <v>1098</v>
      </c>
      <c r="K690" s="651" t="s">
        <v>1099</v>
      </c>
      <c r="L690" s="653">
        <v>71.574173391486028</v>
      </c>
      <c r="M690" s="653">
        <v>19</v>
      </c>
      <c r="N690" s="654">
        <v>1359.9092944382346</v>
      </c>
    </row>
    <row r="691" spans="1:14" ht="14.4" customHeight="1" x14ac:dyDescent="0.3">
      <c r="A691" s="649" t="s">
        <v>581</v>
      </c>
      <c r="B691" s="650" t="s">
        <v>582</v>
      </c>
      <c r="C691" s="651" t="s">
        <v>591</v>
      </c>
      <c r="D691" s="652" t="s">
        <v>3556</v>
      </c>
      <c r="E691" s="651" t="s">
        <v>609</v>
      </c>
      <c r="F691" s="652" t="s">
        <v>3561</v>
      </c>
      <c r="G691" s="651" t="s">
        <v>634</v>
      </c>
      <c r="H691" s="651" t="s">
        <v>2626</v>
      </c>
      <c r="I691" s="651" t="s">
        <v>2627</v>
      </c>
      <c r="J691" s="651" t="s">
        <v>1106</v>
      </c>
      <c r="K691" s="651" t="s">
        <v>2628</v>
      </c>
      <c r="L691" s="653">
        <v>81.845312499999977</v>
      </c>
      <c r="M691" s="653">
        <v>16</v>
      </c>
      <c r="N691" s="654">
        <v>1309.5249999999996</v>
      </c>
    </row>
    <row r="692" spans="1:14" ht="14.4" customHeight="1" x14ac:dyDescent="0.3">
      <c r="A692" s="649" t="s">
        <v>581</v>
      </c>
      <c r="B692" s="650" t="s">
        <v>582</v>
      </c>
      <c r="C692" s="651" t="s">
        <v>591</v>
      </c>
      <c r="D692" s="652" t="s">
        <v>3556</v>
      </c>
      <c r="E692" s="651" t="s">
        <v>609</v>
      </c>
      <c r="F692" s="652" t="s">
        <v>3561</v>
      </c>
      <c r="G692" s="651" t="s">
        <v>634</v>
      </c>
      <c r="H692" s="651" t="s">
        <v>1104</v>
      </c>
      <c r="I692" s="651" t="s">
        <v>1105</v>
      </c>
      <c r="J692" s="651" t="s">
        <v>1106</v>
      </c>
      <c r="K692" s="651" t="s">
        <v>1107</v>
      </c>
      <c r="L692" s="653">
        <v>32.531777777777776</v>
      </c>
      <c r="M692" s="653">
        <v>45</v>
      </c>
      <c r="N692" s="654">
        <v>1463.9299999999998</v>
      </c>
    </row>
    <row r="693" spans="1:14" ht="14.4" customHeight="1" x14ac:dyDescent="0.3">
      <c r="A693" s="649" t="s">
        <v>581</v>
      </c>
      <c r="B693" s="650" t="s">
        <v>582</v>
      </c>
      <c r="C693" s="651" t="s">
        <v>591</v>
      </c>
      <c r="D693" s="652" t="s">
        <v>3556</v>
      </c>
      <c r="E693" s="651" t="s">
        <v>609</v>
      </c>
      <c r="F693" s="652" t="s">
        <v>3561</v>
      </c>
      <c r="G693" s="651" t="s">
        <v>634</v>
      </c>
      <c r="H693" s="651" t="s">
        <v>1112</v>
      </c>
      <c r="I693" s="651" t="s">
        <v>1113</v>
      </c>
      <c r="J693" s="651" t="s">
        <v>1114</v>
      </c>
      <c r="K693" s="651" t="s">
        <v>1115</v>
      </c>
      <c r="L693" s="653">
        <v>72.050000000000011</v>
      </c>
      <c r="M693" s="653">
        <v>2</v>
      </c>
      <c r="N693" s="654">
        <v>144.10000000000002</v>
      </c>
    </row>
    <row r="694" spans="1:14" ht="14.4" customHeight="1" x14ac:dyDescent="0.3">
      <c r="A694" s="649" t="s">
        <v>581</v>
      </c>
      <c r="B694" s="650" t="s">
        <v>582</v>
      </c>
      <c r="C694" s="651" t="s">
        <v>591</v>
      </c>
      <c r="D694" s="652" t="s">
        <v>3556</v>
      </c>
      <c r="E694" s="651" t="s">
        <v>609</v>
      </c>
      <c r="F694" s="652" t="s">
        <v>3561</v>
      </c>
      <c r="G694" s="651" t="s">
        <v>634</v>
      </c>
      <c r="H694" s="651" t="s">
        <v>1116</v>
      </c>
      <c r="I694" s="651" t="s">
        <v>1117</v>
      </c>
      <c r="J694" s="651" t="s">
        <v>1118</v>
      </c>
      <c r="K694" s="651" t="s">
        <v>1119</v>
      </c>
      <c r="L694" s="653">
        <v>61.38</v>
      </c>
      <c r="M694" s="653">
        <v>2</v>
      </c>
      <c r="N694" s="654">
        <v>122.76</v>
      </c>
    </row>
    <row r="695" spans="1:14" ht="14.4" customHeight="1" x14ac:dyDescent="0.3">
      <c r="A695" s="649" t="s">
        <v>581</v>
      </c>
      <c r="B695" s="650" t="s">
        <v>582</v>
      </c>
      <c r="C695" s="651" t="s">
        <v>591</v>
      </c>
      <c r="D695" s="652" t="s">
        <v>3556</v>
      </c>
      <c r="E695" s="651" t="s">
        <v>609</v>
      </c>
      <c r="F695" s="652" t="s">
        <v>3561</v>
      </c>
      <c r="G695" s="651" t="s">
        <v>634</v>
      </c>
      <c r="H695" s="651" t="s">
        <v>1122</v>
      </c>
      <c r="I695" s="651" t="s">
        <v>1123</v>
      </c>
      <c r="J695" s="651" t="s">
        <v>1124</v>
      </c>
      <c r="K695" s="651" t="s">
        <v>1125</v>
      </c>
      <c r="L695" s="653">
        <v>19.105171282435784</v>
      </c>
      <c r="M695" s="653">
        <v>77</v>
      </c>
      <c r="N695" s="654">
        <v>1471.0981887475555</v>
      </c>
    </row>
    <row r="696" spans="1:14" ht="14.4" customHeight="1" x14ac:dyDescent="0.3">
      <c r="A696" s="649" t="s">
        <v>581</v>
      </c>
      <c r="B696" s="650" t="s">
        <v>582</v>
      </c>
      <c r="C696" s="651" t="s">
        <v>591</v>
      </c>
      <c r="D696" s="652" t="s">
        <v>3556</v>
      </c>
      <c r="E696" s="651" t="s">
        <v>609</v>
      </c>
      <c r="F696" s="652" t="s">
        <v>3561</v>
      </c>
      <c r="G696" s="651" t="s">
        <v>634</v>
      </c>
      <c r="H696" s="651" t="s">
        <v>2629</v>
      </c>
      <c r="I696" s="651" t="s">
        <v>2630</v>
      </c>
      <c r="J696" s="651" t="s">
        <v>1128</v>
      </c>
      <c r="K696" s="651" t="s">
        <v>2631</v>
      </c>
      <c r="L696" s="653">
        <v>150.8296776074381</v>
      </c>
      <c r="M696" s="653">
        <v>2</v>
      </c>
      <c r="N696" s="654">
        <v>301.6593552148762</v>
      </c>
    </row>
    <row r="697" spans="1:14" ht="14.4" customHeight="1" x14ac:dyDescent="0.3">
      <c r="A697" s="649" t="s">
        <v>581</v>
      </c>
      <c r="B697" s="650" t="s">
        <v>582</v>
      </c>
      <c r="C697" s="651" t="s">
        <v>591</v>
      </c>
      <c r="D697" s="652" t="s">
        <v>3556</v>
      </c>
      <c r="E697" s="651" t="s">
        <v>609</v>
      </c>
      <c r="F697" s="652" t="s">
        <v>3561</v>
      </c>
      <c r="G697" s="651" t="s">
        <v>634</v>
      </c>
      <c r="H697" s="651" t="s">
        <v>1126</v>
      </c>
      <c r="I697" s="651" t="s">
        <v>1127</v>
      </c>
      <c r="J697" s="651" t="s">
        <v>1128</v>
      </c>
      <c r="K697" s="651" t="s">
        <v>1129</v>
      </c>
      <c r="L697" s="653">
        <v>36.273466585770841</v>
      </c>
      <c r="M697" s="653">
        <v>9</v>
      </c>
      <c r="N697" s="654">
        <v>326.46119927193757</v>
      </c>
    </row>
    <row r="698" spans="1:14" ht="14.4" customHeight="1" x14ac:dyDescent="0.3">
      <c r="A698" s="649" t="s">
        <v>581</v>
      </c>
      <c r="B698" s="650" t="s">
        <v>582</v>
      </c>
      <c r="C698" s="651" t="s">
        <v>591</v>
      </c>
      <c r="D698" s="652" t="s">
        <v>3556</v>
      </c>
      <c r="E698" s="651" t="s">
        <v>609</v>
      </c>
      <c r="F698" s="652" t="s">
        <v>3561</v>
      </c>
      <c r="G698" s="651" t="s">
        <v>634</v>
      </c>
      <c r="H698" s="651" t="s">
        <v>1130</v>
      </c>
      <c r="I698" s="651" t="s">
        <v>1131</v>
      </c>
      <c r="J698" s="651" t="s">
        <v>1132</v>
      </c>
      <c r="K698" s="651" t="s">
        <v>1133</v>
      </c>
      <c r="L698" s="653">
        <v>64.539999999999992</v>
      </c>
      <c r="M698" s="653">
        <v>5</v>
      </c>
      <c r="N698" s="654">
        <v>322.69999999999993</v>
      </c>
    </row>
    <row r="699" spans="1:14" ht="14.4" customHeight="1" x14ac:dyDescent="0.3">
      <c r="A699" s="649" t="s">
        <v>581</v>
      </c>
      <c r="B699" s="650" t="s">
        <v>582</v>
      </c>
      <c r="C699" s="651" t="s">
        <v>591</v>
      </c>
      <c r="D699" s="652" t="s">
        <v>3556</v>
      </c>
      <c r="E699" s="651" t="s">
        <v>609</v>
      </c>
      <c r="F699" s="652" t="s">
        <v>3561</v>
      </c>
      <c r="G699" s="651" t="s">
        <v>634</v>
      </c>
      <c r="H699" s="651" t="s">
        <v>2632</v>
      </c>
      <c r="I699" s="651" t="s">
        <v>2633</v>
      </c>
      <c r="J699" s="651" t="s">
        <v>2634</v>
      </c>
      <c r="K699" s="651" t="s">
        <v>2635</v>
      </c>
      <c r="L699" s="653">
        <v>105.85966282943859</v>
      </c>
      <c r="M699" s="653">
        <v>1</v>
      </c>
      <c r="N699" s="654">
        <v>105.85966282943859</v>
      </c>
    </row>
    <row r="700" spans="1:14" ht="14.4" customHeight="1" x14ac:dyDescent="0.3">
      <c r="A700" s="649" t="s">
        <v>581</v>
      </c>
      <c r="B700" s="650" t="s">
        <v>582</v>
      </c>
      <c r="C700" s="651" t="s">
        <v>591</v>
      </c>
      <c r="D700" s="652" t="s">
        <v>3556</v>
      </c>
      <c r="E700" s="651" t="s">
        <v>609</v>
      </c>
      <c r="F700" s="652" t="s">
        <v>3561</v>
      </c>
      <c r="G700" s="651" t="s">
        <v>634</v>
      </c>
      <c r="H700" s="651" t="s">
        <v>2636</v>
      </c>
      <c r="I700" s="651" t="s">
        <v>2637</v>
      </c>
      <c r="J700" s="651" t="s">
        <v>2638</v>
      </c>
      <c r="K700" s="651" t="s">
        <v>2639</v>
      </c>
      <c r="L700" s="653">
        <v>235.13</v>
      </c>
      <c r="M700" s="653">
        <v>2</v>
      </c>
      <c r="N700" s="654">
        <v>470.26</v>
      </c>
    </row>
    <row r="701" spans="1:14" ht="14.4" customHeight="1" x14ac:dyDescent="0.3">
      <c r="A701" s="649" t="s">
        <v>581</v>
      </c>
      <c r="B701" s="650" t="s">
        <v>582</v>
      </c>
      <c r="C701" s="651" t="s">
        <v>591</v>
      </c>
      <c r="D701" s="652" t="s">
        <v>3556</v>
      </c>
      <c r="E701" s="651" t="s">
        <v>609</v>
      </c>
      <c r="F701" s="652" t="s">
        <v>3561</v>
      </c>
      <c r="G701" s="651" t="s">
        <v>634</v>
      </c>
      <c r="H701" s="651" t="s">
        <v>2640</v>
      </c>
      <c r="I701" s="651" t="s">
        <v>2641</v>
      </c>
      <c r="J701" s="651" t="s">
        <v>2642</v>
      </c>
      <c r="K701" s="651" t="s">
        <v>1276</v>
      </c>
      <c r="L701" s="653">
        <v>120.02422237570377</v>
      </c>
      <c r="M701" s="653">
        <v>7</v>
      </c>
      <c r="N701" s="654">
        <v>840.16955662992643</v>
      </c>
    </row>
    <row r="702" spans="1:14" ht="14.4" customHeight="1" x14ac:dyDescent="0.3">
      <c r="A702" s="649" t="s">
        <v>581</v>
      </c>
      <c r="B702" s="650" t="s">
        <v>582</v>
      </c>
      <c r="C702" s="651" t="s">
        <v>591</v>
      </c>
      <c r="D702" s="652" t="s">
        <v>3556</v>
      </c>
      <c r="E702" s="651" t="s">
        <v>609</v>
      </c>
      <c r="F702" s="652" t="s">
        <v>3561</v>
      </c>
      <c r="G702" s="651" t="s">
        <v>634</v>
      </c>
      <c r="H702" s="651" t="s">
        <v>1140</v>
      </c>
      <c r="I702" s="651" t="s">
        <v>237</v>
      </c>
      <c r="J702" s="651" t="s">
        <v>1141</v>
      </c>
      <c r="K702" s="651"/>
      <c r="L702" s="653">
        <v>191.13085362679217</v>
      </c>
      <c r="M702" s="653">
        <v>13</v>
      </c>
      <c r="N702" s="654">
        <v>2484.7010971482982</v>
      </c>
    </row>
    <row r="703" spans="1:14" ht="14.4" customHeight="1" x14ac:dyDescent="0.3">
      <c r="A703" s="649" t="s">
        <v>581</v>
      </c>
      <c r="B703" s="650" t="s">
        <v>582</v>
      </c>
      <c r="C703" s="651" t="s">
        <v>591</v>
      </c>
      <c r="D703" s="652" t="s">
        <v>3556</v>
      </c>
      <c r="E703" s="651" t="s">
        <v>609</v>
      </c>
      <c r="F703" s="652" t="s">
        <v>3561</v>
      </c>
      <c r="G703" s="651" t="s">
        <v>634</v>
      </c>
      <c r="H703" s="651" t="s">
        <v>1142</v>
      </c>
      <c r="I703" s="651" t="s">
        <v>237</v>
      </c>
      <c r="J703" s="651" t="s">
        <v>1143</v>
      </c>
      <c r="K703" s="651"/>
      <c r="L703" s="653">
        <v>164.71008834011494</v>
      </c>
      <c r="M703" s="653">
        <v>9</v>
      </c>
      <c r="N703" s="654">
        <v>1482.3907950610344</v>
      </c>
    </row>
    <row r="704" spans="1:14" ht="14.4" customHeight="1" x14ac:dyDescent="0.3">
      <c r="A704" s="649" t="s">
        <v>581</v>
      </c>
      <c r="B704" s="650" t="s">
        <v>582</v>
      </c>
      <c r="C704" s="651" t="s">
        <v>591</v>
      </c>
      <c r="D704" s="652" t="s">
        <v>3556</v>
      </c>
      <c r="E704" s="651" t="s">
        <v>609</v>
      </c>
      <c r="F704" s="652" t="s">
        <v>3561</v>
      </c>
      <c r="G704" s="651" t="s">
        <v>634</v>
      </c>
      <c r="H704" s="651" t="s">
        <v>1144</v>
      </c>
      <c r="I704" s="651" t="s">
        <v>237</v>
      </c>
      <c r="J704" s="651" t="s">
        <v>1145</v>
      </c>
      <c r="K704" s="651"/>
      <c r="L704" s="653">
        <v>98.925543215165291</v>
      </c>
      <c r="M704" s="653">
        <v>27</v>
      </c>
      <c r="N704" s="654">
        <v>2670.989666809463</v>
      </c>
    </row>
    <row r="705" spans="1:14" ht="14.4" customHeight="1" x14ac:dyDescent="0.3">
      <c r="A705" s="649" t="s">
        <v>581</v>
      </c>
      <c r="B705" s="650" t="s">
        <v>582</v>
      </c>
      <c r="C705" s="651" t="s">
        <v>591</v>
      </c>
      <c r="D705" s="652" t="s">
        <v>3556</v>
      </c>
      <c r="E705" s="651" t="s">
        <v>609</v>
      </c>
      <c r="F705" s="652" t="s">
        <v>3561</v>
      </c>
      <c r="G705" s="651" t="s">
        <v>634</v>
      </c>
      <c r="H705" s="651" t="s">
        <v>2643</v>
      </c>
      <c r="I705" s="651" t="s">
        <v>981</v>
      </c>
      <c r="J705" s="651" t="s">
        <v>2644</v>
      </c>
      <c r="K705" s="651" t="s">
        <v>2645</v>
      </c>
      <c r="L705" s="653">
        <v>59.95</v>
      </c>
      <c r="M705" s="653">
        <v>2</v>
      </c>
      <c r="N705" s="654">
        <v>119.9</v>
      </c>
    </row>
    <row r="706" spans="1:14" ht="14.4" customHeight="1" x14ac:dyDescent="0.3">
      <c r="A706" s="649" t="s">
        <v>581</v>
      </c>
      <c r="B706" s="650" t="s">
        <v>582</v>
      </c>
      <c r="C706" s="651" t="s">
        <v>591</v>
      </c>
      <c r="D706" s="652" t="s">
        <v>3556</v>
      </c>
      <c r="E706" s="651" t="s">
        <v>609</v>
      </c>
      <c r="F706" s="652" t="s">
        <v>3561</v>
      </c>
      <c r="G706" s="651" t="s">
        <v>634</v>
      </c>
      <c r="H706" s="651" t="s">
        <v>1146</v>
      </c>
      <c r="I706" s="651" t="s">
        <v>1146</v>
      </c>
      <c r="J706" s="651" t="s">
        <v>636</v>
      </c>
      <c r="K706" s="651" t="s">
        <v>1147</v>
      </c>
      <c r="L706" s="653">
        <v>201.24978293142934</v>
      </c>
      <c r="M706" s="653">
        <v>60</v>
      </c>
      <c r="N706" s="654">
        <v>12074.98697588576</v>
      </c>
    </row>
    <row r="707" spans="1:14" ht="14.4" customHeight="1" x14ac:dyDescent="0.3">
      <c r="A707" s="649" t="s">
        <v>581</v>
      </c>
      <c r="B707" s="650" t="s">
        <v>582</v>
      </c>
      <c r="C707" s="651" t="s">
        <v>591</v>
      </c>
      <c r="D707" s="652" t="s">
        <v>3556</v>
      </c>
      <c r="E707" s="651" t="s">
        <v>609</v>
      </c>
      <c r="F707" s="652" t="s">
        <v>3561</v>
      </c>
      <c r="G707" s="651" t="s">
        <v>634</v>
      </c>
      <c r="H707" s="651" t="s">
        <v>2646</v>
      </c>
      <c r="I707" s="651" t="s">
        <v>2647</v>
      </c>
      <c r="J707" s="651" t="s">
        <v>2648</v>
      </c>
      <c r="K707" s="651" t="s">
        <v>2649</v>
      </c>
      <c r="L707" s="653">
        <v>69.660000000000011</v>
      </c>
      <c r="M707" s="653">
        <v>1</v>
      </c>
      <c r="N707" s="654">
        <v>69.660000000000011</v>
      </c>
    </row>
    <row r="708" spans="1:14" ht="14.4" customHeight="1" x14ac:dyDescent="0.3">
      <c r="A708" s="649" t="s">
        <v>581</v>
      </c>
      <c r="B708" s="650" t="s">
        <v>582</v>
      </c>
      <c r="C708" s="651" t="s">
        <v>591</v>
      </c>
      <c r="D708" s="652" t="s">
        <v>3556</v>
      </c>
      <c r="E708" s="651" t="s">
        <v>609</v>
      </c>
      <c r="F708" s="652" t="s">
        <v>3561</v>
      </c>
      <c r="G708" s="651" t="s">
        <v>634</v>
      </c>
      <c r="H708" s="651" t="s">
        <v>2650</v>
      </c>
      <c r="I708" s="651" t="s">
        <v>2651</v>
      </c>
      <c r="J708" s="651" t="s">
        <v>674</v>
      </c>
      <c r="K708" s="651" t="s">
        <v>2652</v>
      </c>
      <c r="L708" s="653">
        <v>40.909929124827599</v>
      </c>
      <c r="M708" s="653">
        <v>3</v>
      </c>
      <c r="N708" s="654">
        <v>122.7297873744828</v>
      </c>
    </row>
    <row r="709" spans="1:14" ht="14.4" customHeight="1" x14ac:dyDescent="0.3">
      <c r="A709" s="649" t="s">
        <v>581</v>
      </c>
      <c r="B709" s="650" t="s">
        <v>582</v>
      </c>
      <c r="C709" s="651" t="s">
        <v>591</v>
      </c>
      <c r="D709" s="652" t="s">
        <v>3556</v>
      </c>
      <c r="E709" s="651" t="s">
        <v>609</v>
      </c>
      <c r="F709" s="652" t="s">
        <v>3561</v>
      </c>
      <c r="G709" s="651" t="s">
        <v>634</v>
      </c>
      <c r="H709" s="651" t="s">
        <v>2653</v>
      </c>
      <c r="I709" s="651" t="s">
        <v>2654</v>
      </c>
      <c r="J709" s="651" t="s">
        <v>2655</v>
      </c>
      <c r="K709" s="651" t="s">
        <v>1332</v>
      </c>
      <c r="L709" s="653">
        <v>63.103803099517648</v>
      </c>
      <c r="M709" s="653">
        <v>11</v>
      </c>
      <c r="N709" s="654">
        <v>694.1418340946941</v>
      </c>
    </row>
    <row r="710" spans="1:14" ht="14.4" customHeight="1" x14ac:dyDescent="0.3">
      <c r="A710" s="649" t="s">
        <v>581</v>
      </c>
      <c r="B710" s="650" t="s">
        <v>582</v>
      </c>
      <c r="C710" s="651" t="s">
        <v>591</v>
      </c>
      <c r="D710" s="652" t="s">
        <v>3556</v>
      </c>
      <c r="E710" s="651" t="s">
        <v>609</v>
      </c>
      <c r="F710" s="652" t="s">
        <v>3561</v>
      </c>
      <c r="G710" s="651" t="s">
        <v>634</v>
      </c>
      <c r="H710" s="651" t="s">
        <v>1151</v>
      </c>
      <c r="I710" s="651" t="s">
        <v>1152</v>
      </c>
      <c r="J710" s="651" t="s">
        <v>1153</v>
      </c>
      <c r="K710" s="651" t="s">
        <v>1154</v>
      </c>
      <c r="L710" s="653">
        <v>112.48143957967145</v>
      </c>
      <c r="M710" s="653">
        <v>13</v>
      </c>
      <c r="N710" s="654">
        <v>1462.2587145357288</v>
      </c>
    </row>
    <row r="711" spans="1:14" ht="14.4" customHeight="1" x14ac:dyDescent="0.3">
      <c r="A711" s="649" t="s">
        <v>581</v>
      </c>
      <c r="B711" s="650" t="s">
        <v>582</v>
      </c>
      <c r="C711" s="651" t="s">
        <v>591</v>
      </c>
      <c r="D711" s="652" t="s">
        <v>3556</v>
      </c>
      <c r="E711" s="651" t="s">
        <v>609</v>
      </c>
      <c r="F711" s="652" t="s">
        <v>3561</v>
      </c>
      <c r="G711" s="651" t="s">
        <v>634</v>
      </c>
      <c r="H711" s="651" t="s">
        <v>2656</v>
      </c>
      <c r="I711" s="651" t="s">
        <v>2657</v>
      </c>
      <c r="J711" s="651" t="s">
        <v>2658</v>
      </c>
      <c r="K711" s="651" t="s">
        <v>2659</v>
      </c>
      <c r="L711" s="653">
        <v>79.731486210182013</v>
      </c>
      <c r="M711" s="653">
        <v>7</v>
      </c>
      <c r="N711" s="654">
        <v>558.12040347127413</v>
      </c>
    </row>
    <row r="712" spans="1:14" ht="14.4" customHeight="1" x14ac:dyDescent="0.3">
      <c r="A712" s="649" t="s">
        <v>581</v>
      </c>
      <c r="B712" s="650" t="s">
        <v>582</v>
      </c>
      <c r="C712" s="651" t="s">
        <v>591</v>
      </c>
      <c r="D712" s="652" t="s">
        <v>3556</v>
      </c>
      <c r="E712" s="651" t="s">
        <v>609</v>
      </c>
      <c r="F712" s="652" t="s">
        <v>3561</v>
      </c>
      <c r="G712" s="651" t="s">
        <v>634</v>
      </c>
      <c r="H712" s="651" t="s">
        <v>1159</v>
      </c>
      <c r="I712" s="651" t="s">
        <v>1160</v>
      </c>
      <c r="J712" s="651" t="s">
        <v>975</v>
      </c>
      <c r="K712" s="651" t="s">
        <v>1161</v>
      </c>
      <c r="L712" s="653">
        <v>76.960064882487856</v>
      </c>
      <c r="M712" s="653">
        <v>3</v>
      </c>
      <c r="N712" s="654">
        <v>230.88019464746355</v>
      </c>
    </row>
    <row r="713" spans="1:14" ht="14.4" customHeight="1" x14ac:dyDescent="0.3">
      <c r="A713" s="649" t="s">
        <v>581</v>
      </c>
      <c r="B713" s="650" t="s">
        <v>582</v>
      </c>
      <c r="C713" s="651" t="s">
        <v>591</v>
      </c>
      <c r="D713" s="652" t="s">
        <v>3556</v>
      </c>
      <c r="E713" s="651" t="s">
        <v>609</v>
      </c>
      <c r="F713" s="652" t="s">
        <v>3561</v>
      </c>
      <c r="G713" s="651" t="s">
        <v>634</v>
      </c>
      <c r="H713" s="651" t="s">
        <v>1162</v>
      </c>
      <c r="I713" s="651" t="s">
        <v>1163</v>
      </c>
      <c r="J713" s="651" t="s">
        <v>1164</v>
      </c>
      <c r="K713" s="651" t="s">
        <v>1165</v>
      </c>
      <c r="L713" s="653">
        <v>119.14999999999999</v>
      </c>
      <c r="M713" s="653">
        <v>1</v>
      </c>
      <c r="N713" s="654">
        <v>119.14999999999999</v>
      </c>
    </row>
    <row r="714" spans="1:14" ht="14.4" customHeight="1" x14ac:dyDescent="0.3">
      <c r="A714" s="649" t="s">
        <v>581</v>
      </c>
      <c r="B714" s="650" t="s">
        <v>582</v>
      </c>
      <c r="C714" s="651" t="s">
        <v>591</v>
      </c>
      <c r="D714" s="652" t="s">
        <v>3556</v>
      </c>
      <c r="E714" s="651" t="s">
        <v>609</v>
      </c>
      <c r="F714" s="652" t="s">
        <v>3561</v>
      </c>
      <c r="G714" s="651" t="s">
        <v>634</v>
      </c>
      <c r="H714" s="651" t="s">
        <v>1166</v>
      </c>
      <c r="I714" s="651" t="s">
        <v>1167</v>
      </c>
      <c r="J714" s="651" t="s">
        <v>1168</v>
      </c>
      <c r="K714" s="651" t="s">
        <v>1169</v>
      </c>
      <c r="L714" s="653">
        <v>76.92</v>
      </c>
      <c r="M714" s="653">
        <v>1</v>
      </c>
      <c r="N714" s="654">
        <v>76.92</v>
      </c>
    </row>
    <row r="715" spans="1:14" ht="14.4" customHeight="1" x14ac:dyDescent="0.3">
      <c r="A715" s="649" t="s">
        <v>581</v>
      </c>
      <c r="B715" s="650" t="s">
        <v>582</v>
      </c>
      <c r="C715" s="651" t="s">
        <v>591</v>
      </c>
      <c r="D715" s="652" t="s">
        <v>3556</v>
      </c>
      <c r="E715" s="651" t="s">
        <v>609</v>
      </c>
      <c r="F715" s="652" t="s">
        <v>3561</v>
      </c>
      <c r="G715" s="651" t="s">
        <v>634</v>
      </c>
      <c r="H715" s="651" t="s">
        <v>1170</v>
      </c>
      <c r="I715" s="651" t="s">
        <v>1171</v>
      </c>
      <c r="J715" s="651" t="s">
        <v>1172</v>
      </c>
      <c r="K715" s="651" t="s">
        <v>1173</v>
      </c>
      <c r="L715" s="653">
        <v>65.879857374370047</v>
      </c>
      <c r="M715" s="653">
        <v>2</v>
      </c>
      <c r="N715" s="654">
        <v>131.75971474874009</v>
      </c>
    </row>
    <row r="716" spans="1:14" ht="14.4" customHeight="1" x14ac:dyDescent="0.3">
      <c r="A716" s="649" t="s">
        <v>581</v>
      </c>
      <c r="B716" s="650" t="s">
        <v>582</v>
      </c>
      <c r="C716" s="651" t="s">
        <v>591</v>
      </c>
      <c r="D716" s="652" t="s">
        <v>3556</v>
      </c>
      <c r="E716" s="651" t="s">
        <v>609</v>
      </c>
      <c r="F716" s="652" t="s">
        <v>3561</v>
      </c>
      <c r="G716" s="651" t="s">
        <v>634</v>
      </c>
      <c r="H716" s="651" t="s">
        <v>2660</v>
      </c>
      <c r="I716" s="651" t="s">
        <v>2661</v>
      </c>
      <c r="J716" s="651" t="s">
        <v>2662</v>
      </c>
      <c r="K716" s="651" t="s">
        <v>2663</v>
      </c>
      <c r="L716" s="653">
        <v>65.540576637223694</v>
      </c>
      <c r="M716" s="653">
        <v>3</v>
      </c>
      <c r="N716" s="654">
        <v>196.62172991167108</v>
      </c>
    </row>
    <row r="717" spans="1:14" ht="14.4" customHeight="1" x14ac:dyDescent="0.3">
      <c r="A717" s="649" t="s">
        <v>581</v>
      </c>
      <c r="B717" s="650" t="s">
        <v>582</v>
      </c>
      <c r="C717" s="651" t="s">
        <v>591</v>
      </c>
      <c r="D717" s="652" t="s">
        <v>3556</v>
      </c>
      <c r="E717" s="651" t="s">
        <v>609</v>
      </c>
      <c r="F717" s="652" t="s">
        <v>3561</v>
      </c>
      <c r="G717" s="651" t="s">
        <v>634</v>
      </c>
      <c r="H717" s="651" t="s">
        <v>2664</v>
      </c>
      <c r="I717" s="651" t="s">
        <v>2665</v>
      </c>
      <c r="J717" s="651" t="s">
        <v>2666</v>
      </c>
      <c r="K717" s="651" t="s">
        <v>2667</v>
      </c>
      <c r="L717" s="653">
        <v>117.56</v>
      </c>
      <c r="M717" s="653">
        <v>1</v>
      </c>
      <c r="N717" s="654">
        <v>117.56</v>
      </c>
    </row>
    <row r="718" spans="1:14" ht="14.4" customHeight="1" x14ac:dyDescent="0.3">
      <c r="A718" s="649" t="s">
        <v>581</v>
      </c>
      <c r="B718" s="650" t="s">
        <v>582</v>
      </c>
      <c r="C718" s="651" t="s">
        <v>591</v>
      </c>
      <c r="D718" s="652" t="s">
        <v>3556</v>
      </c>
      <c r="E718" s="651" t="s">
        <v>609</v>
      </c>
      <c r="F718" s="652" t="s">
        <v>3561</v>
      </c>
      <c r="G718" s="651" t="s">
        <v>634</v>
      </c>
      <c r="H718" s="651" t="s">
        <v>2668</v>
      </c>
      <c r="I718" s="651" t="s">
        <v>2669</v>
      </c>
      <c r="J718" s="651" t="s">
        <v>2670</v>
      </c>
      <c r="K718" s="651" t="s">
        <v>724</v>
      </c>
      <c r="L718" s="653">
        <v>42.29</v>
      </c>
      <c r="M718" s="653">
        <v>2</v>
      </c>
      <c r="N718" s="654">
        <v>84.58</v>
      </c>
    </row>
    <row r="719" spans="1:14" ht="14.4" customHeight="1" x14ac:dyDescent="0.3">
      <c r="A719" s="649" t="s">
        <v>581</v>
      </c>
      <c r="B719" s="650" t="s">
        <v>582</v>
      </c>
      <c r="C719" s="651" t="s">
        <v>591</v>
      </c>
      <c r="D719" s="652" t="s">
        <v>3556</v>
      </c>
      <c r="E719" s="651" t="s">
        <v>609</v>
      </c>
      <c r="F719" s="652" t="s">
        <v>3561</v>
      </c>
      <c r="G719" s="651" t="s">
        <v>634</v>
      </c>
      <c r="H719" s="651" t="s">
        <v>2671</v>
      </c>
      <c r="I719" s="651" t="s">
        <v>2671</v>
      </c>
      <c r="J719" s="651" t="s">
        <v>2672</v>
      </c>
      <c r="K719" s="651" t="s">
        <v>1293</v>
      </c>
      <c r="L719" s="653">
        <v>43.779625997368818</v>
      </c>
      <c r="M719" s="653">
        <v>3</v>
      </c>
      <c r="N719" s="654">
        <v>131.33887799210646</v>
      </c>
    </row>
    <row r="720" spans="1:14" ht="14.4" customHeight="1" x14ac:dyDescent="0.3">
      <c r="A720" s="649" t="s">
        <v>581</v>
      </c>
      <c r="B720" s="650" t="s">
        <v>582</v>
      </c>
      <c r="C720" s="651" t="s">
        <v>591</v>
      </c>
      <c r="D720" s="652" t="s">
        <v>3556</v>
      </c>
      <c r="E720" s="651" t="s">
        <v>609</v>
      </c>
      <c r="F720" s="652" t="s">
        <v>3561</v>
      </c>
      <c r="G720" s="651" t="s">
        <v>634</v>
      </c>
      <c r="H720" s="651" t="s">
        <v>2673</v>
      </c>
      <c r="I720" s="651" t="s">
        <v>2674</v>
      </c>
      <c r="J720" s="651" t="s">
        <v>2675</v>
      </c>
      <c r="K720" s="651" t="s">
        <v>2676</v>
      </c>
      <c r="L720" s="653">
        <v>37.80012648390997</v>
      </c>
      <c r="M720" s="653">
        <v>8</v>
      </c>
      <c r="N720" s="654">
        <v>302.40101187127976</v>
      </c>
    </row>
    <row r="721" spans="1:14" ht="14.4" customHeight="1" x14ac:dyDescent="0.3">
      <c r="A721" s="649" t="s">
        <v>581</v>
      </c>
      <c r="B721" s="650" t="s">
        <v>582</v>
      </c>
      <c r="C721" s="651" t="s">
        <v>591</v>
      </c>
      <c r="D721" s="652" t="s">
        <v>3556</v>
      </c>
      <c r="E721" s="651" t="s">
        <v>609</v>
      </c>
      <c r="F721" s="652" t="s">
        <v>3561</v>
      </c>
      <c r="G721" s="651" t="s">
        <v>634</v>
      </c>
      <c r="H721" s="651" t="s">
        <v>2677</v>
      </c>
      <c r="I721" s="651" t="s">
        <v>2678</v>
      </c>
      <c r="J721" s="651" t="s">
        <v>2679</v>
      </c>
      <c r="K721" s="651" t="s">
        <v>2680</v>
      </c>
      <c r="L721" s="653">
        <v>95.44</v>
      </c>
      <c r="M721" s="653">
        <v>2</v>
      </c>
      <c r="N721" s="654">
        <v>190.88</v>
      </c>
    </row>
    <row r="722" spans="1:14" ht="14.4" customHeight="1" x14ac:dyDescent="0.3">
      <c r="A722" s="649" t="s">
        <v>581</v>
      </c>
      <c r="B722" s="650" t="s">
        <v>582</v>
      </c>
      <c r="C722" s="651" t="s">
        <v>591</v>
      </c>
      <c r="D722" s="652" t="s">
        <v>3556</v>
      </c>
      <c r="E722" s="651" t="s">
        <v>609</v>
      </c>
      <c r="F722" s="652" t="s">
        <v>3561</v>
      </c>
      <c r="G722" s="651" t="s">
        <v>634</v>
      </c>
      <c r="H722" s="651" t="s">
        <v>1191</v>
      </c>
      <c r="I722" s="651" t="s">
        <v>1192</v>
      </c>
      <c r="J722" s="651" t="s">
        <v>1193</v>
      </c>
      <c r="K722" s="651" t="s">
        <v>1194</v>
      </c>
      <c r="L722" s="653">
        <v>197.47</v>
      </c>
      <c r="M722" s="653">
        <v>8</v>
      </c>
      <c r="N722" s="654">
        <v>1579.76</v>
      </c>
    </row>
    <row r="723" spans="1:14" ht="14.4" customHeight="1" x14ac:dyDescent="0.3">
      <c r="A723" s="649" t="s">
        <v>581</v>
      </c>
      <c r="B723" s="650" t="s">
        <v>582</v>
      </c>
      <c r="C723" s="651" t="s">
        <v>591</v>
      </c>
      <c r="D723" s="652" t="s">
        <v>3556</v>
      </c>
      <c r="E723" s="651" t="s">
        <v>609</v>
      </c>
      <c r="F723" s="652" t="s">
        <v>3561</v>
      </c>
      <c r="G723" s="651" t="s">
        <v>634</v>
      </c>
      <c r="H723" s="651" t="s">
        <v>1195</v>
      </c>
      <c r="I723" s="651" t="s">
        <v>1196</v>
      </c>
      <c r="J723" s="651" t="s">
        <v>1197</v>
      </c>
      <c r="K723" s="651" t="s">
        <v>1198</v>
      </c>
      <c r="L723" s="653">
        <v>546.53828903547731</v>
      </c>
      <c r="M723" s="653">
        <v>10</v>
      </c>
      <c r="N723" s="654">
        <v>5465.3828903547728</v>
      </c>
    </row>
    <row r="724" spans="1:14" ht="14.4" customHeight="1" x14ac:dyDescent="0.3">
      <c r="A724" s="649" t="s">
        <v>581</v>
      </c>
      <c r="B724" s="650" t="s">
        <v>582</v>
      </c>
      <c r="C724" s="651" t="s">
        <v>591</v>
      </c>
      <c r="D724" s="652" t="s">
        <v>3556</v>
      </c>
      <c r="E724" s="651" t="s">
        <v>609</v>
      </c>
      <c r="F724" s="652" t="s">
        <v>3561</v>
      </c>
      <c r="G724" s="651" t="s">
        <v>634</v>
      </c>
      <c r="H724" s="651" t="s">
        <v>1199</v>
      </c>
      <c r="I724" s="651" t="s">
        <v>1200</v>
      </c>
      <c r="J724" s="651" t="s">
        <v>1201</v>
      </c>
      <c r="K724" s="651" t="s">
        <v>1202</v>
      </c>
      <c r="L724" s="653">
        <v>90.751999999999981</v>
      </c>
      <c r="M724" s="653">
        <v>5</v>
      </c>
      <c r="N724" s="654">
        <v>453.75999999999993</v>
      </c>
    </row>
    <row r="725" spans="1:14" ht="14.4" customHeight="1" x14ac:dyDescent="0.3">
      <c r="A725" s="649" t="s">
        <v>581</v>
      </c>
      <c r="B725" s="650" t="s">
        <v>582</v>
      </c>
      <c r="C725" s="651" t="s">
        <v>591</v>
      </c>
      <c r="D725" s="652" t="s">
        <v>3556</v>
      </c>
      <c r="E725" s="651" t="s">
        <v>609</v>
      </c>
      <c r="F725" s="652" t="s">
        <v>3561</v>
      </c>
      <c r="G725" s="651" t="s">
        <v>634</v>
      </c>
      <c r="H725" s="651" t="s">
        <v>1203</v>
      </c>
      <c r="I725" s="651" t="s">
        <v>1203</v>
      </c>
      <c r="J725" s="651" t="s">
        <v>1204</v>
      </c>
      <c r="K725" s="651" t="s">
        <v>1205</v>
      </c>
      <c r="L725" s="653">
        <v>41.480000000000004</v>
      </c>
      <c r="M725" s="653">
        <v>1</v>
      </c>
      <c r="N725" s="654">
        <v>41.480000000000004</v>
      </c>
    </row>
    <row r="726" spans="1:14" ht="14.4" customHeight="1" x14ac:dyDescent="0.3">
      <c r="A726" s="649" t="s">
        <v>581</v>
      </c>
      <c r="B726" s="650" t="s">
        <v>582</v>
      </c>
      <c r="C726" s="651" t="s">
        <v>591</v>
      </c>
      <c r="D726" s="652" t="s">
        <v>3556</v>
      </c>
      <c r="E726" s="651" t="s">
        <v>609</v>
      </c>
      <c r="F726" s="652" t="s">
        <v>3561</v>
      </c>
      <c r="G726" s="651" t="s">
        <v>634</v>
      </c>
      <c r="H726" s="651" t="s">
        <v>2681</v>
      </c>
      <c r="I726" s="651" t="s">
        <v>2681</v>
      </c>
      <c r="J726" s="651" t="s">
        <v>2682</v>
      </c>
      <c r="K726" s="651" t="s">
        <v>1263</v>
      </c>
      <c r="L726" s="653">
        <v>252.10006639677795</v>
      </c>
      <c r="M726" s="653">
        <v>2</v>
      </c>
      <c r="N726" s="654">
        <v>504.20013279355589</v>
      </c>
    </row>
    <row r="727" spans="1:14" ht="14.4" customHeight="1" x14ac:dyDescent="0.3">
      <c r="A727" s="649" t="s">
        <v>581</v>
      </c>
      <c r="B727" s="650" t="s">
        <v>582</v>
      </c>
      <c r="C727" s="651" t="s">
        <v>591</v>
      </c>
      <c r="D727" s="652" t="s">
        <v>3556</v>
      </c>
      <c r="E727" s="651" t="s">
        <v>609</v>
      </c>
      <c r="F727" s="652" t="s">
        <v>3561</v>
      </c>
      <c r="G727" s="651" t="s">
        <v>634</v>
      </c>
      <c r="H727" s="651" t="s">
        <v>1206</v>
      </c>
      <c r="I727" s="651" t="s">
        <v>1207</v>
      </c>
      <c r="J727" s="651" t="s">
        <v>1208</v>
      </c>
      <c r="K727" s="651" t="s">
        <v>1209</v>
      </c>
      <c r="L727" s="653">
        <v>67.45743474050019</v>
      </c>
      <c r="M727" s="653">
        <v>6</v>
      </c>
      <c r="N727" s="654">
        <v>404.74460844300114</v>
      </c>
    </row>
    <row r="728" spans="1:14" ht="14.4" customHeight="1" x14ac:dyDescent="0.3">
      <c r="A728" s="649" t="s">
        <v>581</v>
      </c>
      <c r="B728" s="650" t="s">
        <v>582</v>
      </c>
      <c r="C728" s="651" t="s">
        <v>591</v>
      </c>
      <c r="D728" s="652" t="s">
        <v>3556</v>
      </c>
      <c r="E728" s="651" t="s">
        <v>609</v>
      </c>
      <c r="F728" s="652" t="s">
        <v>3561</v>
      </c>
      <c r="G728" s="651" t="s">
        <v>634</v>
      </c>
      <c r="H728" s="651" t="s">
        <v>2683</v>
      </c>
      <c r="I728" s="651" t="s">
        <v>2684</v>
      </c>
      <c r="J728" s="651" t="s">
        <v>2685</v>
      </c>
      <c r="K728" s="651" t="s">
        <v>2686</v>
      </c>
      <c r="L728" s="653">
        <v>91.66500000000002</v>
      </c>
      <c r="M728" s="653">
        <v>4</v>
      </c>
      <c r="N728" s="654">
        <v>366.66000000000008</v>
      </c>
    </row>
    <row r="729" spans="1:14" ht="14.4" customHeight="1" x14ac:dyDescent="0.3">
      <c r="A729" s="649" t="s">
        <v>581</v>
      </c>
      <c r="B729" s="650" t="s">
        <v>582</v>
      </c>
      <c r="C729" s="651" t="s">
        <v>591</v>
      </c>
      <c r="D729" s="652" t="s">
        <v>3556</v>
      </c>
      <c r="E729" s="651" t="s">
        <v>609</v>
      </c>
      <c r="F729" s="652" t="s">
        <v>3561</v>
      </c>
      <c r="G729" s="651" t="s">
        <v>634</v>
      </c>
      <c r="H729" s="651" t="s">
        <v>2687</v>
      </c>
      <c r="I729" s="651" t="s">
        <v>2688</v>
      </c>
      <c r="J729" s="651" t="s">
        <v>2689</v>
      </c>
      <c r="K729" s="651" t="s">
        <v>2690</v>
      </c>
      <c r="L729" s="653">
        <v>47.509003002306159</v>
      </c>
      <c r="M729" s="653">
        <v>10</v>
      </c>
      <c r="N729" s="654">
        <v>475.09003002306156</v>
      </c>
    </row>
    <row r="730" spans="1:14" ht="14.4" customHeight="1" x14ac:dyDescent="0.3">
      <c r="A730" s="649" t="s">
        <v>581</v>
      </c>
      <c r="B730" s="650" t="s">
        <v>582</v>
      </c>
      <c r="C730" s="651" t="s">
        <v>591</v>
      </c>
      <c r="D730" s="652" t="s">
        <v>3556</v>
      </c>
      <c r="E730" s="651" t="s">
        <v>609</v>
      </c>
      <c r="F730" s="652" t="s">
        <v>3561</v>
      </c>
      <c r="G730" s="651" t="s">
        <v>634</v>
      </c>
      <c r="H730" s="651" t="s">
        <v>1218</v>
      </c>
      <c r="I730" s="651" t="s">
        <v>1219</v>
      </c>
      <c r="J730" s="651" t="s">
        <v>801</v>
      </c>
      <c r="K730" s="651" t="s">
        <v>1220</v>
      </c>
      <c r="L730" s="653">
        <v>59.169999999999995</v>
      </c>
      <c r="M730" s="653">
        <v>3</v>
      </c>
      <c r="N730" s="654">
        <v>177.51</v>
      </c>
    </row>
    <row r="731" spans="1:14" ht="14.4" customHeight="1" x14ac:dyDescent="0.3">
      <c r="A731" s="649" t="s">
        <v>581</v>
      </c>
      <c r="B731" s="650" t="s">
        <v>582</v>
      </c>
      <c r="C731" s="651" t="s">
        <v>591</v>
      </c>
      <c r="D731" s="652" t="s">
        <v>3556</v>
      </c>
      <c r="E731" s="651" t="s">
        <v>609</v>
      </c>
      <c r="F731" s="652" t="s">
        <v>3561</v>
      </c>
      <c r="G731" s="651" t="s">
        <v>634</v>
      </c>
      <c r="H731" s="651" t="s">
        <v>1221</v>
      </c>
      <c r="I731" s="651" t="s">
        <v>1222</v>
      </c>
      <c r="J731" s="651" t="s">
        <v>1223</v>
      </c>
      <c r="K731" s="651" t="s">
        <v>1224</v>
      </c>
      <c r="L731" s="653">
        <v>70.739999999999981</v>
      </c>
      <c r="M731" s="653">
        <v>3</v>
      </c>
      <c r="N731" s="654">
        <v>212.21999999999994</v>
      </c>
    </row>
    <row r="732" spans="1:14" ht="14.4" customHeight="1" x14ac:dyDescent="0.3">
      <c r="A732" s="649" t="s">
        <v>581</v>
      </c>
      <c r="B732" s="650" t="s">
        <v>582</v>
      </c>
      <c r="C732" s="651" t="s">
        <v>591</v>
      </c>
      <c r="D732" s="652" t="s">
        <v>3556</v>
      </c>
      <c r="E732" s="651" t="s">
        <v>609</v>
      </c>
      <c r="F732" s="652" t="s">
        <v>3561</v>
      </c>
      <c r="G732" s="651" t="s">
        <v>634</v>
      </c>
      <c r="H732" s="651" t="s">
        <v>2691</v>
      </c>
      <c r="I732" s="651" t="s">
        <v>2692</v>
      </c>
      <c r="J732" s="651" t="s">
        <v>2693</v>
      </c>
      <c r="K732" s="651" t="s">
        <v>2694</v>
      </c>
      <c r="L732" s="653">
        <v>81.05</v>
      </c>
      <c r="M732" s="653">
        <v>1</v>
      </c>
      <c r="N732" s="654">
        <v>81.05</v>
      </c>
    </row>
    <row r="733" spans="1:14" ht="14.4" customHeight="1" x14ac:dyDescent="0.3">
      <c r="A733" s="649" t="s">
        <v>581</v>
      </c>
      <c r="B733" s="650" t="s">
        <v>582</v>
      </c>
      <c r="C733" s="651" t="s">
        <v>591</v>
      </c>
      <c r="D733" s="652" t="s">
        <v>3556</v>
      </c>
      <c r="E733" s="651" t="s">
        <v>609</v>
      </c>
      <c r="F733" s="652" t="s">
        <v>3561</v>
      </c>
      <c r="G733" s="651" t="s">
        <v>634</v>
      </c>
      <c r="H733" s="651" t="s">
        <v>1229</v>
      </c>
      <c r="I733" s="651" t="s">
        <v>1230</v>
      </c>
      <c r="J733" s="651" t="s">
        <v>1231</v>
      </c>
      <c r="K733" s="651" t="s">
        <v>1232</v>
      </c>
      <c r="L733" s="653">
        <v>37.72851470488073</v>
      </c>
      <c r="M733" s="653">
        <v>19</v>
      </c>
      <c r="N733" s="654">
        <v>716.84177939273388</v>
      </c>
    </row>
    <row r="734" spans="1:14" ht="14.4" customHeight="1" x14ac:dyDescent="0.3">
      <c r="A734" s="649" t="s">
        <v>581</v>
      </c>
      <c r="B734" s="650" t="s">
        <v>582</v>
      </c>
      <c r="C734" s="651" t="s">
        <v>591</v>
      </c>
      <c r="D734" s="652" t="s">
        <v>3556</v>
      </c>
      <c r="E734" s="651" t="s">
        <v>609</v>
      </c>
      <c r="F734" s="652" t="s">
        <v>3561</v>
      </c>
      <c r="G734" s="651" t="s">
        <v>634</v>
      </c>
      <c r="H734" s="651" t="s">
        <v>1233</v>
      </c>
      <c r="I734" s="651" t="s">
        <v>1234</v>
      </c>
      <c r="J734" s="651" t="s">
        <v>1231</v>
      </c>
      <c r="K734" s="651" t="s">
        <v>1235</v>
      </c>
      <c r="L734" s="653">
        <v>67.78</v>
      </c>
      <c r="M734" s="653">
        <v>3</v>
      </c>
      <c r="N734" s="654">
        <v>203.34</v>
      </c>
    </row>
    <row r="735" spans="1:14" ht="14.4" customHeight="1" x14ac:dyDescent="0.3">
      <c r="A735" s="649" t="s">
        <v>581</v>
      </c>
      <c r="B735" s="650" t="s">
        <v>582</v>
      </c>
      <c r="C735" s="651" t="s">
        <v>591</v>
      </c>
      <c r="D735" s="652" t="s">
        <v>3556</v>
      </c>
      <c r="E735" s="651" t="s">
        <v>609</v>
      </c>
      <c r="F735" s="652" t="s">
        <v>3561</v>
      </c>
      <c r="G735" s="651" t="s">
        <v>634</v>
      </c>
      <c r="H735" s="651" t="s">
        <v>1240</v>
      </c>
      <c r="I735" s="651" t="s">
        <v>1241</v>
      </c>
      <c r="J735" s="651" t="s">
        <v>1242</v>
      </c>
      <c r="K735" s="651" t="s">
        <v>1243</v>
      </c>
      <c r="L735" s="653">
        <v>54.034055723038094</v>
      </c>
      <c r="M735" s="653">
        <v>5</v>
      </c>
      <c r="N735" s="654">
        <v>270.17027861519045</v>
      </c>
    </row>
    <row r="736" spans="1:14" ht="14.4" customHeight="1" x14ac:dyDescent="0.3">
      <c r="A736" s="649" t="s">
        <v>581</v>
      </c>
      <c r="B736" s="650" t="s">
        <v>582</v>
      </c>
      <c r="C736" s="651" t="s">
        <v>591</v>
      </c>
      <c r="D736" s="652" t="s">
        <v>3556</v>
      </c>
      <c r="E736" s="651" t="s">
        <v>609</v>
      </c>
      <c r="F736" s="652" t="s">
        <v>3561</v>
      </c>
      <c r="G736" s="651" t="s">
        <v>634</v>
      </c>
      <c r="H736" s="651" t="s">
        <v>1244</v>
      </c>
      <c r="I736" s="651" t="s">
        <v>1245</v>
      </c>
      <c r="J736" s="651" t="s">
        <v>1246</v>
      </c>
      <c r="K736" s="651" t="s">
        <v>1247</v>
      </c>
      <c r="L736" s="653">
        <v>14.951236912852449</v>
      </c>
      <c r="M736" s="653">
        <v>289</v>
      </c>
      <c r="N736" s="654">
        <v>4320.9074678143579</v>
      </c>
    </row>
    <row r="737" spans="1:14" ht="14.4" customHeight="1" x14ac:dyDescent="0.3">
      <c r="A737" s="649" t="s">
        <v>581</v>
      </c>
      <c r="B737" s="650" t="s">
        <v>582</v>
      </c>
      <c r="C737" s="651" t="s">
        <v>591</v>
      </c>
      <c r="D737" s="652" t="s">
        <v>3556</v>
      </c>
      <c r="E737" s="651" t="s">
        <v>609</v>
      </c>
      <c r="F737" s="652" t="s">
        <v>3561</v>
      </c>
      <c r="G737" s="651" t="s">
        <v>634</v>
      </c>
      <c r="H737" s="651" t="s">
        <v>1248</v>
      </c>
      <c r="I737" s="651" t="s">
        <v>1249</v>
      </c>
      <c r="J737" s="651" t="s">
        <v>1250</v>
      </c>
      <c r="K737" s="651" t="s">
        <v>1251</v>
      </c>
      <c r="L737" s="653">
        <v>9.774386012671572</v>
      </c>
      <c r="M737" s="653">
        <v>192</v>
      </c>
      <c r="N737" s="654">
        <v>1876.6821144329419</v>
      </c>
    </row>
    <row r="738" spans="1:14" ht="14.4" customHeight="1" x14ac:dyDescent="0.3">
      <c r="A738" s="649" t="s">
        <v>581</v>
      </c>
      <c r="B738" s="650" t="s">
        <v>582</v>
      </c>
      <c r="C738" s="651" t="s">
        <v>591</v>
      </c>
      <c r="D738" s="652" t="s">
        <v>3556</v>
      </c>
      <c r="E738" s="651" t="s">
        <v>609</v>
      </c>
      <c r="F738" s="652" t="s">
        <v>3561</v>
      </c>
      <c r="G738" s="651" t="s">
        <v>634</v>
      </c>
      <c r="H738" s="651" t="s">
        <v>1252</v>
      </c>
      <c r="I738" s="651" t="s">
        <v>1253</v>
      </c>
      <c r="J738" s="651" t="s">
        <v>1254</v>
      </c>
      <c r="K738" s="651" t="s">
        <v>1255</v>
      </c>
      <c r="L738" s="653">
        <v>93.463125827875459</v>
      </c>
      <c r="M738" s="653">
        <v>3</v>
      </c>
      <c r="N738" s="654">
        <v>280.38937748362639</v>
      </c>
    </row>
    <row r="739" spans="1:14" ht="14.4" customHeight="1" x14ac:dyDescent="0.3">
      <c r="A739" s="649" t="s">
        <v>581</v>
      </c>
      <c r="B739" s="650" t="s">
        <v>582</v>
      </c>
      <c r="C739" s="651" t="s">
        <v>591</v>
      </c>
      <c r="D739" s="652" t="s">
        <v>3556</v>
      </c>
      <c r="E739" s="651" t="s">
        <v>609</v>
      </c>
      <c r="F739" s="652" t="s">
        <v>3561</v>
      </c>
      <c r="G739" s="651" t="s">
        <v>634</v>
      </c>
      <c r="H739" s="651" t="s">
        <v>2695</v>
      </c>
      <c r="I739" s="651" t="s">
        <v>2696</v>
      </c>
      <c r="J739" s="651" t="s">
        <v>2697</v>
      </c>
      <c r="K739" s="651" t="s">
        <v>2698</v>
      </c>
      <c r="L739" s="653">
        <v>70.349999999999994</v>
      </c>
      <c r="M739" s="653">
        <v>1</v>
      </c>
      <c r="N739" s="654">
        <v>70.349999999999994</v>
      </c>
    </row>
    <row r="740" spans="1:14" ht="14.4" customHeight="1" x14ac:dyDescent="0.3">
      <c r="A740" s="649" t="s">
        <v>581</v>
      </c>
      <c r="B740" s="650" t="s">
        <v>582</v>
      </c>
      <c r="C740" s="651" t="s">
        <v>591</v>
      </c>
      <c r="D740" s="652" t="s">
        <v>3556</v>
      </c>
      <c r="E740" s="651" t="s">
        <v>609</v>
      </c>
      <c r="F740" s="652" t="s">
        <v>3561</v>
      </c>
      <c r="G740" s="651" t="s">
        <v>634</v>
      </c>
      <c r="H740" s="651" t="s">
        <v>1260</v>
      </c>
      <c r="I740" s="651" t="s">
        <v>1261</v>
      </c>
      <c r="J740" s="651" t="s">
        <v>1262</v>
      </c>
      <c r="K740" s="651" t="s">
        <v>1263</v>
      </c>
      <c r="L740" s="653">
        <v>345.97999999999996</v>
      </c>
      <c r="M740" s="653">
        <v>1</v>
      </c>
      <c r="N740" s="654">
        <v>345.97999999999996</v>
      </c>
    </row>
    <row r="741" spans="1:14" ht="14.4" customHeight="1" x14ac:dyDescent="0.3">
      <c r="A741" s="649" t="s">
        <v>581</v>
      </c>
      <c r="B741" s="650" t="s">
        <v>582</v>
      </c>
      <c r="C741" s="651" t="s">
        <v>591</v>
      </c>
      <c r="D741" s="652" t="s">
        <v>3556</v>
      </c>
      <c r="E741" s="651" t="s">
        <v>609</v>
      </c>
      <c r="F741" s="652" t="s">
        <v>3561</v>
      </c>
      <c r="G741" s="651" t="s">
        <v>634</v>
      </c>
      <c r="H741" s="651" t="s">
        <v>2699</v>
      </c>
      <c r="I741" s="651" t="s">
        <v>2700</v>
      </c>
      <c r="J741" s="651" t="s">
        <v>2701</v>
      </c>
      <c r="K741" s="651" t="s">
        <v>2702</v>
      </c>
      <c r="L741" s="653">
        <v>108.10750000000002</v>
      </c>
      <c r="M741" s="653">
        <v>8</v>
      </c>
      <c r="N741" s="654">
        <v>864.86000000000013</v>
      </c>
    </row>
    <row r="742" spans="1:14" ht="14.4" customHeight="1" x14ac:dyDescent="0.3">
      <c r="A742" s="649" t="s">
        <v>581</v>
      </c>
      <c r="B742" s="650" t="s">
        <v>582</v>
      </c>
      <c r="C742" s="651" t="s">
        <v>591</v>
      </c>
      <c r="D742" s="652" t="s">
        <v>3556</v>
      </c>
      <c r="E742" s="651" t="s">
        <v>609</v>
      </c>
      <c r="F742" s="652" t="s">
        <v>3561</v>
      </c>
      <c r="G742" s="651" t="s">
        <v>634</v>
      </c>
      <c r="H742" s="651" t="s">
        <v>1264</v>
      </c>
      <c r="I742" s="651" t="s">
        <v>1265</v>
      </c>
      <c r="J742" s="651" t="s">
        <v>1266</v>
      </c>
      <c r="K742" s="651" t="s">
        <v>945</v>
      </c>
      <c r="L742" s="653">
        <v>191.65000000000003</v>
      </c>
      <c r="M742" s="653">
        <v>1</v>
      </c>
      <c r="N742" s="654">
        <v>191.65000000000003</v>
      </c>
    </row>
    <row r="743" spans="1:14" ht="14.4" customHeight="1" x14ac:dyDescent="0.3">
      <c r="A743" s="649" t="s">
        <v>581</v>
      </c>
      <c r="B743" s="650" t="s">
        <v>582</v>
      </c>
      <c r="C743" s="651" t="s">
        <v>591</v>
      </c>
      <c r="D743" s="652" t="s">
        <v>3556</v>
      </c>
      <c r="E743" s="651" t="s">
        <v>609</v>
      </c>
      <c r="F743" s="652" t="s">
        <v>3561</v>
      </c>
      <c r="G743" s="651" t="s">
        <v>634</v>
      </c>
      <c r="H743" s="651" t="s">
        <v>2703</v>
      </c>
      <c r="I743" s="651" t="s">
        <v>2704</v>
      </c>
      <c r="J743" s="651" t="s">
        <v>2705</v>
      </c>
      <c r="K743" s="651" t="s">
        <v>922</v>
      </c>
      <c r="L743" s="653">
        <v>1908.28</v>
      </c>
      <c r="M743" s="653">
        <v>1</v>
      </c>
      <c r="N743" s="654">
        <v>1908.28</v>
      </c>
    </row>
    <row r="744" spans="1:14" ht="14.4" customHeight="1" x14ac:dyDescent="0.3">
      <c r="A744" s="649" t="s">
        <v>581</v>
      </c>
      <c r="B744" s="650" t="s">
        <v>582</v>
      </c>
      <c r="C744" s="651" t="s">
        <v>591</v>
      </c>
      <c r="D744" s="652" t="s">
        <v>3556</v>
      </c>
      <c r="E744" s="651" t="s">
        <v>609</v>
      </c>
      <c r="F744" s="652" t="s">
        <v>3561</v>
      </c>
      <c r="G744" s="651" t="s">
        <v>634</v>
      </c>
      <c r="H744" s="651" t="s">
        <v>1271</v>
      </c>
      <c r="I744" s="651" t="s">
        <v>1272</v>
      </c>
      <c r="J744" s="651" t="s">
        <v>1273</v>
      </c>
      <c r="K744" s="651" t="s">
        <v>778</v>
      </c>
      <c r="L744" s="653">
        <v>164.40821501857434</v>
      </c>
      <c r="M744" s="653">
        <v>7</v>
      </c>
      <c r="N744" s="654">
        <v>1150.8575051300204</v>
      </c>
    </row>
    <row r="745" spans="1:14" ht="14.4" customHeight="1" x14ac:dyDescent="0.3">
      <c r="A745" s="649" t="s">
        <v>581</v>
      </c>
      <c r="B745" s="650" t="s">
        <v>582</v>
      </c>
      <c r="C745" s="651" t="s">
        <v>591</v>
      </c>
      <c r="D745" s="652" t="s">
        <v>3556</v>
      </c>
      <c r="E745" s="651" t="s">
        <v>609</v>
      </c>
      <c r="F745" s="652" t="s">
        <v>3561</v>
      </c>
      <c r="G745" s="651" t="s">
        <v>634</v>
      </c>
      <c r="H745" s="651" t="s">
        <v>1274</v>
      </c>
      <c r="I745" s="651" t="s">
        <v>1275</v>
      </c>
      <c r="J745" s="651" t="s">
        <v>1178</v>
      </c>
      <c r="K745" s="651" t="s">
        <v>1276</v>
      </c>
      <c r="L745" s="653">
        <v>115.61999999999998</v>
      </c>
      <c r="M745" s="653">
        <v>11</v>
      </c>
      <c r="N745" s="654">
        <v>1271.8199999999997</v>
      </c>
    </row>
    <row r="746" spans="1:14" ht="14.4" customHeight="1" x14ac:dyDescent="0.3">
      <c r="A746" s="649" t="s">
        <v>581</v>
      </c>
      <c r="B746" s="650" t="s">
        <v>582</v>
      </c>
      <c r="C746" s="651" t="s">
        <v>591</v>
      </c>
      <c r="D746" s="652" t="s">
        <v>3556</v>
      </c>
      <c r="E746" s="651" t="s">
        <v>609</v>
      </c>
      <c r="F746" s="652" t="s">
        <v>3561</v>
      </c>
      <c r="G746" s="651" t="s">
        <v>634</v>
      </c>
      <c r="H746" s="651" t="s">
        <v>2706</v>
      </c>
      <c r="I746" s="651" t="s">
        <v>2707</v>
      </c>
      <c r="J746" s="651" t="s">
        <v>2708</v>
      </c>
      <c r="K746" s="651" t="s">
        <v>2709</v>
      </c>
      <c r="L746" s="653">
        <v>85.029971417919398</v>
      </c>
      <c r="M746" s="653">
        <v>3</v>
      </c>
      <c r="N746" s="654">
        <v>255.0899142537582</v>
      </c>
    </row>
    <row r="747" spans="1:14" ht="14.4" customHeight="1" x14ac:dyDescent="0.3">
      <c r="A747" s="649" t="s">
        <v>581</v>
      </c>
      <c r="B747" s="650" t="s">
        <v>582</v>
      </c>
      <c r="C747" s="651" t="s">
        <v>591</v>
      </c>
      <c r="D747" s="652" t="s">
        <v>3556</v>
      </c>
      <c r="E747" s="651" t="s">
        <v>609</v>
      </c>
      <c r="F747" s="652" t="s">
        <v>3561</v>
      </c>
      <c r="G747" s="651" t="s">
        <v>634</v>
      </c>
      <c r="H747" s="651" t="s">
        <v>1283</v>
      </c>
      <c r="I747" s="651" t="s">
        <v>1284</v>
      </c>
      <c r="J747" s="651" t="s">
        <v>1178</v>
      </c>
      <c r="K747" s="651" t="s">
        <v>1285</v>
      </c>
      <c r="L747" s="653">
        <v>74.835000000000008</v>
      </c>
      <c r="M747" s="653">
        <v>6</v>
      </c>
      <c r="N747" s="654">
        <v>449.01000000000005</v>
      </c>
    </row>
    <row r="748" spans="1:14" ht="14.4" customHeight="1" x14ac:dyDescent="0.3">
      <c r="A748" s="649" t="s">
        <v>581</v>
      </c>
      <c r="B748" s="650" t="s">
        <v>582</v>
      </c>
      <c r="C748" s="651" t="s">
        <v>591</v>
      </c>
      <c r="D748" s="652" t="s">
        <v>3556</v>
      </c>
      <c r="E748" s="651" t="s">
        <v>609</v>
      </c>
      <c r="F748" s="652" t="s">
        <v>3561</v>
      </c>
      <c r="G748" s="651" t="s">
        <v>634</v>
      </c>
      <c r="H748" s="651" t="s">
        <v>2710</v>
      </c>
      <c r="I748" s="651" t="s">
        <v>237</v>
      </c>
      <c r="J748" s="651" t="s">
        <v>2711</v>
      </c>
      <c r="K748" s="651"/>
      <c r="L748" s="653">
        <v>75.165200000000013</v>
      </c>
      <c r="M748" s="653">
        <v>3</v>
      </c>
      <c r="N748" s="654">
        <v>225.49560000000002</v>
      </c>
    </row>
    <row r="749" spans="1:14" ht="14.4" customHeight="1" x14ac:dyDescent="0.3">
      <c r="A749" s="649" t="s">
        <v>581</v>
      </c>
      <c r="B749" s="650" t="s">
        <v>582</v>
      </c>
      <c r="C749" s="651" t="s">
        <v>591</v>
      </c>
      <c r="D749" s="652" t="s">
        <v>3556</v>
      </c>
      <c r="E749" s="651" t="s">
        <v>609</v>
      </c>
      <c r="F749" s="652" t="s">
        <v>3561</v>
      </c>
      <c r="G749" s="651" t="s">
        <v>634</v>
      </c>
      <c r="H749" s="651" t="s">
        <v>1294</v>
      </c>
      <c r="I749" s="651" t="s">
        <v>237</v>
      </c>
      <c r="J749" s="651" t="s">
        <v>1295</v>
      </c>
      <c r="K749" s="651"/>
      <c r="L749" s="653">
        <v>320.34407800288426</v>
      </c>
      <c r="M749" s="653">
        <v>5</v>
      </c>
      <c r="N749" s="654">
        <v>1601.7203900144214</v>
      </c>
    </row>
    <row r="750" spans="1:14" ht="14.4" customHeight="1" x14ac:dyDescent="0.3">
      <c r="A750" s="649" t="s">
        <v>581</v>
      </c>
      <c r="B750" s="650" t="s">
        <v>582</v>
      </c>
      <c r="C750" s="651" t="s">
        <v>591</v>
      </c>
      <c r="D750" s="652" t="s">
        <v>3556</v>
      </c>
      <c r="E750" s="651" t="s">
        <v>609</v>
      </c>
      <c r="F750" s="652" t="s">
        <v>3561</v>
      </c>
      <c r="G750" s="651" t="s">
        <v>634</v>
      </c>
      <c r="H750" s="651" t="s">
        <v>1300</v>
      </c>
      <c r="I750" s="651" t="s">
        <v>1301</v>
      </c>
      <c r="J750" s="651" t="s">
        <v>666</v>
      </c>
      <c r="K750" s="651" t="s">
        <v>1302</v>
      </c>
      <c r="L750" s="653">
        <v>50.36819783703767</v>
      </c>
      <c r="M750" s="653">
        <v>10</v>
      </c>
      <c r="N750" s="654">
        <v>503.68197837037667</v>
      </c>
    </row>
    <row r="751" spans="1:14" ht="14.4" customHeight="1" x14ac:dyDescent="0.3">
      <c r="A751" s="649" t="s">
        <v>581</v>
      </c>
      <c r="B751" s="650" t="s">
        <v>582</v>
      </c>
      <c r="C751" s="651" t="s">
        <v>591</v>
      </c>
      <c r="D751" s="652" t="s">
        <v>3556</v>
      </c>
      <c r="E751" s="651" t="s">
        <v>609</v>
      </c>
      <c r="F751" s="652" t="s">
        <v>3561</v>
      </c>
      <c r="G751" s="651" t="s">
        <v>634</v>
      </c>
      <c r="H751" s="651" t="s">
        <v>1303</v>
      </c>
      <c r="I751" s="651" t="s">
        <v>1304</v>
      </c>
      <c r="J751" s="651" t="s">
        <v>715</v>
      </c>
      <c r="K751" s="651" t="s">
        <v>1305</v>
      </c>
      <c r="L751" s="653">
        <v>147.92011806115502</v>
      </c>
      <c r="M751" s="653">
        <v>12</v>
      </c>
      <c r="N751" s="654">
        <v>1775.0414167338602</v>
      </c>
    </row>
    <row r="752" spans="1:14" ht="14.4" customHeight="1" x14ac:dyDescent="0.3">
      <c r="A752" s="649" t="s">
        <v>581</v>
      </c>
      <c r="B752" s="650" t="s">
        <v>582</v>
      </c>
      <c r="C752" s="651" t="s">
        <v>591</v>
      </c>
      <c r="D752" s="652" t="s">
        <v>3556</v>
      </c>
      <c r="E752" s="651" t="s">
        <v>609</v>
      </c>
      <c r="F752" s="652" t="s">
        <v>3561</v>
      </c>
      <c r="G752" s="651" t="s">
        <v>634</v>
      </c>
      <c r="H752" s="651" t="s">
        <v>2712</v>
      </c>
      <c r="I752" s="651" t="s">
        <v>2713</v>
      </c>
      <c r="J752" s="651" t="s">
        <v>2714</v>
      </c>
      <c r="K752" s="651" t="s">
        <v>2715</v>
      </c>
      <c r="L752" s="653">
        <v>46.829902933919499</v>
      </c>
      <c r="M752" s="653">
        <v>1</v>
      </c>
      <c r="N752" s="654">
        <v>46.829902933919499</v>
      </c>
    </row>
    <row r="753" spans="1:14" ht="14.4" customHeight="1" x14ac:dyDescent="0.3">
      <c r="A753" s="649" t="s">
        <v>581</v>
      </c>
      <c r="B753" s="650" t="s">
        <v>582</v>
      </c>
      <c r="C753" s="651" t="s">
        <v>591</v>
      </c>
      <c r="D753" s="652" t="s">
        <v>3556</v>
      </c>
      <c r="E753" s="651" t="s">
        <v>609</v>
      </c>
      <c r="F753" s="652" t="s">
        <v>3561</v>
      </c>
      <c r="G753" s="651" t="s">
        <v>634</v>
      </c>
      <c r="H753" s="651" t="s">
        <v>2716</v>
      </c>
      <c r="I753" s="651" t="s">
        <v>2716</v>
      </c>
      <c r="J753" s="651" t="s">
        <v>2717</v>
      </c>
      <c r="K753" s="651" t="s">
        <v>2718</v>
      </c>
      <c r="L753" s="653">
        <v>266.95999999999998</v>
      </c>
      <c r="M753" s="653">
        <v>3</v>
      </c>
      <c r="N753" s="654">
        <v>800.87999999999988</v>
      </c>
    </row>
    <row r="754" spans="1:14" ht="14.4" customHeight="1" x14ac:dyDescent="0.3">
      <c r="A754" s="649" t="s">
        <v>581</v>
      </c>
      <c r="B754" s="650" t="s">
        <v>582</v>
      </c>
      <c r="C754" s="651" t="s">
        <v>591</v>
      </c>
      <c r="D754" s="652" t="s">
        <v>3556</v>
      </c>
      <c r="E754" s="651" t="s">
        <v>609</v>
      </c>
      <c r="F754" s="652" t="s">
        <v>3561</v>
      </c>
      <c r="G754" s="651" t="s">
        <v>634</v>
      </c>
      <c r="H754" s="651" t="s">
        <v>2719</v>
      </c>
      <c r="I754" s="651" t="s">
        <v>2720</v>
      </c>
      <c r="J754" s="651" t="s">
        <v>2721</v>
      </c>
      <c r="K754" s="651" t="s">
        <v>689</v>
      </c>
      <c r="L754" s="653">
        <v>41.609999999999992</v>
      </c>
      <c r="M754" s="653">
        <v>1</v>
      </c>
      <c r="N754" s="654">
        <v>41.609999999999992</v>
      </c>
    </row>
    <row r="755" spans="1:14" ht="14.4" customHeight="1" x14ac:dyDescent="0.3">
      <c r="A755" s="649" t="s">
        <v>581</v>
      </c>
      <c r="B755" s="650" t="s">
        <v>582</v>
      </c>
      <c r="C755" s="651" t="s">
        <v>591</v>
      </c>
      <c r="D755" s="652" t="s">
        <v>3556</v>
      </c>
      <c r="E755" s="651" t="s">
        <v>609</v>
      </c>
      <c r="F755" s="652" t="s">
        <v>3561</v>
      </c>
      <c r="G755" s="651" t="s">
        <v>634</v>
      </c>
      <c r="H755" s="651" t="s">
        <v>1312</v>
      </c>
      <c r="I755" s="651" t="s">
        <v>1313</v>
      </c>
      <c r="J755" s="651" t="s">
        <v>1314</v>
      </c>
      <c r="K755" s="651" t="s">
        <v>1315</v>
      </c>
      <c r="L755" s="653">
        <v>266.56999999999994</v>
      </c>
      <c r="M755" s="653">
        <v>4</v>
      </c>
      <c r="N755" s="654">
        <v>1066.2799999999997</v>
      </c>
    </row>
    <row r="756" spans="1:14" ht="14.4" customHeight="1" x14ac:dyDescent="0.3">
      <c r="A756" s="649" t="s">
        <v>581</v>
      </c>
      <c r="B756" s="650" t="s">
        <v>582</v>
      </c>
      <c r="C756" s="651" t="s">
        <v>591</v>
      </c>
      <c r="D756" s="652" t="s">
        <v>3556</v>
      </c>
      <c r="E756" s="651" t="s">
        <v>609</v>
      </c>
      <c r="F756" s="652" t="s">
        <v>3561</v>
      </c>
      <c r="G756" s="651" t="s">
        <v>634</v>
      </c>
      <c r="H756" s="651" t="s">
        <v>2722</v>
      </c>
      <c r="I756" s="651" t="s">
        <v>2723</v>
      </c>
      <c r="J756" s="651" t="s">
        <v>842</v>
      </c>
      <c r="K756" s="651" t="s">
        <v>2724</v>
      </c>
      <c r="L756" s="653">
        <v>218.72518204056405</v>
      </c>
      <c r="M756" s="653">
        <v>2</v>
      </c>
      <c r="N756" s="654">
        <v>437.4503640811281</v>
      </c>
    </row>
    <row r="757" spans="1:14" ht="14.4" customHeight="1" x14ac:dyDescent="0.3">
      <c r="A757" s="649" t="s">
        <v>581</v>
      </c>
      <c r="B757" s="650" t="s">
        <v>582</v>
      </c>
      <c r="C757" s="651" t="s">
        <v>591</v>
      </c>
      <c r="D757" s="652" t="s">
        <v>3556</v>
      </c>
      <c r="E757" s="651" t="s">
        <v>609</v>
      </c>
      <c r="F757" s="652" t="s">
        <v>3561</v>
      </c>
      <c r="G757" s="651" t="s">
        <v>634</v>
      </c>
      <c r="H757" s="651" t="s">
        <v>2725</v>
      </c>
      <c r="I757" s="651" t="s">
        <v>2725</v>
      </c>
      <c r="J757" s="651" t="s">
        <v>2726</v>
      </c>
      <c r="K757" s="651" t="s">
        <v>945</v>
      </c>
      <c r="L757" s="653">
        <v>169.73</v>
      </c>
      <c r="M757" s="653">
        <v>1</v>
      </c>
      <c r="N757" s="654">
        <v>169.73</v>
      </c>
    </row>
    <row r="758" spans="1:14" ht="14.4" customHeight="1" x14ac:dyDescent="0.3">
      <c r="A758" s="649" t="s">
        <v>581</v>
      </c>
      <c r="B758" s="650" t="s">
        <v>582</v>
      </c>
      <c r="C758" s="651" t="s">
        <v>591</v>
      </c>
      <c r="D758" s="652" t="s">
        <v>3556</v>
      </c>
      <c r="E758" s="651" t="s">
        <v>609</v>
      </c>
      <c r="F758" s="652" t="s">
        <v>3561</v>
      </c>
      <c r="G758" s="651" t="s">
        <v>634</v>
      </c>
      <c r="H758" s="651" t="s">
        <v>1319</v>
      </c>
      <c r="I758" s="651" t="s">
        <v>1320</v>
      </c>
      <c r="J758" s="651" t="s">
        <v>1321</v>
      </c>
      <c r="K758" s="651" t="s">
        <v>1322</v>
      </c>
      <c r="L758" s="653">
        <v>20.222211539596824</v>
      </c>
      <c r="M758" s="653">
        <v>2774</v>
      </c>
      <c r="N758" s="654">
        <v>56096.41481084159</v>
      </c>
    </row>
    <row r="759" spans="1:14" ht="14.4" customHeight="1" x14ac:dyDescent="0.3">
      <c r="A759" s="649" t="s">
        <v>581</v>
      </c>
      <c r="B759" s="650" t="s">
        <v>582</v>
      </c>
      <c r="C759" s="651" t="s">
        <v>591</v>
      </c>
      <c r="D759" s="652" t="s">
        <v>3556</v>
      </c>
      <c r="E759" s="651" t="s">
        <v>609</v>
      </c>
      <c r="F759" s="652" t="s">
        <v>3561</v>
      </c>
      <c r="G759" s="651" t="s">
        <v>634</v>
      </c>
      <c r="H759" s="651" t="s">
        <v>1323</v>
      </c>
      <c r="I759" s="651" t="s">
        <v>237</v>
      </c>
      <c r="J759" s="651" t="s">
        <v>1324</v>
      </c>
      <c r="K759" s="651"/>
      <c r="L759" s="653">
        <v>37.361249999999998</v>
      </c>
      <c r="M759" s="653">
        <v>10</v>
      </c>
      <c r="N759" s="654">
        <v>373.61249999999995</v>
      </c>
    </row>
    <row r="760" spans="1:14" ht="14.4" customHeight="1" x14ac:dyDescent="0.3">
      <c r="A760" s="649" t="s">
        <v>581</v>
      </c>
      <c r="B760" s="650" t="s">
        <v>582</v>
      </c>
      <c r="C760" s="651" t="s">
        <v>591</v>
      </c>
      <c r="D760" s="652" t="s">
        <v>3556</v>
      </c>
      <c r="E760" s="651" t="s">
        <v>609</v>
      </c>
      <c r="F760" s="652" t="s">
        <v>3561</v>
      </c>
      <c r="G760" s="651" t="s">
        <v>634</v>
      </c>
      <c r="H760" s="651" t="s">
        <v>1325</v>
      </c>
      <c r="I760" s="651" t="s">
        <v>237</v>
      </c>
      <c r="J760" s="651" t="s">
        <v>1326</v>
      </c>
      <c r="K760" s="651"/>
      <c r="L760" s="653">
        <v>64.649997925635716</v>
      </c>
      <c r="M760" s="653">
        <v>2</v>
      </c>
      <c r="N760" s="654">
        <v>129.29999585127143</v>
      </c>
    </row>
    <row r="761" spans="1:14" ht="14.4" customHeight="1" x14ac:dyDescent="0.3">
      <c r="A761" s="649" t="s">
        <v>581</v>
      </c>
      <c r="B761" s="650" t="s">
        <v>582</v>
      </c>
      <c r="C761" s="651" t="s">
        <v>591</v>
      </c>
      <c r="D761" s="652" t="s">
        <v>3556</v>
      </c>
      <c r="E761" s="651" t="s">
        <v>609</v>
      </c>
      <c r="F761" s="652" t="s">
        <v>3561</v>
      </c>
      <c r="G761" s="651" t="s">
        <v>634</v>
      </c>
      <c r="H761" s="651" t="s">
        <v>2727</v>
      </c>
      <c r="I761" s="651" t="s">
        <v>2728</v>
      </c>
      <c r="J761" s="651" t="s">
        <v>2729</v>
      </c>
      <c r="K761" s="651" t="s">
        <v>2730</v>
      </c>
      <c r="L761" s="653">
        <v>90.619593289309705</v>
      </c>
      <c r="M761" s="653">
        <v>1</v>
      </c>
      <c r="N761" s="654">
        <v>90.619593289309705</v>
      </c>
    </row>
    <row r="762" spans="1:14" ht="14.4" customHeight="1" x14ac:dyDescent="0.3">
      <c r="A762" s="649" t="s">
        <v>581</v>
      </c>
      <c r="B762" s="650" t="s">
        <v>582</v>
      </c>
      <c r="C762" s="651" t="s">
        <v>591</v>
      </c>
      <c r="D762" s="652" t="s">
        <v>3556</v>
      </c>
      <c r="E762" s="651" t="s">
        <v>609</v>
      </c>
      <c r="F762" s="652" t="s">
        <v>3561</v>
      </c>
      <c r="G762" s="651" t="s">
        <v>634</v>
      </c>
      <c r="H762" s="651" t="s">
        <v>1333</v>
      </c>
      <c r="I762" s="651" t="s">
        <v>1334</v>
      </c>
      <c r="J762" s="651" t="s">
        <v>1335</v>
      </c>
      <c r="K762" s="651" t="s">
        <v>1336</v>
      </c>
      <c r="L762" s="653">
        <v>106.16266558931838</v>
      </c>
      <c r="M762" s="653">
        <v>27</v>
      </c>
      <c r="N762" s="654">
        <v>2866.3919709115962</v>
      </c>
    </row>
    <row r="763" spans="1:14" ht="14.4" customHeight="1" x14ac:dyDescent="0.3">
      <c r="A763" s="649" t="s">
        <v>581</v>
      </c>
      <c r="B763" s="650" t="s">
        <v>582</v>
      </c>
      <c r="C763" s="651" t="s">
        <v>591</v>
      </c>
      <c r="D763" s="652" t="s">
        <v>3556</v>
      </c>
      <c r="E763" s="651" t="s">
        <v>609</v>
      </c>
      <c r="F763" s="652" t="s">
        <v>3561</v>
      </c>
      <c r="G763" s="651" t="s">
        <v>634</v>
      </c>
      <c r="H763" s="651" t="s">
        <v>1345</v>
      </c>
      <c r="I763" s="651" t="s">
        <v>1346</v>
      </c>
      <c r="J763" s="651" t="s">
        <v>1347</v>
      </c>
      <c r="K763" s="651" t="s">
        <v>1348</v>
      </c>
      <c r="L763" s="653">
        <v>128.64999999999998</v>
      </c>
      <c r="M763" s="653">
        <v>3</v>
      </c>
      <c r="N763" s="654">
        <v>385.94999999999993</v>
      </c>
    </row>
    <row r="764" spans="1:14" ht="14.4" customHeight="1" x14ac:dyDescent="0.3">
      <c r="A764" s="649" t="s">
        <v>581</v>
      </c>
      <c r="B764" s="650" t="s">
        <v>582</v>
      </c>
      <c r="C764" s="651" t="s">
        <v>591</v>
      </c>
      <c r="D764" s="652" t="s">
        <v>3556</v>
      </c>
      <c r="E764" s="651" t="s">
        <v>609</v>
      </c>
      <c r="F764" s="652" t="s">
        <v>3561</v>
      </c>
      <c r="G764" s="651" t="s">
        <v>634</v>
      </c>
      <c r="H764" s="651" t="s">
        <v>2731</v>
      </c>
      <c r="I764" s="651" t="s">
        <v>2732</v>
      </c>
      <c r="J764" s="651" t="s">
        <v>2617</v>
      </c>
      <c r="K764" s="651" t="s">
        <v>2733</v>
      </c>
      <c r="L764" s="653">
        <v>107.41000000000001</v>
      </c>
      <c r="M764" s="653">
        <v>2</v>
      </c>
      <c r="N764" s="654">
        <v>214.82000000000002</v>
      </c>
    </row>
    <row r="765" spans="1:14" ht="14.4" customHeight="1" x14ac:dyDescent="0.3">
      <c r="A765" s="649" t="s">
        <v>581</v>
      </c>
      <c r="B765" s="650" t="s">
        <v>582</v>
      </c>
      <c r="C765" s="651" t="s">
        <v>591</v>
      </c>
      <c r="D765" s="652" t="s">
        <v>3556</v>
      </c>
      <c r="E765" s="651" t="s">
        <v>609</v>
      </c>
      <c r="F765" s="652" t="s">
        <v>3561</v>
      </c>
      <c r="G765" s="651" t="s">
        <v>634</v>
      </c>
      <c r="H765" s="651" t="s">
        <v>2734</v>
      </c>
      <c r="I765" s="651" t="s">
        <v>2734</v>
      </c>
      <c r="J765" s="651" t="s">
        <v>2735</v>
      </c>
      <c r="K765" s="651" t="s">
        <v>2164</v>
      </c>
      <c r="L765" s="653">
        <v>175.03</v>
      </c>
      <c r="M765" s="653">
        <v>1</v>
      </c>
      <c r="N765" s="654">
        <v>175.03</v>
      </c>
    </row>
    <row r="766" spans="1:14" ht="14.4" customHeight="1" x14ac:dyDescent="0.3">
      <c r="A766" s="649" t="s">
        <v>581</v>
      </c>
      <c r="B766" s="650" t="s">
        <v>582</v>
      </c>
      <c r="C766" s="651" t="s">
        <v>591</v>
      </c>
      <c r="D766" s="652" t="s">
        <v>3556</v>
      </c>
      <c r="E766" s="651" t="s">
        <v>609</v>
      </c>
      <c r="F766" s="652" t="s">
        <v>3561</v>
      </c>
      <c r="G766" s="651" t="s">
        <v>634</v>
      </c>
      <c r="H766" s="651" t="s">
        <v>2736</v>
      </c>
      <c r="I766" s="651" t="s">
        <v>2737</v>
      </c>
      <c r="J766" s="651" t="s">
        <v>2738</v>
      </c>
      <c r="K766" s="651" t="s">
        <v>2739</v>
      </c>
      <c r="L766" s="653">
        <v>246.33000000000004</v>
      </c>
      <c r="M766" s="653">
        <v>3</v>
      </c>
      <c r="N766" s="654">
        <v>738.99000000000012</v>
      </c>
    </row>
    <row r="767" spans="1:14" ht="14.4" customHeight="1" x14ac:dyDescent="0.3">
      <c r="A767" s="649" t="s">
        <v>581</v>
      </c>
      <c r="B767" s="650" t="s">
        <v>582</v>
      </c>
      <c r="C767" s="651" t="s">
        <v>591</v>
      </c>
      <c r="D767" s="652" t="s">
        <v>3556</v>
      </c>
      <c r="E767" s="651" t="s">
        <v>609</v>
      </c>
      <c r="F767" s="652" t="s">
        <v>3561</v>
      </c>
      <c r="G767" s="651" t="s">
        <v>634</v>
      </c>
      <c r="H767" s="651" t="s">
        <v>2740</v>
      </c>
      <c r="I767" s="651" t="s">
        <v>2741</v>
      </c>
      <c r="J767" s="651" t="s">
        <v>2742</v>
      </c>
      <c r="K767" s="651" t="s">
        <v>2743</v>
      </c>
      <c r="L767" s="653">
        <v>67.739999999999995</v>
      </c>
      <c r="M767" s="653">
        <v>2</v>
      </c>
      <c r="N767" s="654">
        <v>135.47999999999999</v>
      </c>
    </row>
    <row r="768" spans="1:14" ht="14.4" customHeight="1" x14ac:dyDescent="0.3">
      <c r="A768" s="649" t="s">
        <v>581</v>
      </c>
      <c r="B768" s="650" t="s">
        <v>582</v>
      </c>
      <c r="C768" s="651" t="s">
        <v>591</v>
      </c>
      <c r="D768" s="652" t="s">
        <v>3556</v>
      </c>
      <c r="E768" s="651" t="s">
        <v>609</v>
      </c>
      <c r="F768" s="652" t="s">
        <v>3561</v>
      </c>
      <c r="G768" s="651" t="s">
        <v>634</v>
      </c>
      <c r="H768" s="651" t="s">
        <v>2744</v>
      </c>
      <c r="I768" s="651" t="s">
        <v>2745</v>
      </c>
      <c r="J768" s="651" t="s">
        <v>2746</v>
      </c>
      <c r="K768" s="651" t="s">
        <v>2747</v>
      </c>
      <c r="L768" s="653">
        <v>90.263333333333321</v>
      </c>
      <c r="M768" s="653">
        <v>3</v>
      </c>
      <c r="N768" s="654">
        <v>270.78999999999996</v>
      </c>
    </row>
    <row r="769" spans="1:14" ht="14.4" customHeight="1" x14ac:dyDescent="0.3">
      <c r="A769" s="649" t="s">
        <v>581</v>
      </c>
      <c r="B769" s="650" t="s">
        <v>582</v>
      </c>
      <c r="C769" s="651" t="s">
        <v>591</v>
      </c>
      <c r="D769" s="652" t="s">
        <v>3556</v>
      </c>
      <c r="E769" s="651" t="s">
        <v>609</v>
      </c>
      <c r="F769" s="652" t="s">
        <v>3561</v>
      </c>
      <c r="G769" s="651" t="s">
        <v>634</v>
      </c>
      <c r="H769" s="651" t="s">
        <v>2748</v>
      </c>
      <c r="I769" s="651" t="s">
        <v>2749</v>
      </c>
      <c r="J769" s="651" t="s">
        <v>2750</v>
      </c>
      <c r="K769" s="651" t="s">
        <v>2751</v>
      </c>
      <c r="L769" s="653">
        <v>153.54000000000002</v>
      </c>
      <c r="M769" s="653">
        <v>5</v>
      </c>
      <c r="N769" s="654">
        <v>767.7</v>
      </c>
    </row>
    <row r="770" spans="1:14" ht="14.4" customHeight="1" x14ac:dyDescent="0.3">
      <c r="A770" s="649" t="s">
        <v>581</v>
      </c>
      <c r="B770" s="650" t="s">
        <v>582</v>
      </c>
      <c r="C770" s="651" t="s">
        <v>591</v>
      </c>
      <c r="D770" s="652" t="s">
        <v>3556</v>
      </c>
      <c r="E770" s="651" t="s">
        <v>609</v>
      </c>
      <c r="F770" s="652" t="s">
        <v>3561</v>
      </c>
      <c r="G770" s="651" t="s">
        <v>634</v>
      </c>
      <c r="H770" s="651" t="s">
        <v>1361</v>
      </c>
      <c r="I770" s="651" t="s">
        <v>1362</v>
      </c>
      <c r="J770" s="651" t="s">
        <v>1363</v>
      </c>
      <c r="K770" s="651" t="s">
        <v>1364</v>
      </c>
      <c r="L770" s="653">
        <v>41.962038324275184</v>
      </c>
      <c r="M770" s="653">
        <v>10</v>
      </c>
      <c r="N770" s="654">
        <v>419.62038324275187</v>
      </c>
    </row>
    <row r="771" spans="1:14" ht="14.4" customHeight="1" x14ac:dyDescent="0.3">
      <c r="A771" s="649" t="s">
        <v>581</v>
      </c>
      <c r="B771" s="650" t="s">
        <v>582</v>
      </c>
      <c r="C771" s="651" t="s">
        <v>591</v>
      </c>
      <c r="D771" s="652" t="s">
        <v>3556</v>
      </c>
      <c r="E771" s="651" t="s">
        <v>609</v>
      </c>
      <c r="F771" s="652" t="s">
        <v>3561</v>
      </c>
      <c r="G771" s="651" t="s">
        <v>634</v>
      </c>
      <c r="H771" s="651" t="s">
        <v>1365</v>
      </c>
      <c r="I771" s="651" t="s">
        <v>1366</v>
      </c>
      <c r="J771" s="651" t="s">
        <v>1367</v>
      </c>
      <c r="K771" s="651" t="s">
        <v>1368</v>
      </c>
      <c r="L771" s="653">
        <v>700.95</v>
      </c>
      <c r="M771" s="653">
        <v>4</v>
      </c>
      <c r="N771" s="654">
        <v>2803.8</v>
      </c>
    </row>
    <row r="772" spans="1:14" ht="14.4" customHeight="1" x14ac:dyDescent="0.3">
      <c r="A772" s="649" t="s">
        <v>581</v>
      </c>
      <c r="B772" s="650" t="s">
        <v>582</v>
      </c>
      <c r="C772" s="651" t="s">
        <v>591</v>
      </c>
      <c r="D772" s="652" t="s">
        <v>3556</v>
      </c>
      <c r="E772" s="651" t="s">
        <v>609</v>
      </c>
      <c r="F772" s="652" t="s">
        <v>3561</v>
      </c>
      <c r="G772" s="651" t="s">
        <v>634</v>
      </c>
      <c r="H772" s="651" t="s">
        <v>2752</v>
      </c>
      <c r="I772" s="651" t="s">
        <v>2753</v>
      </c>
      <c r="J772" s="651" t="s">
        <v>2754</v>
      </c>
      <c r="K772" s="651" t="s">
        <v>2755</v>
      </c>
      <c r="L772" s="653">
        <v>39.0698272562596</v>
      </c>
      <c r="M772" s="653">
        <v>1</v>
      </c>
      <c r="N772" s="654">
        <v>39.0698272562596</v>
      </c>
    </row>
    <row r="773" spans="1:14" ht="14.4" customHeight="1" x14ac:dyDescent="0.3">
      <c r="A773" s="649" t="s">
        <v>581</v>
      </c>
      <c r="B773" s="650" t="s">
        <v>582</v>
      </c>
      <c r="C773" s="651" t="s">
        <v>591</v>
      </c>
      <c r="D773" s="652" t="s">
        <v>3556</v>
      </c>
      <c r="E773" s="651" t="s">
        <v>609</v>
      </c>
      <c r="F773" s="652" t="s">
        <v>3561</v>
      </c>
      <c r="G773" s="651" t="s">
        <v>634</v>
      </c>
      <c r="H773" s="651" t="s">
        <v>1373</v>
      </c>
      <c r="I773" s="651" t="s">
        <v>1374</v>
      </c>
      <c r="J773" s="651" t="s">
        <v>1375</v>
      </c>
      <c r="K773" s="651" t="s">
        <v>1376</v>
      </c>
      <c r="L773" s="653">
        <v>111.19018054182557</v>
      </c>
      <c r="M773" s="653">
        <v>20</v>
      </c>
      <c r="N773" s="654">
        <v>2223.8036108365113</v>
      </c>
    </row>
    <row r="774" spans="1:14" ht="14.4" customHeight="1" x14ac:dyDescent="0.3">
      <c r="A774" s="649" t="s">
        <v>581</v>
      </c>
      <c r="B774" s="650" t="s">
        <v>582</v>
      </c>
      <c r="C774" s="651" t="s">
        <v>591</v>
      </c>
      <c r="D774" s="652" t="s">
        <v>3556</v>
      </c>
      <c r="E774" s="651" t="s">
        <v>609</v>
      </c>
      <c r="F774" s="652" t="s">
        <v>3561</v>
      </c>
      <c r="G774" s="651" t="s">
        <v>634</v>
      </c>
      <c r="H774" s="651" t="s">
        <v>2756</v>
      </c>
      <c r="I774" s="651" t="s">
        <v>2757</v>
      </c>
      <c r="J774" s="651" t="s">
        <v>819</v>
      </c>
      <c r="K774" s="651" t="s">
        <v>2758</v>
      </c>
      <c r="L774" s="653">
        <v>337.847392898473</v>
      </c>
      <c r="M774" s="653">
        <v>1</v>
      </c>
      <c r="N774" s="654">
        <v>337.847392898473</v>
      </c>
    </row>
    <row r="775" spans="1:14" ht="14.4" customHeight="1" x14ac:dyDescent="0.3">
      <c r="A775" s="649" t="s">
        <v>581</v>
      </c>
      <c r="B775" s="650" t="s">
        <v>582</v>
      </c>
      <c r="C775" s="651" t="s">
        <v>591</v>
      </c>
      <c r="D775" s="652" t="s">
        <v>3556</v>
      </c>
      <c r="E775" s="651" t="s">
        <v>609</v>
      </c>
      <c r="F775" s="652" t="s">
        <v>3561</v>
      </c>
      <c r="G775" s="651" t="s">
        <v>634</v>
      </c>
      <c r="H775" s="651" t="s">
        <v>1381</v>
      </c>
      <c r="I775" s="651" t="s">
        <v>1382</v>
      </c>
      <c r="J775" s="651" t="s">
        <v>1383</v>
      </c>
      <c r="K775" s="651" t="s">
        <v>1384</v>
      </c>
      <c r="L775" s="653">
        <v>303.90043224463534</v>
      </c>
      <c r="M775" s="653">
        <v>39</v>
      </c>
      <c r="N775" s="654">
        <v>11852.116857540777</v>
      </c>
    </row>
    <row r="776" spans="1:14" ht="14.4" customHeight="1" x14ac:dyDescent="0.3">
      <c r="A776" s="649" t="s">
        <v>581</v>
      </c>
      <c r="B776" s="650" t="s">
        <v>582</v>
      </c>
      <c r="C776" s="651" t="s">
        <v>591</v>
      </c>
      <c r="D776" s="652" t="s">
        <v>3556</v>
      </c>
      <c r="E776" s="651" t="s">
        <v>609</v>
      </c>
      <c r="F776" s="652" t="s">
        <v>3561</v>
      </c>
      <c r="G776" s="651" t="s">
        <v>634</v>
      </c>
      <c r="H776" s="651" t="s">
        <v>1385</v>
      </c>
      <c r="I776" s="651" t="s">
        <v>1386</v>
      </c>
      <c r="J776" s="651" t="s">
        <v>1387</v>
      </c>
      <c r="K776" s="651" t="s">
        <v>1388</v>
      </c>
      <c r="L776" s="653">
        <v>1189.9715949430561</v>
      </c>
      <c r="M776" s="653">
        <v>10</v>
      </c>
      <c r="N776" s="654">
        <v>11899.71594943056</v>
      </c>
    </row>
    <row r="777" spans="1:14" ht="14.4" customHeight="1" x14ac:dyDescent="0.3">
      <c r="A777" s="649" t="s">
        <v>581</v>
      </c>
      <c r="B777" s="650" t="s">
        <v>582</v>
      </c>
      <c r="C777" s="651" t="s">
        <v>591</v>
      </c>
      <c r="D777" s="652" t="s">
        <v>3556</v>
      </c>
      <c r="E777" s="651" t="s">
        <v>609</v>
      </c>
      <c r="F777" s="652" t="s">
        <v>3561</v>
      </c>
      <c r="G777" s="651" t="s">
        <v>634</v>
      </c>
      <c r="H777" s="651" t="s">
        <v>1393</v>
      </c>
      <c r="I777" s="651" t="s">
        <v>1394</v>
      </c>
      <c r="J777" s="651" t="s">
        <v>1395</v>
      </c>
      <c r="K777" s="651" t="s">
        <v>1396</v>
      </c>
      <c r="L777" s="653">
        <v>59.386216873375417</v>
      </c>
      <c r="M777" s="653">
        <v>32</v>
      </c>
      <c r="N777" s="654">
        <v>1900.3589399480134</v>
      </c>
    </row>
    <row r="778" spans="1:14" ht="14.4" customHeight="1" x14ac:dyDescent="0.3">
      <c r="A778" s="649" t="s">
        <v>581</v>
      </c>
      <c r="B778" s="650" t="s">
        <v>582</v>
      </c>
      <c r="C778" s="651" t="s">
        <v>591</v>
      </c>
      <c r="D778" s="652" t="s">
        <v>3556</v>
      </c>
      <c r="E778" s="651" t="s">
        <v>609</v>
      </c>
      <c r="F778" s="652" t="s">
        <v>3561</v>
      </c>
      <c r="G778" s="651" t="s">
        <v>634</v>
      </c>
      <c r="H778" s="651" t="s">
        <v>2759</v>
      </c>
      <c r="I778" s="651" t="s">
        <v>2759</v>
      </c>
      <c r="J778" s="651" t="s">
        <v>2760</v>
      </c>
      <c r="K778" s="651" t="s">
        <v>2761</v>
      </c>
      <c r="L778" s="653">
        <v>562.1</v>
      </c>
      <c r="M778" s="653">
        <v>1</v>
      </c>
      <c r="N778" s="654">
        <v>562.1</v>
      </c>
    </row>
    <row r="779" spans="1:14" ht="14.4" customHeight="1" x14ac:dyDescent="0.3">
      <c r="A779" s="649" t="s">
        <v>581</v>
      </c>
      <c r="B779" s="650" t="s">
        <v>582</v>
      </c>
      <c r="C779" s="651" t="s">
        <v>591</v>
      </c>
      <c r="D779" s="652" t="s">
        <v>3556</v>
      </c>
      <c r="E779" s="651" t="s">
        <v>609</v>
      </c>
      <c r="F779" s="652" t="s">
        <v>3561</v>
      </c>
      <c r="G779" s="651" t="s">
        <v>634</v>
      </c>
      <c r="H779" s="651" t="s">
        <v>2762</v>
      </c>
      <c r="I779" s="651" t="s">
        <v>2763</v>
      </c>
      <c r="J779" s="651" t="s">
        <v>769</v>
      </c>
      <c r="K779" s="651" t="s">
        <v>2764</v>
      </c>
      <c r="L779" s="653">
        <v>724.13290406924705</v>
      </c>
      <c r="M779" s="653">
        <v>3</v>
      </c>
      <c r="N779" s="654">
        <v>2172.398712207741</v>
      </c>
    </row>
    <row r="780" spans="1:14" ht="14.4" customHeight="1" x14ac:dyDescent="0.3">
      <c r="A780" s="649" t="s">
        <v>581</v>
      </c>
      <c r="B780" s="650" t="s">
        <v>582</v>
      </c>
      <c r="C780" s="651" t="s">
        <v>591</v>
      </c>
      <c r="D780" s="652" t="s">
        <v>3556</v>
      </c>
      <c r="E780" s="651" t="s">
        <v>609</v>
      </c>
      <c r="F780" s="652" t="s">
        <v>3561</v>
      </c>
      <c r="G780" s="651" t="s">
        <v>634</v>
      </c>
      <c r="H780" s="651" t="s">
        <v>1408</v>
      </c>
      <c r="I780" s="651" t="s">
        <v>1409</v>
      </c>
      <c r="J780" s="651" t="s">
        <v>1410</v>
      </c>
      <c r="K780" s="651" t="s">
        <v>1411</v>
      </c>
      <c r="L780" s="653">
        <v>42.399812533028076</v>
      </c>
      <c r="M780" s="653">
        <v>4</v>
      </c>
      <c r="N780" s="654">
        <v>169.5992501321123</v>
      </c>
    </row>
    <row r="781" spans="1:14" ht="14.4" customHeight="1" x14ac:dyDescent="0.3">
      <c r="A781" s="649" t="s">
        <v>581</v>
      </c>
      <c r="B781" s="650" t="s">
        <v>582</v>
      </c>
      <c r="C781" s="651" t="s">
        <v>591</v>
      </c>
      <c r="D781" s="652" t="s">
        <v>3556</v>
      </c>
      <c r="E781" s="651" t="s">
        <v>609</v>
      </c>
      <c r="F781" s="652" t="s">
        <v>3561</v>
      </c>
      <c r="G781" s="651" t="s">
        <v>634</v>
      </c>
      <c r="H781" s="651" t="s">
        <v>2765</v>
      </c>
      <c r="I781" s="651" t="s">
        <v>2766</v>
      </c>
      <c r="J781" s="651" t="s">
        <v>2767</v>
      </c>
      <c r="K781" s="651" t="s">
        <v>2768</v>
      </c>
      <c r="L781" s="653">
        <v>54.479999999999968</v>
      </c>
      <c r="M781" s="653">
        <v>2</v>
      </c>
      <c r="N781" s="654">
        <v>108.95999999999994</v>
      </c>
    </row>
    <row r="782" spans="1:14" ht="14.4" customHeight="1" x14ac:dyDescent="0.3">
      <c r="A782" s="649" t="s">
        <v>581</v>
      </c>
      <c r="B782" s="650" t="s">
        <v>582</v>
      </c>
      <c r="C782" s="651" t="s">
        <v>591</v>
      </c>
      <c r="D782" s="652" t="s">
        <v>3556</v>
      </c>
      <c r="E782" s="651" t="s">
        <v>609</v>
      </c>
      <c r="F782" s="652" t="s">
        <v>3561</v>
      </c>
      <c r="G782" s="651" t="s">
        <v>634</v>
      </c>
      <c r="H782" s="651" t="s">
        <v>1412</v>
      </c>
      <c r="I782" s="651" t="s">
        <v>1413</v>
      </c>
      <c r="J782" s="651" t="s">
        <v>1414</v>
      </c>
      <c r="K782" s="651" t="s">
        <v>1415</v>
      </c>
      <c r="L782" s="653">
        <v>13.225233285382471</v>
      </c>
      <c r="M782" s="653">
        <v>21</v>
      </c>
      <c r="N782" s="654">
        <v>277.7298989930319</v>
      </c>
    </row>
    <row r="783" spans="1:14" ht="14.4" customHeight="1" x14ac:dyDescent="0.3">
      <c r="A783" s="649" t="s">
        <v>581</v>
      </c>
      <c r="B783" s="650" t="s">
        <v>582</v>
      </c>
      <c r="C783" s="651" t="s">
        <v>591</v>
      </c>
      <c r="D783" s="652" t="s">
        <v>3556</v>
      </c>
      <c r="E783" s="651" t="s">
        <v>609</v>
      </c>
      <c r="F783" s="652" t="s">
        <v>3561</v>
      </c>
      <c r="G783" s="651" t="s">
        <v>634</v>
      </c>
      <c r="H783" s="651" t="s">
        <v>2769</v>
      </c>
      <c r="I783" s="651" t="s">
        <v>237</v>
      </c>
      <c r="J783" s="651" t="s">
        <v>2770</v>
      </c>
      <c r="K783" s="651"/>
      <c r="L783" s="653">
        <v>78.760000000000005</v>
      </c>
      <c r="M783" s="653">
        <v>2</v>
      </c>
      <c r="N783" s="654">
        <v>157.52000000000001</v>
      </c>
    </row>
    <row r="784" spans="1:14" ht="14.4" customHeight="1" x14ac:dyDescent="0.3">
      <c r="A784" s="649" t="s">
        <v>581</v>
      </c>
      <c r="B784" s="650" t="s">
        <v>582</v>
      </c>
      <c r="C784" s="651" t="s">
        <v>591</v>
      </c>
      <c r="D784" s="652" t="s">
        <v>3556</v>
      </c>
      <c r="E784" s="651" t="s">
        <v>609</v>
      </c>
      <c r="F784" s="652" t="s">
        <v>3561</v>
      </c>
      <c r="G784" s="651" t="s">
        <v>634</v>
      </c>
      <c r="H784" s="651" t="s">
        <v>2771</v>
      </c>
      <c r="I784" s="651" t="s">
        <v>237</v>
      </c>
      <c r="J784" s="651" t="s">
        <v>2772</v>
      </c>
      <c r="K784" s="651"/>
      <c r="L784" s="653">
        <v>76.951305530318962</v>
      </c>
      <c r="M784" s="653">
        <v>6</v>
      </c>
      <c r="N784" s="654">
        <v>461.70783318191377</v>
      </c>
    </row>
    <row r="785" spans="1:14" ht="14.4" customHeight="1" x14ac:dyDescent="0.3">
      <c r="A785" s="649" t="s">
        <v>581</v>
      </c>
      <c r="B785" s="650" t="s">
        <v>582</v>
      </c>
      <c r="C785" s="651" t="s">
        <v>591</v>
      </c>
      <c r="D785" s="652" t="s">
        <v>3556</v>
      </c>
      <c r="E785" s="651" t="s">
        <v>609</v>
      </c>
      <c r="F785" s="652" t="s">
        <v>3561</v>
      </c>
      <c r="G785" s="651" t="s">
        <v>634</v>
      </c>
      <c r="H785" s="651" t="s">
        <v>2773</v>
      </c>
      <c r="I785" s="651" t="s">
        <v>2774</v>
      </c>
      <c r="J785" s="651" t="s">
        <v>2775</v>
      </c>
      <c r="K785" s="651" t="s">
        <v>2776</v>
      </c>
      <c r="L785" s="653">
        <v>171.76371836214915</v>
      </c>
      <c r="M785" s="653">
        <v>6</v>
      </c>
      <c r="N785" s="654">
        <v>1030.5823101728949</v>
      </c>
    </row>
    <row r="786" spans="1:14" ht="14.4" customHeight="1" x14ac:dyDescent="0.3">
      <c r="A786" s="649" t="s">
        <v>581</v>
      </c>
      <c r="B786" s="650" t="s">
        <v>582</v>
      </c>
      <c r="C786" s="651" t="s">
        <v>591</v>
      </c>
      <c r="D786" s="652" t="s">
        <v>3556</v>
      </c>
      <c r="E786" s="651" t="s">
        <v>609</v>
      </c>
      <c r="F786" s="652" t="s">
        <v>3561</v>
      </c>
      <c r="G786" s="651" t="s">
        <v>634</v>
      </c>
      <c r="H786" s="651" t="s">
        <v>1418</v>
      </c>
      <c r="I786" s="651" t="s">
        <v>1419</v>
      </c>
      <c r="J786" s="651" t="s">
        <v>1420</v>
      </c>
      <c r="K786" s="651" t="s">
        <v>1421</v>
      </c>
      <c r="L786" s="653">
        <v>201.96019924002999</v>
      </c>
      <c r="M786" s="653">
        <v>1</v>
      </c>
      <c r="N786" s="654">
        <v>201.96019924002999</v>
      </c>
    </row>
    <row r="787" spans="1:14" ht="14.4" customHeight="1" x14ac:dyDescent="0.3">
      <c r="A787" s="649" t="s">
        <v>581</v>
      </c>
      <c r="B787" s="650" t="s">
        <v>582</v>
      </c>
      <c r="C787" s="651" t="s">
        <v>591</v>
      </c>
      <c r="D787" s="652" t="s">
        <v>3556</v>
      </c>
      <c r="E787" s="651" t="s">
        <v>609</v>
      </c>
      <c r="F787" s="652" t="s">
        <v>3561</v>
      </c>
      <c r="G787" s="651" t="s">
        <v>634</v>
      </c>
      <c r="H787" s="651" t="s">
        <v>2777</v>
      </c>
      <c r="I787" s="651" t="s">
        <v>237</v>
      </c>
      <c r="J787" s="651" t="s">
        <v>2778</v>
      </c>
      <c r="K787" s="651"/>
      <c r="L787" s="653">
        <v>60.879995594227729</v>
      </c>
      <c r="M787" s="653">
        <v>10</v>
      </c>
      <c r="N787" s="654">
        <v>608.79995594227728</v>
      </c>
    </row>
    <row r="788" spans="1:14" ht="14.4" customHeight="1" x14ac:dyDescent="0.3">
      <c r="A788" s="649" t="s">
        <v>581</v>
      </c>
      <c r="B788" s="650" t="s">
        <v>582</v>
      </c>
      <c r="C788" s="651" t="s">
        <v>591</v>
      </c>
      <c r="D788" s="652" t="s">
        <v>3556</v>
      </c>
      <c r="E788" s="651" t="s">
        <v>609</v>
      </c>
      <c r="F788" s="652" t="s">
        <v>3561</v>
      </c>
      <c r="G788" s="651" t="s">
        <v>634</v>
      </c>
      <c r="H788" s="651" t="s">
        <v>2779</v>
      </c>
      <c r="I788" s="651" t="s">
        <v>2780</v>
      </c>
      <c r="J788" s="651" t="s">
        <v>2781</v>
      </c>
      <c r="K788" s="651" t="s">
        <v>2782</v>
      </c>
      <c r="L788" s="653">
        <v>59.474306254532927</v>
      </c>
      <c r="M788" s="653">
        <v>7</v>
      </c>
      <c r="N788" s="654">
        <v>416.32014378173051</v>
      </c>
    </row>
    <row r="789" spans="1:14" ht="14.4" customHeight="1" x14ac:dyDescent="0.3">
      <c r="A789" s="649" t="s">
        <v>581</v>
      </c>
      <c r="B789" s="650" t="s">
        <v>582</v>
      </c>
      <c r="C789" s="651" t="s">
        <v>591</v>
      </c>
      <c r="D789" s="652" t="s">
        <v>3556</v>
      </c>
      <c r="E789" s="651" t="s">
        <v>609</v>
      </c>
      <c r="F789" s="652" t="s">
        <v>3561</v>
      </c>
      <c r="G789" s="651" t="s">
        <v>634</v>
      </c>
      <c r="H789" s="651" t="s">
        <v>1422</v>
      </c>
      <c r="I789" s="651" t="s">
        <v>1423</v>
      </c>
      <c r="J789" s="651" t="s">
        <v>1424</v>
      </c>
      <c r="K789" s="651" t="s">
        <v>1425</v>
      </c>
      <c r="L789" s="653">
        <v>424.949973449227</v>
      </c>
      <c r="M789" s="653">
        <v>2</v>
      </c>
      <c r="N789" s="654">
        <v>849.899946898454</v>
      </c>
    </row>
    <row r="790" spans="1:14" ht="14.4" customHeight="1" x14ac:dyDescent="0.3">
      <c r="A790" s="649" t="s">
        <v>581</v>
      </c>
      <c r="B790" s="650" t="s">
        <v>582</v>
      </c>
      <c r="C790" s="651" t="s">
        <v>591</v>
      </c>
      <c r="D790" s="652" t="s">
        <v>3556</v>
      </c>
      <c r="E790" s="651" t="s">
        <v>609</v>
      </c>
      <c r="F790" s="652" t="s">
        <v>3561</v>
      </c>
      <c r="G790" s="651" t="s">
        <v>634</v>
      </c>
      <c r="H790" s="651" t="s">
        <v>2783</v>
      </c>
      <c r="I790" s="651" t="s">
        <v>2784</v>
      </c>
      <c r="J790" s="651" t="s">
        <v>2785</v>
      </c>
      <c r="K790" s="651" t="s">
        <v>2786</v>
      </c>
      <c r="L790" s="653">
        <v>78.25</v>
      </c>
      <c r="M790" s="653">
        <v>2</v>
      </c>
      <c r="N790" s="654">
        <v>156.5</v>
      </c>
    </row>
    <row r="791" spans="1:14" ht="14.4" customHeight="1" x14ac:dyDescent="0.3">
      <c r="A791" s="649" t="s">
        <v>581</v>
      </c>
      <c r="B791" s="650" t="s">
        <v>582</v>
      </c>
      <c r="C791" s="651" t="s">
        <v>591</v>
      </c>
      <c r="D791" s="652" t="s">
        <v>3556</v>
      </c>
      <c r="E791" s="651" t="s">
        <v>609</v>
      </c>
      <c r="F791" s="652" t="s">
        <v>3561</v>
      </c>
      <c r="G791" s="651" t="s">
        <v>634</v>
      </c>
      <c r="H791" s="651" t="s">
        <v>2787</v>
      </c>
      <c r="I791" s="651" t="s">
        <v>2788</v>
      </c>
      <c r="J791" s="651" t="s">
        <v>1193</v>
      </c>
      <c r="K791" s="651" t="s">
        <v>2789</v>
      </c>
      <c r="L791" s="653">
        <v>326.32</v>
      </c>
      <c r="M791" s="653">
        <v>9</v>
      </c>
      <c r="N791" s="654">
        <v>2936.88</v>
      </c>
    </row>
    <row r="792" spans="1:14" ht="14.4" customHeight="1" x14ac:dyDescent="0.3">
      <c r="A792" s="649" t="s">
        <v>581</v>
      </c>
      <c r="B792" s="650" t="s">
        <v>582</v>
      </c>
      <c r="C792" s="651" t="s">
        <v>591</v>
      </c>
      <c r="D792" s="652" t="s">
        <v>3556</v>
      </c>
      <c r="E792" s="651" t="s">
        <v>609</v>
      </c>
      <c r="F792" s="652" t="s">
        <v>3561</v>
      </c>
      <c r="G792" s="651" t="s">
        <v>634</v>
      </c>
      <c r="H792" s="651" t="s">
        <v>2790</v>
      </c>
      <c r="I792" s="651" t="s">
        <v>2791</v>
      </c>
      <c r="J792" s="651" t="s">
        <v>2792</v>
      </c>
      <c r="K792" s="651" t="s">
        <v>2793</v>
      </c>
      <c r="L792" s="653">
        <v>38.936708611300197</v>
      </c>
      <c r="M792" s="653">
        <v>1</v>
      </c>
      <c r="N792" s="654">
        <v>38.936708611300197</v>
      </c>
    </row>
    <row r="793" spans="1:14" ht="14.4" customHeight="1" x14ac:dyDescent="0.3">
      <c r="A793" s="649" t="s">
        <v>581</v>
      </c>
      <c r="B793" s="650" t="s">
        <v>582</v>
      </c>
      <c r="C793" s="651" t="s">
        <v>591</v>
      </c>
      <c r="D793" s="652" t="s">
        <v>3556</v>
      </c>
      <c r="E793" s="651" t="s">
        <v>609</v>
      </c>
      <c r="F793" s="652" t="s">
        <v>3561</v>
      </c>
      <c r="G793" s="651" t="s">
        <v>634</v>
      </c>
      <c r="H793" s="651" t="s">
        <v>2794</v>
      </c>
      <c r="I793" s="651" t="s">
        <v>2795</v>
      </c>
      <c r="J793" s="651" t="s">
        <v>2796</v>
      </c>
      <c r="K793" s="651" t="s">
        <v>2797</v>
      </c>
      <c r="L793" s="653">
        <v>102.72999999999999</v>
      </c>
      <c r="M793" s="653">
        <v>1</v>
      </c>
      <c r="N793" s="654">
        <v>102.72999999999999</v>
      </c>
    </row>
    <row r="794" spans="1:14" ht="14.4" customHeight="1" x14ac:dyDescent="0.3">
      <c r="A794" s="649" t="s">
        <v>581</v>
      </c>
      <c r="B794" s="650" t="s">
        <v>582</v>
      </c>
      <c r="C794" s="651" t="s">
        <v>591</v>
      </c>
      <c r="D794" s="652" t="s">
        <v>3556</v>
      </c>
      <c r="E794" s="651" t="s">
        <v>609</v>
      </c>
      <c r="F794" s="652" t="s">
        <v>3561</v>
      </c>
      <c r="G794" s="651" t="s">
        <v>634</v>
      </c>
      <c r="H794" s="651" t="s">
        <v>2798</v>
      </c>
      <c r="I794" s="651" t="s">
        <v>2799</v>
      </c>
      <c r="J794" s="651" t="s">
        <v>2800</v>
      </c>
      <c r="K794" s="651" t="s">
        <v>2801</v>
      </c>
      <c r="L794" s="653">
        <v>52.69</v>
      </c>
      <c r="M794" s="653">
        <v>1</v>
      </c>
      <c r="N794" s="654">
        <v>52.69</v>
      </c>
    </row>
    <row r="795" spans="1:14" ht="14.4" customHeight="1" x14ac:dyDescent="0.3">
      <c r="A795" s="649" t="s">
        <v>581</v>
      </c>
      <c r="B795" s="650" t="s">
        <v>582</v>
      </c>
      <c r="C795" s="651" t="s">
        <v>591</v>
      </c>
      <c r="D795" s="652" t="s">
        <v>3556</v>
      </c>
      <c r="E795" s="651" t="s">
        <v>609</v>
      </c>
      <c r="F795" s="652" t="s">
        <v>3561</v>
      </c>
      <c r="G795" s="651" t="s">
        <v>634</v>
      </c>
      <c r="H795" s="651" t="s">
        <v>2802</v>
      </c>
      <c r="I795" s="651" t="s">
        <v>2803</v>
      </c>
      <c r="J795" s="651" t="s">
        <v>2804</v>
      </c>
      <c r="K795" s="651" t="s">
        <v>1263</v>
      </c>
      <c r="L795" s="653">
        <v>598.70000000000005</v>
      </c>
      <c r="M795" s="653">
        <v>2</v>
      </c>
      <c r="N795" s="654">
        <v>1197.4000000000001</v>
      </c>
    </row>
    <row r="796" spans="1:14" ht="14.4" customHeight="1" x14ac:dyDescent="0.3">
      <c r="A796" s="649" t="s">
        <v>581</v>
      </c>
      <c r="B796" s="650" t="s">
        <v>582</v>
      </c>
      <c r="C796" s="651" t="s">
        <v>591</v>
      </c>
      <c r="D796" s="652" t="s">
        <v>3556</v>
      </c>
      <c r="E796" s="651" t="s">
        <v>609</v>
      </c>
      <c r="F796" s="652" t="s">
        <v>3561</v>
      </c>
      <c r="G796" s="651" t="s">
        <v>634</v>
      </c>
      <c r="H796" s="651" t="s">
        <v>1432</v>
      </c>
      <c r="I796" s="651" t="s">
        <v>237</v>
      </c>
      <c r="J796" s="651" t="s">
        <v>1433</v>
      </c>
      <c r="K796" s="651"/>
      <c r="L796" s="653">
        <v>91.774693619619541</v>
      </c>
      <c r="M796" s="653">
        <v>54</v>
      </c>
      <c r="N796" s="654">
        <v>4955.8334554594549</v>
      </c>
    </row>
    <row r="797" spans="1:14" ht="14.4" customHeight="1" x14ac:dyDescent="0.3">
      <c r="A797" s="649" t="s">
        <v>581</v>
      </c>
      <c r="B797" s="650" t="s">
        <v>582</v>
      </c>
      <c r="C797" s="651" t="s">
        <v>591</v>
      </c>
      <c r="D797" s="652" t="s">
        <v>3556</v>
      </c>
      <c r="E797" s="651" t="s">
        <v>609</v>
      </c>
      <c r="F797" s="652" t="s">
        <v>3561</v>
      </c>
      <c r="G797" s="651" t="s">
        <v>634</v>
      </c>
      <c r="H797" s="651" t="s">
        <v>2805</v>
      </c>
      <c r="I797" s="651" t="s">
        <v>237</v>
      </c>
      <c r="J797" s="651" t="s">
        <v>2806</v>
      </c>
      <c r="K797" s="651"/>
      <c r="L797" s="653">
        <v>161.55563948422076</v>
      </c>
      <c r="M797" s="653">
        <v>5</v>
      </c>
      <c r="N797" s="654">
        <v>807.77819742110387</v>
      </c>
    </row>
    <row r="798" spans="1:14" ht="14.4" customHeight="1" x14ac:dyDescent="0.3">
      <c r="A798" s="649" t="s">
        <v>581</v>
      </c>
      <c r="B798" s="650" t="s">
        <v>582</v>
      </c>
      <c r="C798" s="651" t="s">
        <v>591</v>
      </c>
      <c r="D798" s="652" t="s">
        <v>3556</v>
      </c>
      <c r="E798" s="651" t="s">
        <v>609</v>
      </c>
      <c r="F798" s="652" t="s">
        <v>3561</v>
      </c>
      <c r="G798" s="651" t="s">
        <v>634</v>
      </c>
      <c r="H798" s="651" t="s">
        <v>2807</v>
      </c>
      <c r="I798" s="651" t="s">
        <v>2807</v>
      </c>
      <c r="J798" s="651" t="s">
        <v>2808</v>
      </c>
      <c r="K798" s="651" t="s">
        <v>2809</v>
      </c>
      <c r="L798" s="653">
        <v>71.47</v>
      </c>
      <c r="M798" s="653">
        <v>2</v>
      </c>
      <c r="N798" s="654">
        <v>142.94</v>
      </c>
    </row>
    <row r="799" spans="1:14" ht="14.4" customHeight="1" x14ac:dyDescent="0.3">
      <c r="A799" s="649" t="s">
        <v>581</v>
      </c>
      <c r="B799" s="650" t="s">
        <v>582</v>
      </c>
      <c r="C799" s="651" t="s">
        <v>591</v>
      </c>
      <c r="D799" s="652" t="s">
        <v>3556</v>
      </c>
      <c r="E799" s="651" t="s">
        <v>609</v>
      </c>
      <c r="F799" s="652" t="s">
        <v>3561</v>
      </c>
      <c r="G799" s="651" t="s">
        <v>634</v>
      </c>
      <c r="H799" s="651" t="s">
        <v>2810</v>
      </c>
      <c r="I799" s="651" t="s">
        <v>2811</v>
      </c>
      <c r="J799" s="651" t="s">
        <v>2812</v>
      </c>
      <c r="K799" s="651" t="s">
        <v>2813</v>
      </c>
      <c r="L799" s="653">
        <v>113.95</v>
      </c>
      <c r="M799" s="653">
        <v>3</v>
      </c>
      <c r="N799" s="654">
        <v>341.85</v>
      </c>
    </row>
    <row r="800" spans="1:14" ht="14.4" customHeight="1" x14ac:dyDescent="0.3">
      <c r="A800" s="649" t="s">
        <v>581</v>
      </c>
      <c r="B800" s="650" t="s">
        <v>582</v>
      </c>
      <c r="C800" s="651" t="s">
        <v>591</v>
      </c>
      <c r="D800" s="652" t="s">
        <v>3556</v>
      </c>
      <c r="E800" s="651" t="s">
        <v>609</v>
      </c>
      <c r="F800" s="652" t="s">
        <v>3561</v>
      </c>
      <c r="G800" s="651" t="s">
        <v>634</v>
      </c>
      <c r="H800" s="651" t="s">
        <v>1441</v>
      </c>
      <c r="I800" s="651" t="s">
        <v>1442</v>
      </c>
      <c r="J800" s="651" t="s">
        <v>1443</v>
      </c>
      <c r="K800" s="651" t="s">
        <v>1444</v>
      </c>
      <c r="L800" s="653">
        <v>2550.6301747051589</v>
      </c>
      <c r="M800" s="653">
        <v>25</v>
      </c>
      <c r="N800" s="654">
        <v>63765.754367628972</v>
      </c>
    </row>
    <row r="801" spans="1:14" ht="14.4" customHeight="1" x14ac:dyDescent="0.3">
      <c r="A801" s="649" t="s">
        <v>581</v>
      </c>
      <c r="B801" s="650" t="s">
        <v>582</v>
      </c>
      <c r="C801" s="651" t="s">
        <v>591</v>
      </c>
      <c r="D801" s="652" t="s">
        <v>3556</v>
      </c>
      <c r="E801" s="651" t="s">
        <v>609</v>
      </c>
      <c r="F801" s="652" t="s">
        <v>3561</v>
      </c>
      <c r="G801" s="651" t="s">
        <v>634</v>
      </c>
      <c r="H801" s="651" t="s">
        <v>1445</v>
      </c>
      <c r="I801" s="651" t="s">
        <v>1446</v>
      </c>
      <c r="J801" s="651" t="s">
        <v>1447</v>
      </c>
      <c r="K801" s="651" t="s">
        <v>1448</v>
      </c>
      <c r="L801" s="653">
        <v>373.24570240579749</v>
      </c>
      <c r="M801" s="653">
        <v>2</v>
      </c>
      <c r="N801" s="654">
        <v>746.49140481159498</v>
      </c>
    </row>
    <row r="802" spans="1:14" ht="14.4" customHeight="1" x14ac:dyDescent="0.3">
      <c r="A802" s="649" t="s">
        <v>581</v>
      </c>
      <c r="B802" s="650" t="s">
        <v>582</v>
      </c>
      <c r="C802" s="651" t="s">
        <v>591</v>
      </c>
      <c r="D802" s="652" t="s">
        <v>3556</v>
      </c>
      <c r="E802" s="651" t="s">
        <v>609</v>
      </c>
      <c r="F802" s="652" t="s">
        <v>3561</v>
      </c>
      <c r="G802" s="651" t="s">
        <v>634</v>
      </c>
      <c r="H802" s="651" t="s">
        <v>2814</v>
      </c>
      <c r="I802" s="651" t="s">
        <v>2815</v>
      </c>
      <c r="J802" s="651" t="s">
        <v>2816</v>
      </c>
      <c r="K802" s="651" t="s">
        <v>2817</v>
      </c>
      <c r="L802" s="653">
        <v>240.73829619829067</v>
      </c>
      <c r="M802" s="653">
        <v>6</v>
      </c>
      <c r="N802" s="654">
        <v>1444.4297771897441</v>
      </c>
    </row>
    <row r="803" spans="1:14" ht="14.4" customHeight="1" x14ac:dyDescent="0.3">
      <c r="A803" s="649" t="s">
        <v>581</v>
      </c>
      <c r="B803" s="650" t="s">
        <v>582</v>
      </c>
      <c r="C803" s="651" t="s">
        <v>591</v>
      </c>
      <c r="D803" s="652" t="s">
        <v>3556</v>
      </c>
      <c r="E803" s="651" t="s">
        <v>609</v>
      </c>
      <c r="F803" s="652" t="s">
        <v>3561</v>
      </c>
      <c r="G803" s="651" t="s">
        <v>634</v>
      </c>
      <c r="H803" s="651" t="s">
        <v>1457</v>
      </c>
      <c r="I803" s="651" t="s">
        <v>1458</v>
      </c>
      <c r="J803" s="651" t="s">
        <v>1459</v>
      </c>
      <c r="K803" s="651" t="s">
        <v>1460</v>
      </c>
      <c r="L803" s="653">
        <v>156.18999999999994</v>
      </c>
      <c r="M803" s="653">
        <v>1</v>
      </c>
      <c r="N803" s="654">
        <v>156.18999999999994</v>
      </c>
    </row>
    <row r="804" spans="1:14" ht="14.4" customHeight="1" x14ac:dyDescent="0.3">
      <c r="A804" s="649" t="s">
        <v>581</v>
      </c>
      <c r="B804" s="650" t="s">
        <v>582</v>
      </c>
      <c r="C804" s="651" t="s">
        <v>591</v>
      </c>
      <c r="D804" s="652" t="s">
        <v>3556</v>
      </c>
      <c r="E804" s="651" t="s">
        <v>609</v>
      </c>
      <c r="F804" s="652" t="s">
        <v>3561</v>
      </c>
      <c r="G804" s="651" t="s">
        <v>634</v>
      </c>
      <c r="H804" s="651" t="s">
        <v>2818</v>
      </c>
      <c r="I804" s="651" t="s">
        <v>2819</v>
      </c>
      <c r="J804" s="651" t="s">
        <v>2820</v>
      </c>
      <c r="K804" s="651" t="s">
        <v>2821</v>
      </c>
      <c r="L804" s="653">
        <v>252.40059635265609</v>
      </c>
      <c r="M804" s="653">
        <v>2</v>
      </c>
      <c r="N804" s="654">
        <v>504.80119270531219</v>
      </c>
    </row>
    <row r="805" spans="1:14" ht="14.4" customHeight="1" x14ac:dyDescent="0.3">
      <c r="A805" s="649" t="s">
        <v>581</v>
      </c>
      <c r="B805" s="650" t="s">
        <v>582</v>
      </c>
      <c r="C805" s="651" t="s">
        <v>591</v>
      </c>
      <c r="D805" s="652" t="s">
        <v>3556</v>
      </c>
      <c r="E805" s="651" t="s">
        <v>609</v>
      </c>
      <c r="F805" s="652" t="s">
        <v>3561</v>
      </c>
      <c r="G805" s="651" t="s">
        <v>634</v>
      </c>
      <c r="H805" s="651" t="s">
        <v>2822</v>
      </c>
      <c r="I805" s="651" t="s">
        <v>2823</v>
      </c>
      <c r="J805" s="651" t="s">
        <v>2824</v>
      </c>
      <c r="K805" s="651" t="s">
        <v>2825</v>
      </c>
      <c r="L805" s="653">
        <v>207.38000000000005</v>
      </c>
      <c r="M805" s="653">
        <v>1</v>
      </c>
      <c r="N805" s="654">
        <v>207.38000000000005</v>
      </c>
    </row>
    <row r="806" spans="1:14" ht="14.4" customHeight="1" x14ac:dyDescent="0.3">
      <c r="A806" s="649" t="s">
        <v>581</v>
      </c>
      <c r="B806" s="650" t="s">
        <v>582</v>
      </c>
      <c r="C806" s="651" t="s">
        <v>591</v>
      </c>
      <c r="D806" s="652" t="s">
        <v>3556</v>
      </c>
      <c r="E806" s="651" t="s">
        <v>609</v>
      </c>
      <c r="F806" s="652" t="s">
        <v>3561</v>
      </c>
      <c r="G806" s="651" t="s">
        <v>634</v>
      </c>
      <c r="H806" s="651" t="s">
        <v>2826</v>
      </c>
      <c r="I806" s="651" t="s">
        <v>2827</v>
      </c>
      <c r="J806" s="651" t="s">
        <v>2828</v>
      </c>
      <c r="K806" s="651" t="s">
        <v>2829</v>
      </c>
      <c r="L806" s="653">
        <v>294.35399999999998</v>
      </c>
      <c r="M806" s="653">
        <v>1</v>
      </c>
      <c r="N806" s="654">
        <v>294.35399999999998</v>
      </c>
    </row>
    <row r="807" spans="1:14" ht="14.4" customHeight="1" x14ac:dyDescent="0.3">
      <c r="A807" s="649" t="s">
        <v>581</v>
      </c>
      <c r="B807" s="650" t="s">
        <v>582</v>
      </c>
      <c r="C807" s="651" t="s">
        <v>591</v>
      </c>
      <c r="D807" s="652" t="s">
        <v>3556</v>
      </c>
      <c r="E807" s="651" t="s">
        <v>609</v>
      </c>
      <c r="F807" s="652" t="s">
        <v>3561</v>
      </c>
      <c r="G807" s="651" t="s">
        <v>634</v>
      </c>
      <c r="H807" s="651" t="s">
        <v>2830</v>
      </c>
      <c r="I807" s="651" t="s">
        <v>2831</v>
      </c>
      <c r="J807" s="651" t="s">
        <v>2832</v>
      </c>
      <c r="K807" s="651" t="s">
        <v>1235</v>
      </c>
      <c r="L807" s="653">
        <v>108.05000000000003</v>
      </c>
      <c r="M807" s="653">
        <v>2</v>
      </c>
      <c r="N807" s="654">
        <v>216.10000000000005</v>
      </c>
    </row>
    <row r="808" spans="1:14" ht="14.4" customHeight="1" x14ac:dyDescent="0.3">
      <c r="A808" s="649" t="s">
        <v>581</v>
      </c>
      <c r="B808" s="650" t="s">
        <v>582</v>
      </c>
      <c r="C808" s="651" t="s">
        <v>591</v>
      </c>
      <c r="D808" s="652" t="s">
        <v>3556</v>
      </c>
      <c r="E808" s="651" t="s">
        <v>609</v>
      </c>
      <c r="F808" s="652" t="s">
        <v>3561</v>
      </c>
      <c r="G808" s="651" t="s">
        <v>634</v>
      </c>
      <c r="H808" s="651" t="s">
        <v>1469</v>
      </c>
      <c r="I808" s="651" t="s">
        <v>1470</v>
      </c>
      <c r="J808" s="651" t="s">
        <v>1471</v>
      </c>
      <c r="K808" s="651" t="s">
        <v>1472</v>
      </c>
      <c r="L808" s="653">
        <v>654.34365130403353</v>
      </c>
      <c r="M808" s="653">
        <v>0.3974068</v>
      </c>
      <c r="N808" s="654">
        <v>260.04061656505178</v>
      </c>
    </row>
    <row r="809" spans="1:14" ht="14.4" customHeight="1" x14ac:dyDescent="0.3">
      <c r="A809" s="649" t="s">
        <v>581</v>
      </c>
      <c r="B809" s="650" t="s">
        <v>582</v>
      </c>
      <c r="C809" s="651" t="s">
        <v>591</v>
      </c>
      <c r="D809" s="652" t="s">
        <v>3556</v>
      </c>
      <c r="E809" s="651" t="s">
        <v>609</v>
      </c>
      <c r="F809" s="652" t="s">
        <v>3561</v>
      </c>
      <c r="G809" s="651" t="s">
        <v>634</v>
      </c>
      <c r="H809" s="651" t="s">
        <v>1473</v>
      </c>
      <c r="I809" s="651" t="s">
        <v>1474</v>
      </c>
      <c r="J809" s="651" t="s">
        <v>1475</v>
      </c>
      <c r="K809" s="651" t="s">
        <v>1476</v>
      </c>
      <c r="L809" s="653">
        <v>159.54946902400241</v>
      </c>
      <c r="M809" s="653">
        <v>2.6280000000000001</v>
      </c>
      <c r="N809" s="654">
        <v>419.29600459507833</v>
      </c>
    </row>
    <row r="810" spans="1:14" ht="14.4" customHeight="1" x14ac:dyDescent="0.3">
      <c r="A810" s="649" t="s">
        <v>581</v>
      </c>
      <c r="B810" s="650" t="s">
        <v>582</v>
      </c>
      <c r="C810" s="651" t="s">
        <v>591</v>
      </c>
      <c r="D810" s="652" t="s">
        <v>3556</v>
      </c>
      <c r="E810" s="651" t="s">
        <v>609</v>
      </c>
      <c r="F810" s="652" t="s">
        <v>3561</v>
      </c>
      <c r="G810" s="651" t="s">
        <v>634</v>
      </c>
      <c r="H810" s="651" t="s">
        <v>1477</v>
      </c>
      <c r="I810" s="651" t="s">
        <v>1478</v>
      </c>
      <c r="J810" s="651" t="s">
        <v>1479</v>
      </c>
      <c r="K810" s="651" t="s">
        <v>1480</v>
      </c>
      <c r="L810" s="653">
        <v>324.38228928204006</v>
      </c>
      <c r="M810" s="653">
        <v>7.1847503999999995</v>
      </c>
      <c r="N810" s="654">
        <v>2330.605782672053</v>
      </c>
    </row>
    <row r="811" spans="1:14" ht="14.4" customHeight="1" x14ac:dyDescent="0.3">
      <c r="A811" s="649" t="s">
        <v>581</v>
      </c>
      <c r="B811" s="650" t="s">
        <v>582</v>
      </c>
      <c r="C811" s="651" t="s">
        <v>591</v>
      </c>
      <c r="D811" s="652" t="s">
        <v>3556</v>
      </c>
      <c r="E811" s="651" t="s">
        <v>609</v>
      </c>
      <c r="F811" s="652" t="s">
        <v>3561</v>
      </c>
      <c r="G811" s="651" t="s">
        <v>634</v>
      </c>
      <c r="H811" s="651" t="s">
        <v>1481</v>
      </c>
      <c r="I811" s="651" t="s">
        <v>1482</v>
      </c>
      <c r="J811" s="651" t="s">
        <v>1216</v>
      </c>
      <c r="K811" s="651" t="s">
        <v>870</v>
      </c>
      <c r="L811" s="653">
        <v>69.235972406260586</v>
      </c>
      <c r="M811" s="653">
        <v>30</v>
      </c>
      <c r="N811" s="654">
        <v>2077.0791721878177</v>
      </c>
    </row>
    <row r="812" spans="1:14" ht="14.4" customHeight="1" x14ac:dyDescent="0.3">
      <c r="A812" s="649" t="s">
        <v>581</v>
      </c>
      <c r="B812" s="650" t="s">
        <v>582</v>
      </c>
      <c r="C812" s="651" t="s">
        <v>591</v>
      </c>
      <c r="D812" s="652" t="s">
        <v>3556</v>
      </c>
      <c r="E812" s="651" t="s">
        <v>609</v>
      </c>
      <c r="F812" s="652" t="s">
        <v>3561</v>
      </c>
      <c r="G812" s="651" t="s">
        <v>634</v>
      </c>
      <c r="H812" s="651" t="s">
        <v>2833</v>
      </c>
      <c r="I812" s="651" t="s">
        <v>2834</v>
      </c>
      <c r="J812" s="651" t="s">
        <v>2835</v>
      </c>
      <c r="K812" s="651" t="s">
        <v>2836</v>
      </c>
      <c r="L812" s="653">
        <v>98.469795897993947</v>
      </c>
      <c r="M812" s="653">
        <v>1</v>
      </c>
      <c r="N812" s="654">
        <v>98.469795897993947</v>
      </c>
    </row>
    <row r="813" spans="1:14" ht="14.4" customHeight="1" x14ac:dyDescent="0.3">
      <c r="A813" s="649" t="s">
        <v>581</v>
      </c>
      <c r="B813" s="650" t="s">
        <v>582</v>
      </c>
      <c r="C813" s="651" t="s">
        <v>591</v>
      </c>
      <c r="D813" s="652" t="s">
        <v>3556</v>
      </c>
      <c r="E813" s="651" t="s">
        <v>609</v>
      </c>
      <c r="F813" s="652" t="s">
        <v>3561</v>
      </c>
      <c r="G813" s="651" t="s">
        <v>634</v>
      </c>
      <c r="H813" s="651" t="s">
        <v>2837</v>
      </c>
      <c r="I813" s="651" t="s">
        <v>2838</v>
      </c>
      <c r="J813" s="651" t="s">
        <v>2839</v>
      </c>
      <c r="K813" s="651" t="s">
        <v>2840</v>
      </c>
      <c r="L813" s="653">
        <v>52.4899434713574</v>
      </c>
      <c r="M813" s="653">
        <v>4</v>
      </c>
      <c r="N813" s="654">
        <v>209.9597738854296</v>
      </c>
    </row>
    <row r="814" spans="1:14" ht="14.4" customHeight="1" x14ac:dyDescent="0.3">
      <c r="A814" s="649" t="s">
        <v>581</v>
      </c>
      <c r="B814" s="650" t="s">
        <v>582</v>
      </c>
      <c r="C814" s="651" t="s">
        <v>591</v>
      </c>
      <c r="D814" s="652" t="s">
        <v>3556</v>
      </c>
      <c r="E814" s="651" t="s">
        <v>609</v>
      </c>
      <c r="F814" s="652" t="s">
        <v>3561</v>
      </c>
      <c r="G814" s="651" t="s">
        <v>634</v>
      </c>
      <c r="H814" s="651" t="s">
        <v>1486</v>
      </c>
      <c r="I814" s="651" t="s">
        <v>1487</v>
      </c>
      <c r="J814" s="651" t="s">
        <v>1488</v>
      </c>
      <c r="K814" s="651" t="s">
        <v>1489</v>
      </c>
      <c r="L814" s="653">
        <v>357.7799999999998</v>
      </c>
      <c r="M814" s="653">
        <v>2</v>
      </c>
      <c r="N814" s="654">
        <v>715.5599999999996</v>
      </c>
    </row>
    <row r="815" spans="1:14" ht="14.4" customHeight="1" x14ac:dyDescent="0.3">
      <c r="A815" s="649" t="s">
        <v>581</v>
      </c>
      <c r="B815" s="650" t="s">
        <v>582</v>
      </c>
      <c r="C815" s="651" t="s">
        <v>591</v>
      </c>
      <c r="D815" s="652" t="s">
        <v>3556</v>
      </c>
      <c r="E815" s="651" t="s">
        <v>609</v>
      </c>
      <c r="F815" s="652" t="s">
        <v>3561</v>
      </c>
      <c r="G815" s="651" t="s">
        <v>634</v>
      </c>
      <c r="H815" s="651" t="s">
        <v>1493</v>
      </c>
      <c r="I815" s="651" t="s">
        <v>1494</v>
      </c>
      <c r="J815" s="651" t="s">
        <v>1495</v>
      </c>
      <c r="K815" s="651" t="s">
        <v>1496</v>
      </c>
      <c r="L815" s="653">
        <v>537.15458336852203</v>
      </c>
      <c r="M815" s="653">
        <v>8.2850000000000001</v>
      </c>
      <c r="N815" s="654">
        <v>4450.3257232082051</v>
      </c>
    </row>
    <row r="816" spans="1:14" ht="14.4" customHeight="1" x14ac:dyDescent="0.3">
      <c r="A816" s="649" t="s">
        <v>581</v>
      </c>
      <c r="B816" s="650" t="s">
        <v>582</v>
      </c>
      <c r="C816" s="651" t="s">
        <v>591</v>
      </c>
      <c r="D816" s="652" t="s">
        <v>3556</v>
      </c>
      <c r="E816" s="651" t="s">
        <v>609</v>
      </c>
      <c r="F816" s="652" t="s">
        <v>3561</v>
      </c>
      <c r="G816" s="651" t="s">
        <v>634</v>
      </c>
      <c r="H816" s="651" t="s">
        <v>2841</v>
      </c>
      <c r="I816" s="651" t="s">
        <v>237</v>
      </c>
      <c r="J816" s="651" t="s">
        <v>2842</v>
      </c>
      <c r="K816" s="651"/>
      <c r="L816" s="653">
        <v>121.33999999999999</v>
      </c>
      <c r="M816" s="653">
        <v>3</v>
      </c>
      <c r="N816" s="654">
        <v>364.02</v>
      </c>
    </row>
    <row r="817" spans="1:14" ht="14.4" customHeight="1" x14ac:dyDescent="0.3">
      <c r="A817" s="649" t="s">
        <v>581</v>
      </c>
      <c r="B817" s="650" t="s">
        <v>582</v>
      </c>
      <c r="C817" s="651" t="s">
        <v>591</v>
      </c>
      <c r="D817" s="652" t="s">
        <v>3556</v>
      </c>
      <c r="E817" s="651" t="s">
        <v>609</v>
      </c>
      <c r="F817" s="652" t="s">
        <v>3561</v>
      </c>
      <c r="G817" s="651" t="s">
        <v>634</v>
      </c>
      <c r="H817" s="651" t="s">
        <v>1497</v>
      </c>
      <c r="I817" s="651" t="s">
        <v>1498</v>
      </c>
      <c r="J817" s="651" t="s">
        <v>1495</v>
      </c>
      <c r="K817" s="651" t="s">
        <v>1499</v>
      </c>
      <c r="L817" s="653">
        <v>159.26116395101968</v>
      </c>
      <c r="M817" s="653">
        <v>12.519</v>
      </c>
      <c r="N817" s="654">
        <v>1993.7905115028154</v>
      </c>
    </row>
    <row r="818" spans="1:14" ht="14.4" customHeight="1" x14ac:dyDescent="0.3">
      <c r="A818" s="649" t="s">
        <v>581</v>
      </c>
      <c r="B818" s="650" t="s">
        <v>582</v>
      </c>
      <c r="C818" s="651" t="s">
        <v>591</v>
      </c>
      <c r="D818" s="652" t="s">
        <v>3556</v>
      </c>
      <c r="E818" s="651" t="s">
        <v>609</v>
      </c>
      <c r="F818" s="652" t="s">
        <v>3561</v>
      </c>
      <c r="G818" s="651" t="s">
        <v>634</v>
      </c>
      <c r="H818" s="651" t="s">
        <v>2843</v>
      </c>
      <c r="I818" s="651" t="s">
        <v>2844</v>
      </c>
      <c r="J818" s="651" t="s">
        <v>2845</v>
      </c>
      <c r="K818" s="651" t="s">
        <v>2846</v>
      </c>
      <c r="L818" s="653">
        <v>297.56000000000012</v>
      </c>
      <c r="M818" s="653">
        <v>1</v>
      </c>
      <c r="N818" s="654">
        <v>297.56000000000012</v>
      </c>
    </row>
    <row r="819" spans="1:14" ht="14.4" customHeight="1" x14ac:dyDescent="0.3">
      <c r="A819" s="649" t="s">
        <v>581</v>
      </c>
      <c r="B819" s="650" t="s">
        <v>582</v>
      </c>
      <c r="C819" s="651" t="s">
        <v>591</v>
      </c>
      <c r="D819" s="652" t="s">
        <v>3556</v>
      </c>
      <c r="E819" s="651" t="s">
        <v>609</v>
      </c>
      <c r="F819" s="652" t="s">
        <v>3561</v>
      </c>
      <c r="G819" s="651" t="s">
        <v>634</v>
      </c>
      <c r="H819" s="651" t="s">
        <v>2847</v>
      </c>
      <c r="I819" s="651" t="s">
        <v>2848</v>
      </c>
      <c r="J819" s="651" t="s">
        <v>2849</v>
      </c>
      <c r="K819" s="651" t="s">
        <v>2850</v>
      </c>
      <c r="L819" s="653">
        <v>111.51315022636889</v>
      </c>
      <c r="M819" s="653">
        <v>3</v>
      </c>
      <c r="N819" s="654">
        <v>334.53945067910666</v>
      </c>
    </row>
    <row r="820" spans="1:14" ht="14.4" customHeight="1" x14ac:dyDescent="0.3">
      <c r="A820" s="649" t="s">
        <v>581</v>
      </c>
      <c r="B820" s="650" t="s">
        <v>582</v>
      </c>
      <c r="C820" s="651" t="s">
        <v>591</v>
      </c>
      <c r="D820" s="652" t="s">
        <v>3556</v>
      </c>
      <c r="E820" s="651" t="s">
        <v>609</v>
      </c>
      <c r="F820" s="652" t="s">
        <v>3561</v>
      </c>
      <c r="G820" s="651" t="s">
        <v>634</v>
      </c>
      <c r="H820" s="651" t="s">
        <v>1500</v>
      </c>
      <c r="I820" s="651" t="s">
        <v>237</v>
      </c>
      <c r="J820" s="651" t="s">
        <v>1501</v>
      </c>
      <c r="K820" s="651"/>
      <c r="L820" s="653">
        <v>149.27587967284296</v>
      </c>
      <c r="M820" s="653">
        <v>2</v>
      </c>
      <c r="N820" s="654">
        <v>298.55175934568592</v>
      </c>
    </row>
    <row r="821" spans="1:14" ht="14.4" customHeight="1" x14ac:dyDescent="0.3">
      <c r="A821" s="649" t="s">
        <v>581</v>
      </c>
      <c r="B821" s="650" t="s">
        <v>582</v>
      </c>
      <c r="C821" s="651" t="s">
        <v>591</v>
      </c>
      <c r="D821" s="652" t="s">
        <v>3556</v>
      </c>
      <c r="E821" s="651" t="s">
        <v>609</v>
      </c>
      <c r="F821" s="652" t="s">
        <v>3561</v>
      </c>
      <c r="G821" s="651" t="s">
        <v>634</v>
      </c>
      <c r="H821" s="651" t="s">
        <v>1505</v>
      </c>
      <c r="I821" s="651" t="s">
        <v>1506</v>
      </c>
      <c r="J821" s="651" t="s">
        <v>1507</v>
      </c>
      <c r="K821" s="651" t="s">
        <v>1508</v>
      </c>
      <c r="L821" s="653">
        <v>48.039628808921179</v>
      </c>
      <c r="M821" s="653">
        <v>15</v>
      </c>
      <c r="N821" s="654">
        <v>720.59443213381769</v>
      </c>
    </row>
    <row r="822" spans="1:14" ht="14.4" customHeight="1" x14ac:dyDescent="0.3">
      <c r="A822" s="649" t="s">
        <v>581</v>
      </c>
      <c r="B822" s="650" t="s">
        <v>582</v>
      </c>
      <c r="C822" s="651" t="s">
        <v>591</v>
      </c>
      <c r="D822" s="652" t="s">
        <v>3556</v>
      </c>
      <c r="E822" s="651" t="s">
        <v>609</v>
      </c>
      <c r="F822" s="652" t="s">
        <v>3561</v>
      </c>
      <c r="G822" s="651" t="s">
        <v>634</v>
      </c>
      <c r="H822" s="651" t="s">
        <v>2851</v>
      </c>
      <c r="I822" s="651" t="s">
        <v>2852</v>
      </c>
      <c r="J822" s="651" t="s">
        <v>2853</v>
      </c>
      <c r="K822" s="651" t="s">
        <v>2854</v>
      </c>
      <c r="L822" s="653">
        <v>772.19500000000005</v>
      </c>
      <c r="M822" s="653">
        <v>8</v>
      </c>
      <c r="N822" s="654">
        <v>6177.56</v>
      </c>
    </row>
    <row r="823" spans="1:14" ht="14.4" customHeight="1" x14ac:dyDescent="0.3">
      <c r="A823" s="649" t="s">
        <v>581</v>
      </c>
      <c r="B823" s="650" t="s">
        <v>582</v>
      </c>
      <c r="C823" s="651" t="s">
        <v>591</v>
      </c>
      <c r="D823" s="652" t="s">
        <v>3556</v>
      </c>
      <c r="E823" s="651" t="s">
        <v>609</v>
      </c>
      <c r="F823" s="652" t="s">
        <v>3561</v>
      </c>
      <c r="G823" s="651" t="s">
        <v>634</v>
      </c>
      <c r="H823" s="651" t="s">
        <v>2855</v>
      </c>
      <c r="I823" s="651" t="s">
        <v>2856</v>
      </c>
      <c r="J823" s="651" t="s">
        <v>2857</v>
      </c>
      <c r="K823" s="651" t="s">
        <v>2858</v>
      </c>
      <c r="L823" s="653">
        <v>716.5</v>
      </c>
      <c r="M823" s="653">
        <v>1</v>
      </c>
      <c r="N823" s="654">
        <v>716.5</v>
      </c>
    </row>
    <row r="824" spans="1:14" ht="14.4" customHeight="1" x14ac:dyDescent="0.3">
      <c r="A824" s="649" t="s">
        <v>581</v>
      </c>
      <c r="B824" s="650" t="s">
        <v>582</v>
      </c>
      <c r="C824" s="651" t="s">
        <v>591</v>
      </c>
      <c r="D824" s="652" t="s">
        <v>3556</v>
      </c>
      <c r="E824" s="651" t="s">
        <v>609</v>
      </c>
      <c r="F824" s="652" t="s">
        <v>3561</v>
      </c>
      <c r="G824" s="651" t="s">
        <v>634</v>
      </c>
      <c r="H824" s="651" t="s">
        <v>1509</v>
      </c>
      <c r="I824" s="651" t="s">
        <v>1510</v>
      </c>
      <c r="J824" s="651" t="s">
        <v>1511</v>
      </c>
      <c r="K824" s="651" t="s">
        <v>1512</v>
      </c>
      <c r="L824" s="653">
        <v>2481.5499031700824</v>
      </c>
      <c r="M824" s="653">
        <v>5</v>
      </c>
      <c r="N824" s="654">
        <v>12407.749515850412</v>
      </c>
    </row>
    <row r="825" spans="1:14" ht="14.4" customHeight="1" x14ac:dyDescent="0.3">
      <c r="A825" s="649" t="s">
        <v>581</v>
      </c>
      <c r="B825" s="650" t="s">
        <v>582</v>
      </c>
      <c r="C825" s="651" t="s">
        <v>591</v>
      </c>
      <c r="D825" s="652" t="s">
        <v>3556</v>
      </c>
      <c r="E825" s="651" t="s">
        <v>609</v>
      </c>
      <c r="F825" s="652" t="s">
        <v>3561</v>
      </c>
      <c r="G825" s="651" t="s">
        <v>634</v>
      </c>
      <c r="H825" s="651" t="s">
        <v>1513</v>
      </c>
      <c r="I825" s="651" t="s">
        <v>1514</v>
      </c>
      <c r="J825" s="651" t="s">
        <v>1515</v>
      </c>
      <c r="K825" s="651" t="s">
        <v>1516</v>
      </c>
      <c r="L825" s="653">
        <v>1789.0531054980738</v>
      </c>
      <c r="M825" s="653">
        <v>4</v>
      </c>
      <c r="N825" s="654">
        <v>7156.2124219922953</v>
      </c>
    </row>
    <row r="826" spans="1:14" ht="14.4" customHeight="1" x14ac:dyDescent="0.3">
      <c r="A826" s="649" t="s">
        <v>581</v>
      </c>
      <c r="B826" s="650" t="s">
        <v>582</v>
      </c>
      <c r="C826" s="651" t="s">
        <v>591</v>
      </c>
      <c r="D826" s="652" t="s">
        <v>3556</v>
      </c>
      <c r="E826" s="651" t="s">
        <v>609</v>
      </c>
      <c r="F826" s="652" t="s">
        <v>3561</v>
      </c>
      <c r="G826" s="651" t="s">
        <v>634</v>
      </c>
      <c r="H826" s="651" t="s">
        <v>1523</v>
      </c>
      <c r="I826" s="651" t="s">
        <v>1523</v>
      </c>
      <c r="J826" s="651" t="s">
        <v>1524</v>
      </c>
      <c r="K826" s="651" t="s">
        <v>1525</v>
      </c>
      <c r="L826" s="653">
        <v>1723.8500000000004</v>
      </c>
      <c r="M826" s="653">
        <v>1</v>
      </c>
      <c r="N826" s="654">
        <v>1723.8500000000004</v>
      </c>
    </row>
    <row r="827" spans="1:14" ht="14.4" customHeight="1" x14ac:dyDescent="0.3">
      <c r="A827" s="649" t="s">
        <v>581</v>
      </c>
      <c r="B827" s="650" t="s">
        <v>582</v>
      </c>
      <c r="C827" s="651" t="s">
        <v>591</v>
      </c>
      <c r="D827" s="652" t="s">
        <v>3556</v>
      </c>
      <c r="E827" s="651" t="s">
        <v>609</v>
      </c>
      <c r="F827" s="652" t="s">
        <v>3561</v>
      </c>
      <c r="G827" s="651" t="s">
        <v>634</v>
      </c>
      <c r="H827" s="651" t="s">
        <v>2859</v>
      </c>
      <c r="I827" s="651" t="s">
        <v>237</v>
      </c>
      <c r="J827" s="651" t="s">
        <v>2860</v>
      </c>
      <c r="K827" s="651"/>
      <c r="L827" s="653">
        <v>105.66000000000001</v>
      </c>
      <c r="M827" s="653">
        <v>5</v>
      </c>
      <c r="N827" s="654">
        <v>528.30000000000007</v>
      </c>
    </row>
    <row r="828" spans="1:14" ht="14.4" customHeight="1" x14ac:dyDescent="0.3">
      <c r="A828" s="649" t="s">
        <v>581</v>
      </c>
      <c r="B828" s="650" t="s">
        <v>582</v>
      </c>
      <c r="C828" s="651" t="s">
        <v>591</v>
      </c>
      <c r="D828" s="652" t="s">
        <v>3556</v>
      </c>
      <c r="E828" s="651" t="s">
        <v>609</v>
      </c>
      <c r="F828" s="652" t="s">
        <v>3561</v>
      </c>
      <c r="G828" s="651" t="s">
        <v>634</v>
      </c>
      <c r="H828" s="651" t="s">
        <v>1529</v>
      </c>
      <c r="I828" s="651" t="s">
        <v>1530</v>
      </c>
      <c r="J828" s="651" t="s">
        <v>1531</v>
      </c>
      <c r="K828" s="651" t="s">
        <v>1532</v>
      </c>
      <c r="L828" s="653">
        <v>102.10000000000002</v>
      </c>
      <c r="M828" s="653">
        <v>1</v>
      </c>
      <c r="N828" s="654">
        <v>102.10000000000002</v>
      </c>
    </row>
    <row r="829" spans="1:14" ht="14.4" customHeight="1" x14ac:dyDescent="0.3">
      <c r="A829" s="649" t="s">
        <v>581</v>
      </c>
      <c r="B829" s="650" t="s">
        <v>582</v>
      </c>
      <c r="C829" s="651" t="s">
        <v>591</v>
      </c>
      <c r="D829" s="652" t="s">
        <v>3556</v>
      </c>
      <c r="E829" s="651" t="s">
        <v>609</v>
      </c>
      <c r="F829" s="652" t="s">
        <v>3561</v>
      </c>
      <c r="G829" s="651" t="s">
        <v>634</v>
      </c>
      <c r="H829" s="651" t="s">
        <v>1533</v>
      </c>
      <c r="I829" s="651" t="s">
        <v>1527</v>
      </c>
      <c r="J829" s="651" t="s">
        <v>1534</v>
      </c>
      <c r="K829" s="651"/>
      <c r="L829" s="653">
        <v>3.6918000000000002</v>
      </c>
      <c r="M829" s="653">
        <v>2</v>
      </c>
      <c r="N829" s="654">
        <v>7.3836000000000004</v>
      </c>
    </row>
    <row r="830" spans="1:14" ht="14.4" customHeight="1" x14ac:dyDescent="0.3">
      <c r="A830" s="649" t="s">
        <v>581</v>
      </c>
      <c r="B830" s="650" t="s">
        <v>582</v>
      </c>
      <c r="C830" s="651" t="s">
        <v>591</v>
      </c>
      <c r="D830" s="652" t="s">
        <v>3556</v>
      </c>
      <c r="E830" s="651" t="s">
        <v>609</v>
      </c>
      <c r="F830" s="652" t="s">
        <v>3561</v>
      </c>
      <c r="G830" s="651" t="s">
        <v>634</v>
      </c>
      <c r="H830" s="651" t="s">
        <v>2861</v>
      </c>
      <c r="I830" s="651" t="s">
        <v>2862</v>
      </c>
      <c r="J830" s="651" t="s">
        <v>2738</v>
      </c>
      <c r="K830" s="651" t="s">
        <v>766</v>
      </c>
      <c r="L830" s="653">
        <v>210.45</v>
      </c>
      <c r="M830" s="653">
        <v>5</v>
      </c>
      <c r="N830" s="654">
        <v>1052.25</v>
      </c>
    </row>
    <row r="831" spans="1:14" ht="14.4" customHeight="1" x14ac:dyDescent="0.3">
      <c r="A831" s="649" t="s">
        <v>581</v>
      </c>
      <c r="B831" s="650" t="s">
        <v>582</v>
      </c>
      <c r="C831" s="651" t="s">
        <v>591</v>
      </c>
      <c r="D831" s="652" t="s">
        <v>3556</v>
      </c>
      <c r="E831" s="651" t="s">
        <v>609</v>
      </c>
      <c r="F831" s="652" t="s">
        <v>3561</v>
      </c>
      <c r="G831" s="651" t="s">
        <v>634</v>
      </c>
      <c r="H831" s="651" t="s">
        <v>1541</v>
      </c>
      <c r="I831" s="651" t="s">
        <v>1542</v>
      </c>
      <c r="J831" s="651" t="s">
        <v>1543</v>
      </c>
      <c r="K831" s="651" t="s">
        <v>1544</v>
      </c>
      <c r="L831" s="653">
        <v>72.578804289274828</v>
      </c>
      <c r="M831" s="653">
        <v>17</v>
      </c>
      <c r="N831" s="654">
        <v>1233.839672917672</v>
      </c>
    </row>
    <row r="832" spans="1:14" ht="14.4" customHeight="1" x14ac:dyDescent="0.3">
      <c r="A832" s="649" t="s">
        <v>581</v>
      </c>
      <c r="B832" s="650" t="s">
        <v>582</v>
      </c>
      <c r="C832" s="651" t="s">
        <v>591</v>
      </c>
      <c r="D832" s="652" t="s">
        <v>3556</v>
      </c>
      <c r="E832" s="651" t="s">
        <v>609</v>
      </c>
      <c r="F832" s="652" t="s">
        <v>3561</v>
      </c>
      <c r="G832" s="651" t="s">
        <v>634</v>
      </c>
      <c r="H832" s="651" t="s">
        <v>2863</v>
      </c>
      <c r="I832" s="651" t="s">
        <v>2864</v>
      </c>
      <c r="J832" s="651" t="s">
        <v>2865</v>
      </c>
      <c r="K832" s="651" t="s">
        <v>2866</v>
      </c>
      <c r="L832" s="653">
        <v>339.93964921622916</v>
      </c>
      <c r="M832" s="653">
        <v>1</v>
      </c>
      <c r="N832" s="654">
        <v>339.93964921622916</v>
      </c>
    </row>
    <row r="833" spans="1:14" ht="14.4" customHeight="1" x14ac:dyDescent="0.3">
      <c r="A833" s="649" t="s">
        <v>581</v>
      </c>
      <c r="B833" s="650" t="s">
        <v>582</v>
      </c>
      <c r="C833" s="651" t="s">
        <v>591</v>
      </c>
      <c r="D833" s="652" t="s">
        <v>3556</v>
      </c>
      <c r="E833" s="651" t="s">
        <v>609</v>
      </c>
      <c r="F833" s="652" t="s">
        <v>3561</v>
      </c>
      <c r="G833" s="651" t="s">
        <v>634</v>
      </c>
      <c r="H833" s="651" t="s">
        <v>1553</v>
      </c>
      <c r="I833" s="651" t="s">
        <v>237</v>
      </c>
      <c r="J833" s="651" t="s">
        <v>1554</v>
      </c>
      <c r="K833" s="651"/>
      <c r="L833" s="653">
        <v>119.05110167795027</v>
      </c>
      <c r="M833" s="653">
        <v>1</v>
      </c>
      <c r="N833" s="654">
        <v>119.05110167795027</v>
      </c>
    </row>
    <row r="834" spans="1:14" ht="14.4" customHeight="1" x14ac:dyDescent="0.3">
      <c r="A834" s="649" t="s">
        <v>581</v>
      </c>
      <c r="B834" s="650" t="s">
        <v>582</v>
      </c>
      <c r="C834" s="651" t="s">
        <v>591</v>
      </c>
      <c r="D834" s="652" t="s">
        <v>3556</v>
      </c>
      <c r="E834" s="651" t="s">
        <v>609</v>
      </c>
      <c r="F834" s="652" t="s">
        <v>3561</v>
      </c>
      <c r="G834" s="651" t="s">
        <v>634</v>
      </c>
      <c r="H834" s="651" t="s">
        <v>2867</v>
      </c>
      <c r="I834" s="651" t="s">
        <v>2868</v>
      </c>
      <c r="J834" s="651" t="s">
        <v>2869</v>
      </c>
      <c r="K834" s="651" t="s">
        <v>2870</v>
      </c>
      <c r="L834" s="653">
        <v>292.07999999999993</v>
      </c>
      <c r="M834" s="653">
        <v>1</v>
      </c>
      <c r="N834" s="654">
        <v>292.07999999999993</v>
      </c>
    </row>
    <row r="835" spans="1:14" ht="14.4" customHeight="1" x14ac:dyDescent="0.3">
      <c r="A835" s="649" t="s">
        <v>581</v>
      </c>
      <c r="B835" s="650" t="s">
        <v>582</v>
      </c>
      <c r="C835" s="651" t="s">
        <v>591</v>
      </c>
      <c r="D835" s="652" t="s">
        <v>3556</v>
      </c>
      <c r="E835" s="651" t="s">
        <v>609</v>
      </c>
      <c r="F835" s="652" t="s">
        <v>3561</v>
      </c>
      <c r="G835" s="651" t="s">
        <v>634</v>
      </c>
      <c r="H835" s="651" t="s">
        <v>2871</v>
      </c>
      <c r="I835" s="651" t="s">
        <v>2872</v>
      </c>
      <c r="J835" s="651" t="s">
        <v>2873</v>
      </c>
      <c r="K835" s="651" t="s">
        <v>2874</v>
      </c>
      <c r="L835" s="653">
        <v>3667.2500000000009</v>
      </c>
      <c r="M835" s="653">
        <v>2</v>
      </c>
      <c r="N835" s="654">
        <v>7334.5000000000018</v>
      </c>
    </row>
    <row r="836" spans="1:14" ht="14.4" customHeight="1" x14ac:dyDescent="0.3">
      <c r="A836" s="649" t="s">
        <v>581</v>
      </c>
      <c r="B836" s="650" t="s">
        <v>582</v>
      </c>
      <c r="C836" s="651" t="s">
        <v>591</v>
      </c>
      <c r="D836" s="652" t="s">
        <v>3556</v>
      </c>
      <c r="E836" s="651" t="s">
        <v>609</v>
      </c>
      <c r="F836" s="652" t="s">
        <v>3561</v>
      </c>
      <c r="G836" s="651" t="s">
        <v>634</v>
      </c>
      <c r="H836" s="651" t="s">
        <v>2875</v>
      </c>
      <c r="I836" s="651" t="s">
        <v>2875</v>
      </c>
      <c r="J836" s="651" t="s">
        <v>2876</v>
      </c>
      <c r="K836" s="651" t="s">
        <v>2877</v>
      </c>
      <c r="L836" s="653">
        <v>650.4600227142522</v>
      </c>
      <c r="M836" s="653">
        <v>2</v>
      </c>
      <c r="N836" s="654">
        <v>1300.9200454285044</v>
      </c>
    </row>
    <row r="837" spans="1:14" ht="14.4" customHeight="1" x14ac:dyDescent="0.3">
      <c r="A837" s="649" t="s">
        <v>581</v>
      </c>
      <c r="B837" s="650" t="s">
        <v>582</v>
      </c>
      <c r="C837" s="651" t="s">
        <v>591</v>
      </c>
      <c r="D837" s="652" t="s">
        <v>3556</v>
      </c>
      <c r="E837" s="651" t="s">
        <v>609</v>
      </c>
      <c r="F837" s="652" t="s">
        <v>3561</v>
      </c>
      <c r="G837" s="651" t="s">
        <v>634</v>
      </c>
      <c r="H837" s="651" t="s">
        <v>2878</v>
      </c>
      <c r="I837" s="651" t="s">
        <v>2879</v>
      </c>
      <c r="J837" s="651" t="s">
        <v>2880</v>
      </c>
      <c r="K837" s="651" t="s">
        <v>2881</v>
      </c>
      <c r="L837" s="653">
        <v>45.90005415357772</v>
      </c>
      <c r="M837" s="653">
        <v>1</v>
      </c>
      <c r="N837" s="654">
        <v>45.90005415357772</v>
      </c>
    </row>
    <row r="838" spans="1:14" ht="14.4" customHeight="1" x14ac:dyDescent="0.3">
      <c r="A838" s="649" t="s">
        <v>581</v>
      </c>
      <c r="B838" s="650" t="s">
        <v>582</v>
      </c>
      <c r="C838" s="651" t="s">
        <v>591</v>
      </c>
      <c r="D838" s="652" t="s">
        <v>3556</v>
      </c>
      <c r="E838" s="651" t="s">
        <v>609</v>
      </c>
      <c r="F838" s="652" t="s">
        <v>3561</v>
      </c>
      <c r="G838" s="651" t="s">
        <v>634</v>
      </c>
      <c r="H838" s="651" t="s">
        <v>2882</v>
      </c>
      <c r="I838" s="651" t="s">
        <v>2883</v>
      </c>
      <c r="J838" s="651" t="s">
        <v>2884</v>
      </c>
      <c r="K838" s="651" t="s">
        <v>2885</v>
      </c>
      <c r="L838" s="653">
        <v>56.219590207976204</v>
      </c>
      <c r="M838" s="653">
        <v>5</v>
      </c>
      <c r="N838" s="654">
        <v>281.09795103988102</v>
      </c>
    </row>
    <row r="839" spans="1:14" ht="14.4" customHeight="1" x14ac:dyDescent="0.3">
      <c r="A839" s="649" t="s">
        <v>581</v>
      </c>
      <c r="B839" s="650" t="s">
        <v>582</v>
      </c>
      <c r="C839" s="651" t="s">
        <v>591</v>
      </c>
      <c r="D839" s="652" t="s">
        <v>3556</v>
      </c>
      <c r="E839" s="651" t="s">
        <v>609</v>
      </c>
      <c r="F839" s="652" t="s">
        <v>3561</v>
      </c>
      <c r="G839" s="651" t="s">
        <v>634</v>
      </c>
      <c r="H839" s="651" t="s">
        <v>2886</v>
      </c>
      <c r="I839" s="651" t="s">
        <v>2887</v>
      </c>
      <c r="J839" s="651" t="s">
        <v>1164</v>
      </c>
      <c r="K839" s="651" t="s">
        <v>2888</v>
      </c>
      <c r="L839" s="653">
        <v>191.50000000000003</v>
      </c>
      <c r="M839" s="653">
        <v>1</v>
      </c>
      <c r="N839" s="654">
        <v>191.50000000000003</v>
      </c>
    </row>
    <row r="840" spans="1:14" ht="14.4" customHeight="1" x14ac:dyDescent="0.3">
      <c r="A840" s="649" t="s">
        <v>581</v>
      </c>
      <c r="B840" s="650" t="s">
        <v>582</v>
      </c>
      <c r="C840" s="651" t="s">
        <v>591</v>
      </c>
      <c r="D840" s="652" t="s">
        <v>3556</v>
      </c>
      <c r="E840" s="651" t="s">
        <v>609</v>
      </c>
      <c r="F840" s="652" t="s">
        <v>3561</v>
      </c>
      <c r="G840" s="651" t="s">
        <v>634</v>
      </c>
      <c r="H840" s="651" t="s">
        <v>2889</v>
      </c>
      <c r="I840" s="651" t="s">
        <v>2889</v>
      </c>
      <c r="J840" s="651" t="s">
        <v>2890</v>
      </c>
      <c r="K840" s="651" t="s">
        <v>2891</v>
      </c>
      <c r="L840" s="653">
        <v>77.919775170133761</v>
      </c>
      <c r="M840" s="653">
        <v>1</v>
      </c>
      <c r="N840" s="654">
        <v>77.919775170133761</v>
      </c>
    </row>
    <row r="841" spans="1:14" ht="14.4" customHeight="1" x14ac:dyDescent="0.3">
      <c r="A841" s="649" t="s">
        <v>581</v>
      </c>
      <c r="B841" s="650" t="s">
        <v>582</v>
      </c>
      <c r="C841" s="651" t="s">
        <v>591</v>
      </c>
      <c r="D841" s="652" t="s">
        <v>3556</v>
      </c>
      <c r="E841" s="651" t="s">
        <v>609</v>
      </c>
      <c r="F841" s="652" t="s">
        <v>3561</v>
      </c>
      <c r="G841" s="651" t="s">
        <v>634</v>
      </c>
      <c r="H841" s="651" t="s">
        <v>2892</v>
      </c>
      <c r="I841" s="651" t="s">
        <v>2893</v>
      </c>
      <c r="J841" s="651" t="s">
        <v>2812</v>
      </c>
      <c r="K841" s="651" t="s">
        <v>2894</v>
      </c>
      <c r="L841" s="653">
        <v>60.37</v>
      </c>
      <c r="M841" s="653">
        <v>3</v>
      </c>
      <c r="N841" s="654">
        <v>181.10999999999999</v>
      </c>
    </row>
    <row r="842" spans="1:14" ht="14.4" customHeight="1" x14ac:dyDescent="0.3">
      <c r="A842" s="649" t="s">
        <v>581</v>
      </c>
      <c r="B842" s="650" t="s">
        <v>582</v>
      </c>
      <c r="C842" s="651" t="s">
        <v>591</v>
      </c>
      <c r="D842" s="652" t="s">
        <v>3556</v>
      </c>
      <c r="E842" s="651" t="s">
        <v>609</v>
      </c>
      <c r="F842" s="652" t="s">
        <v>3561</v>
      </c>
      <c r="G842" s="651" t="s">
        <v>634</v>
      </c>
      <c r="H842" s="651" t="s">
        <v>1574</v>
      </c>
      <c r="I842" s="651" t="s">
        <v>237</v>
      </c>
      <c r="J842" s="651" t="s">
        <v>1575</v>
      </c>
      <c r="K842" s="651"/>
      <c r="L842" s="653">
        <v>484.25943496767042</v>
      </c>
      <c r="M842" s="653">
        <v>3</v>
      </c>
      <c r="N842" s="654">
        <v>1452.7783049030113</v>
      </c>
    </row>
    <row r="843" spans="1:14" ht="14.4" customHeight="1" x14ac:dyDescent="0.3">
      <c r="A843" s="649" t="s">
        <v>581</v>
      </c>
      <c r="B843" s="650" t="s">
        <v>582</v>
      </c>
      <c r="C843" s="651" t="s">
        <v>591</v>
      </c>
      <c r="D843" s="652" t="s">
        <v>3556</v>
      </c>
      <c r="E843" s="651" t="s">
        <v>609</v>
      </c>
      <c r="F843" s="652" t="s">
        <v>3561</v>
      </c>
      <c r="G843" s="651" t="s">
        <v>634</v>
      </c>
      <c r="H843" s="651" t="s">
        <v>2895</v>
      </c>
      <c r="I843" s="651" t="s">
        <v>2895</v>
      </c>
      <c r="J843" s="651" t="s">
        <v>2896</v>
      </c>
      <c r="K843" s="651" t="s">
        <v>640</v>
      </c>
      <c r="L843" s="653">
        <v>382.61</v>
      </c>
      <c r="M843" s="653">
        <v>1</v>
      </c>
      <c r="N843" s="654">
        <v>382.61</v>
      </c>
    </row>
    <row r="844" spans="1:14" ht="14.4" customHeight="1" x14ac:dyDescent="0.3">
      <c r="A844" s="649" t="s">
        <v>581</v>
      </c>
      <c r="B844" s="650" t="s">
        <v>582</v>
      </c>
      <c r="C844" s="651" t="s">
        <v>591</v>
      </c>
      <c r="D844" s="652" t="s">
        <v>3556</v>
      </c>
      <c r="E844" s="651" t="s">
        <v>609</v>
      </c>
      <c r="F844" s="652" t="s">
        <v>3561</v>
      </c>
      <c r="G844" s="651" t="s">
        <v>634</v>
      </c>
      <c r="H844" s="651" t="s">
        <v>2897</v>
      </c>
      <c r="I844" s="651" t="s">
        <v>2898</v>
      </c>
      <c r="J844" s="651" t="s">
        <v>2899</v>
      </c>
      <c r="K844" s="651" t="s">
        <v>2900</v>
      </c>
      <c r="L844" s="653">
        <v>4418.91</v>
      </c>
      <c r="M844" s="653">
        <v>1</v>
      </c>
      <c r="N844" s="654">
        <v>4418.91</v>
      </c>
    </row>
    <row r="845" spans="1:14" ht="14.4" customHeight="1" x14ac:dyDescent="0.3">
      <c r="A845" s="649" t="s">
        <v>581</v>
      </c>
      <c r="B845" s="650" t="s">
        <v>582</v>
      </c>
      <c r="C845" s="651" t="s">
        <v>591</v>
      </c>
      <c r="D845" s="652" t="s">
        <v>3556</v>
      </c>
      <c r="E845" s="651" t="s">
        <v>609</v>
      </c>
      <c r="F845" s="652" t="s">
        <v>3561</v>
      </c>
      <c r="G845" s="651" t="s">
        <v>634</v>
      </c>
      <c r="H845" s="651" t="s">
        <v>2901</v>
      </c>
      <c r="I845" s="651" t="s">
        <v>2901</v>
      </c>
      <c r="J845" s="651" t="s">
        <v>2902</v>
      </c>
      <c r="K845" s="651" t="s">
        <v>2903</v>
      </c>
      <c r="L845" s="653">
        <v>100.75999999999998</v>
      </c>
      <c r="M845" s="653">
        <v>1</v>
      </c>
      <c r="N845" s="654">
        <v>100.75999999999998</v>
      </c>
    </row>
    <row r="846" spans="1:14" ht="14.4" customHeight="1" x14ac:dyDescent="0.3">
      <c r="A846" s="649" t="s">
        <v>581</v>
      </c>
      <c r="B846" s="650" t="s">
        <v>582</v>
      </c>
      <c r="C846" s="651" t="s">
        <v>591</v>
      </c>
      <c r="D846" s="652" t="s">
        <v>3556</v>
      </c>
      <c r="E846" s="651" t="s">
        <v>609</v>
      </c>
      <c r="F846" s="652" t="s">
        <v>3561</v>
      </c>
      <c r="G846" s="651" t="s">
        <v>634</v>
      </c>
      <c r="H846" s="651" t="s">
        <v>2904</v>
      </c>
      <c r="I846" s="651" t="s">
        <v>2905</v>
      </c>
      <c r="J846" s="651" t="s">
        <v>2906</v>
      </c>
      <c r="K846" s="651" t="s">
        <v>1129</v>
      </c>
      <c r="L846" s="653">
        <v>75.25500000000001</v>
      </c>
      <c r="M846" s="653">
        <v>2</v>
      </c>
      <c r="N846" s="654">
        <v>150.51000000000002</v>
      </c>
    </row>
    <row r="847" spans="1:14" ht="14.4" customHeight="1" x14ac:dyDescent="0.3">
      <c r="A847" s="649" t="s">
        <v>581</v>
      </c>
      <c r="B847" s="650" t="s">
        <v>582</v>
      </c>
      <c r="C847" s="651" t="s">
        <v>591</v>
      </c>
      <c r="D847" s="652" t="s">
        <v>3556</v>
      </c>
      <c r="E847" s="651" t="s">
        <v>609</v>
      </c>
      <c r="F847" s="652" t="s">
        <v>3561</v>
      </c>
      <c r="G847" s="651" t="s">
        <v>634</v>
      </c>
      <c r="H847" s="651" t="s">
        <v>2907</v>
      </c>
      <c r="I847" s="651" t="s">
        <v>2908</v>
      </c>
      <c r="J847" s="651" t="s">
        <v>2909</v>
      </c>
      <c r="K847" s="651" t="s">
        <v>2910</v>
      </c>
      <c r="L847" s="653">
        <v>999.15</v>
      </c>
      <c r="M847" s="653">
        <v>1</v>
      </c>
      <c r="N847" s="654">
        <v>999.15</v>
      </c>
    </row>
    <row r="848" spans="1:14" ht="14.4" customHeight="1" x14ac:dyDescent="0.3">
      <c r="A848" s="649" t="s">
        <v>581</v>
      </c>
      <c r="B848" s="650" t="s">
        <v>582</v>
      </c>
      <c r="C848" s="651" t="s">
        <v>591</v>
      </c>
      <c r="D848" s="652" t="s">
        <v>3556</v>
      </c>
      <c r="E848" s="651" t="s">
        <v>609</v>
      </c>
      <c r="F848" s="652" t="s">
        <v>3561</v>
      </c>
      <c r="G848" s="651" t="s">
        <v>634</v>
      </c>
      <c r="H848" s="651" t="s">
        <v>2911</v>
      </c>
      <c r="I848" s="651" t="s">
        <v>2912</v>
      </c>
      <c r="J848" s="651" t="s">
        <v>2913</v>
      </c>
      <c r="K848" s="651" t="s">
        <v>2914</v>
      </c>
      <c r="L848" s="653">
        <v>0</v>
      </c>
      <c r="M848" s="653">
        <v>0</v>
      </c>
      <c r="N848" s="654">
        <v>0</v>
      </c>
    </row>
    <row r="849" spans="1:14" ht="14.4" customHeight="1" x14ac:dyDescent="0.3">
      <c r="A849" s="649" t="s">
        <v>581</v>
      </c>
      <c r="B849" s="650" t="s">
        <v>582</v>
      </c>
      <c r="C849" s="651" t="s">
        <v>591</v>
      </c>
      <c r="D849" s="652" t="s">
        <v>3556</v>
      </c>
      <c r="E849" s="651" t="s">
        <v>609</v>
      </c>
      <c r="F849" s="652" t="s">
        <v>3561</v>
      </c>
      <c r="G849" s="651" t="s">
        <v>634</v>
      </c>
      <c r="H849" s="651" t="s">
        <v>2915</v>
      </c>
      <c r="I849" s="651" t="s">
        <v>2916</v>
      </c>
      <c r="J849" s="651" t="s">
        <v>2917</v>
      </c>
      <c r="K849" s="651"/>
      <c r="L849" s="653">
        <v>61.709999999999994</v>
      </c>
      <c r="M849" s="653">
        <v>2</v>
      </c>
      <c r="N849" s="654">
        <v>123.41999999999999</v>
      </c>
    </row>
    <row r="850" spans="1:14" ht="14.4" customHeight="1" x14ac:dyDescent="0.3">
      <c r="A850" s="649" t="s">
        <v>581</v>
      </c>
      <c r="B850" s="650" t="s">
        <v>582</v>
      </c>
      <c r="C850" s="651" t="s">
        <v>591</v>
      </c>
      <c r="D850" s="652" t="s">
        <v>3556</v>
      </c>
      <c r="E850" s="651" t="s">
        <v>609</v>
      </c>
      <c r="F850" s="652" t="s">
        <v>3561</v>
      </c>
      <c r="G850" s="651" t="s">
        <v>634</v>
      </c>
      <c r="H850" s="651" t="s">
        <v>2918</v>
      </c>
      <c r="I850" s="651" t="s">
        <v>2919</v>
      </c>
      <c r="J850" s="651" t="s">
        <v>2920</v>
      </c>
      <c r="K850" s="651" t="s">
        <v>2921</v>
      </c>
      <c r="L850" s="653">
        <v>88.220000000000013</v>
      </c>
      <c r="M850" s="653">
        <v>1</v>
      </c>
      <c r="N850" s="654">
        <v>88.220000000000013</v>
      </c>
    </row>
    <row r="851" spans="1:14" ht="14.4" customHeight="1" x14ac:dyDescent="0.3">
      <c r="A851" s="649" t="s">
        <v>581</v>
      </c>
      <c r="B851" s="650" t="s">
        <v>582</v>
      </c>
      <c r="C851" s="651" t="s">
        <v>591</v>
      </c>
      <c r="D851" s="652" t="s">
        <v>3556</v>
      </c>
      <c r="E851" s="651" t="s">
        <v>609</v>
      </c>
      <c r="F851" s="652" t="s">
        <v>3561</v>
      </c>
      <c r="G851" s="651" t="s">
        <v>634</v>
      </c>
      <c r="H851" s="651" t="s">
        <v>2922</v>
      </c>
      <c r="I851" s="651" t="s">
        <v>2923</v>
      </c>
      <c r="J851" s="651" t="s">
        <v>2924</v>
      </c>
      <c r="K851" s="651" t="s">
        <v>2925</v>
      </c>
      <c r="L851" s="653">
        <v>214.45953570897694</v>
      </c>
      <c r="M851" s="653">
        <v>1</v>
      </c>
      <c r="N851" s="654">
        <v>214.45953570897694</v>
      </c>
    </row>
    <row r="852" spans="1:14" ht="14.4" customHeight="1" x14ac:dyDescent="0.3">
      <c r="A852" s="649" t="s">
        <v>581</v>
      </c>
      <c r="B852" s="650" t="s">
        <v>582</v>
      </c>
      <c r="C852" s="651" t="s">
        <v>591</v>
      </c>
      <c r="D852" s="652" t="s">
        <v>3556</v>
      </c>
      <c r="E852" s="651" t="s">
        <v>609</v>
      </c>
      <c r="F852" s="652" t="s">
        <v>3561</v>
      </c>
      <c r="G852" s="651" t="s">
        <v>634</v>
      </c>
      <c r="H852" s="651" t="s">
        <v>2926</v>
      </c>
      <c r="I852" s="651" t="s">
        <v>2927</v>
      </c>
      <c r="J852" s="651" t="s">
        <v>2928</v>
      </c>
      <c r="K852" s="651" t="s">
        <v>2929</v>
      </c>
      <c r="L852" s="653">
        <v>119.34000000000006</v>
      </c>
      <c r="M852" s="653">
        <v>2</v>
      </c>
      <c r="N852" s="654">
        <v>238.68000000000012</v>
      </c>
    </row>
    <row r="853" spans="1:14" ht="14.4" customHeight="1" x14ac:dyDescent="0.3">
      <c r="A853" s="649" t="s">
        <v>581</v>
      </c>
      <c r="B853" s="650" t="s">
        <v>582</v>
      </c>
      <c r="C853" s="651" t="s">
        <v>591</v>
      </c>
      <c r="D853" s="652" t="s">
        <v>3556</v>
      </c>
      <c r="E853" s="651" t="s">
        <v>609</v>
      </c>
      <c r="F853" s="652" t="s">
        <v>3561</v>
      </c>
      <c r="G853" s="651" t="s">
        <v>634</v>
      </c>
      <c r="H853" s="651" t="s">
        <v>2930</v>
      </c>
      <c r="I853" s="651" t="s">
        <v>2931</v>
      </c>
      <c r="J853" s="651" t="s">
        <v>2932</v>
      </c>
      <c r="K853" s="651" t="s">
        <v>2933</v>
      </c>
      <c r="L853" s="653">
        <v>29.359999999999996</v>
      </c>
      <c r="M853" s="653">
        <v>1</v>
      </c>
      <c r="N853" s="654">
        <v>29.359999999999996</v>
      </c>
    </row>
    <row r="854" spans="1:14" ht="14.4" customHeight="1" x14ac:dyDescent="0.3">
      <c r="A854" s="649" t="s">
        <v>581</v>
      </c>
      <c r="B854" s="650" t="s">
        <v>582</v>
      </c>
      <c r="C854" s="651" t="s">
        <v>591</v>
      </c>
      <c r="D854" s="652" t="s">
        <v>3556</v>
      </c>
      <c r="E854" s="651" t="s">
        <v>609</v>
      </c>
      <c r="F854" s="652" t="s">
        <v>3561</v>
      </c>
      <c r="G854" s="651" t="s">
        <v>634</v>
      </c>
      <c r="H854" s="651" t="s">
        <v>2934</v>
      </c>
      <c r="I854" s="651" t="s">
        <v>2935</v>
      </c>
      <c r="J854" s="651" t="s">
        <v>2936</v>
      </c>
      <c r="K854" s="651" t="s">
        <v>2937</v>
      </c>
      <c r="L854" s="653">
        <v>133.70598458809087</v>
      </c>
      <c r="M854" s="653">
        <v>5</v>
      </c>
      <c r="N854" s="654">
        <v>668.52992294045441</v>
      </c>
    </row>
    <row r="855" spans="1:14" ht="14.4" customHeight="1" x14ac:dyDescent="0.3">
      <c r="A855" s="649" t="s">
        <v>581</v>
      </c>
      <c r="B855" s="650" t="s">
        <v>582</v>
      </c>
      <c r="C855" s="651" t="s">
        <v>591</v>
      </c>
      <c r="D855" s="652" t="s">
        <v>3556</v>
      </c>
      <c r="E855" s="651" t="s">
        <v>609</v>
      </c>
      <c r="F855" s="652" t="s">
        <v>3561</v>
      </c>
      <c r="G855" s="651" t="s">
        <v>634</v>
      </c>
      <c r="H855" s="651" t="s">
        <v>1632</v>
      </c>
      <c r="I855" s="651" t="s">
        <v>1633</v>
      </c>
      <c r="J855" s="651" t="s">
        <v>1634</v>
      </c>
      <c r="K855" s="651" t="s">
        <v>1635</v>
      </c>
      <c r="L855" s="653">
        <v>108.39003933129186</v>
      </c>
      <c r="M855" s="653">
        <v>42.372</v>
      </c>
      <c r="N855" s="654">
        <v>4592.7027465454985</v>
      </c>
    </row>
    <row r="856" spans="1:14" ht="14.4" customHeight="1" x14ac:dyDescent="0.3">
      <c r="A856" s="649" t="s">
        <v>581</v>
      </c>
      <c r="B856" s="650" t="s">
        <v>582</v>
      </c>
      <c r="C856" s="651" t="s">
        <v>591</v>
      </c>
      <c r="D856" s="652" t="s">
        <v>3556</v>
      </c>
      <c r="E856" s="651" t="s">
        <v>609</v>
      </c>
      <c r="F856" s="652" t="s">
        <v>3561</v>
      </c>
      <c r="G856" s="651" t="s">
        <v>634</v>
      </c>
      <c r="H856" s="651" t="s">
        <v>1636</v>
      </c>
      <c r="I856" s="651" t="s">
        <v>1637</v>
      </c>
      <c r="J856" s="651" t="s">
        <v>1634</v>
      </c>
      <c r="K856" s="651" t="s">
        <v>1638</v>
      </c>
      <c r="L856" s="653">
        <v>234.57530629182315</v>
      </c>
      <c r="M856" s="653">
        <v>20.387999999999998</v>
      </c>
      <c r="N856" s="654">
        <v>4782.5213446776897</v>
      </c>
    </row>
    <row r="857" spans="1:14" ht="14.4" customHeight="1" x14ac:dyDescent="0.3">
      <c r="A857" s="649" t="s">
        <v>581</v>
      </c>
      <c r="B857" s="650" t="s">
        <v>582</v>
      </c>
      <c r="C857" s="651" t="s">
        <v>591</v>
      </c>
      <c r="D857" s="652" t="s">
        <v>3556</v>
      </c>
      <c r="E857" s="651" t="s">
        <v>609</v>
      </c>
      <c r="F857" s="652" t="s">
        <v>3561</v>
      </c>
      <c r="G857" s="651" t="s">
        <v>634</v>
      </c>
      <c r="H857" s="651" t="s">
        <v>1639</v>
      </c>
      <c r="I857" s="651" t="s">
        <v>1640</v>
      </c>
      <c r="J857" s="651" t="s">
        <v>1641</v>
      </c>
      <c r="K857" s="651" t="s">
        <v>1476</v>
      </c>
      <c r="L857" s="653">
        <v>435.2187368339973</v>
      </c>
      <c r="M857" s="653">
        <v>25.824148000000001</v>
      </c>
      <c r="N857" s="654">
        <v>11239.153072374198</v>
      </c>
    </row>
    <row r="858" spans="1:14" ht="14.4" customHeight="1" x14ac:dyDescent="0.3">
      <c r="A858" s="649" t="s">
        <v>581</v>
      </c>
      <c r="B858" s="650" t="s">
        <v>582</v>
      </c>
      <c r="C858" s="651" t="s">
        <v>591</v>
      </c>
      <c r="D858" s="652" t="s">
        <v>3556</v>
      </c>
      <c r="E858" s="651" t="s">
        <v>609</v>
      </c>
      <c r="F858" s="652" t="s">
        <v>3561</v>
      </c>
      <c r="G858" s="651" t="s">
        <v>634</v>
      </c>
      <c r="H858" s="651" t="s">
        <v>1642</v>
      </c>
      <c r="I858" s="651" t="s">
        <v>1643</v>
      </c>
      <c r="J858" s="651" t="s">
        <v>1644</v>
      </c>
      <c r="K858" s="651" t="s">
        <v>1480</v>
      </c>
      <c r="L858" s="653">
        <v>946.47562821222652</v>
      </c>
      <c r="M858" s="653">
        <v>35.527391899999991</v>
      </c>
      <c r="N858" s="654">
        <v>33625.810567294458</v>
      </c>
    </row>
    <row r="859" spans="1:14" ht="14.4" customHeight="1" x14ac:dyDescent="0.3">
      <c r="A859" s="649" t="s">
        <v>581</v>
      </c>
      <c r="B859" s="650" t="s">
        <v>582</v>
      </c>
      <c r="C859" s="651" t="s">
        <v>591</v>
      </c>
      <c r="D859" s="652" t="s">
        <v>3556</v>
      </c>
      <c r="E859" s="651" t="s">
        <v>609</v>
      </c>
      <c r="F859" s="652" t="s">
        <v>3561</v>
      </c>
      <c r="G859" s="651" t="s">
        <v>634</v>
      </c>
      <c r="H859" s="651" t="s">
        <v>1645</v>
      </c>
      <c r="I859" s="651" t="s">
        <v>1646</v>
      </c>
      <c r="J859" s="651" t="s">
        <v>1647</v>
      </c>
      <c r="K859" s="651" t="s">
        <v>1648</v>
      </c>
      <c r="L859" s="653">
        <v>1779.8238304199392</v>
      </c>
      <c r="M859" s="653">
        <v>82.250269300000028</v>
      </c>
      <c r="N859" s="654">
        <v>146390.98935859758</v>
      </c>
    </row>
    <row r="860" spans="1:14" ht="14.4" customHeight="1" x14ac:dyDescent="0.3">
      <c r="A860" s="649" t="s">
        <v>581</v>
      </c>
      <c r="B860" s="650" t="s">
        <v>582</v>
      </c>
      <c r="C860" s="651" t="s">
        <v>591</v>
      </c>
      <c r="D860" s="652" t="s">
        <v>3556</v>
      </c>
      <c r="E860" s="651" t="s">
        <v>609</v>
      </c>
      <c r="F860" s="652" t="s">
        <v>3561</v>
      </c>
      <c r="G860" s="651" t="s">
        <v>634</v>
      </c>
      <c r="H860" s="651" t="s">
        <v>1649</v>
      </c>
      <c r="I860" s="651" t="s">
        <v>1649</v>
      </c>
      <c r="J860" s="651" t="s">
        <v>1650</v>
      </c>
      <c r="K860" s="651" t="s">
        <v>1651</v>
      </c>
      <c r="L860" s="653">
        <v>173.06081713086786</v>
      </c>
      <c r="M860" s="653">
        <v>238.33158190000003</v>
      </c>
      <c r="N860" s="654">
        <v>41245.858311706361</v>
      </c>
    </row>
    <row r="861" spans="1:14" ht="14.4" customHeight="1" x14ac:dyDescent="0.3">
      <c r="A861" s="649" t="s">
        <v>581</v>
      </c>
      <c r="B861" s="650" t="s">
        <v>582</v>
      </c>
      <c r="C861" s="651" t="s">
        <v>591</v>
      </c>
      <c r="D861" s="652" t="s">
        <v>3556</v>
      </c>
      <c r="E861" s="651" t="s">
        <v>609</v>
      </c>
      <c r="F861" s="652" t="s">
        <v>3561</v>
      </c>
      <c r="G861" s="651" t="s">
        <v>634</v>
      </c>
      <c r="H861" s="651" t="s">
        <v>2938</v>
      </c>
      <c r="I861" s="651" t="s">
        <v>2939</v>
      </c>
      <c r="J861" s="651" t="s">
        <v>2940</v>
      </c>
      <c r="K861" s="651" t="s">
        <v>2941</v>
      </c>
      <c r="L861" s="653">
        <v>97.899697381686266</v>
      </c>
      <c r="M861" s="653">
        <v>1</v>
      </c>
      <c r="N861" s="654">
        <v>97.899697381686266</v>
      </c>
    </row>
    <row r="862" spans="1:14" ht="14.4" customHeight="1" x14ac:dyDescent="0.3">
      <c r="A862" s="649" t="s">
        <v>581</v>
      </c>
      <c r="B862" s="650" t="s">
        <v>582</v>
      </c>
      <c r="C862" s="651" t="s">
        <v>591</v>
      </c>
      <c r="D862" s="652" t="s">
        <v>3556</v>
      </c>
      <c r="E862" s="651" t="s">
        <v>609</v>
      </c>
      <c r="F862" s="652" t="s">
        <v>3561</v>
      </c>
      <c r="G862" s="651" t="s">
        <v>634</v>
      </c>
      <c r="H862" s="651" t="s">
        <v>2942</v>
      </c>
      <c r="I862" s="651" t="s">
        <v>2943</v>
      </c>
      <c r="J862" s="651" t="s">
        <v>2944</v>
      </c>
      <c r="K862" s="651" t="s">
        <v>2945</v>
      </c>
      <c r="L862" s="653">
        <v>158.03</v>
      </c>
      <c r="M862" s="653">
        <v>1</v>
      </c>
      <c r="N862" s="654">
        <v>158.03</v>
      </c>
    </row>
    <row r="863" spans="1:14" ht="14.4" customHeight="1" x14ac:dyDescent="0.3">
      <c r="A863" s="649" t="s">
        <v>581</v>
      </c>
      <c r="B863" s="650" t="s">
        <v>582</v>
      </c>
      <c r="C863" s="651" t="s">
        <v>591</v>
      </c>
      <c r="D863" s="652" t="s">
        <v>3556</v>
      </c>
      <c r="E863" s="651" t="s">
        <v>609</v>
      </c>
      <c r="F863" s="652" t="s">
        <v>3561</v>
      </c>
      <c r="G863" s="651" t="s">
        <v>634</v>
      </c>
      <c r="H863" s="651" t="s">
        <v>2946</v>
      </c>
      <c r="I863" s="651" t="s">
        <v>2947</v>
      </c>
      <c r="J863" s="651" t="s">
        <v>2948</v>
      </c>
      <c r="K863" s="651" t="s">
        <v>2949</v>
      </c>
      <c r="L863" s="653">
        <v>19.375</v>
      </c>
      <c r="M863" s="653">
        <v>2</v>
      </c>
      <c r="N863" s="654">
        <v>38.75</v>
      </c>
    </row>
    <row r="864" spans="1:14" ht="14.4" customHeight="1" x14ac:dyDescent="0.3">
      <c r="A864" s="649" t="s">
        <v>581</v>
      </c>
      <c r="B864" s="650" t="s">
        <v>582</v>
      </c>
      <c r="C864" s="651" t="s">
        <v>591</v>
      </c>
      <c r="D864" s="652" t="s">
        <v>3556</v>
      </c>
      <c r="E864" s="651" t="s">
        <v>609</v>
      </c>
      <c r="F864" s="652" t="s">
        <v>3561</v>
      </c>
      <c r="G864" s="651" t="s">
        <v>634</v>
      </c>
      <c r="H864" s="651" t="s">
        <v>2950</v>
      </c>
      <c r="I864" s="651" t="s">
        <v>2950</v>
      </c>
      <c r="J864" s="651" t="s">
        <v>2951</v>
      </c>
      <c r="K864" s="651" t="s">
        <v>2739</v>
      </c>
      <c r="L864" s="653">
        <v>379.11</v>
      </c>
      <c r="M864" s="653">
        <v>2</v>
      </c>
      <c r="N864" s="654">
        <v>758.22</v>
      </c>
    </row>
    <row r="865" spans="1:14" ht="14.4" customHeight="1" x14ac:dyDescent="0.3">
      <c r="A865" s="649" t="s">
        <v>581</v>
      </c>
      <c r="B865" s="650" t="s">
        <v>582</v>
      </c>
      <c r="C865" s="651" t="s">
        <v>591</v>
      </c>
      <c r="D865" s="652" t="s">
        <v>3556</v>
      </c>
      <c r="E865" s="651" t="s">
        <v>609</v>
      </c>
      <c r="F865" s="652" t="s">
        <v>3561</v>
      </c>
      <c r="G865" s="651" t="s">
        <v>634</v>
      </c>
      <c r="H865" s="651" t="s">
        <v>2952</v>
      </c>
      <c r="I865" s="651" t="s">
        <v>2953</v>
      </c>
      <c r="J865" s="651" t="s">
        <v>2954</v>
      </c>
      <c r="K865" s="651" t="s">
        <v>2955</v>
      </c>
      <c r="L865" s="653">
        <v>64.809986118308814</v>
      </c>
      <c r="M865" s="653">
        <v>1</v>
      </c>
      <c r="N865" s="654">
        <v>64.809986118308814</v>
      </c>
    </row>
    <row r="866" spans="1:14" ht="14.4" customHeight="1" x14ac:dyDescent="0.3">
      <c r="A866" s="649" t="s">
        <v>581</v>
      </c>
      <c r="B866" s="650" t="s">
        <v>582</v>
      </c>
      <c r="C866" s="651" t="s">
        <v>591</v>
      </c>
      <c r="D866" s="652" t="s">
        <v>3556</v>
      </c>
      <c r="E866" s="651" t="s">
        <v>609</v>
      </c>
      <c r="F866" s="652" t="s">
        <v>3561</v>
      </c>
      <c r="G866" s="651" t="s">
        <v>634</v>
      </c>
      <c r="H866" s="651" t="s">
        <v>2956</v>
      </c>
      <c r="I866" s="651" t="s">
        <v>2957</v>
      </c>
      <c r="J866" s="651" t="s">
        <v>1969</v>
      </c>
      <c r="K866" s="651" t="s">
        <v>2958</v>
      </c>
      <c r="L866" s="653">
        <v>116.8491359325606</v>
      </c>
      <c r="M866" s="653">
        <v>3</v>
      </c>
      <c r="N866" s="654">
        <v>350.54740779768179</v>
      </c>
    </row>
    <row r="867" spans="1:14" ht="14.4" customHeight="1" x14ac:dyDescent="0.3">
      <c r="A867" s="649" t="s">
        <v>581</v>
      </c>
      <c r="B867" s="650" t="s">
        <v>582</v>
      </c>
      <c r="C867" s="651" t="s">
        <v>591</v>
      </c>
      <c r="D867" s="652" t="s">
        <v>3556</v>
      </c>
      <c r="E867" s="651" t="s">
        <v>609</v>
      </c>
      <c r="F867" s="652" t="s">
        <v>3561</v>
      </c>
      <c r="G867" s="651" t="s">
        <v>634</v>
      </c>
      <c r="H867" s="651" t="s">
        <v>2959</v>
      </c>
      <c r="I867" s="651" t="s">
        <v>2960</v>
      </c>
      <c r="J867" s="651" t="s">
        <v>2961</v>
      </c>
      <c r="K867" s="651" t="s">
        <v>683</v>
      </c>
      <c r="L867" s="653">
        <v>27.974</v>
      </c>
      <c r="M867" s="653">
        <v>5</v>
      </c>
      <c r="N867" s="654">
        <v>139.87</v>
      </c>
    </row>
    <row r="868" spans="1:14" ht="14.4" customHeight="1" x14ac:dyDescent="0.3">
      <c r="A868" s="649" t="s">
        <v>581</v>
      </c>
      <c r="B868" s="650" t="s">
        <v>582</v>
      </c>
      <c r="C868" s="651" t="s">
        <v>591</v>
      </c>
      <c r="D868" s="652" t="s">
        <v>3556</v>
      </c>
      <c r="E868" s="651" t="s">
        <v>609</v>
      </c>
      <c r="F868" s="652" t="s">
        <v>3561</v>
      </c>
      <c r="G868" s="651" t="s">
        <v>634</v>
      </c>
      <c r="H868" s="651" t="s">
        <v>2962</v>
      </c>
      <c r="I868" s="651" t="s">
        <v>2963</v>
      </c>
      <c r="J868" s="651" t="s">
        <v>2964</v>
      </c>
      <c r="K868" s="651" t="s">
        <v>2965</v>
      </c>
      <c r="L868" s="653">
        <v>151.66666666666671</v>
      </c>
      <c r="M868" s="653">
        <v>3</v>
      </c>
      <c r="N868" s="654">
        <v>455.00000000000011</v>
      </c>
    </row>
    <row r="869" spans="1:14" ht="14.4" customHeight="1" x14ac:dyDescent="0.3">
      <c r="A869" s="649" t="s">
        <v>581</v>
      </c>
      <c r="B869" s="650" t="s">
        <v>582</v>
      </c>
      <c r="C869" s="651" t="s">
        <v>591</v>
      </c>
      <c r="D869" s="652" t="s">
        <v>3556</v>
      </c>
      <c r="E869" s="651" t="s">
        <v>609</v>
      </c>
      <c r="F869" s="652" t="s">
        <v>3561</v>
      </c>
      <c r="G869" s="651" t="s">
        <v>634</v>
      </c>
      <c r="H869" s="651" t="s">
        <v>2966</v>
      </c>
      <c r="I869" s="651" t="s">
        <v>2967</v>
      </c>
      <c r="J869" s="651" t="s">
        <v>2968</v>
      </c>
      <c r="K869" s="651" t="s">
        <v>2782</v>
      </c>
      <c r="L869" s="653">
        <v>119.49</v>
      </c>
      <c r="M869" s="653">
        <v>1</v>
      </c>
      <c r="N869" s="654">
        <v>119.49</v>
      </c>
    </row>
    <row r="870" spans="1:14" ht="14.4" customHeight="1" x14ac:dyDescent="0.3">
      <c r="A870" s="649" t="s">
        <v>581</v>
      </c>
      <c r="B870" s="650" t="s">
        <v>582</v>
      </c>
      <c r="C870" s="651" t="s">
        <v>591</v>
      </c>
      <c r="D870" s="652" t="s">
        <v>3556</v>
      </c>
      <c r="E870" s="651" t="s">
        <v>609</v>
      </c>
      <c r="F870" s="652" t="s">
        <v>3561</v>
      </c>
      <c r="G870" s="651" t="s">
        <v>634</v>
      </c>
      <c r="H870" s="651" t="s">
        <v>2969</v>
      </c>
      <c r="I870" s="651" t="s">
        <v>2970</v>
      </c>
      <c r="J870" s="651" t="s">
        <v>2971</v>
      </c>
      <c r="K870" s="651" t="s">
        <v>2972</v>
      </c>
      <c r="L870" s="653">
        <v>141.06</v>
      </c>
      <c r="M870" s="653">
        <v>1</v>
      </c>
      <c r="N870" s="654">
        <v>141.06</v>
      </c>
    </row>
    <row r="871" spans="1:14" ht="14.4" customHeight="1" x14ac:dyDescent="0.3">
      <c r="A871" s="649" t="s">
        <v>581</v>
      </c>
      <c r="B871" s="650" t="s">
        <v>582</v>
      </c>
      <c r="C871" s="651" t="s">
        <v>591</v>
      </c>
      <c r="D871" s="652" t="s">
        <v>3556</v>
      </c>
      <c r="E871" s="651" t="s">
        <v>609</v>
      </c>
      <c r="F871" s="652" t="s">
        <v>3561</v>
      </c>
      <c r="G871" s="651" t="s">
        <v>634</v>
      </c>
      <c r="H871" s="651" t="s">
        <v>1677</v>
      </c>
      <c r="I871" s="651" t="s">
        <v>1678</v>
      </c>
      <c r="J871" s="651" t="s">
        <v>1679</v>
      </c>
      <c r="K871" s="651" t="s">
        <v>1680</v>
      </c>
      <c r="L871" s="653">
        <v>96.257121997344939</v>
      </c>
      <c r="M871" s="653">
        <v>69.826542099999998</v>
      </c>
      <c r="N871" s="654">
        <v>6721.3019815724419</v>
      </c>
    </row>
    <row r="872" spans="1:14" ht="14.4" customHeight="1" x14ac:dyDescent="0.3">
      <c r="A872" s="649" t="s">
        <v>581</v>
      </c>
      <c r="B872" s="650" t="s">
        <v>582</v>
      </c>
      <c r="C872" s="651" t="s">
        <v>591</v>
      </c>
      <c r="D872" s="652" t="s">
        <v>3556</v>
      </c>
      <c r="E872" s="651" t="s">
        <v>609</v>
      </c>
      <c r="F872" s="652" t="s">
        <v>3561</v>
      </c>
      <c r="G872" s="651" t="s">
        <v>634</v>
      </c>
      <c r="H872" s="651" t="s">
        <v>1681</v>
      </c>
      <c r="I872" s="651" t="s">
        <v>1681</v>
      </c>
      <c r="J872" s="651" t="s">
        <v>1682</v>
      </c>
      <c r="K872" s="651" t="s">
        <v>1683</v>
      </c>
      <c r="L872" s="653">
        <v>177.69444379731482</v>
      </c>
      <c r="M872" s="653">
        <v>4.7219999999999995</v>
      </c>
      <c r="N872" s="654">
        <v>839.07316361092046</v>
      </c>
    </row>
    <row r="873" spans="1:14" ht="14.4" customHeight="1" x14ac:dyDescent="0.3">
      <c r="A873" s="649" t="s">
        <v>581</v>
      </c>
      <c r="B873" s="650" t="s">
        <v>582</v>
      </c>
      <c r="C873" s="651" t="s">
        <v>591</v>
      </c>
      <c r="D873" s="652" t="s">
        <v>3556</v>
      </c>
      <c r="E873" s="651" t="s">
        <v>609</v>
      </c>
      <c r="F873" s="652" t="s">
        <v>3561</v>
      </c>
      <c r="G873" s="651" t="s">
        <v>634</v>
      </c>
      <c r="H873" s="651" t="s">
        <v>1684</v>
      </c>
      <c r="I873" s="651" t="s">
        <v>1684</v>
      </c>
      <c r="J873" s="651" t="s">
        <v>1685</v>
      </c>
      <c r="K873" s="651" t="s">
        <v>1686</v>
      </c>
      <c r="L873" s="653">
        <v>1246.656889700683</v>
      </c>
      <c r="M873" s="653">
        <v>3.4849999999999999</v>
      </c>
      <c r="N873" s="654">
        <v>4344.5992606068803</v>
      </c>
    </row>
    <row r="874" spans="1:14" ht="14.4" customHeight="1" x14ac:dyDescent="0.3">
      <c r="A874" s="649" t="s">
        <v>581</v>
      </c>
      <c r="B874" s="650" t="s">
        <v>582</v>
      </c>
      <c r="C874" s="651" t="s">
        <v>591</v>
      </c>
      <c r="D874" s="652" t="s">
        <v>3556</v>
      </c>
      <c r="E874" s="651" t="s">
        <v>609</v>
      </c>
      <c r="F874" s="652" t="s">
        <v>3561</v>
      </c>
      <c r="G874" s="651" t="s">
        <v>634</v>
      </c>
      <c r="H874" s="651" t="s">
        <v>1690</v>
      </c>
      <c r="I874" s="651" t="s">
        <v>1690</v>
      </c>
      <c r="J874" s="651" t="s">
        <v>1688</v>
      </c>
      <c r="K874" s="651" t="s">
        <v>1691</v>
      </c>
      <c r="L874" s="653">
        <v>4511.0886699494204</v>
      </c>
      <c r="M874" s="653">
        <v>0.92700000000000005</v>
      </c>
      <c r="N874" s="654">
        <v>4181.7791970431126</v>
      </c>
    </row>
    <row r="875" spans="1:14" ht="14.4" customHeight="1" x14ac:dyDescent="0.3">
      <c r="A875" s="649" t="s">
        <v>581</v>
      </c>
      <c r="B875" s="650" t="s">
        <v>582</v>
      </c>
      <c r="C875" s="651" t="s">
        <v>591</v>
      </c>
      <c r="D875" s="652" t="s">
        <v>3556</v>
      </c>
      <c r="E875" s="651" t="s">
        <v>609</v>
      </c>
      <c r="F875" s="652" t="s">
        <v>3561</v>
      </c>
      <c r="G875" s="651" t="s">
        <v>634</v>
      </c>
      <c r="H875" s="651" t="s">
        <v>1692</v>
      </c>
      <c r="I875" s="651" t="s">
        <v>1692</v>
      </c>
      <c r="J875" s="651" t="s">
        <v>1688</v>
      </c>
      <c r="K875" s="651" t="s">
        <v>1693</v>
      </c>
      <c r="L875" s="653">
        <v>9004.46375260065</v>
      </c>
      <c r="M875" s="653">
        <v>3.0725682999999999</v>
      </c>
      <c r="N875" s="654">
        <v>27666.829884739796</v>
      </c>
    </row>
    <row r="876" spans="1:14" ht="14.4" customHeight="1" x14ac:dyDescent="0.3">
      <c r="A876" s="649" t="s">
        <v>581</v>
      </c>
      <c r="B876" s="650" t="s">
        <v>582</v>
      </c>
      <c r="C876" s="651" t="s">
        <v>591</v>
      </c>
      <c r="D876" s="652" t="s">
        <v>3556</v>
      </c>
      <c r="E876" s="651" t="s">
        <v>609</v>
      </c>
      <c r="F876" s="652" t="s">
        <v>3561</v>
      </c>
      <c r="G876" s="651" t="s">
        <v>634</v>
      </c>
      <c r="H876" s="651" t="s">
        <v>2973</v>
      </c>
      <c r="I876" s="651" t="s">
        <v>2974</v>
      </c>
      <c r="J876" s="651" t="s">
        <v>2975</v>
      </c>
      <c r="K876" s="651" t="s">
        <v>2976</v>
      </c>
      <c r="L876" s="653">
        <v>44.219995428401297</v>
      </c>
      <c r="M876" s="653">
        <v>1</v>
      </c>
      <c r="N876" s="654">
        <v>44.219995428401297</v>
      </c>
    </row>
    <row r="877" spans="1:14" ht="14.4" customHeight="1" x14ac:dyDescent="0.3">
      <c r="A877" s="649" t="s">
        <v>581</v>
      </c>
      <c r="B877" s="650" t="s">
        <v>582</v>
      </c>
      <c r="C877" s="651" t="s">
        <v>591</v>
      </c>
      <c r="D877" s="652" t="s">
        <v>3556</v>
      </c>
      <c r="E877" s="651" t="s">
        <v>609</v>
      </c>
      <c r="F877" s="652" t="s">
        <v>3561</v>
      </c>
      <c r="G877" s="651" t="s">
        <v>634</v>
      </c>
      <c r="H877" s="651" t="s">
        <v>1694</v>
      </c>
      <c r="I877" s="651" t="s">
        <v>1695</v>
      </c>
      <c r="J877" s="651" t="s">
        <v>1679</v>
      </c>
      <c r="K877" s="651" t="s">
        <v>1696</v>
      </c>
      <c r="L877" s="653">
        <v>639.61644401187789</v>
      </c>
      <c r="M877" s="653">
        <v>30</v>
      </c>
      <c r="N877" s="654">
        <v>19188.493320356338</v>
      </c>
    </row>
    <row r="878" spans="1:14" ht="14.4" customHeight="1" x14ac:dyDescent="0.3">
      <c r="A878" s="649" t="s">
        <v>581</v>
      </c>
      <c r="B878" s="650" t="s">
        <v>582</v>
      </c>
      <c r="C878" s="651" t="s">
        <v>591</v>
      </c>
      <c r="D878" s="652" t="s">
        <v>3556</v>
      </c>
      <c r="E878" s="651" t="s">
        <v>609</v>
      </c>
      <c r="F878" s="652" t="s">
        <v>3561</v>
      </c>
      <c r="G878" s="651" t="s">
        <v>634</v>
      </c>
      <c r="H878" s="651" t="s">
        <v>2977</v>
      </c>
      <c r="I878" s="651" t="s">
        <v>2978</v>
      </c>
      <c r="J878" s="651" t="s">
        <v>2979</v>
      </c>
      <c r="K878" s="651" t="s">
        <v>2980</v>
      </c>
      <c r="L878" s="653">
        <v>599.49809055590799</v>
      </c>
      <c r="M878" s="653">
        <v>1</v>
      </c>
      <c r="N878" s="654">
        <v>599.49809055590799</v>
      </c>
    </row>
    <row r="879" spans="1:14" ht="14.4" customHeight="1" x14ac:dyDescent="0.3">
      <c r="A879" s="649" t="s">
        <v>581</v>
      </c>
      <c r="B879" s="650" t="s">
        <v>582</v>
      </c>
      <c r="C879" s="651" t="s">
        <v>591</v>
      </c>
      <c r="D879" s="652" t="s">
        <v>3556</v>
      </c>
      <c r="E879" s="651" t="s">
        <v>609</v>
      </c>
      <c r="F879" s="652" t="s">
        <v>3561</v>
      </c>
      <c r="G879" s="651" t="s">
        <v>634</v>
      </c>
      <c r="H879" s="651" t="s">
        <v>1697</v>
      </c>
      <c r="I879" s="651" t="s">
        <v>237</v>
      </c>
      <c r="J879" s="651" t="s">
        <v>1698</v>
      </c>
      <c r="K879" s="651"/>
      <c r="L879" s="653">
        <v>91.610000000000014</v>
      </c>
      <c r="M879" s="653">
        <v>2</v>
      </c>
      <c r="N879" s="654">
        <v>183.22000000000003</v>
      </c>
    </row>
    <row r="880" spans="1:14" ht="14.4" customHeight="1" x14ac:dyDescent="0.3">
      <c r="A880" s="649" t="s">
        <v>581</v>
      </c>
      <c r="B880" s="650" t="s">
        <v>582</v>
      </c>
      <c r="C880" s="651" t="s">
        <v>591</v>
      </c>
      <c r="D880" s="652" t="s">
        <v>3556</v>
      </c>
      <c r="E880" s="651" t="s">
        <v>609</v>
      </c>
      <c r="F880" s="652" t="s">
        <v>3561</v>
      </c>
      <c r="G880" s="651" t="s">
        <v>634</v>
      </c>
      <c r="H880" s="651" t="s">
        <v>1699</v>
      </c>
      <c r="I880" s="651" t="s">
        <v>1700</v>
      </c>
      <c r="J880" s="651" t="s">
        <v>1701</v>
      </c>
      <c r="K880" s="651" t="s">
        <v>1702</v>
      </c>
      <c r="L880" s="653">
        <v>455.70089619860858</v>
      </c>
      <c r="M880" s="653">
        <v>3.6320000000000001</v>
      </c>
      <c r="N880" s="654">
        <v>1655.1056549933464</v>
      </c>
    </row>
    <row r="881" spans="1:14" ht="14.4" customHeight="1" x14ac:dyDescent="0.3">
      <c r="A881" s="649" t="s">
        <v>581</v>
      </c>
      <c r="B881" s="650" t="s">
        <v>582</v>
      </c>
      <c r="C881" s="651" t="s">
        <v>591</v>
      </c>
      <c r="D881" s="652" t="s">
        <v>3556</v>
      </c>
      <c r="E881" s="651" t="s">
        <v>609</v>
      </c>
      <c r="F881" s="652" t="s">
        <v>3561</v>
      </c>
      <c r="G881" s="651" t="s">
        <v>634</v>
      </c>
      <c r="H881" s="651" t="s">
        <v>2981</v>
      </c>
      <c r="I881" s="651" t="s">
        <v>2982</v>
      </c>
      <c r="J881" s="651" t="s">
        <v>2983</v>
      </c>
      <c r="K881" s="651" t="s">
        <v>2984</v>
      </c>
      <c r="L881" s="653">
        <v>520.48</v>
      </c>
      <c r="M881" s="653">
        <v>2</v>
      </c>
      <c r="N881" s="654">
        <v>1040.96</v>
      </c>
    </row>
    <row r="882" spans="1:14" ht="14.4" customHeight="1" x14ac:dyDescent="0.3">
      <c r="A882" s="649" t="s">
        <v>581</v>
      </c>
      <c r="B882" s="650" t="s">
        <v>582</v>
      </c>
      <c r="C882" s="651" t="s">
        <v>591</v>
      </c>
      <c r="D882" s="652" t="s">
        <v>3556</v>
      </c>
      <c r="E882" s="651" t="s">
        <v>609</v>
      </c>
      <c r="F882" s="652" t="s">
        <v>3561</v>
      </c>
      <c r="G882" s="651" t="s">
        <v>634</v>
      </c>
      <c r="H882" s="651" t="s">
        <v>1703</v>
      </c>
      <c r="I882" s="651" t="s">
        <v>1704</v>
      </c>
      <c r="J882" s="651" t="s">
        <v>1705</v>
      </c>
      <c r="K882" s="651" t="s">
        <v>1706</v>
      </c>
      <c r="L882" s="653">
        <v>1723.0200000000002</v>
      </c>
      <c r="M882" s="653">
        <v>7</v>
      </c>
      <c r="N882" s="654">
        <v>12061.140000000001</v>
      </c>
    </row>
    <row r="883" spans="1:14" ht="14.4" customHeight="1" x14ac:dyDescent="0.3">
      <c r="A883" s="649" t="s">
        <v>581</v>
      </c>
      <c r="B883" s="650" t="s">
        <v>582</v>
      </c>
      <c r="C883" s="651" t="s">
        <v>591</v>
      </c>
      <c r="D883" s="652" t="s">
        <v>3556</v>
      </c>
      <c r="E883" s="651" t="s">
        <v>609</v>
      </c>
      <c r="F883" s="652" t="s">
        <v>3561</v>
      </c>
      <c r="G883" s="651" t="s">
        <v>634</v>
      </c>
      <c r="H883" s="651" t="s">
        <v>2985</v>
      </c>
      <c r="I883" s="651" t="s">
        <v>2985</v>
      </c>
      <c r="J883" s="651" t="s">
        <v>2986</v>
      </c>
      <c r="K883" s="651" t="s">
        <v>1522</v>
      </c>
      <c r="L883" s="653">
        <v>1265</v>
      </c>
      <c r="M883" s="653">
        <v>1</v>
      </c>
      <c r="N883" s="654">
        <v>1265</v>
      </c>
    </row>
    <row r="884" spans="1:14" ht="14.4" customHeight="1" x14ac:dyDescent="0.3">
      <c r="A884" s="649" t="s">
        <v>581</v>
      </c>
      <c r="B884" s="650" t="s">
        <v>582</v>
      </c>
      <c r="C884" s="651" t="s">
        <v>591</v>
      </c>
      <c r="D884" s="652" t="s">
        <v>3556</v>
      </c>
      <c r="E884" s="651" t="s">
        <v>609</v>
      </c>
      <c r="F884" s="652" t="s">
        <v>3561</v>
      </c>
      <c r="G884" s="651" t="s">
        <v>634</v>
      </c>
      <c r="H884" s="651" t="s">
        <v>2987</v>
      </c>
      <c r="I884" s="651" t="s">
        <v>2987</v>
      </c>
      <c r="J884" s="651" t="s">
        <v>2988</v>
      </c>
      <c r="K884" s="651" t="s">
        <v>2989</v>
      </c>
      <c r="L884" s="653">
        <v>138.00006165762372</v>
      </c>
      <c r="M884" s="653">
        <v>7.0190000000000001</v>
      </c>
      <c r="N884" s="654">
        <v>968.62243277486084</v>
      </c>
    </row>
    <row r="885" spans="1:14" ht="14.4" customHeight="1" x14ac:dyDescent="0.3">
      <c r="A885" s="649" t="s">
        <v>581</v>
      </c>
      <c r="B885" s="650" t="s">
        <v>582</v>
      </c>
      <c r="C885" s="651" t="s">
        <v>591</v>
      </c>
      <c r="D885" s="652" t="s">
        <v>3556</v>
      </c>
      <c r="E885" s="651" t="s">
        <v>609</v>
      </c>
      <c r="F885" s="652" t="s">
        <v>3561</v>
      </c>
      <c r="G885" s="651" t="s">
        <v>634</v>
      </c>
      <c r="H885" s="651" t="s">
        <v>2990</v>
      </c>
      <c r="I885" s="651" t="s">
        <v>2990</v>
      </c>
      <c r="J885" s="651" t="s">
        <v>2988</v>
      </c>
      <c r="K885" s="651" t="s">
        <v>2991</v>
      </c>
      <c r="L885" s="653">
        <v>571.54980405652816</v>
      </c>
      <c r="M885" s="653">
        <v>3</v>
      </c>
      <c r="N885" s="654">
        <v>1714.6494121695844</v>
      </c>
    </row>
    <row r="886" spans="1:14" ht="14.4" customHeight="1" x14ac:dyDescent="0.3">
      <c r="A886" s="649" t="s">
        <v>581</v>
      </c>
      <c r="B886" s="650" t="s">
        <v>582</v>
      </c>
      <c r="C886" s="651" t="s">
        <v>591</v>
      </c>
      <c r="D886" s="652" t="s">
        <v>3556</v>
      </c>
      <c r="E886" s="651" t="s">
        <v>609</v>
      </c>
      <c r="F886" s="652" t="s">
        <v>3561</v>
      </c>
      <c r="G886" s="651" t="s">
        <v>634</v>
      </c>
      <c r="H886" s="651" t="s">
        <v>1707</v>
      </c>
      <c r="I886" s="651" t="s">
        <v>1708</v>
      </c>
      <c r="J886" s="651" t="s">
        <v>1679</v>
      </c>
      <c r="K886" s="651" t="s">
        <v>1709</v>
      </c>
      <c r="L886" s="653">
        <v>1297.8158948636838</v>
      </c>
      <c r="M886" s="653">
        <v>12.348365699999999</v>
      </c>
      <c r="N886" s="654">
        <v>16025.905281049518</v>
      </c>
    </row>
    <row r="887" spans="1:14" ht="14.4" customHeight="1" x14ac:dyDescent="0.3">
      <c r="A887" s="649" t="s">
        <v>581</v>
      </c>
      <c r="B887" s="650" t="s">
        <v>582</v>
      </c>
      <c r="C887" s="651" t="s">
        <v>591</v>
      </c>
      <c r="D887" s="652" t="s">
        <v>3556</v>
      </c>
      <c r="E887" s="651" t="s">
        <v>609</v>
      </c>
      <c r="F887" s="652" t="s">
        <v>3561</v>
      </c>
      <c r="G887" s="651" t="s">
        <v>634</v>
      </c>
      <c r="H887" s="651" t="s">
        <v>2992</v>
      </c>
      <c r="I887" s="651" t="s">
        <v>2993</v>
      </c>
      <c r="J887" s="651" t="s">
        <v>2994</v>
      </c>
      <c r="K887" s="651" t="s">
        <v>2995</v>
      </c>
      <c r="L887" s="653">
        <v>370.64986155885902</v>
      </c>
      <c r="M887" s="653">
        <v>1</v>
      </c>
      <c r="N887" s="654">
        <v>370.64986155885902</v>
      </c>
    </row>
    <row r="888" spans="1:14" ht="14.4" customHeight="1" x14ac:dyDescent="0.3">
      <c r="A888" s="649" t="s">
        <v>581</v>
      </c>
      <c r="B888" s="650" t="s">
        <v>582</v>
      </c>
      <c r="C888" s="651" t="s">
        <v>591</v>
      </c>
      <c r="D888" s="652" t="s">
        <v>3556</v>
      </c>
      <c r="E888" s="651" t="s">
        <v>609</v>
      </c>
      <c r="F888" s="652" t="s">
        <v>3561</v>
      </c>
      <c r="G888" s="651" t="s">
        <v>634</v>
      </c>
      <c r="H888" s="651" t="s">
        <v>2996</v>
      </c>
      <c r="I888" s="651" t="s">
        <v>2997</v>
      </c>
      <c r="J888" s="651" t="s">
        <v>2998</v>
      </c>
      <c r="K888" s="651" t="s">
        <v>2999</v>
      </c>
      <c r="L888" s="653">
        <v>301.66879418481102</v>
      </c>
      <c r="M888" s="653">
        <v>1</v>
      </c>
      <c r="N888" s="654">
        <v>301.66879418481102</v>
      </c>
    </row>
    <row r="889" spans="1:14" ht="14.4" customHeight="1" x14ac:dyDescent="0.3">
      <c r="A889" s="649" t="s">
        <v>581</v>
      </c>
      <c r="B889" s="650" t="s">
        <v>582</v>
      </c>
      <c r="C889" s="651" t="s">
        <v>591</v>
      </c>
      <c r="D889" s="652" t="s">
        <v>3556</v>
      </c>
      <c r="E889" s="651" t="s">
        <v>609</v>
      </c>
      <c r="F889" s="652" t="s">
        <v>3561</v>
      </c>
      <c r="G889" s="651" t="s">
        <v>634</v>
      </c>
      <c r="H889" s="651" t="s">
        <v>3000</v>
      </c>
      <c r="I889" s="651" t="s">
        <v>3001</v>
      </c>
      <c r="J889" s="651" t="s">
        <v>3002</v>
      </c>
      <c r="K889" s="651" t="s">
        <v>3003</v>
      </c>
      <c r="L889" s="653">
        <v>145.97884343416786</v>
      </c>
      <c r="M889" s="653">
        <v>1</v>
      </c>
      <c r="N889" s="654">
        <v>145.97884343416786</v>
      </c>
    </row>
    <row r="890" spans="1:14" ht="14.4" customHeight="1" x14ac:dyDescent="0.3">
      <c r="A890" s="649" t="s">
        <v>581</v>
      </c>
      <c r="B890" s="650" t="s">
        <v>582</v>
      </c>
      <c r="C890" s="651" t="s">
        <v>591</v>
      </c>
      <c r="D890" s="652" t="s">
        <v>3556</v>
      </c>
      <c r="E890" s="651" t="s">
        <v>609</v>
      </c>
      <c r="F890" s="652" t="s">
        <v>3561</v>
      </c>
      <c r="G890" s="651" t="s">
        <v>634</v>
      </c>
      <c r="H890" s="651" t="s">
        <v>3004</v>
      </c>
      <c r="I890" s="651" t="s">
        <v>3005</v>
      </c>
      <c r="J890" s="651" t="s">
        <v>3006</v>
      </c>
      <c r="K890" s="651" t="s">
        <v>3007</v>
      </c>
      <c r="L890" s="653">
        <v>37.151428571428582</v>
      </c>
      <c r="M890" s="653">
        <v>14</v>
      </c>
      <c r="N890" s="654">
        <v>520.12000000000012</v>
      </c>
    </row>
    <row r="891" spans="1:14" ht="14.4" customHeight="1" x14ac:dyDescent="0.3">
      <c r="A891" s="649" t="s">
        <v>581</v>
      </c>
      <c r="B891" s="650" t="s">
        <v>582</v>
      </c>
      <c r="C891" s="651" t="s">
        <v>591</v>
      </c>
      <c r="D891" s="652" t="s">
        <v>3556</v>
      </c>
      <c r="E891" s="651" t="s">
        <v>609</v>
      </c>
      <c r="F891" s="652" t="s">
        <v>3561</v>
      </c>
      <c r="G891" s="651" t="s">
        <v>634</v>
      </c>
      <c r="H891" s="651" t="s">
        <v>1720</v>
      </c>
      <c r="I891" s="651" t="s">
        <v>1721</v>
      </c>
      <c r="J891" s="651" t="s">
        <v>1722</v>
      </c>
      <c r="K891" s="651" t="s">
        <v>1723</v>
      </c>
      <c r="L891" s="653">
        <v>374.64672233692613</v>
      </c>
      <c r="M891" s="653">
        <v>2</v>
      </c>
      <c r="N891" s="654">
        <v>749.29344467385226</v>
      </c>
    </row>
    <row r="892" spans="1:14" ht="14.4" customHeight="1" x14ac:dyDescent="0.3">
      <c r="A892" s="649" t="s">
        <v>581</v>
      </c>
      <c r="B892" s="650" t="s">
        <v>582</v>
      </c>
      <c r="C892" s="651" t="s">
        <v>591</v>
      </c>
      <c r="D892" s="652" t="s">
        <v>3556</v>
      </c>
      <c r="E892" s="651" t="s">
        <v>609</v>
      </c>
      <c r="F892" s="652" t="s">
        <v>3561</v>
      </c>
      <c r="G892" s="651" t="s">
        <v>634</v>
      </c>
      <c r="H892" s="651" t="s">
        <v>1724</v>
      </c>
      <c r="I892" s="651" t="s">
        <v>1725</v>
      </c>
      <c r="J892" s="651" t="s">
        <v>1726</v>
      </c>
      <c r="K892" s="651" t="s">
        <v>1727</v>
      </c>
      <c r="L892" s="653">
        <v>102.67999999999999</v>
      </c>
      <c r="M892" s="653">
        <v>3</v>
      </c>
      <c r="N892" s="654">
        <v>308.03999999999996</v>
      </c>
    </row>
    <row r="893" spans="1:14" ht="14.4" customHeight="1" x14ac:dyDescent="0.3">
      <c r="A893" s="649" t="s">
        <v>581</v>
      </c>
      <c r="B893" s="650" t="s">
        <v>582</v>
      </c>
      <c r="C893" s="651" t="s">
        <v>591</v>
      </c>
      <c r="D893" s="652" t="s">
        <v>3556</v>
      </c>
      <c r="E893" s="651" t="s">
        <v>609</v>
      </c>
      <c r="F893" s="652" t="s">
        <v>3561</v>
      </c>
      <c r="G893" s="651" t="s">
        <v>634</v>
      </c>
      <c r="H893" s="651" t="s">
        <v>3008</v>
      </c>
      <c r="I893" s="651" t="s">
        <v>3009</v>
      </c>
      <c r="J893" s="651" t="s">
        <v>3010</v>
      </c>
      <c r="K893" s="651" t="s">
        <v>1567</v>
      </c>
      <c r="L893" s="653">
        <v>36.333333333333336</v>
      </c>
      <c r="M893" s="653">
        <v>3</v>
      </c>
      <c r="N893" s="654">
        <v>109</v>
      </c>
    </row>
    <row r="894" spans="1:14" ht="14.4" customHeight="1" x14ac:dyDescent="0.3">
      <c r="A894" s="649" t="s">
        <v>581</v>
      </c>
      <c r="B894" s="650" t="s">
        <v>582</v>
      </c>
      <c r="C894" s="651" t="s">
        <v>591</v>
      </c>
      <c r="D894" s="652" t="s">
        <v>3556</v>
      </c>
      <c r="E894" s="651" t="s">
        <v>609</v>
      </c>
      <c r="F894" s="652" t="s">
        <v>3561</v>
      </c>
      <c r="G894" s="651" t="s">
        <v>634</v>
      </c>
      <c r="H894" s="651" t="s">
        <v>1728</v>
      </c>
      <c r="I894" s="651" t="s">
        <v>1729</v>
      </c>
      <c r="J894" s="651" t="s">
        <v>1730</v>
      </c>
      <c r="K894" s="651" t="s">
        <v>1731</v>
      </c>
      <c r="L894" s="653">
        <v>684.30699118114183</v>
      </c>
      <c r="M894" s="653">
        <v>2</v>
      </c>
      <c r="N894" s="654">
        <v>1368.6139823622837</v>
      </c>
    </row>
    <row r="895" spans="1:14" ht="14.4" customHeight="1" x14ac:dyDescent="0.3">
      <c r="A895" s="649" t="s">
        <v>581</v>
      </c>
      <c r="B895" s="650" t="s">
        <v>582</v>
      </c>
      <c r="C895" s="651" t="s">
        <v>591</v>
      </c>
      <c r="D895" s="652" t="s">
        <v>3556</v>
      </c>
      <c r="E895" s="651" t="s">
        <v>609</v>
      </c>
      <c r="F895" s="652" t="s">
        <v>3561</v>
      </c>
      <c r="G895" s="651" t="s">
        <v>634</v>
      </c>
      <c r="H895" s="651" t="s">
        <v>1736</v>
      </c>
      <c r="I895" s="651" t="s">
        <v>1736</v>
      </c>
      <c r="J895" s="651" t="s">
        <v>1737</v>
      </c>
      <c r="K895" s="651" t="s">
        <v>1738</v>
      </c>
      <c r="L895" s="653">
        <v>748.06359480398692</v>
      </c>
      <c r="M895" s="653">
        <v>15.0203846</v>
      </c>
      <c r="N895" s="654">
        <v>11236.202899214444</v>
      </c>
    </row>
    <row r="896" spans="1:14" ht="14.4" customHeight="1" x14ac:dyDescent="0.3">
      <c r="A896" s="649" t="s">
        <v>581</v>
      </c>
      <c r="B896" s="650" t="s">
        <v>582</v>
      </c>
      <c r="C896" s="651" t="s">
        <v>591</v>
      </c>
      <c r="D896" s="652" t="s">
        <v>3556</v>
      </c>
      <c r="E896" s="651" t="s">
        <v>609</v>
      </c>
      <c r="F896" s="652" t="s">
        <v>3561</v>
      </c>
      <c r="G896" s="651" t="s">
        <v>634</v>
      </c>
      <c r="H896" s="651" t="s">
        <v>1739</v>
      </c>
      <c r="I896" s="651" t="s">
        <v>1740</v>
      </c>
      <c r="J896" s="651" t="s">
        <v>1741</v>
      </c>
      <c r="K896" s="651" t="s">
        <v>1742</v>
      </c>
      <c r="L896" s="653">
        <v>23333.5</v>
      </c>
      <c r="M896" s="653">
        <v>5</v>
      </c>
      <c r="N896" s="654">
        <v>116667.5</v>
      </c>
    </row>
    <row r="897" spans="1:14" ht="14.4" customHeight="1" x14ac:dyDescent="0.3">
      <c r="A897" s="649" t="s">
        <v>581</v>
      </c>
      <c r="B897" s="650" t="s">
        <v>582</v>
      </c>
      <c r="C897" s="651" t="s">
        <v>591</v>
      </c>
      <c r="D897" s="652" t="s">
        <v>3556</v>
      </c>
      <c r="E897" s="651" t="s">
        <v>609</v>
      </c>
      <c r="F897" s="652" t="s">
        <v>3561</v>
      </c>
      <c r="G897" s="651" t="s">
        <v>634</v>
      </c>
      <c r="H897" s="651" t="s">
        <v>1743</v>
      </c>
      <c r="I897" s="651" t="s">
        <v>1744</v>
      </c>
      <c r="J897" s="651" t="s">
        <v>1745</v>
      </c>
      <c r="K897" s="651" t="s">
        <v>1746</v>
      </c>
      <c r="L897" s="653">
        <v>1503.3426119182363</v>
      </c>
      <c r="M897" s="653">
        <v>190</v>
      </c>
      <c r="N897" s="654">
        <v>285635.0962644649</v>
      </c>
    </row>
    <row r="898" spans="1:14" ht="14.4" customHeight="1" x14ac:dyDescent="0.3">
      <c r="A898" s="649" t="s">
        <v>581</v>
      </c>
      <c r="B898" s="650" t="s">
        <v>582</v>
      </c>
      <c r="C898" s="651" t="s">
        <v>591</v>
      </c>
      <c r="D898" s="652" t="s">
        <v>3556</v>
      </c>
      <c r="E898" s="651" t="s">
        <v>609</v>
      </c>
      <c r="F898" s="652" t="s">
        <v>3561</v>
      </c>
      <c r="G898" s="651" t="s">
        <v>634</v>
      </c>
      <c r="H898" s="651" t="s">
        <v>1759</v>
      </c>
      <c r="I898" s="651" t="s">
        <v>1759</v>
      </c>
      <c r="J898" s="651" t="s">
        <v>1760</v>
      </c>
      <c r="K898" s="651" t="s">
        <v>1761</v>
      </c>
      <c r="L898" s="653">
        <v>45.596767733877726</v>
      </c>
      <c r="M898" s="653">
        <v>266.54229009999995</v>
      </c>
      <c r="N898" s="654">
        <v>12153.466892945555</v>
      </c>
    </row>
    <row r="899" spans="1:14" ht="14.4" customHeight="1" x14ac:dyDescent="0.3">
      <c r="A899" s="649" t="s">
        <v>581</v>
      </c>
      <c r="B899" s="650" t="s">
        <v>582</v>
      </c>
      <c r="C899" s="651" t="s">
        <v>591</v>
      </c>
      <c r="D899" s="652" t="s">
        <v>3556</v>
      </c>
      <c r="E899" s="651" t="s">
        <v>609</v>
      </c>
      <c r="F899" s="652" t="s">
        <v>3561</v>
      </c>
      <c r="G899" s="651" t="s">
        <v>634</v>
      </c>
      <c r="H899" s="651" t="s">
        <v>1762</v>
      </c>
      <c r="I899" s="651" t="s">
        <v>1762</v>
      </c>
      <c r="J899" s="651" t="s">
        <v>1760</v>
      </c>
      <c r="K899" s="651" t="s">
        <v>1763</v>
      </c>
      <c r="L899" s="653">
        <v>68.480244413406453</v>
      </c>
      <c r="M899" s="653">
        <v>349.75827979999974</v>
      </c>
      <c r="N899" s="654">
        <v>23951.532486316584</v>
      </c>
    </row>
    <row r="900" spans="1:14" ht="14.4" customHeight="1" x14ac:dyDescent="0.3">
      <c r="A900" s="649" t="s">
        <v>581</v>
      </c>
      <c r="B900" s="650" t="s">
        <v>582</v>
      </c>
      <c r="C900" s="651" t="s">
        <v>591</v>
      </c>
      <c r="D900" s="652" t="s">
        <v>3556</v>
      </c>
      <c r="E900" s="651" t="s">
        <v>609</v>
      </c>
      <c r="F900" s="652" t="s">
        <v>3561</v>
      </c>
      <c r="G900" s="651" t="s">
        <v>634</v>
      </c>
      <c r="H900" s="651" t="s">
        <v>1764</v>
      </c>
      <c r="I900" s="651" t="s">
        <v>1764</v>
      </c>
      <c r="J900" s="651" t="s">
        <v>1760</v>
      </c>
      <c r="K900" s="651" t="s">
        <v>1765</v>
      </c>
      <c r="L900" s="653">
        <v>271.43075871525741</v>
      </c>
      <c r="M900" s="653">
        <v>197.88632940000056</v>
      </c>
      <c r="N900" s="654">
        <v>53712.436528419501</v>
      </c>
    </row>
    <row r="901" spans="1:14" ht="14.4" customHeight="1" x14ac:dyDescent="0.3">
      <c r="A901" s="649" t="s">
        <v>581</v>
      </c>
      <c r="B901" s="650" t="s">
        <v>582</v>
      </c>
      <c r="C901" s="651" t="s">
        <v>591</v>
      </c>
      <c r="D901" s="652" t="s">
        <v>3556</v>
      </c>
      <c r="E901" s="651" t="s">
        <v>609</v>
      </c>
      <c r="F901" s="652" t="s">
        <v>3561</v>
      </c>
      <c r="G901" s="651" t="s">
        <v>634</v>
      </c>
      <c r="H901" s="651" t="s">
        <v>1766</v>
      </c>
      <c r="I901" s="651" t="s">
        <v>1766</v>
      </c>
      <c r="J901" s="651" t="s">
        <v>1650</v>
      </c>
      <c r="K901" s="651" t="s">
        <v>1767</v>
      </c>
      <c r="L901" s="653">
        <v>614.4572387744164</v>
      </c>
      <c r="M901" s="653">
        <v>3.1039074000000002</v>
      </c>
      <c r="N901" s="654">
        <v>1907.2183704154781</v>
      </c>
    </row>
    <row r="902" spans="1:14" ht="14.4" customHeight="1" x14ac:dyDescent="0.3">
      <c r="A902" s="649" t="s">
        <v>581</v>
      </c>
      <c r="B902" s="650" t="s">
        <v>582</v>
      </c>
      <c r="C902" s="651" t="s">
        <v>591</v>
      </c>
      <c r="D902" s="652" t="s">
        <v>3556</v>
      </c>
      <c r="E902" s="651" t="s">
        <v>609</v>
      </c>
      <c r="F902" s="652" t="s">
        <v>3561</v>
      </c>
      <c r="G902" s="651" t="s">
        <v>634</v>
      </c>
      <c r="H902" s="651" t="s">
        <v>1772</v>
      </c>
      <c r="I902" s="651" t="s">
        <v>1773</v>
      </c>
      <c r="J902" s="651" t="s">
        <v>1774</v>
      </c>
      <c r="K902" s="651" t="s">
        <v>1775</v>
      </c>
      <c r="L902" s="653">
        <v>55.37</v>
      </c>
      <c r="M902" s="653">
        <v>1</v>
      </c>
      <c r="N902" s="654">
        <v>55.37</v>
      </c>
    </row>
    <row r="903" spans="1:14" ht="14.4" customHeight="1" x14ac:dyDescent="0.3">
      <c r="A903" s="649" t="s">
        <v>581</v>
      </c>
      <c r="B903" s="650" t="s">
        <v>582</v>
      </c>
      <c r="C903" s="651" t="s">
        <v>591</v>
      </c>
      <c r="D903" s="652" t="s">
        <v>3556</v>
      </c>
      <c r="E903" s="651" t="s">
        <v>609</v>
      </c>
      <c r="F903" s="652" t="s">
        <v>3561</v>
      </c>
      <c r="G903" s="651" t="s">
        <v>634</v>
      </c>
      <c r="H903" s="651" t="s">
        <v>1779</v>
      </c>
      <c r="I903" s="651" t="s">
        <v>237</v>
      </c>
      <c r="J903" s="651" t="s">
        <v>1780</v>
      </c>
      <c r="K903" s="651"/>
      <c r="L903" s="653">
        <v>1392.5808500203166</v>
      </c>
      <c r="M903" s="653">
        <v>3</v>
      </c>
      <c r="N903" s="654">
        <v>4177.7425500609497</v>
      </c>
    </row>
    <row r="904" spans="1:14" ht="14.4" customHeight="1" x14ac:dyDescent="0.3">
      <c r="A904" s="649" t="s">
        <v>581</v>
      </c>
      <c r="B904" s="650" t="s">
        <v>582</v>
      </c>
      <c r="C904" s="651" t="s">
        <v>591</v>
      </c>
      <c r="D904" s="652" t="s">
        <v>3556</v>
      </c>
      <c r="E904" s="651" t="s">
        <v>609</v>
      </c>
      <c r="F904" s="652" t="s">
        <v>3561</v>
      </c>
      <c r="G904" s="651" t="s">
        <v>634</v>
      </c>
      <c r="H904" s="651" t="s">
        <v>3011</v>
      </c>
      <c r="I904" s="651" t="s">
        <v>3012</v>
      </c>
      <c r="J904" s="651" t="s">
        <v>2936</v>
      </c>
      <c r="K904" s="651" t="s">
        <v>3013</v>
      </c>
      <c r="L904" s="653">
        <v>211.42499999999998</v>
      </c>
      <c r="M904" s="653">
        <v>12</v>
      </c>
      <c r="N904" s="654">
        <v>2537.1</v>
      </c>
    </row>
    <row r="905" spans="1:14" ht="14.4" customHeight="1" x14ac:dyDescent="0.3">
      <c r="A905" s="649" t="s">
        <v>581</v>
      </c>
      <c r="B905" s="650" t="s">
        <v>582</v>
      </c>
      <c r="C905" s="651" t="s">
        <v>591</v>
      </c>
      <c r="D905" s="652" t="s">
        <v>3556</v>
      </c>
      <c r="E905" s="651" t="s">
        <v>609</v>
      </c>
      <c r="F905" s="652" t="s">
        <v>3561</v>
      </c>
      <c r="G905" s="651" t="s">
        <v>634</v>
      </c>
      <c r="H905" s="651" t="s">
        <v>1785</v>
      </c>
      <c r="I905" s="651" t="s">
        <v>1786</v>
      </c>
      <c r="J905" s="651" t="s">
        <v>1787</v>
      </c>
      <c r="K905" s="651" t="s">
        <v>1788</v>
      </c>
      <c r="L905" s="653">
        <v>511.82516855174748</v>
      </c>
      <c r="M905" s="653">
        <v>37.729652700000003</v>
      </c>
      <c r="N905" s="654">
        <v>19310.985852576396</v>
      </c>
    </row>
    <row r="906" spans="1:14" ht="14.4" customHeight="1" x14ac:dyDescent="0.3">
      <c r="A906" s="649" t="s">
        <v>581</v>
      </c>
      <c r="B906" s="650" t="s">
        <v>582</v>
      </c>
      <c r="C906" s="651" t="s">
        <v>591</v>
      </c>
      <c r="D906" s="652" t="s">
        <v>3556</v>
      </c>
      <c r="E906" s="651" t="s">
        <v>609</v>
      </c>
      <c r="F906" s="652" t="s">
        <v>3561</v>
      </c>
      <c r="G906" s="651" t="s">
        <v>634</v>
      </c>
      <c r="H906" s="651" t="s">
        <v>1789</v>
      </c>
      <c r="I906" s="651" t="s">
        <v>237</v>
      </c>
      <c r="J906" s="651" t="s">
        <v>1790</v>
      </c>
      <c r="K906" s="651"/>
      <c r="L906" s="653">
        <v>667.86857142857139</v>
      </c>
      <c r="M906" s="653">
        <v>7</v>
      </c>
      <c r="N906" s="654">
        <v>4675.08</v>
      </c>
    </row>
    <row r="907" spans="1:14" ht="14.4" customHeight="1" x14ac:dyDescent="0.3">
      <c r="A907" s="649" t="s">
        <v>581</v>
      </c>
      <c r="B907" s="650" t="s">
        <v>582</v>
      </c>
      <c r="C907" s="651" t="s">
        <v>591</v>
      </c>
      <c r="D907" s="652" t="s">
        <v>3556</v>
      </c>
      <c r="E907" s="651" t="s">
        <v>609</v>
      </c>
      <c r="F907" s="652" t="s">
        <v>3561</v>
      </c>
      <c r="G907" s="651" t="s">
        <v>634</v>
      </c>
      <c r="H907" s="651" t="s">
        <v>1791</v>
      </c>
      <c r="I907" s="651" t="s">
        <v>237</v>
      </c>
      <c r="J907" s="651" t="s">
        <v>1792</v>
      </c>
      <c r="K907" s="651"/>
      <c r="L907" s="653">
        <v>862.14527522010235</v>
      </c>
      <c r="M907" s="653">
        <v>5</v>
      </c>
      <c r="N907" s="654">
        <v>4310.7263761005115</v>
      </c>
    </row>
    <row r="908" spans="1:14" ht="14.4" customHeight="1" x14ac:dyDescent="0.3">
      <c r="A908" s="649" t="s">
        <v>581</v>
      </c>
      <c r="B908" s="650" t="s">
        <v>582</v>
      </c>
      <c r="C908" s="651" t="s">
        <v>591</v>
      </c>
      <c r="D908" s="652" t="s">
        <v>3556</v>
      </c>
      <c r="E908" s="651" t="s">
        <v>609</v>
      </c>
      <c r="F908" s="652" t="s">
        <v>3561</v>
      </c>
      <c r="G908" s="651" t="s">
        <v>634</v>
      </c>
      <c r="H908" s="651" t="s">
        <v>1793</v>
      </c>
      <c r="I908" s="651" t="s">
        <v>1527</v>
      </c>
      <c r="J908" s="651" t="s">
        <v>1794</v>
      </c>
      <c r="K908" s="651" t="s">
        <v>1795</v>
      </c>
      <c r="L908" s="653">
        <v>32.634981203274876</v>
      </c>
      <c r="M908" s="653">
        <v>152</v>
      </c>
      <c r="N908" s="654">
        <v>4960.517142897781</v>
      </c>
    </row>
    <row r="909" spans="1:14" ht="14.4" customHeight="1" x14ac:dyDescent="0.3">
      <c r="A909" s="649" t="s">
        <v>581</v>
      </c>
      <c r="B909" s="650" t="s">
        <v>582</v>
      </c>
      <c r="C909" s="651" t="s">
        <v>591</v>
      </c>
      <c r="D909" s="652" t="s">
        <v>3556</v>
      </c>
      <c r="E909" s="651" t="s">
        <v>609</v>
      </c>
      <c r="F909" s="652" t="s">
        <v>3561</v>
      </c>
      <c r="G909" s="651" t="s">
        <v>634</v>
      </c>
      <c r="H909" s="651" t="s">
        <v>3014</v>
      </c>
      <c r="I909" s="651" t="s">
        <v>3015</v>
      </c>
      <c r="J909" s="651" t="s">
        <v>3016</v>
      </c>
      <c r="K909" s="651" t="s">
        <v>3017</v>
      </c>
      <c r="L909" s="653">
        <v>53.12</v>
      </c>
      <c r="M909" s="653">
        <v>1</v>
      </c>
      <c r="N909" s="654">
        <v>53.12</v>
      </c>
    </row>
    <row r="910" spans="1:14" ht="14.4" customHeight="1" x14ac:dyDescent="0.3">
      <c r="A910" s="649" t="s">
        <v>581</v>
      </c>
      <c r="B910" s="650" t="s">
        <v>582</v>
      </c>
      <c r="C910" s="651" t="s">
        <v>591</v>
      </c>
      <c r="D910" s="652" t="s">
        <v>3556</v>
      </c>
      <c r="E910" s="651" t="s">
        <v>609</v>
      </c>
      <c r="F910" s="652" t="s">
        <v>3561</v>
      </c>
      <c r="G910" s="651" t="s">
        <v>634</v>
      </c>
      <c r="H910" s="651" t="s">
        <v>3018</v>
      </c>
      <c r="I910" s="651" t="s">
        <v>3019</v>
      </c>
      <c r="J910" s="651" t="s">
        <v>3020</v>
      </c>
      <c r="K910" s="651" t="s">
        <v>3021</v>
      </c>
      <c r="L910" s="653">
        <v>141.36999999999998</v>
      </c>
      <c r="M910" s="653">
        <v>3</v>
      </c>
      <c r="N910" s="654">
        <v>424.1099999999999</v>
      </c>
    </row>
    <row r="911" spans="1:14" ht="14.4" customHeight="1" x14ac:dyDescent="0.3">
      <c r="A911" s="649" t="s">
        <v>581</v>
      </c>
      <c r="B911" s="650" t="s">
        <v>582</v>
      </c>
      <c r="C911" s="651" t="s">
        <v>591</v>
      </c>
      <c r="D911" s="652" t="s">
        <v>3556</v>
      </c>
      <c r="E911" s="651" t="s">
        <v>609</v>
      </c>
      <c r="F911" s="652" t="s">
        <v>3561</v>
      </c>
      <c r="G911" s="651" t="s">
        <v>634</v>
      </c>
      <c r="H911" s="651" t="s">
        <v>3022</v>
      </c>
      <c r="I911" s="651" t="s">
        <v>3022</v>
      </c>
      <c r="J911" s="651" t="s">
        <v>3023</v>
      </c>
      <c r="K911" s="651" t="s">
        <v>2635</v>
      </c>
      <c r="L911" s="653">
        <v>58.569962403613935</v>
      </c>
      <c r="M911" s="653">
        <v>1</v>
      </c>
      <c r="N911" s="654">
        <v>58.569962403613935</v>
      </c>
    </row>
    <row r="912" spans="1:14" ht="14.4" customHeight="1" x14ac:dyDescent="0.3">
      <c r="A912" s="649" t="s">
        <v>581</v>
      </c>
      <c r="B912" s="650" t="s">
        <v>582</v>
      </c>
      <c r="C912" s="651" t="s">
        <v>591</v>
      </c>
      <c r="D912" s="652" t="s">
        <v>3556</v>
      </c>
      <c r="E912" s="651" t="s">
        <v>609</v>
      </c>
      <c r="F912" s="652" t="s">
        <v>3561</v>
      </c>
      <c r="G912" s="651" t="s">
        <v>634</v>
      </c>
      <c r="H912" s="651" t="s">
        <v>3024</v>
      </c>
      <c r="I912" s="651" t="s">
        <v>3024</v>
      </c>
      <c r="J912" s="651" t="s">
        <v>3025</v>
      </c>
      <c r="K912" s="651" t="s">
        <v>3026</v>
      </c>
      <c r="L912" s="653">
        <v>241.5</v>
      </c>
      <c r="M912" s="653">
        <v>1</v>
      </c>
      <c r="N912" s="654">
        <v>241.5</v>
      </c>
    </row>
    <row r="913" spans="1:14" ht="14.4" customHeight="1" x14ac:dyDescent="0.3">
      <c r="A913" s="649" t="s">
        <v>581</v>
      </c>
      <c r="B913" s="650" t="s">
        <v>582</v>
      </c>
      <c r="C913" s="651" t="s">
        <v>591</v>
      </c>
      <c r="D913" s="652" t="s">
        <v>3556</v>
      </c>
      <c r="E913" s="651" t="s">
        <v>609</v>
      </c>
      <c r="F913" s="652" t="s">
        <v>3561</v>
      </c>
      <c r="G913" s="651" t="s">
        <v>634</v>
      </c>
      <c r="H913" s="651" t="s">
        <v>1801</v>
      </c>
      <c r="I913" s="651" t="s">
        <v>1801</v>
      </c>
      <c r="J913" s="651" t="s">
        <v>1802</v>
      </c>
      <c r="K913" s="651" t="s">
        <v>1803</v>
      </c>
      <c r="L913" s="653">
        <v>448.25682380473006</v>
      </c>
      <c r="M913" s="653">
        <v>129.21308299999998</v>
      </c>
      <c r="N913" s="654">
        <v>57920.646179596952</v>
      </c>
    </row>
    <row r="914" spans="1:14" ht="14.4" customHeight="1" x14ac:dyDescent="0.3">
      <c r="A914" s="649" t="s">
        <v>581</v>
      </c>
      <c r="B914" s="650" t="s">
        <v>582</v>
      </c>
      <c r="C914" s="651" t="s">
        <v>591</v>
      </c>
      <c r="D914" s="652" t="s">
        <v>3556</v>
      </c>
      <c r="E914" s="651" t="s">
        <v>609</v>
      </c>
      <c r="F914" s="652" t="s">
        <v>3561</v>
      </c>
      <c r="G914" s="651" t="s">
        <v>634</v>
      </c>
      <c r="H914" s="651" t="s">
        <v>1804</v>
      </c>
      <c r="I914" s="651" t="s">
        <v>1805</v>
      </c>
      <c r="J914" s="651" t="s">
        <v>1806</v>
      </c>
      <c r="K914" s="651" t="s">
        <v>1807</v>
      </c>
      <c r="L914" s="653">
        <v>243.65397567813361</v>
      </c>
      <c r="M914" s="653">
        <v>25</v>
      </c>
      <c r="N914" s="654">
        <v>6091.3493919533403</v>
      </c>
    </row>
    <row r="915" spans="1:14" ht="14.4" customHeight="1" x14ac:dyDescent="0.3">
      <c r="A915" s="649" t="s">
        <v>581</v>
      </c>
      <c r="B915" s="650" t="s">
        <v>582</v>
      </c>
      <c r="C915" s="651" t="s">
        <v>591</v>
      </c>
      <c r="D915" s="652" t="s">
        <v>3556</v>
      </c>
      <c r="E915" s="651" t="s">
        <v>609</v>
      </c>
      <c r="F915" s="652" t="s">
        <v>3561</v>
      </c>
      <c r="G915" s="651" t="s">
        <v>634</v>
      </c>
      <c r="H915" s="651" t="s">
        <v>1808</v>
      </c>
      <c r="I915" s="651" t="s">
        <v>1809</v>
      </c>
      <c r="J915" s="651" t="s">
        <v>1810</v>
      </c>
      <c r="K915" s="651" t="s">
        <v>1811</v>
      </c>
      <c r="L915" s="653">
        <v>446.97469544342852</v>
      </c>
      <c r="M915" s="653">
        <v>1.855</v>
      </c>
      <c r="N915" s="654">
        <v>829.13806004755986</v>
      </c>
    </row>
    <row r="916" spans="1:14" ht="14.4" customHeight="1" x14ac:dyDescent="0.3">
      <c r="A916" s="649" t="s">
        <v>581</v>
      </c>
      <c r="B916" s="650" t="s">
        <v>582</v>
      </c>
      <c r="C916" s="651" t="s">
        <v>591</v>
      </c>
      <c r="D916" s="652" t="s">
        <v>3556</v>
      </c>
      <c r="E916" s="651" t="s">
        <v>609</v>
      </c>
      <c r="F916" s="652" t="s">
        <v>3561</v>
      </c>
      <c r="G916" s="651" t="s">
        <v>634</v>
      </c>
      <c r="H916" s="651" t="s">
        <v>3027</v>
      </c>
      <c r="I916" s="651" t="s">
        <v>3028</v>
      </c>
      <c r="J916" s="651" t="s">
        <v>3029</v>
      </c>
      <c r="K916" s="651" t="s">
        <v>2635</v>
      </c>
      <c r="L916" s="653">
        <v>66.83</v>
      </c>
      <c r="M916" s="653">
        <v>1</v>
      </c>
      <c r="N916" s="654">
        <v>66.83</v>
      </c>
    </row>
    <row r="917" spans="1:14" ht="14.4" customHeight="1" x14ac:dyDescent="0.3">
      <c r="A917" s="649" t="s">
        <v>581</v>
      </c>
      <c r="B917" s="650" t="s">
        <v>582</v>
      </c>
      <c r="C917" s="651" t="s">
        <v>591</v>
      </c>
      <c r="D917" s="652" t="s">
        <v>3556</v>
      </c>
      <c r="E917" s="651" t="s">
        <v>609</v>
      </c>
      <c r="F917" s="652" t="s">
        <v>3561</v>
      </c>
      <c r="G917" s="651" t="s">
        <v>634</v>
      </c>
      <c r="H917" s="651" t="s">
        <v>3030</v>
      </c>
      <c r="I917" s="651" t="s">
        <v>3031</v>
      </c>
      <c r="J917" s="651" t="s">
        <v>3032</v>
      </c>
      <c r="K917" s="651" t="s">
        <v>3033</v>
      </c>
      <c r="L917" s="653">
        <v>542.85000000000014</v>
      </c>
      <c r="M917" s="653">
        <v>1</v>
      </c>
      <c r="N917" s="654">
        <v>542.85000000000014</v>
      </c>
    </row>
    <row r="918" spans="1:14" ht="14.4" customHeight="1" x14ac:dyDescent="0.3">
      <c r="A918" s="649" t="s">
        <v>581</v>
      </c>
      <c r="B918" s="650" t="s">
        <v>582</v>
      </c>
      <c r="C918" s="651" t="s">
        <v>591</v>
      </c>
      <c r="D918" s="652" t="s">
        <v>3556</v>
      </c>
      <c r="E918" s="651" t="s">
        <v>609</v>
      </c>
      <c r="F918" s="652" t="s">
        <v>3561</v>
      </c>
      <c r="G918" s="651" t="s">
        <v>634</v>
      </c>
      <c r="H918" s="651" t="s">
        <v>1812</v>
      </c>
      <c r="I918" s="651" t="s">
        <v>1813</v>
      </c>
      <c r="J918" s="651" t="s">
        <v>1814</v>
      </c>
      <c r="K918" s="651" t="s">
        <v>1815</v>
      </c>
      <c r="L918" s="653">
        <v>128.96000000000004</v>
      </c>
      <c r="M918" s="653">
        <v>2</v>
      </c>
      <c r="N918" s="654">
        <v>257.92000000000007</v>
      </c>
    </row>
    <row r="919" spans="1:14" ht="14.4" customHeight="1" x14ac:dyDescent="0.3">
      <c r="A919" s="649" t="s">
        <v>581</v>
      </c>
      <c r="B919" s="650" t="s">
        <v>582</v>
      </c>
      <c r="C919" s="651" t="s">
        <v>591</v>
      </c>
      <c r="D919" s="652" t="s">
        <v>3556</v>
      </c>
      <c r="E919" s="651" t="s">
        <v>609</v>
      </c>
      <c r="F919" s="652" t="s">
        <v>3561</v>
      </c>
      <c r="G919" s="651" t="s">
        <v>634</v>
      </c>
      <c r="H919" s="651" t="s">
        <v>3034</v>
      </c>
      <c r="I919" s="651" t="s">
        <v>3035</v>
      </c>
      <c r="J919" s="651" t="s">
        <v>3036</v>
      </c>
      <c r="K919" s="651"/>
      <c r="L919" s="653">
        <v>114.69</v>
      </c>
      <c r="M919" s="653">
        <v>2</v>
      </c>
      <c r="N919" s="654">
        <v>229.38</v>
      </c>
    </row>
    <row r="920" spans="1:14" ht="14.4" customHeight="1" x14ac:dyDescent="0.3">
      <c r="A920" s="649" t="s">
        <v>581</v>
      </c>
      <c r="B920" s="650" t="s">
        <v>582</v>
      </c>
      <c r="C920" s="651" t="s">
        <v>591</v>
      </c>
      <c r="D920" s="652" t="s">
        <v>3556</v>
      </c>
      <c r="E920" s="651" t="s">
        <v>609</v>
      </c>
      <c r="F920" s="652" t="s">
        <v>3561</v>
      </c>
      <c r="G920" s="651" t="s">
        <v>634</v>
      </c>
      <c r="H920" s="651" t="s">
        <v>1820</v>
      </c>
      <c r="I920" s="651" t="s">
        <v>1820</v>
      </c>
      <c r="J920" s="651" t="s">
        <v>1821</v>
      </c>
      <c r="K920" s="651" t="s">
        <v>1822</v>
      </c>
      <c r="L920" s="653">
        <v>69.940603901326583</v>
      </c>
      <c r="M920" s="653">
        <v>25.512999999999998</v>
      </c>
      <c r="N920" s="654">
        <v>1784.3946273345448</v>
      </c>
    </row>
    <row r="921" spans="1:14" ht="14.4" customHeight="1" x14ac:dyDescent="0.3">
      <c r="A921" s="649" t="s">
        <v>581</v>
      </c>
      <c r="B921" s="650" t="s">
        <v>582</v>
      </c>
      <c r="C921" s="651" t="s">
        <v>591</v>
      </c>
      <c r="D921" s="652" t="s">
        <v>3556</v>
      </c>
      <c r="E921" s="651" t="s">
        <v>609</v>
      </c>
      <c r="F921" s="652" t="s">
        <v>3561</v>
      </c>
      <c r="G921" s="651" t="s">
        <v>634</v>
      </c>
      <c r="H921" s="651" t="s">
        <v>1823</v>
      </c>
      <c r="I921" s="651" t="s">
        <v>1823</v>
      </c>
      <c r="J921" s="651" t="s">
        <v>1821</v>
      </c>
      <c r="K921" s="651" t="s">
        <v>1824</v>
      </c>
      <c r="L921" s="653">
        <v>354.49197166410585</v>
      </c>
      <c r="M921" s="653">
        <v>12</v>
      </c>
      <c r="N921" s="654">
        <v>4253.9036599692699</v>
      </c>
    </row>
    <row r="922" spans="1:14" ht="14.4" customHeight="1" x14ac:dyDescent="0.3">
      <c r="A922" s="649" t="s">
        <v>581</v>
      </c>
      <c r="B922" s="650" t="s">
        <v>582</v>
      </c>
      <c r="C922" s="651" t="s">
        <v>591</v>
      </c>
      <c r="D922" s="652" t="s">
        <v>3556</v>
      </c>
      <c r="E922" s="651" t="s">
        <v>609</v>
      </c>
      <c r="F922" s="652" t="s">
        <v>3561</v>
      </c>
      <c r="G922" s="651" t="s">
        <v>634</v>
      </c>
      <c r="H922" s="651" t="s">
        <v>1825</v>
      </c>
      <c r="I922" s="651" t="s">
        <v>1826</v>
      </c>
      <c r="J922" s="651" t="s">
        <v>1827</v>
      </c>
      <c r="K922" s="651" t="s">
        <v>1013</v>
      </c>
      <c r="L922" s="653">
        <v>85.876392178459938</v>
      </c>
      <c r="M922" s="653">
        <v>14</v>
      </c>
      <c r="N922" s="654">
        <v>1202.2694904984392</v>
      </c>
    </row>
    <row r="923" spans="1:14" ht="14.4" customHeight="1" x14ac:dyDescent="0.3">
      <c r="A923" s="649" t="s">
        <v>581</v>
      </c>
      <c r="B923" s="650" t="s">
        <v>582</v>
      </c>
      <c r="C923" s="651" t="s">
        <v>591</v>
      </c>
      <c r="D923" s="652" t="s">
        <v>3556</v>
      </c>
      <c r="E923" s="651" t="s">
        <v>609</v>
      </c>
      <c r="F923" s="652" t="s">
        <v>3561</v>
      </c>
      <c r="G923" s="651" t="s">
        <v>634</v>
      </c>
      <c r="H923" s="651" t="s">
        <v>3037</v>
      </c>
      <c r="I923" s="651" t="s">
        <v>237</v>
      </c>
      <c r="J923" s="651" t="s">
        <v>3038</v>
      </c>
      <c r="K923" s="651" t="s">
        <v>3039</v>
      </c>
      <c r="L923" s="653">
        <v>108.95028577598379</v>
      </c>
      <c r="M923" s="653">
        <v>2</v>
      </c>
      <c r="N923" s="654">
        <v>217.90057155196757</v>
      </c>
    </row>
    <row r="924" spans="1:14" ht="14.4" customHeight="1" x14ac:dyDescent="0.3">
      <c r="A924" s="649" t="s">
        <v>581</v>
      </c>
      <c r="B924" s="650" t="s">
        <v>582</v>
      </c>
      <c r="C924" s="651" t="s">
        <v>591</v>
      </c>
      <c r="D924" s="652" t="s">
        <v>3556</v>
      </c>
      <c r="E924" s="651" t="s">
        <v>609</v>
      </c>
      <c r="F924" s="652" t="s">
        <v>3561</v>
      </c>
      <c r="G924" s="651" t="s">
        <v>634</v>
      </c>
      <c r="H924" s="651" t="s">
        <v>3040</v>
      </c>
      <c r="I924" s="651" t="s">
        <v>237</v>
      </c>
      <c r="J924" s="651" t="s">
        <v>3041</v>
      </c>
      <c r="K924" s="651"/>
      <c r="L924" s="653">
        <v>165.67</v>
      </c>
      <c r="M924" s="653">
        <v>3</v>
      </c>
      <c r="N924" s="654">
        <v>497.01</v>
      </c>
    </row>
    <row r="925" spans="1:14" ht="14.4" customHeight="1" x14ac:dyDescent="0.3">
      <c r="A925" s="649" t="s">
        <v>581</v>
      </c>
      <c r="B925" s="650" t="s">
        <v>582</v>
      </c>
      <c r="C925" s="651" t="s">
        <v>591</v>
      </c>
      <c r="D925" s="652" t="s">
        <v>3556</v>
      </c>
      <c r="E925" s="651" t="s">
        <v>609</v>
      </c>
      <c r="F925" s="652" t="s">
        <v>3561</v>
      </c>
      <c r="G925" s="651" t="s">
        <v>634</v>
      </c>
      <c r="H925" s="651" t="s">
        <v>3042</v>
      </c>
      <c r="I925" s="651" t="s">
        <v>3043</v>
      </c>
      <c r="J925" s="651" t="s">
        <v>3044</v>
      </c>
      <c r="K925" s="651" t="s">
        <v>3045</v>
      </c>
      <c r="L925" s="653">
        <v>529.16999999999996</v>
      </c>
      <c r="M925" s="653">
        <v>1</v>
      </c>
      <c r="N925" s="654">
        <v>529.16999999999996</v>
      </c>
    </row>
    <row r="926" spans="1:14" ht="14.4" customHeight="1" x14ac:dyDescent="0.3">
      <c r="A926" s="649" t="s">
        <v>581</v>
      </c>
      <c r="B926" s="650" t="s">
        <v>582</v>
      </c>
      <c r="C926" s="651" t="s">
        <v>591</v>
      </c>
      <c r="D926" s="652" t="s">
        <v>3556</v>
      </c>
      <c r="E926" s="651" t="s">
        <v>609</v>
      </c>
      <c r="F926" s="652" t="s">
        <v>3561</v>
      </c>
      <c r="G926" s="651" t="s">
        <v>634</v>
      </c>
      <c r="H926" s="651" t="s">
        <v>3046</v>
      </c>
      <c r="I926" s="651" t="s">
        <v>3047</v>
      </c>
      <c r="J926" s="651" t="s">
        <v>3048</v>
      </c>
      <c r="K926" s="651" t="s">
        <v>1384</v>
      </c>
      <c r="L926" s="653">
        <v>55.249999999999972</v>
      </c>
      <c r="M926" s="653">
        <v>1</v>
      </c>
      <c r="N926" s="654">
        <v>55.249999999999972</v>
      </c>
    </row>
    <row r="927" spans="1:14" ht="14.4" customHeight="1" x14ac:dyDescent="0.3">
      <c r="A927" s="649" t="s">
        <v>581</v>
      </c>
      <c r="B927" s="650" t="s">
        <v>582</v>
      </c>
      <c r="C927" s="651" t="s">
        <v>591</v>
      </c>
      <c r="D927" s="652" t="s">
        <v>3556</v>
      </c>
      <c r="E927" s="651" t="s">
        <v>609</v>
      </c>
      <c r="F927" s="652" t="s">
        <v>3561</v>
      </c>
      <c r="G927" s="651" t="s">
        <v>634</v>
      </c>
      <c r="H927" s="651" t="s">
        <v>1838</v>
      </c>
      <c r="I927" s="651" t="s">
        <v>1838</v>
      </c>
      <c r="J927" s="651" t="s">
        <v>1839</v>
      </c>
      <c r="K927" s="651" t="s">
        <v>1840</v>
      </c>
      <c r="L927" s="653">
        <v>26.534999999999997</v>
      </c>
      <c r="M927" s="653">
        <v>4</v>
      </c>
      <c r="N927" s="654">
        <v>106.13999999999999</v>
      </c>
    </row>
    <row r="928" spans="1:14" ht="14.4" customHeight="1" x14ac:dyDescent="0.3">
      <c r="A928" s="649" t="s">
        <v>581</v>
      </c>
      <c r="B928" s="650" t="s">
        <v>582</v>
      </c>
      <c r="C928" s="651" t="s">
        <v>591</v>
      </c>
      <c r="D928" s="652" t="s">
        <v>3556</v>
      </c>
      <c r="E928" s="651" t="s">
        <v>609</v>
      </c>
      <c r="F928" s="652" t="s">
        <v>3561</v>
      </c>
      <c r="G928" s="651" t="s">
        <v>634</v>
      </c>
      <c r="H928" s="651" t="s">
        <v>1848</v>
      </c>
      <c r="I928" s="651" t="s">
        <v>1848</v>
      </c>
      <c r="J928" s="651" t="s">
        <v>1849</v>
      </c>
      <c r="K928" s="651" t="s">
        <v>1850</v>
      </c>
      <c r="L928" s="653">
        <v>55.29</v>
      </c>
      <c r="M928" s="653">
        <v>2</v>
      </c>
      <c r="N928" s="654">
        <v>110.58</v>
      </c>
    </row>
    <row r="929" spans="1:14" ht="14.4" customHeight="1" x14ac:dyDescent="0.3">
      <c r="A929" s="649" t="s">
        <v>581</v>
      </c>
      <c r="B929" s="650" t="s">
        <v>582</v>
      </c>
      <c r="C929" s="651" t="s">
        <v>591</v>
      </c>
      <c r="D929" s="652" t="s">
        <v>3556</v>
      </c>
      <c r="E929" s="651" t="s">
        <v>609</v>
      </c>
      <c r="F929" s="652" t="s">
        <v>3561</v>
      </c>
      <c r="G929" s="651" t="s">
        <v>634</v>
      </c>
      <c r="H929" s="651" t="s">
        <v>3049</v>
      </c>
      <c r="I929" s="651" t="s">
        <v>3050</v>
      </c>
      <c r="J929" s="651" t="s">
        <v>3051</v>
      </c>
      <c r="K929" s="651" t="s">
        <v>3052</v>
      </c>
      <c r="L929" s="653">
        <v>729.64</v>
      </c>
      <c r="M929" s="653">
        <v>1</v>
      </c>
      <c r="N929" s="654">
        <v>729.64</v>
      </c>
    </row>
    <row r="930" spans="1:14" ht="14.4" customHeight="1" x14ac:dyDescent="0.3">
      <c r="A930" s="649" t="s">
        <v>581</v>
      </c>
      <c r="B930" s="650" t="s">
        <v>582</v>
      </c>
      <c r="C930" s="651" t="s">
        <v>591</v>
      </c>
      <c r="D930" s="652" t="s">
        <v>3556</v>
      </c>
      <c r="E930" s="651" t="s">
        <v>609</v>
      </c>
      <c r="F930" s="652" t="s">
        <v>3561</v>
      </c>
      <c r="G930" s="651" t="s">
        <v>634</v>
      </c>
      <c r="H930" s="651" t="s">
        <v>3053</v>
      </c>
      <c r="I930" s="651" t="s">
        <v>3054</v>
      </c>
      <c r="J930" s="651" t="s">
        <v>3051</v>
      </c>
      <c r="K930" s="651" t="s">
        <v>3055</v>
      </c>
      <c r="L930" s="653">
        <v>230.01499999999999</v>
      </c>
      <c r="M930" s="653">
        <v>2</v>
      </c>
      <c r="N930" s="654">
        <v>460.03</v>
      </c>
    </row>
    <row r="931" spans="1:14" ht="14.4" customHeight="1" x14ac:dyDescent="0.3">
      <c r="A931" s="649" t="s">
        <v>581</v>
      </c>
      <c r="B931" s="650" t="s">
        <v>582</v>
      </c>
      <c r="C931" s="651" t="s">
        <v>591</v>
      </c>
      <c r="D931" s="652" t="s">
        <v>3556</v>
      </c>
      <c r="E931" s="651" t="s">
        <v>609</v>
      </c>
      <c r="F931" s="652" t="s">
        <v>3561</v>
      </c>
      <c r="G931" s="651" t="s">
        <v>634</v>
      </c>
      <c r="H931" s="651" t="s">
        <v>1866</v>
      </c>
      <c r="I931" s="651" t="s">
        <v>1866</v>
      </c>
      <c r="J931" s="651" t="s">
        <v>1867</v>
      </c>
      <c r="K931" s="651" t="s">
        <v>1868</v>
      </c>
      <c r="L931" s="653">
        <v>285.01645714285718</v>
      </c>
      <c r="M931" s="653">
        <v>14</v>
      </c>
      <c r="N931" s="654">
        <v>3990.2304000000004</v>
      </c>
    </row>
    <row r="932" spans="1:14" ht="14.4" customHeight="1" x14ac:dyDescent="0.3">
      <c r="A932" s="649" t="s">
        <v>581</v>
      </c>
      <c r="B932" s="650" t="s">
        <v>582</v>
      </c>
      <c r="C932" s="651" t="s">
        <v>591</v>
      </c>
      <c r="D932" s="652" t="s">
        <v>3556</v>
      </c>
      <c r="E932" s="651" t="s">
        <v>609</v>
      </c>
      <c r="F932" s="652" t="s">
        <v>3561</v>
      </c>
      <c r="G932" s="651" t="s">
        <v>634</v>
      </c>
      <c r="H932" s="651" t="s">
        <v>3056</v>
      </c>
      <c r="I932" s="651" t="s">
        <v>3057</v>
      </c>
      <c r="J932" s="651" t="s">
        <v>1176</v>
      </c>
      <c r="K932" s="651" t="s">
        <v>3058</v>
      </c>
      <c r="L932" s="653">
        <v>195.47236140677569</v>
      </c>
      <c r="M932" s="653">
        <v>1</v>
      </c>
      <c r="N932" s="654">
        <v>195.47236140677569</v>
      </c>
    </row>
    <row r="933" spans="1:14" ht="14.4" customHeight="1" x14ac:dyDescent="0.3">
      <c r="A933" s="649" t="s">
        <v>581</v>
      </c>
      <c r="B933" s="650" t="s">
        <v>582</v>
      </c>
      <c r="C933" s="651" t="s">
        <v>591</v>
      </c>
      <c r="D933" s="652" t="s">
        <v>3556</v>
      </c>
      <c r="E933" s="651" t="s">
        <v>609</v>
      </c>
      <c r="F933" s="652" t="s">
        <v>3561</v>
      </c>
      <c r="G933" s="651" t="s">
        <v>634</v>
      </c>
      <c r="H933" s="651" t="s">
        <v>3059</v>
      </c>
      <c r="I933" s="651" t="s">
        <v>3060</v>
      </c>
      <c r="J933" s="651" t="s">
        <v>3061</v>
      </c>
      <c r="K933" s="651" t="s">
        <v>3033</v>
      </c>
      <c r="L933" s="653">
        <v>575.8900000000001</v>
      </c>
      <c r="M933" s="653">
        <v>2</v>
      </c>
      <c r="N933" s="654">
        <v>1151.7800000000002</v>
      </c>
    </row>
    <row r="934" spans="1:14" ht="14.4" customHeight="1" x14ac:dyDescent="0.3">
      <c r="A934" s="649" t="s">
        <v>581</v>
      </c>
      <c r="B934" s="650" t="s">
        <v>582</v>
      </c>
      <c r="C934" s="651" t="s">
        <v>591</v>
      </c>
      <c r="D934" s="652" t="s">
        <v>3556</v>
      </c>
      <c r="E934" s="651" t="s">
        <v>609</v>
      </c>
      <c r="F934" s="652" t="s">
        <v>3561</v>
      </c>
      <c r="G934" s="651" t="s">
        <v>634</v>
      </c>
      <c r="H934" s="651" t="s">
        <v>3062</v>
      </c>
      <c r="I934" s="651" t="s">
        <v>3063</v>
      </c>
      <c r="J934" s="651" t="s">
        <v>3064</v>
      </c>
      <c r="K934" s="651" t="s">
        <v>3065</v>
      </c>
      <c r="L934" s="653">
        <v>252.64</v>
      </c>
      <c r="M934" s="653">
        <v>4</v>
      </c>
      <c r="N934" s="654">
        <v>1010.56</v>
      </c>
    </row>
    <row r="935" spans="1:14" ht="14.4" customHeight="1" x14ac:dyDescent="0.3">
      <c r="A935" s="649" t="s">
        <v>581</v>
      </c>
      <c r="B935" s="650" t="s">
        <v>582</v>
      </c>
      <c r="C935" s="651" t="s">
        <v>591</v>
      </c>
      <c r="D935" s="652" t="s">
        <v>3556</v>
      </c>
      <c r="E935" s="651" t="s">
        <v>609</v>
      </c>
      <c r="F935" s="652" t="s">
        <v>3561</v>
      </c>
      <c r="G935" s="651" t="s">
        <v>634</v>
      </c>
      <c r="H935" s="651" t="s">
        <v>1882</v>
      </c>
      <c r="I935" s="651" t="s">
        <v>237</v>
      </c>
      <c r="J935" s="651" t="s">
        <v>1883</v>
      </c>
      <c r="K935" s="651"/>
      <c r="L935" s="653">
        <v>265.74</v>
      </c>
      <c r="M935" s="653">
        <v>2</v>
      </c>
      <c r="N935" s="654">
        <v>531.48</v>
      </c>
    </row>
    <row r="936" spans="1:14" ht="14.4" customHeight="1" x14ac:dyDescent="0.3">
      <c r="A936" s="649" t="s">
        <v>581</v>
      </c>
      <c r="B936" s="650" t="s">
        <v>582</v>
      </c>
      <c r="C936" s="651" t="s">
        <v>591</v>
      </c>
      <c r="D936" s="652" t="s">
        <v>3556</v>
      </c>
      <c r="E936" s="651" t="s">
        <v>609</v>
      </c>
      <c r="F936" s="652" t="s">
        <v>3561</v>
      </c>
      <c r="G936" s="651" t="s">
        <v>634</v>
      </c>
      <c r="H936" s="651" t="s">
        <v>1884</v>
      </c>
      <c r="I936" s="651" t="s">
        <v>1884</v>
      </c>
      <c r="J936" s="651" t="s">
        <v>869</v>
      </c>
      <c r="K936" s="651" t="s">
        <v>1217</v>
      </c>
      <c r="L936" s="653">
        <v>91.7202420347311</v>
      </c>
      <c r="M936" s="653">
        <v>22</v>
      </c>
      <c r="N936" s="654">
        <v>2017.8453247640844</v>
      </c>
    </row>
    <row r="937" spans="1:14" ht="14.4" customHeight="1" x14ac:dyDescent="0.3">
      <c r="A937" s="649" t="s">
        <v>581</v>
      </c>
      <c r="B937" s="650" t="s">
        <v>582</v>
      </c>
      <c r="C937" s="651" t="s">
        <v>591</v>
      </c>
      <c r="D937" s="652" t="s">
        <v>3556</v>
      </c>
      <c r="E937" s="651" t="s">
        <v>609</v>
      </c>
      <c r="F937" s="652" t="s">
        <v>3561</v>
      </c>
      <c r="G937" s="651" t="s">
        <v>634</v>
      </c>
      <c r="H937" s="651" t="s">
        <v>1885</v>
      </c>
      <c r="I937" s="651" t="s">
        <v>1885</v>
      </c>
      <c r="J937" s="651" t="s">
        <v>1886</v>
      </c>
      <c r="K937" s="651" t="s">
        <v>1887</v>
      </c>
      <c r="L937" s="653">
        <v>120.75011646391712</v>
      </c>
      <c r="M937" s="653">
        <v>31.223040999999998</v>
      </c>
      <c r="N937" s="654">
        <v>3770.1858371076592</v>
      </c>
    </row>
    <row r="938" spans="1:14" ht="14.4" customHeight="1" x14ac:dyDescent="0.3">
      <c r="A938" s="649" t="s">
        <v>581</v>
      </c>
      <c r="B938" s="650" t="s">
        <v>582</v>
      </c>
      <c r="C938" s="651" t="s">
        <v>591</v>
      </c>
      <c r="D938" s="652" t="s">
        <v>3556</v>
      </c>
      <c r="E938" s="651" t="s">
        <v>609</v>
      </c>
      <c r="F938" s="652" t="s">
        <v>3561</v>
      </c>
      <c r="G938" s="651" t="s">
        <v>634</v>
      </c>
      <c r="H938" s="651" t="s">
        <v>1888</v>
      </c>
      <c r="I938" s="651" t="s">
        <v>1888</v>
      </c>
      <c r="J938" s="651" t="s">
        <v>1886</v>
      </c>
      <c r="K938" s="651" t="s">
        <v>1889</v>
      </c>
      <c r="L938" s="653">
        <v>665.84998474146062</v>
      </c>
      <c r="M938" s="653">
        <v>14.015800399999998</v>
      </c>
      <c r="N938" s="654">
        <v>9332.420482479356</v>
      </c>
    </row>
    <row r="939" spans="1:14" ht="14.4" customHeight="1" x14ac:dyDescent="0.3">
      <c r="A939" s="649" t="s">
        <v>581</v>
      </c>
      <c r="B939" s="650" t="s">
        <v>582</v>
      </c>
      <c r="C939" s="651" t="s">
        <v>591</v>
      </c>
      <c r="D939" s="652" t="s">
        <v>3556</v>
      </c>
      <c r="E939" s="651" t="s">
        <v>609</v>
      </c>
      <c r="F939" s="652" t="s">
        <v>3561</v>
      </c>
      <c r="G939" s="651" t="s">
        <v>634</v>
      </c>
      <c r="H939" s="651" t="s">
        <v>1890</v>
      </c>
      <c r="I939" s="651" t="s">
        <v>1890</v>
      </c>
      <c r="J939" s="651" t="s">
        <v>1891</v>
      </c>
      <c r="K939" s="651" t="s">
        <v>1892</v>
      </c>
      <c r="L939" s="653">
        <v>120.74999147975602</v>
      </c>
      <c r="M939" s="653">
        <v>17.850000000000001</v>
      </c>
      <c r="N939" s="654">
        <v>2155.387347913645</v>
      </c>
    </row>
    <row r="940" spans="1:14" ht="14.4" customHeight="1" x14ac:dyDescent="0.3">
      <c r="A940" s="649" t="s">
        <v>581</v>
      </c>
      <c r="B940" s="650" t="s">
        <v>582</v>
      </c>
      <c r="C940" s="651" t="s">
        <v>591</v>
      </c>
      <c r="D940" s="652" t="s">
        <v>3556</v>
      </c>
      <c r="E940" s="651" t="s">
        <v>609</v>
      </c>
      <c r="F940" s="652" t="s">
        <v>3561</v>
      </c>
      <c r="G940" s="651" t="s">
        <v>634</v>
      </c>
      <c r="H940" s="651" t="s">
        <v>1893</v>
      </c>
      <c r="I940" s="651" t="s">
        <v>1893</v>
      </c>
      <c r="J940" s="651" t="s">
        <v>1891</v>
      </c>
      <c r="K940" s="651" t="s">
        <v>1894</v>
      </c>
      <c r="L940" s="653">
        <v>298.99994773636251</v>
      </c>
      <c r="M940" s="653">
        <v>12.346150700000001</v>
      </c>
      <c r="N940" s="654">
        <v>3691.4984140452557</v>
      </c>
    </row>
    <row r="941" spans="1:14" ht="14.4" customHeight="1" x14ac:dyDescent="0.3">
      <c r="A941" s="649" t="s">
        <v>581</v>
      </c>
      <c r="B941" s="650" t="s">
        <v>582</v>
      </c>
      <c r="C941" s="651" t="s">
        <v>591</v>
      </c>
      <c r="D941" s="652" t="s">
        <v>3556</v>
      </c>
      <c r="E941" s="651" t="s">
        <v>609</v>
      </c>
      <c r="F941" s="652" t="s">
        <v>3561</v>
      </c>
      <c r="G941" s="651" t="s">
        <v>634</v>
      </c>
      <c r="H941" s="651" t="s">
        <v>1895</v>
      </c>
      <c r="I941" s="651" t="s">
        <v>1895</v>
      </c>
      <c r="J941" s="651" t="s">
        <v>1891</v>
      </c>
      <c r="K941" s="651" t="s">
        <v>1896</v>
      </c>
      <c r="L941" s="653">
        <v>644.00000624073778</v>
      </c>
      <c r="M941" s="653">
        <v>21.849033300000002</v>
      </c>
      <c r="N941" s="654">
        <v>14070.777581554088</v>
      </c>
    </row>
    <row r="942" spans="1:14" ht="14.4" customHeight="1" x14ac:dyDescent="0.3">
      <c r="A942" s="649" t="s">
        <v>581</v>
      </c>
      <c r="B942" s="650" t="s">
        <v>582</v>
      </c>
      <c r="C942" s="651" t="s">
        <v>591</v>
      </c>
      <c r="D942" s="652" t="s">
        <v>3556</v>
      </c>
      <c r="E942" s="651" t="s">
        <v>609</v>
      </c>
      <c r="F942" s="652" t="s">
        <v>3561</v>
      </c>
      <c r="G942" s="651" t="s">
        <v>634</v>
      </c>
      <c r="H942" s="651" t="s">
        <v>1897</v>
      </c>
      <c r="I942" s="651" t="s">
        <v>1897</v>
      </c>
      <c r="J942" s="651" t="s">
        <v>1898</v>
      </c>
      <c r="K942" s="651" t="s">
        <v>1899</v>
      </c>
      <c r="L942" s="653">
        <v>124.1999976280978</v>
      </c>
      <c r="M942" s="653">
        <v>83.845990800000024</v>
      </c>
      <c r="N942" s="654">
        <v>10413.671858485513</v>
      </c>
    </row>
    <row r="943" spans="1:14" ht="14.4" customHeight="1" x14ac:dyDescent="0.3">
      <c r="A943" s="649" t="s">
        <v>581</v>
      </c>
      <c r="B943" s="650" t="s">
        <v>582</v>
      </c>
      <c r="C943" s="651" t="s">
        <v>591</v>
      </c>
      <c r="D943" s="652" t="s">
        <v>3556</v>
      </c>
      <c r="E943" s="651" t="s">
        <v>609</v>
      </c>
      <c r="F943" s="652" t="s">
        <v>3561</v>
      </c>
      <c r="G943" s="651" t="s">
        <v>634</v>
      </c>
      <c r="H943" s="651" t="s">
        <v>1900</v>
      </c>
      <c r="I943" s="651" t="s">
        <v>1900</v>
      </c>
      <c r="J943" s="651" t="s">
        <v>1898</v>
      </c>
      <c r="K943" s="651" t="s">
        <v>1901</v>
      </c>
      <c r="L943" s="653">
        <v>217.34996992522005</v>
      </c>
      <c r="M943" s="653">
        <v>234.08990030000004</v>
      </c>
      <c r="N943" s="654">
        <v>50879.432790002771</v>
      </c>
    </row>
    <row r="944" spans="1:14" ht="14.4" customHeight="1" x14ac:dyDescent="0.3">
      <c r="A944" s="649" t="s">
        <v>581</v>
      </c>
      <c r="B944" s="650" t="s">
        <v>582</v>
      </c>
      <c r="C944" s="651" t="s">
        <v>591</v>
      </c>
      <c r="D944" s="652" t="s">
        <v>3556</v>
      </c>
      <c r="E944" s="651" t="s">
        <v>609</v>
      </c>
      <c r="F944" s="652" t="s">
        <v>3561</v>
      </c>
      <c r="G944" s="651" t="s">
        <v>634</v>
      </c>
      <c r="H944" s="651" t="s">
        <v>1902</v>
      </c>
      <c r="I944" s="651" t="s">
        <v>237</v>
      </c>
      <c r="J944" s="651" t="s">
        <v>1903</v>
      </c>
      <c r="K944" s="651"/>
      <c r="L944" s="653">
        <v>125.09967775322565</v>
      </c>
      <c r="M944" s="653">
        <v>6</v>
      </c>
      <c r="N944" s="654">
        <v>750.59806651935389</v>
      </c>
    </row>
    <row r="945" spans="1:14" ht="14.4" customHeight="1" x14ac:dyDescent="0.3">
      <c r="A945" s="649" t="s">
        <v>581</v>
      </c>
      <c r="B945" s="650" t="s">
        <v>582</v>
      </c>
      <c r="C945" s="651" t="s">
        <v>591</v>
      </c>
      <c r="D945" s="652" t="s">
        <v>3556</v>
      </c>
      <c r="E945" s="651" t="s">
        <v>609</v>
      </c>
      <c r="F945" s="652" t="s">
        <v>3561</v>
      </c>
      <c r="G945" s="651" t="s">
        <v>634</v>
      </c>
      <c r="H945" s="651" t="s">
        <v>1907</v>
      </c>
      <c r="I945" s="651" t="s">
        <v>1907</v>
      </c>
      <c r="J945" s="651" t="s">
        <v>1886</v>
      </c>
      <c r="K945" s="651" t="s">
        <v>1908</v>
      </c>
      <c r="L945" s="653">
        <v>286.35006183072676</v>
      </c>
      <c r="M945" s="653">
        <v>30.508999999999997</v>
      </c>
      <c r="N945" s="654">
        <v>8736.2540363936423</v>
      </c>
    </row>
    <row r="946" spans="1:14" ht="14.4" customHeight="1" x14ac:dyDescent="0.3">
      <c r="A946" s="649" t="s">
        <v>581</v>
      </c>
      <c r="B946" s="650" t="s">
        <v>582</v>
      </c>
      <c r="C946" s="651" t="s">
        <v>591</v>
      </c>
      <c r="D946" s="652" t="s">
        <v>3556</v>
      </c>
      <c r="E946" s="651" t="s">
        <v>609</v>
      </c>
      <c r="F946" s="652" t="s">
        <v>3561</v>
      </c>
      <c r="G946" s="651" t="s">
        <v>634</v>
      </c>
      <c r="H946" s="651" t="s">
        <v>3066</v>
      </c>
      <c r="I946" s="651" t="s">
        <v>237</v>
      </c>
      <c r="J946" s="651" t="s">
        <v>3067</v>
      </c>
      <c r="K946" s="651"/>
      <c r="L946" s="653">
        <v>67.336666666666659</v>
      </c>
      <c r="M946" s="653">
        <v>3</v>
      </c>
      <c r="N946" s="654">
        <v>202.01</v>
      </c>
    </row>
    <row r="947" spans="1:14" ht="14.4" customHeight="1" x14ac:dyDescent="0.3">
      <c r="A947" s="649" t="s">
        <v>581</v>
      </c>
      <c r="B947" s="650" t="s">
        <v>582</v>
      </c>
      <c r="C947" s="651" t="s">
        <v>591</v>
      </c>
      <c r="D947" s="652" t="s">
        <v>3556</v>
      </c>
      <c r="E947" s="651" t="s">
        <v>609</v>
      </c>
      <c r="F947" s="652" t="s">
        <v>3561</v>
      </c>
      <c r="G947" s="651" t="s">
        <v>634</v>
      </c>
      <c r="H947" s="651" t="s">
        <v>1912</v>
      </c>
      <c r="I947" s="651" t="s">
        <v>1912</v>
      </c>
      <c r="J947" s="651" t="s">
        <v>678</v>
      </c>
      <c r="K947" s="651" t="s">
        <v>1913</v>
      </c>
      <c r="L947" s="653">
        <v>60.02688405198672</v>
      </c>
      <c r="M947" s="653">
        <v>12</v>
      </c>
      <c r="N947" s="654">
        <v>720.32260862384067</v>
      </c>
    </row>
    <row r="948" spans="1:14" ht="14.4" customHeight="1" x14ac:dyDescent="0.3">
      <c r="A948" s="649" t="s">
        <v>581</v>
      </c>
      <c r="B948" s="650" t="s">
        <v>582</v>
      </c>
      <c r="C948" s="651" t="s">
        <v>591</v>
      </c>
      <c r="D948" s="652" t="s">
        <v>3556</v>
      </c>
      <c r="E948" s="651" t="s">
        <v>609</v>
      </c>
      <c r="F948" s="652" t="s">
        <v>3561</v>
      </c>
      <c r="G948" s="651" t="s">
        <v>634</v>
      </c>
      <c r="H948" s="651" t="s">
        <v>3068</v>
      </c>
      <c r="I948" s="651" t="s">
        <v>237</v>
      </c>
      <c r="J948" s="651" t="s">
        <v>3069</v>
      </c>
      <c r="K948" s="651"/>
      <c r="L948" s="653">
        <v>147.499</v>
      </c>
      <c r="M948" s="653">
        <v>2</v>
      </c>
      <c r="N948" s="654">
        <v>294.99799999999999</v>
      </c>
    </row>
    <row r="949" spans="1:14" ht="14.4" customHeight="1" x14ac:dyDescent="0.3">
      <c r="A949" s="649" t="s">
        <v>581</v>
      </c>
      <c r="B949" s="650" t="s">
        <v>582</v>
      </c>
      <c r="C949" s="651" t="s">
        <v>591</v>
      </c>
      <c r="D949" s="652" t="s">
        <v>3556</v>
      </c>
      <c r="E949" s="651" t="s">
        <v>609</v>
      </c>
      <c r="F949" s="652" t="s">
        <v>3561</v>
      </c>
      <c r="G949" s="651" t="s">
        <v>634</v>
      </c>
      <c r="H949" s="651" t="s">
        <v>1916</v>
      </c>
      <c r="I949" s="651" t="s">
        <v>1916</v>
      </c>
      <c r="J949" s="651" t="s">
        <v>1886</v>
      </c>
      <c r="K949" s="651" t="s">
        <v>1917</v>
      </c>
      <c r="L949" s="653">
        <v>696.2720643700045</v>
      </c>
      <c r="M949" s="653">
        <v>9.1111280000000008</v>
      </c>
      <c r="N949" s="654">
        <v>6343.8239012993508</v>
      </c>
    </row>
    <row r="950" spans="1:14" ht="14.4" customHeight="1" x14ac:dyDescent="0.3">
      <c r="A950" s="649" t="s">
        <v>581</v>
      </c>
      <c r="B950" s="650" t="s">
        <v>582</v>
      </c>
      <c r="C950" s="651" t="s">
        <v>591</v>
      </c>
      <c r="D950" s="652" t="s">
        <v>3556</v>
      </c>
      <c r="E950" s="651" t="s">
        <v>609</v>
      </c>
      <c r="F950" s="652" t="s">
        <v>3561</v>
      </c>
      <c r="G950" s="651" t="s">
        <v>634</v>
      </c>
      <c r="H950" s="651" t="s">
        <v>3070</v>
      </c>
      <c r="I950" s="651" t="s">
        <v>3070</v>
      </c>
      <c r="J950" s="651" t="s">
        <v>3071</v>
      </c>
      <c r="K950" s="651" t="s">
        <v>3072</v>
      </c>
      <c r="L950" s="653">
        <v>363.22</v>
      </c>
      <c r="M950" s="653">
        <v>3</v>
      </c>
      <c r="N950" s="654">
        <v>1089.6600000000001</v>
      </c>
    </row>
    <row r="951" spans="1:14" ht="14.4" customHeight="1" x14ac:dyDescent="0.3">
      <c r="A951" s="649" t="s">
        <v>581</v>
      </c>
      <c r="B951" s="650" t="s">
        <v>582</v>
      </c>
      <c r="C951" s="651" t="s">
        <v>591</v>
      </c>
      <c r="D951" s="652" t="s">
        <v>3556</v>
      </c>
      <c r="E951" s="651" t="s">
        <v>609</v>
      </c>
      <c r="F951" s="652" t="s">
        <v>3561</v>
      </c>
      <c r="G951" s="651" t="s">
        <v>634</v>
      </c>
      <c r="H951" s="651" t="s">
        <v>3073</v>
      </c>
      <c r="I951" s="651" t="s">
        <v>3074</v>
      </c>
      <c r="J951" s="651" t="s">
        <v>2800</v>
      </c>
      <c r="K951" s="651" t="s">
        <v>3075</v>
      </c>
      <c r="L951" s="653">
        <v>66.320000000000007</v>
      </c>
      <c r="M951" s="653">
        <v>2</v>
      </c>
      <c r="N951" s="654">
        <v>132.64000000000001</v>
      </c>
    </row>
    <row r="952" spans="1:14" ht="14.4" customHeight="1" x14ac:dyDescent="0.3">
      <c r="A952" s="649" t="s">
        <v>581</v>
      </c>
      <c r="B952" s="650" t="s">
        <v>582</v>
      </c>
      <c r="C952" s="651" t="s">
        <v>591</v>
      </c>
      <c r="D952" s="652" t="s">
        <v>3556</v>
      </c>
      <c r="E952" s="651" t="s">
        <v>609</v>
      </c>
      <c r="F952" s="652" t="s">
        <v>3561</v>
      </c>
      <c r="G952" s="651" t="s">
        <v>634</v>
      </c>
      <c r="H952" s="651" t="s">
        <v>1918</v>
      </c>
      <c r="I952" s="651" t="s">
        <v>237</v>
      </c>
      <c r="J952" s="651" t="s">
        <v>1919</v>
      </c>
      <c r="K952" s="651"/>
      <c r="L952" s="653">
        <v>46.649999999999991</v>
      </c>
      <c r="M952" s="653">
        <v>5</v>
      </c>
      <c r="N952" s="654">
        <v>233.24999999999994</v>
      </c>
    </row>
    <row r="953" spans="1:14" ht="14.4" customHeight="1" x14ac:dyDescent="0.3">
      <c r="A953" s="649" t="s">
        <v>581</v>
      </c>
      <c r="B953" s="650" t="s">
        <v>582</v>
      </c>
      <c r="C953" s="651" t="s">
        <v>591</v>
      </c>
      <c r="D953" s="652" t="s">
        <v>3556</v>
      </c>
      <c r="E953" s="651" t="s">
        <v>609</v>
      </c>
      <c r="F953" s="652" t="s">
        <v>3561</v>
      </c>
      <c r="G953" s="651" t="s">
        <v>634</v>
      </c>
      <c r="H953" s="651" t="s">
        <v>1920</v>
      </c>
      <c r="I953" s="651" t="s">
        <v>237</v>
      </c>
      <c r="J953" s="651" t="s">
        <v>1921</v>
      </c>
      <c r="K953" s="651"/>
      <c r="L953" s="653">
        <v>34.058193497734898</v>
      </c>
      <c r="M953" s="653">
        <v>23</v>
      </c>
      <c r="N953" s="654">
        <v>783.33845044790269</v>
      </c>
    </row>
    <row r="954" spans="1:14" ht="14.4" customHeight="1" x14ac:dyDescent="0.3">
      <c r="A954" s="649" t="s">
        <v>581</v>
      </c>
      <c r="B954" s="650" t="s">
        <v>582</v>
      </c>
      <c r="C954" s="651" t="s">
        <v>591</v>
      </c>
      <c r="D954" s="652" t="s">
        <v>3556</v>
      </c>
      <c r="E954" s="651" t="s">
        <v>609</v>
      </c>
      <c r="F954" s="652" t="s">
        <v>3561</v>
      </c>
      <c r="G954" s="651" t="s">
        <v>634</v>
      </c>
      <c r="H954" s="651" t="s">
        <v>3076</v>
      </c>
      <c r="I954" s="651" t="s">
        <v>3076</v>
      </c>
      <c r="J954" s="651" t="s">
        <v>773</v>
      </c>
      <c r="K954" s="651" t="s">
        <v>3077</v>
      </c>
      <c r="L954" s="653">
        <v>549.87957552117257</v>
      </c>
      <c r="M954" s="653">
        <v>2</v>
      </c>
      <c r="N954" s="654">
        <v>1099.7591510423451</v>
      </c>
    </row>
    <row r="955" spans="1:14" ht="14.4" customHeight="1" x14ac:dyDescent="0.3">
      <c r="A955" s="649" t="s">
        <v>581</v>
      </c>
      <c r="B955" s="650" t="s">
        <v>582</v>
      </c>
      <c r="C955" s="651" t="s">
        <v>591</v>
      </c>
      <c r="D955" s="652" t="s">
        <v>3556</v>
      </c>
      <c r="E955" s="651" t="s">
        <v>609</v>
      </c>
      <c r="F955" s="652" t="s">
        <v>3561</v>
      </c>
      <c r="G955" s="651" t="s">
        <v>634</v>
      </c>
      <c r="H955" s="651" t="s">
        <v>3078</v>
      </c>
      <c r="I955" s="651" t="s">
        <v>3078</v>
      </c>
      <c r="J955" s="651" t="s">
        <v>2820</v>
      </c>
      <c r="K955" s="651" t="s">
        <v>3079</v>
      </c>
      <c r="L955" s="653">
        <v>140.82</v>
      </c>
      <c r="M955" s="653">
        <v>1</v>
      </c>
      <c r="N955" s="654">
        <v>140.82</v>
      </c>
    </row>
    <row r="956" spans="1:14" ht="14.4" customHeight="1" x14ac:dyDescent="0.3">
      <c r="A956" s="649" t="s">
        <v>581</v>
      </c>
      <c r="B956" s="650" t="s">
        <v>582</v>
      </c>
      <c r="C956" s="651" t="s">
        <v>591</v>
      </c>
      <c r="D956" s="652" t="s">
        <v>3556</v>
      </c>
      <c r="E956" s="651" t="s">
        <v>609</v>
      </c>
      <c r="F956" s="652" t="s">
        <v>3561</v>
      </c>
      <c r="G956" s="651" t="s">
        <v>634</v>
      </c>
      <c r="H956" s="651" t="s">
        <v>1932</v>
      </c>
      <c r="I956" s="651" t="s">
        <v>1932</v>
      </c>
      <c r="J956" s="651" t="s">
        <v>1933</v>
      </c>
      <c r="K956" s="651" t="s">
        <v>1013</v>
      </c>
      <c r="L956" s="653">
        <v>46</v>
      </c>
      <c r="M956" s="653">
        <v>10</v>
      </c>
      <c r="N956" s="654">
        <v>460</v>
      </c>
    </row>
    <row r="957" spans="1:14" ht="14.4" customHeight="1" x14ac:dyDescent="0.3">
      <c r="A957" s="649" t="s">
        <v>581</v>
      </c>
      <c r="B957" s="650" t="s">
        <v>582</v>
      </c>
      <c r="C957" s="651" t="s">
        <v>591</v>
      </c>
      <c r="D957" s="652" t="s">
        <v>3556</v>
      </c>
      <c r="E957" s="651" t="s">
        <v>609</v>
      </c>
      <c r="F957" s="652" t="s">
        <v>3561</v>
      </c>
      <c r="G957" s="651" t="s">
        <v>634</v>
      </c>
      <c r="H957" s="651" t="s">
        <v>3080</v>
      </c>
      <c r="I957" s="651" t="s">
        <v>3081</v>
      </c>
      <c r="J957" s="651" t="s">
        <v>3082</v>
      </c>
      <c r="K957" s="651" t="s">
        <v>3083</v>
      </c>
      <c r="L957" s="653">
        <v>123.12</v>
      </c>
      <c r="M957" s="653">
        <v>7</v>
      </c>
      <c r="N957" s="654">
        <v>861.84</v>
      </c>
    </row>
    <row r="958" spans="1:14" ht="14.4" customHeight="1" x14ac:dyDescent="0.3">
      <c r="A958" s="649" t="s">
        <v>581</v>
      </c>
      <c r="B958" s="650" t="s">
        <v>582</v>
      </c>
      <c r="C958" s="651" t="s">
        <v>591</v>
      </c>
      <c r="D958" s="652" t="s">
        <v>3556</v>
      </c>
      <c r="E958" s="651" t="s">
        <v>609</v>
      </c>
      <c r="F958" s="652" t="s">
        <v>3561</v>
      </c>
      <c r="G958" s="651" t="s">
        <v>634</v>
      </c>
      <c r="H958" s="651" t="s">
        <v>3084</v>
      </c>
      <c r="I958" s="651" t="s">
        <v>237</v>
      </c>
      <c r="J958" s="651" t="s">
        <v>3085</v>
      </c>
      <c r="K958" s="651"/>
      <c r="L958" s="653">
        <v>38.609829290099391</v>
      </c>
      <c r="M958" s="653">
        <v>2</v>
      </c>
      <c r="N958" s="654">
        <v>77.219658580198782</v>
      </c>
    </row>
    <row r="959" spans="1:14" ht="14.4" customHeight="1" x14ac:dyDescent="0.3">
      <c r="A959" s="649" t="s">
        <v>581</v>
      </c>
      <c r="B959" s="650" t="s">
        <v>582</v>
      </c>
      <c r="C959" s="651" t="s">
        <v>591</v>
      </c>
      <c r="D959" s="652" t="s">
        <v>3556</v>
      </c>
      <c r="E959" s="651" t="s">
        <v>609</v>
      </c>
      <c r="F959" s="652" t="s">
        <v>3561</v>
      </c>
      <c r="G959" s="651" t="s">
        <v>634</v>
      </c>
      <c r="H959" s="651" t="s">
        <v>1934</v>
      </c>
      <c r="I959" s="651" t="s">
        <v>1934</v>
      </c>
      <c r="J959" s="651" t="s">
        <v>1935</v>
      </c>
      <c r="K959" s="651" t="s">
        <v>1936</v>
      </c>
      <c r="L959" s="653">
        <v>591.59306310186844</v>
      </c>
      <c r="M959" s="653">
        <v>2.528</v>
      </c>
      <c r="N959" s="654">
        <v>1495.5472635215235</v>
      </c>
    </row>
    <row r="960" spans="1:14" ht="14.4" customHeight="1" x14ac:dyDescent="0.3">
      <c r="A960" s="649" t="s">
        <v>581</v>
      </c>
      <c r="B960" s="650" t="s">
        <v>582</v>
      </c>
      <c r="C960" s="651" t="s">
        <v>591</v>
      </c>
      <c r="D960" s="652" t="s">
        <v>3556</v>
      </c>
      <c r="E960" s="651" t="s">
        <v>609</v>
      </c>
      <c r="F960" s="652" t="s">
        <v>3561</v>
      </c>
      <c r="G960" s="651" t="s">
        <v>634</v>
      </c>
      <c r="H960" s="651" t="s">
        <v>1937</v>
      </c>
      <c r="I960" s="651" t="s">
        <v>1937</v>
      </c>
      <c r="J960" s="651" t="s">
        <v>1153</v>
      </c>
      <c r="K960" s="651" t="s">
        <v>1938</v>
      </c>
      <c r="L960" s="653">
        <v>66.720000000000013</v>
      </c>
      <c r="M960" s="653">
        <v>6</v>
      </c>
      <c r="N960" s="654">
        <v>400.32000000000005</v>
      </c>
    </row>
    <row r="961" spans="1:14" ht="14.4" customHeight="1" x14ac:dyDescent="0.3">
      <c r="A961" s="649" t="s">
        <v>581</v>
      </c>
      <c r="B961" s="650" t="s">
        <v>582</v>
      </c>
      <c r="C961" s="651" t="s">
        <v>591</v>
      </c>
      <c r="D961" s="652" t="s">
        <v>3556</v>
      </c>
      <c r="E961" s="651" t="s">
        <v>609</v>
      </c>
      <c r="F961" s="652" t="s">
        <v>3561</v>
      </c>
      <c r="G961" s="651" t="s">
        <v>634</v>
      </c>
      <c r="H961" s="651" t="s">
        <v>1939</v>
      </c>
      <c r="I961" s="651" t="s">
        <v>237</v>
      </c>
      <c r="J961" s="651" t="s">
        <v>1940</v>
      </c>
      <c r="K961" s="651"/>
      <c r="L961" s="653">
        <v>113.47048975640725</v>
      </c>
      <c r="M961" s="653">
        <v>4</v>
      </c>
      <c r="N961" s="654">
        <v>453.88195902562899</v>
      </c>
    </row>
    <row r="962" spans="1:14" ht="14.4" customHeight="1" x14ac:dyDescent="0.3">
      <c r="A962" s="649" t="s">
        <v>581</v>
      </c>
      <c r="B962" s="650" t="s">
        <v>582</v>
      </c>
      <c r="C962" s="651" t="s">
        <v>591</v>
      </c>
      <c r="D962" s="652" t="s">
        <v>3556</v>
      </c>
      <c r="E962" s="651" t="s">
        <v>609</v>
      </c>
      <c r="F962" s="652" t="s">
        <v>3561</v>
      </c>
      <c r="G962" s="651" t="s">
        <v>634</v>
      </c>
      <c r="H962" s="651" t="s">
        <v>3086</v>
      </c>
      <c r="I962" s="651" t="s">
        <v>3086</v>
      </c>
      <c r="J962" s="651" t="s">
        <v>3087</v>
      </c>
      <c r="K962" s="651" t="s">
        <v>3088</v>
      </c>
      <c r="L962" s="653">
        <v>66.080342062561968</v>
      </c>
      <c r="M962" s="653">
        <v>1</v>
      </c>
      <c r="N962" s="654">
        <v>66.080342062561968</v>
      </c>
    </row>
    <row r="963" spans="1:14" ht="14.4" customHeight="1" x14ac:dyDescent="0.3">
      <c r="A963" s="649" t="s">
        <v>581</v>
      </c>
      <c r="B963" s="650" t="s">
        <v>582</v>
      </c>
      <c r="C963" s="651" t="s">
        <v>591</v>
      </c>
      <c r="D963" s="652" t="s">
        <v>3556</v>
      </c>
      <c r="E963" s="651" t="s">
        <v>609</v>
      </c>
      <c r="F963" s="652" t="s">
        <v>3561</v>
      </c>
      <c r="G963" s="651" t="s">
        <v>634</v>
      </c>
      <c r="H963" s="651" t="s">
        <v>1941</v>
      </c>
      <c r="I963" s="651" t="s">
        <v>1941</v>
      </c>
      <c r="J963" s="651" t="s">
        <v>1942</v>
      </c>
      <c r="K963" s="651" t="s">
        <v>1943</v>
      </c>
      <c r="L963" s="653">
        <v>29.589499999999994</v>
      </c>
      <c r="M963" s="653">
        <v>1.776</v>
      </c>
      <c r="N963" s="654">
        <v>52.550951999999988</v>
      </c>
    </row>
    <row r="964" spans="1:14" ht="14.4" customHeight="1" x14ac:dyDescent="0.3">
      <c r="A964" s="649" t="s">
        <v>581</v>
      </c>
      <c r="B964" s="650" t="s">
        <v>582</v>
      </c>
      <c r="C964" s="651" t="s">
        <v>591</v>
      </c>
      <c r="D964" s="652" t="s">
        <v>3556</v>
      </c>
      <c r="E964" s="651" t="s">
        <v>609</v>
      </c>
      <c r="F964" s="652" t="s">
        <v>3561</v>
      </c>
      <c r="G964" s="651" t="s">
        <v>634</v>
      </c>
      <c r="H964" s="651" t="s">
        <v>1944</v>
      </c>
      <c r="I964" s="651" t="s">
        <v>1944</v>
      </c>
      <c r="J964" s="651" t="s">
        <v>1942</v>
      </c>
      <c r="K964" s="651" t="s">
        <v>1945</v>
      </c>
      <c r="L964" s="653">
        <v>31.949777750879864</v>
      </c>
      <c r="M964" s="653">
        <v>16.396132999999995</v>
      </c>
      <c r="N964" s="654">
        <v>523.85280532386696</v>
      </c>
    </row>
    <row r="965" spans="1:14" ht="14.4" customHeight="1" x14ac:dyDescent="0.3">
      <c r="A965" s="649" t="s">
        <v>581</v>
      </c>
      <c r="B965" s="650" t="s">
        <v>582</v>
      </c>
      <c r="C965" s="651" t="s">
        <v>591</v>
      </c>
      <c r="D965" s="652" t="s">
        <v>3556</v>
      </c>
      <c r="E965" s="651" t="s">
        <v>609</v>
      </c>
      <c r="F965" s="652" t="s">
        <v>3561</v>
      </c>
      <c r="G965" s="651" t="s">
        <v>634</v>
      </c>
      <c r="H965" s="651" t="s">
        <v>1953</v>
      </c>
      <c r="I965" s="651" t="s">
        <v>1954</v>
      </c>
      <c r="J965" s="651" t="s">
        <v>1942</v>
      </c>
      <c r="K965" s="651" t="s">
        <v>1955</v>
      </c>
      <c r="L965" s="653">
        <v>177.50058029563365</v>
      </c>
      <c r="M965" s="653">
        <v>27.75912439999999</v>
      </c>
      <c r="N965" s="654">
        <v>4927.260689498682</v>
      </c>
    </row>
    <row r="966" spans="1:14" ht="14.4" customHeight="1" x14ac:dyDescent="0.3">
      <c r="A966" s="649" t="s">
        <v>581</v>
      </c>
      <c r="B966" s="650" t="s">
        <v>582</v>
      </c>
      <c r="C966" s="651" t="s">
        <v>591</v>
      </c>
      <c r="D966" s="652" t="s">
        <v>3556</v>
      </c>
      <c r="E966" s="651" t="s">
        <v>609</v>
      </c>
      <c r="F966" s="652" t="s">
        <v>3561</v>
      </c>
      <c r="G966" s="651" t="s">
        <v>634</v>
      </c>
      <c r="H966" s="651" t="s">
        <v>1956</v>
      </c>
      <c r="I966" s="651" t="s">
        <v>1957</v>
      </c>
      <c r="J966" s="651" t="s">
        <v>1942</v>
      </c>
      <c r="K966" s="651" t="s">
        <v>1958</v>
      </c>
      <c r="L966" s="653">
        <v>48.518499999999996</v>
      </c>
      <c r="M966" s="653">
        <v>4.5734599999999999</v>
      </c>
      <c r="N966" s="654">
        <v>221.89741900999996</v>
      </c>
    </row>
    <row r="967" spans="1:14" ht="14.4" customHeight="1" x14ac:dyDescent="0.3">
      <c r="A967" s="649" t="s">
        <v>581</v>
      </c>
      <c r="B967" s="650" t="s">
        <v>582</v>
      </c>
      <c r="C967" s="651" t="s">
        <v>591</v>
      </c>
      <c r="D967" s="652" t="s">
        <v>3556</v>
      </c>
      <c r="E967" s="651" t="s">
        <v>609</v>
      </c>
      <c r="F967" s="652" t="s">
        <v>3561</v>
      </c>
      <c r="G967" s="651" t="s">
        <v>634</v>
      </c>
      <c r="H967" s="651" t="s">
        <v>3089</v>
      </c>
      <c r="I967" s="651" t="s">
        <v>3089</v>
      </c>
      <c r="J967" s="651" t="s">
        <v>3090</v>
      </c>
      <c r="K967" s="651" t="s">
        <v>3091</v>
      </c>
      <c r="L967" s="653">
        <v>139.55000000000001</v>
      </c>
      <c r="M967" s="653">
        <v>1</v>
      </c>
      <c r="N967" s="654">
        <v>139.55000000000001</v>
      </c>
    </row>
    <row r="968" spans="1:14" ht="14.4" customHeight="1" x14ac:dyDescent="0.3">
      <c r="A968" s="649" t="s">
        <v>581</v>
      </c>
      <c r="B968" s="650" t="s">
        <v>582</v>
      </c>
      <c r="C968" s="651" t="s">
        <v>591</v>
      </c>
      <c r="D968" s="652" t="s">
        <v>3556</v>
      </c>
      <c r="E968" s="651" t="s">
        <v>609</v>
      </c>
      <c r="F968" s="652" t="s">
        <v>3561</v>
      </c>
      <c r="G968" s="651" t="s">
        <v>1959</v>
      </c>
      <c r="H968" s="651" t="s">
        <v>3092</v>
      </c>
      <c r="I968" s="651" t="s">
        <v>3092</v>
      </c>
      <c r="J968" s="651" t="s">
        <v>3093</v>
      </c>
      <c r="K968" s="651" t="s">
        <v>3094</v>
      </c>
      <c r="L968" s="653">
        <v>15.205278339451267</v>
      </c>
      <c r="M968" s="653">
        <v>19</v>
      </c>
      <c r="N968" s="654">
        <v>288.90028844957408</v>
      </c>
    </row>
    <row r="969" spans="1:14" ht="14.4" customHeight="1" x14ac:dyDescent="0.3">
      <c r="A969" s="649" t="s">
        <v>581</v>
      </c>
      <c r="B969" s="650" t="s">
        <v>582</v>
      </c>
      <c r="C969" s="651" t="s">
        <v>591</v>
      </c>
      <c r="D969" s="652" t="s">
        <v>3556</v>
      </c>
      <c r="E969" s="651" t="s">
        <v>609</v>
      </c>
      <c r="F969" s="652" t="s">
        <v>3561</v>
      </c>
      <c r="G969" s="651" t="s">
        <v>1959</v>
      </c>
      <c r="H969" s="651" t="s">
        <v>1960</v>
      </c>
      <c r="I969" s="651" t="s">
        <v>1960</v>
      </c>
      <c r="J969" s="651" t="s">
        <v>1961</v>
      </c>
      <c r="K969" s="651" t="s">
        <v>1962</v>
      </c>
      <c r="L969" s="653">
        <v>24.354444444444443</v>
      </c>
      <c r="M969" s="653">
        <v>9</v>
      </c>
      <c r="N969" s="654">
        <v>219.19</v>
      </c>
    </row>
    <row r="970" spans="1:14" ht="14.4" customHeight="1" x14ac:dyDescent="0.3">
      <c r="A970" s="649" t="s">
        <v>581</v>
      </c>
      <c r="B970" s="650" t="s">
        <v>582</v>
      </c>
      <c r="C970" s="651" t="s">
        <v>591</v>
      </c>
      <c r="D970" s="652" t="s">
        <v>3556</v>
      </c>
      <c r="E970" s="651" t="s">
        <v>609</v>
      </c>
      <c r="F970" s="652" t="s">
        <v>3561</v>
      </c>
      <c r="G970" s="651" t="s">
        <v>1959</v>
      </c>
      <c r="H970" s="651" t="s">
        <v>1963</v>
      </c>
      <c r="I970" s="651" t="s">
        <v>1964</v>
      </c>
      <c r="J970" s="651" t="s">
        <v>1965</v>
      </c>
      <c r="K970" s="651" t="s">
        <v>1966</v>
      </c>
      <c r="L970" s="653">
        <v>106.51999999999998</v>
      </c>
      <c r="M970" s="653">
        <v>3</v>
      </c>
      <c r="N970" s="654">
        <v>319.55999999999995</v>
      </c>
    </row>
    <row r="971" spans="1:14" ht="14.4" customHeight="1" x14ac:dyDescent="0.3">
      <c r="A971" s="649" t="s">
        <v>581</v>
      </c>
      <c r="B971" s="650" t="s">
        <v>582</v>
      </c>
      <c r="C971" s="651" t="s">
        <v>591</v>
      </c>
      <c r="D971" s="652" t="s">
        <v>3556</v>
      </c>
      <c r="E971" s="651" t="s">
        <v>609</v>
      </c>
      <c r="F971" s="652" t="s">
        <v>3561</v>
      </c>
      <c r="G971" s="651" t="s">
        <v>1959</v>
      </c>
      <c r="H971" s="651" t="s">
        <v>3095</v>
      </c>
      <c r="I971" s="651" t="s">
        <v>3096</v>
      </c>
      <c r="J971" s="651" t="s">
        <v>2072</v>
      </c>
      <c r="K971" s="651" t="s">
        <v>3097</v>
      </c>
      <c r="L971" s="653">
        <v>207.725172884801</v>
      </c>
      <c r="M971" s="653">
        <v>2</v>
      </c>
      <c r="N971" s="654">
        <v>415.450345769602</v>
      </c>
    </row>
    <row r="972" spans="1:14" ht="14.4" customHeight="1" x14ac:dyDescent="0.3">
      <c r="A972" s="649" t="s">
        <v>581</v>
      </c>
      <c r="B972" s="650" t="s">
        <v>582</v>
      </c>
      <c r="C972" s="651" t="s">
        <v>591</v>
      </c>
      <c r="D972" s="652" t="s">
        <v>3556</v>
      </c>
      <c r="E972" s="651" t="s">
        <v>609</v>
      </c>
      <c r="F972" s="652" t="s">
        <v>3561</v>
      </c>
      <c r="G972" s="651" t="s">
        <v>1959</v>
      </c>
      <c r="H972" s="651" t="s">
        <v>1967</v>
      </c>
      <c r="I972" s="651" t="s">
        <v>1968</v>
      </c>
      <c r="J972" s="651" t="s">
        <v>1969</v>
      </c>
      <c r="K972" s="651" t="s">
        <v>1970</v>
      </c>
      <c r="L972" s="653">
        <v>122.61980300512039</v>
      </c>
      <c r="M972" s="653">
        <v>27</v>
      </c>
      <c r="N972" s="654">
        <v>3310.7346811382504</v>
      </c>
    </row>
    <row r="973" spans="1:14" ht="14.4" customHeight="1" x14ac:dyDescent="0.3">
      <c r="A973" s="649" t="s">
        <v>581</v>
      </c>
      <c r="B973" s="650" t="s">
        <v>582</v>
      </c>
      <c r="C973" s="651" t="s">
        <v>591</v>
      </c>
      <c r="D973" s="652" t="s">
        <v>3556</v>
      </c>
      <c r="E973" s="651" t="s">
        <v>609</v>
      </c>
      <c r="F973" s="652" t="s">
        <v>3561</v>
      </c>
      <c r="G973" s="651" t="s">
        <v>1959</v>
      </c>
      <c r="H973" s="651" t="s">
        <v>3098</v>
      </c>
      <c r="I973" s="651" t="s">
        <v>3099</v>
      </c>
      <c r="J973" s="651" t="s">
        <v>3100</v>
      </c>
      <c r="K973" s="651" t="s">
        <v>3101</v>
      </c>
      <c r="L973" s="653">
        <v>47.33</v>
      </c>
      <c r="M973" s="653">
        <v>2</v>
      </c>
      <c r="N973" s="654">
        <v>94.66</v>
      </c>
    </row>
    <row r="974" spans="1:14" ht="14.4" customHeight="1" x14ac:dyDescent="0.3">
      <c r="A974" s="649" t="s">
        <v>581</v>
      </c>
      <c r="B974" s="650" t="s">
        <v>582</v>
      </c>
      <c r="C974" s="651" t="s">
        <v>591</v>
      </c>
      <c r="D974" s="652" t="s">
        <v>3556</v>
      </c>
      <c r="E974" s="651" t="s">
        <v>609</v>
      </c>
      <c r="F974" s="652" t="s">
        <v>3561</v>
      </c>
      <c r="G974" s="651" t="s">
        <v>1959</v>
      </c>
      <c r="H974" s="651" t="s">
        <v>1971</v>
      </c>
      <c r="I974" s="651" t="s">
        <v>1972</v>
      </c>
      <c r="J974" s="651" t="s">
        <v>1973</v>
      </c>
      <c r="K974" s="651" t="s">
        <v>1974</v>
      </c>
      <c r="L974" s="653">
        <v>123.28999652307209</v>
      </c>
      <c r="M974" s="653">
        <v>4</v>
      </c>
      <c r="N974" s="654">
        <v>493.15998609228836</v>
      </c>
    </row>
    <row r="975" spans="1:14" ht="14.4" customHeight="1" x14ac:dyDescent="0.3">
      <c r="A975" s="649" t="s">
        <v>581</v>
      </c>
      <c r="B975" s="650" t="s">
        <v>582</v>
      </c>
      <c r="C975" s="651" t="s">
        <v>591</v>
      </c>
      <c r="D975" s="652" t="s">
        <v>3556</v>
      </c>
      <c r="E975" s="651" t="s">
        <v>609</v>
      </c>
      <c r="F975" s="652" t="s">
        <v>3561</v>
      </c>
      <c r="G975" s="651" t="s">
        <v>1959</v>
      </c>
      <c r="H975" s="651" t="s">
        <v>1975</v>
      </c>
      <c r="I975" s="651" t="s">
        <v>1976</v>
      </c>
      <c r="J975" s="651" t="s">
        <v>1977</v>
      </c>
      <c r="K975" s="651" t="s">
        <v>1978</v>
      </c>
      <c r="L975" s="653">
        <v>57.039368859736328</v>
      </c>
      <c r="M975" s="653">
        <v>15</v>
      </c>
      <c r="N975" s="654">
        <v>855.59053289604492</v>
      </c>
    </row>
    <row r="976" spans="1:14" ht="14.4" customHeight="1" x14ac:dyDescent="0.3">
      <c r="A976" s="649" t="s">
        <v>581</v>
      </c>
      <c r="B976" s="650" t="s">
        <v>582</v>
      </c>
      <c r="C976" s="651" t="s">
        <v>591</v>
      </c>
      <c r="D976" s="652" t="s">
        <v>3556</v>
      </c>
      <c r="E976" s="651" t="s">
        <v>609</v>
      </c>
      <c r="F976" s="652" t="s">
        <v>3561</v>
      </c>
      <c r="G976" s="651" t="s">
        <v>1959</v>
      </c>
      <c r="H976" s="651" t="s">
        <v>1979</v>
      </c>
      <c r="I976" s="651" t="s">
        <v>1980</v>
      </c>
      <c r="J976" s="651" t="s">
        <v>1981</v>
      </c>
      <c r="K976" s="651" t="s">
        <v>1276</v>
      </c>
      <c r="L976" s="653">
        <v>49.605060489816083</v>
      </c>
      <c r="M976" s="653">
        <v>12</v>
      </c>
      <c r="N976" s="654">
        <v>595.26072587779299</v>
      </c>
    </row>
    <row r="977" spans="1:14" ht="14.4" customHeight="1" x14ac:dyDescent="0.3">
      <c r="A977" s="649" t="s">
        <v>581</v>
      </c>
      <c r="B977" s="650" t="s">
        <v>582</v>
      </c>
      <c r="C977" s="651" t="s">
        <v>591</v>
      </c>
      <c r="D977" s="652" t="s">
        <v>3556</v>
      </c>
      <c r="E977" s="651" t="s">
        <v>609</v>
      </c>
      <c r="F977" s="652" t="s">
        <v>3561</v>
      </c>
      <c r="G977" s="651" t="s">
        <v>1959</v>
      </c>
      <c r="H977" s="651" t="s">
        <v>3102</v>
      </c>
      <c r="I977" s="651" t="s">
        <v>3103</v>
      </c>
      <c r="J977" s="651" t="s">
        <v>3104</v>
      </c>
      <c r="K977" s="651" t="s">
        <v>3105</v>
      </c>
      <c r="L977" s="653">
        <v>110.41980085584152</v>
      </c>
      <c r="M977" s="653">
        <v>2</v>
      </c>
      <c r="N977" s="654">
        <v>220.83960171168303</v>
      </c>
    </row>
    <row r="978" spans="1:14" ht="14.4" customHeight="1" x14ac:dyDescent="0.3">
      <c r="A978" s="649" t="s">
        <v>581</v>
      </c>
      <c r="B978" s="650" t="s">
        <v>582</v>
      </c>
      <c r="C978" s="651" t="s">
        <v>591</v>
      </c>
      <c r="D978" s="652" t="s">
        <v>3556</v>
      </c>
      <c r="E978" s="651" t="s">
        <v>609</v>
      </c>
      <c r="F978" s="652" t="s">
        <v>3561</v>
      </c>
      <c r="G978" s="651" t="s">
        <v>1959</v>
      </c>
      <c r="H978" s="651" t="s">
        <v>1985</v>
      </c>
      <c r="I978" s="651" t="s">
        <v>1986</v>
      </c>
      <c r="J978" s="651" t="s">
        <v>1987</v>
      </c>
      <c r="K978" s="651" t="s">
        <v>1988</v>
      </c>
      <c r="L978" s="653">
        <v>102.16984434785303</v>
      </c>
      <c r="M978" s="653">
        <v>2</v>
      </c>
      <c r="N978" s="654">
        <v>204.33968869570606</v>
      </c>
    </row>
    <row r="979" spans="1:14" ht="14.4" customHeight="1" x14ac:dyDescent="0.3">
      <c r="A979" s="649" t="s">
        <v>581</v>
      </c>
      <c r="B979" s="650" t="s">
        <v>582</v>
      </c>
      <c r="C979" s="651" t="s">
        <v>591</v>
      </c>
      <c r="D979" s="652" t="s">
        <v>3556</v>
      </c>
      <c r="E979" s="651" t="s">
        <v>609</v>
      </c>
      <c r="F979" s="652" t="s">
        <v>3561</v>
      </c>
      <c r="G979" s="651" t="s">
        <v>1959</v>
      </c>
      <c r="H979" s="651" t="s">
        <v>3106</v>
      </c>
      <c r="I979" s="651" t="s">
        <v>3107</v>
      </c>
      <c r="J979" s="651" t="s">
        <v>2190</v>
      </c>
      <c r="K979" s="651" t="s">
        <v>3108</v>
      </c>
      <c r="L979" s="653">
        <v>328.50000000000006</v>
      </c>
      <c r="M979" s="653">
        <v>3</v>
      </c>
      <c r="N979" s="654">
        <v>985.50000000000023</v>
      </c>
    </row>
    <row r="980" spans="1:14" ht="14.4" customHeight="1" x14ac:dyDescent="0.3">
      <c r="A980" s="649" t="s">
        <v>581</v>
      </c>
      <c r="B980" s="650" t="s">
        <v>582</v>
      </c>
      <c r="C980" s="651" t="s">
        <v>591</v>
      </c>
      <c r="D980" s="652" t="s">
        <v>3556</v>
      </c>
      <c r="E980" s="651" t="s">
        <v>609</v>
      </c>
      <c r="F980" s="652" t="s">
        <v>3561</v>
      </c>
      <c r="G980" s="651" t="s">
        <v>1959</v>
      </c>
      <c r="H980" s="651" t="s">
        <v>1993</v>
      </c>
      <c r="I980" s="651" t="s">
        <v>1994</v>
      </c>
      <c r="J980" s="651" t="s">
        <v>1995</v>
      </c>
      <c r="K980" s="651" t="s">
        <v>1996</v>
      </c>
      <c r="L980" s="653">
        <v>144.53001341560997</v>
      </c>
      <c r="M980" s="653">
        <v>13</v>
      </c>
      <c r="N980" s="654">
        <v>1878.8901744029297</v>
      </c>
    </row>
    <row r="981" spans="1:14" ht="14.4" customHeight="1" x14ac:dyDescent="0.3">
      <c r="A981" s="649" t="s">
        <v>581</v>
      </c>
      <c r="B981" s="650" t="s">
        <v>582</v>
      </c>
      <c r="C981" s="651" t="s">
        <v>591</v>
      </c>
      <c r="D981" s="652" t="s">
        <v>3556</v>
      </c>
      <c r="E981" s="651" t="s">
        <v>609</v>
      </c>
      <c r="F981" s="652" t="s">
        <v>3561</v>
      </c>
      <c r="G981" s="651" t="s">
        <v>1959</v>
      </c>
      <c r="H981" s="651" t="s">
        <v>3109</v>
      </c>
      <c r="I981" s="651" t="s">
        <v>3110</v>
      </c>
      <c r="J981" s="651" t="s">
        <v>3111</v>
      </c>
      <c r="K981" s="651" t="s">
        <v>3112</v>
      </c>
      <c r="L981" s="653">
        <v>379.36166666666668</v>
      </c>
      <c r="M981" s="653">
        <v>16</v>
      </c>
      <c r="N981" s="654">
        <v>6069.7866666666669</v>
      </c>
    </row>
    <row r="982" spans="1:14" ht="14.4" customHeight="1" x14ac:dyDescent="0.3">
      <c r="A982" s="649" t="s">
        <v>581</v>
      </c>
      <c r="B982" s="650" t="s">
        <v>582</v>
      </c>
      <c r="C982" s="651" t="s">
        <v>591</v>
      </c>
      <c r="D982" s="652" t="s">
        <v>3556</v>
      </c>
      <c r="E982" s="651" t="s">
        <v>609</v>
      </c>
      <c r="F982" s="652" t="s">
        <v>3561</v>
      </c>
      <c r="G982" s="651" t="s">
        <v>1959</v>
      </c>
      <c r="H982" s="651" t="s">
        <v>1997</v>
      </c>
      <c r="I982" s="651" t="s">
        <v>1998</v>
      </c>
      <c r="J982" s="651" t="s">
        <v>1999</v>
      </c>
      <c r="K982" s="651" t="s">
        <v>2000</v>
      </c>
      <c r="L982" s="653">
        <v>492.19995178981856</v>
      </c>
      <c r="M982" s="653">
        <v>21</v>
      </c>
      <c r="N982" s="654">
        <v>10336.198987586189</v>
      </c>
    </row>
    <row r="983" spans="1:14" ht="14.4" customHeight="1" x14ac:dyDescent="0.3">
      <c r="A983" s="649" t="s">
        <v>581</v>
      </c>
      <c r="B983" s="650" t="s">
        <v>582</v>
      </c>
      <c r="C983" s="651" t="s">
        <v>591</v>
      </c>
      <c r="D983" s="652" t="s">
        <v>3556</v>
      </c>
      <c r="E983" s="651" t="s">
        <v>609</v>
      </c>
      <c r="F983" s="652" t="s">
        <v>3561</v>
      </c>
      <c r="G983" s="651" t="s">
        <v>1959</v>
      </c>
      <c r="H983" s="651" t="s">
        <v>2001</v>
      </c>
      <c r="I983" s="651" t="s">
        <v>2002</v>
      </c>
      <c r="J983" s="651" t="s">
        <v>1999</v>
      </c>
      <c r="K983" s="651" t="s">
        <v>2003</v>
      </c>
      <c r="L983" s="653">
        <v>942.99772242466406</v>
      </c>
      <c r="M983" s="653">
        <v>2</v>
      </c>
      <c r="N983" s="654">
        <v>1885.9954448493281</v>
      </c>
    </row>
    <row r="984" spans="1:14" ht="14.4" customHeight="1" x14ac:dyDescent="0.3">
      <c r="A984" s="649" t="s">
        <v>581</v>
      </c>
      <c r="B984" s="650" t="s">
        <v>582</v>
      </c>
      <c r="C984" s="651" t="s">
        <v>591</v>
      </c>
      <c r="D984" s="652" t="s">
        <v>3556</v>
      </c>
      <c r="E984" s="651" t="s">
        <v>609</v>
      </c>
      <c r="F984" s="652" t="s">
        <v>3561</v>
      </c>
      <c r="G984" s="651" t="s">
        <v>1959</v>
      </c>
      <c r="H984" s="651" t="s">
        <v>3113</v>
      </c>
      <c r="I984" s="651" t="s">
        <v>3114</v>
      </c>
      <c r="J984" s="651" t="s">
        <v>1999</v>
      </c>
      <c r="K984" s="651" t="s">
        <v>3115</v>
      </c>
      <c r="L984" s="653">
        <v>1057.46</v>
      </c>
      <c r="M984" s="653">
        <v>2</v>
      </c>
      <c r="N984" s="654">
        <v>2114.92</v>
      </c>
    </row>
    <row r="985" spans="1:14" ht="14.4" customHeight="1" x14ac:dyDescent="0.3">
      <c r="A985" s="649" t="s">
        <v>581</v>
      </c>
      <c r="B985" s="650" t="s">
        <v>582</v>
      </c>
      <c r="C985" s="651" t="s">
        <v>591</v>
      </c>
      <c r="D985" s="652" t="s">
        <v>3556</v>
      </c>
      <c r="E985" s="651" t="s">
        <v>609</v>
      </c>
      <c r="F985" s="652" t="s">
        <v>3561</v>
      </c>
      <c r="G985" s="651" t="s">
        <v>1959</v>
      </c>
      <c r="H985" s="651" t="s">
        <v>2004</v>
      </c>
      <c r="I985" s="651" t="s">
        <v>2005</v>
      </c>
      <c r="J985" s="651" t="s">
        <v>2006</v>
      </c>
      <c r="K985" s="651" t="s">
        <v>2007</v>
      </c>
      <c r="L985" s="653">
        <v>40.323305510349059</v>
      </c>
      <c r="M985" s="653">
        <v>9</v>
      </c>
      <c r="N985" s="654">
        <v>362.9097495931415</v>
      </c>
    </row>
    <row r="986" spans="1:14" ht="14.4" customHeight="1" x14ac:dyDescent="0.3">
      <c r="A986" s="649" t="s">
        <v>581</v>
      </c>
      <c r="B986" s="650" t="s">
        <v>582</v>
      </c>
      <c r="C986" s="651" t="s">
        <v>591</v>
      </c>
      <c r="D986" s="652" t="s">
        <v>3556</v>
      </c>
      <c r="E986" s="651" t="s">
        <v>609</v>
      </c>
      <c r="F986" s="652" t="s">
        <v>3561</v>
      </c>
      <c r="G986" s="651" t="s">
        <v>1959</v>
      </c>
      <c r="H986" s="651" t="s">
        <v>2008</v>
      </c>
      <c r="I986" s="651" t="s">
        <v>2009</v>
      </c>
      <c r="J986" s="651" t="s">
        <v>2010</v>
      </c>
      <c r="K986" s="651" t="s">
        <v>2011</v>
      </c>
      <c r="L986" s="653">
        <v>61.340000000000011</v>
      </c>
      <c r="M986" s="653">
        <v>5</v>
      </c>
      <c r="N986" s="654">
        <v>306.70000000000005</v>
      </c>
    </row>
    <row r="987" spans="1:14" ht="14.4" customHeight="1" x14ac:dyDescent="0.3">
      <c r="A987" s="649" t="s">
        <v>581</v>
      </c>
      <c r="B987" s="650" t="s">
        <v>582</v>
      </c>
      <c r="C987" s="651" t="s">
        <v>591</v>
      </c>
      <c r="D987" s="652" t="s">
        <v>3556</v>
      </c>
      <c r="E987" s="651" t="s">
        <v>609</v>
      </c>
      <c r="F987" s="652" t="s">
        <v>3561</v>
      </c>
      <c r="G987" s="651" t="s">
        <v>1959</v>
      </c>
      <c r="H987" s="651" t="s">
        <v>2012</v>
      </c>
      <c r="I987" s="651" t="s">
        <v>2013</v>
      </c>
      <c r="J987" s="651" t="s">
        <v>2014</v>
      </c>
      <c r="K987" s="651" t="s">
        <v>2015</v>
      </c>
      <c r="L987" s="653">
        <v>58.77</v>
      </c>
      <c r="M987" s="653">
        <v>3</v>
      </c>
      <c r="N987" s="654">
        <v>176.31</v>
      </c>
    </row>
    <row r="988" spans="1:14" ht="14.4" customHeight="1" x14ac:dyDescent="0.3">
      <c r="A988" s="649" t="s">
        <v>581</v>
      </c>
      <c r="B988" s="650" t="s">
        <v>582</v>
      </c>
      <c r="C988" s="651" t="s">
        <v>591</v>
      </c>
      <c r="D988" s="652" t="s">
        <v>3556</v>
      </c>
      <c r="E988" s="651" t="s">
        <v>609</v>
      </c>
      <c r="F988" s="652" t="s">
        <v>3561</v>
      </c>
      <c r="G988" s="651" t="s">
        <v>1959</v>
      </c>
      <c r="H988" s="651" t="s">
        <v>3116</v>
      </c>
      <c r="I988" s="651" t="s">
        <v>3117</v>
      </c>
      <c r="J988" s="651" t="s">
        <v>3118</v>
      </c>
      <c r="K988" s="651" t="s">
        <v>2305</v>
      </c>
      <c r="L988" s="653">
        <v>54.45999999999998</v>
      </c>
      <c r="M988" s="653">
        <v>5</v>
      </c>
      <c r="N988" s="654">
        <v>272.2999999999999</v>
      </c>
    </row>
    <row r="989" spans="1:14" ht="14.4" customHeight="1" x14ac:dyDescent="0.3">
      <c r="A989" s="649" t="s">
        <v>581</v>
      </c>
      <c r="B989" s="650" t="s">
        <v>582</v>
      </c>
      <c r="C989" s="651" t="s">
        <v>591</v>
      </c>
      <c r="D989" s="652" t="s">
        <v>3556</v>
      </c>
      <c r="E989" s="651" t="s">
        <v>609</v>
      </c>
      <c r="F989" s="652" t="s">
        <v>3561</v>
      </c>
      <c r="G989" s="651" t="s">
        <v>1959</v>
      </c>
      <c r="H989" s="651" t="s">
        <v>2016</v>
      </c>
      <c r="I989" s="651" t="s">
        <v>2017</v>
      </c>
      <c r="J989" s="651" t="s">
        <v>2018</v>
      </c>
      <c r="K989" s="651" t="s">
        <v>2019</v>
      </c>
      <c r="L989" s="653">
        <v>48.940012020859733</v>
      </c>
      <c r="M989" s="653">
        <v>1</v>
      </c>
      <c r="N989" s="654">
        <v>48.940012020859733</v>
      </c>
    </row>
    <row r="990" spans="1:14" ht="14.4" customHeight="1" x14ac:dyDescent="0.3">
      <c r="A990" s="649" t="s">
        <v>581</v>
      </c>
      <c r="B990" s="650" t="s">
        <v>582</v>
      </c>
      <c r="C990" s="651" t="s">
        <v>591</v>
      </c>
      <c r="D990" s="652" t="s">
        <v>3556</v>
      </c>
      <c r="E990" s="651" t="s">
        <v>609</v>
      </c>
      <c r="F990" s="652" t="s">
        <v>3561</v>
      </c>
      <c r="G990" s="651" t="s">
        <v>1959</v>
      </c>
      <c r="H990" s="651" t="s">
        <v>3119</v>
      </c>
      <c r="I990" s="651" t="s">
        <v>3120</v>
      </c>
      <c r="J990" s="651" t="s">
        <v>3121</v>
      </c>
      <c r="K990" s="651" t="s">
        <v>3122</v>
      </c>
      <c r="L990" s="653">
        <v>218.52160133899301</v>
      </c>
      <c r="M990" s="653">
        <v>1</v>
      </c>
      <c r="N990" s="654">
        <v>218.52160133899301</v>
      </c>
    </row>
    <row r="991" spans="1:14" ht="14.4" customHeight="1" x14ac:dyDescent="0.3">
      <c r="A991" s="649" t="s">
        <v>581</v>
      </c>
      <c r="B991" s="650" t="s">
        <v>582</v>
      </c>
      <c r="C991" s="651" t="s">
        <v>591</v>
      </c>
      <c r="D991" s="652" t="s">
        <v>3556</v>
      </c>
      <c r="E991" s="651" t="s">
        <v>609</v>
      </c>
      <c r="F991" s="652" t="s">
        <v>3561</v>
      </c>
      <c r="G991" s="651" t="s">
        <v>1959</v>
      </c>
      <c r="H991" s="651" t="s">
        <v>2024</v>
      </c>
      <c r="I991" s="651" t="s">
        <v>2025</v>
      </c>
      <c r="J991" s="651" t="s">
        <v>2026</v>
      </c>
      <c r="K991" s="651" t="s">
        <v>2027</v>
      </c>
      <c r="L991" s="653">
        <v>117.67326682693853</v>
      </c>
      <c r="M991" s="653">
        <v>12</v>
      </c>
      <c r="N991" s="654">
        <v>1412.0792019232624</v>
      </c>
    </row>
    <row r="992" spans="1:14" ht="14.4" customHeight="1" x14ac:dyDescent="0.3">
      <c r="A992" s="649" t="s">
        <v>581</v>
      </c>
      <c r="B992" s="650" t="s">
        <v>582</v>
      </c>
      <c r="C992" s="651" t="s">
        <v>591</v>
      </c>
      <c r="D992" s="652" t="s">
        <v>3556</v>
      </c>
      <c r="E992" s="651" t="s">
        <v>609</v>
      </c>
      <c r="F992" s="652" t="s">
        <v>3561</v>
      </c>
      <c r="G992" s="651" t="s">
        <v>1959</v>
      </c>
      <c r="H992" s="651" t="s">
        <v>2028</v>
      </c>
      <c r="I992" s="651" t="s">
        <v>2029</v>
      </c>
      <c r="J992" s="651" t="s">
        <v>2030</v>
      </c>
      <c r="K992" s="651" t="s">
        <v>1068</v>
      </c>
      <c r="L992" s="653">
        <v>45.583750000000002</v>
      </c>
      <c r="M992" s="653">
        <v>16</v>
      </c>
      <c r="N992" s="654">
        <v>729.34</v>
      </c>
    </row>
    <row r="993" spans="1:14" ht="14.4" customHeight="1" x14ac:dyDescent="0.3">
      <c r="A993" s="649" t="s">
        <v>581</v>
      </c>
      <c r="B993" s="650" t="s">
        <v>582</v>
      </c>
      <c r="C993" s="651" t="s">
        <v>591</v>
      </c>
      <c r="D993" s="652" t="s">
        <v>3556</v>
      </c>
      <c r="E993" s="651" t="s">
        <v>609</v>
      </c>
      <c r="F993" s="652" t="s">
        <v>3561</v>
      </c>
      <c r="G993" s="651" t="s">
        <v>1959</v>
      </c>
      <c r="H993" s="651" t="s">
        <v>2031</v>
      </c>
      <c r="I993" s="651" t="s">
        <v>2032</v>
      </c>
      <c r="J993" s="651" t="s">
        <v>2033</v>
      </c>
      <c r="K993" s="651" t="s">
        <v>922</v>
      </c>
      <c r="L993" s="653">
        <v>55.106666666666662</v>
      </c>
      <c r="M993" s="653">
        <v>3</v>
      </c>
      <c r="N993" s="654">
        <v>165.32</v>
      </c>
    </row>
    <row r="994" spans="1:14" ht="14.4" customHeight="1" x14ac:dyDescent="0.3">
      <c r="A994" s="649" t="s">
        <v>581</v>
      </c>
      <c r="B994" s="650" t="s">
        <v>582</v>
      </c>
      <c r="C994" s="651" t="s">
        <v>591</v>
      </c>
      <c r="D994" s="652" t="s">
        <v>3556</v>
      </c>
      <c r="E994" s="651" t="s">
        <v>609</v>
      </c>
      <c r="F994" s="652" t="s">
        <v>3561</v>
      </c>
      <c r="G994" s="651" t="s">
        <v>1959</v>
      </c>
      <c r="H994" s="651" t="s">
        <v>2034</v>
      </c>
      <c r="I994" s="651" t="s">
        <v>2035</v>
      </c>
      <c r="J994" s="651" t="s">
        <v>2036</v>
      </c>
      <c r="K994" s="651" t="s">
        <v>2037</v>
      </c>
      <c r="L994" s="653">
        <v>73.486759414020256</v>
      </c>
      <c r="M994" s="653">
        <v>6</v>
      </c>
      <c r="N994" s="654">
        <v>440.92055648412156</v>
      </c>
    </row>
    <row r="995" spans="1:14" ht="14.4" customHeight="1" x14ac:dyDescent="0.3">
      <c r="A995" s="649" t="s">
        <v>581</v>
      </c>
      <c r="B995" s="650" t="s">
        <v>582</v>
      </c>
      <c r="C995" s="651" t="s">
        <v>591</v>
      </c>
      <c r="D995" s="652" t="s">
        <v>3556</v>
      </c>
      <c r="E995" s="651" t="s">
        <v>609</v>
      </c>
      <c r="F995" s="652" t="s">
        <v>3561</v>
      </c>
      <c r="G995" s="651" t="s">
        <v>1959</v>
      </c>
      <c r="H995" s="651" t="s">
        <v>3123</v>
      </c>
      <c r="I995" s="651" t="s">
        <v>3124</v>
      </c>
      <c r="J995" s="651" t="s">
        <v>3125</v>
      </c>
      <c r="K995" s="651" t="s">
        <v>1712</v>
      </c>
      <c r="L995" s="653">
        <v>79.830000000000013</v>
      </c>
      <c r="M995" s="653">
        <v>10</v>
      </c>
      <c r="N995" s="654">
        <v>798.30000000000018</v>
      </c>
    </row>
    <row r="996" spans="1:14" ht="14.4" customHeight="1" x14ac:dyDescent="0.3">
      <c r="A996" s="649" t="s">
        <v>581</v>
      </c>
      <c r="B996" s="650" t="s">
        <v>582</v>
      </c>
      <c r="C996" s="651" t="s">
        <v>591</v>
      </c>
      <c r="D996" s="652" t="s">
        <v>3556</v>
      </c>
      <c r="E996" s="651" t="s">
        <v>609</v>
      </c>
      <c r="F996" s="652" t="s">
        <v>3561</v>
      </c>
      <c r="G996" s="651" t="s">
        <v>1959</v>
      </c>
      <c r="H996" s="651" t="s">
        <v>2038</v>
      </c>
      <c r="I996" s="651" t="s">
        <v>2039</v>
      </c>
      <c r="J996" s="651" t="s">
        <v>2040</v>
      </c>
      <c r="K996" s="651" t="s">
        <v>2041</v>
      </c>
      <c r="L996" s="653">
        <v>3696.620986616244</v>
      </c>
      <c r="M996" s="653">
        <v>16</v>
      </c>
      <c r="N996" s="654">
        <v>59145.935785859903</v>
      </c>
    </row>
    <row r="997" spans="1:14" ht="14.4" customHeight="1" x14ac:dyDescent="0.3">
      <c r="A997" s="649" t="s">
        <v>581</v>
      </c>
      <c r="B997" s="650" t="s">
        <v>582</v>
      </c>
      <c r="C997" s="651" t="s">
        <v>591</v>
      </c>
      <c r="D997" s="652" t="s">
        <v>3556</v>
      </c>
      <c r="E997" s="651" t="s">
        <v>609</v>
      </c>
      <c r="F997" s="652" t="s">
        <v>3561</v>
      </c>
      <c r="G997" s="651" t="s">
        <v>1959</v>
      </c>
      <c r="H997" s="651" t="s">
        <v>2045</v>
      </c>
      <c r="I997" s="651" t="s">
        <v>2046</v>
      </c>
      <c r="J997" s="651" t="s">
        <v>2047</v>
      </c>
      <c r="K997" s="651" t="s">
        <v>2048</v>
      </c>
      <c r="L997" s="653">
        <v>71.565910455901687</v>
      </c>
      <c r="M997" s="653">
        <v>5</v>
      </c>
      <c r="N997" s="654">
        <v>357.82955227950845</v>
      </c>
    </row>
    <row r="998" spans="1:14" ht="14.4" customHeight="1" x14ac:dyDescent="0.3">
      <c r="A998" s="649" t="s">
        <v>581</v>
      </c>
      <c r="B998" s="650" t="s">
        <v>582</v>
      </c>
      <c r="C998" s="651" t="s">
        <v>591</v>
      </c>
      <c r="D998" s="652" t="s">
        <v>3556</v>
      </c>
      <c r="E998" s="651" t="s">
        <v>609</v>
      </c>
      <c r="F998" s="652" t="s">
        <v>3561</v>
      </c>
      <c r="G998" s="651" t="s">
        <v>1959</v>
      </c>
      <c r="H998" s="651" t="s">
        <v>3126</v>
      </c>
      <c r="I998" s="651" t="s">
        <v>3127</v>
      </c>
      <c r="J998" s="651" t="s">
        <v>3128</v>
      </c>
      <c r="K998" s="651" t="s">
        <v>3129</v>
      </c>
      <c r="L998" s="653">
        <v>89.145564333071007</v>
      </c>
      <c r="M998" s="653">
        <v>7</v>
      </c>
      <c r="N998" s="654">
        <v>624.01895033149708</v>
      </c>
    </row>
    <row r="999" spans="1:14" ht="14.4" customHeight="1" x14ac:dyDescent="0.3">
      <c r="A999" s="649" t="s">
        <v>581</v>
      </c>
      <c r="B999" s="650" t="s">
        <v>582</v>
      </c>
      <c r="C999" s="651" t="s">
        <v>591</v>
      </c>
      <c r="D999" s="652" t="s">
        <v>3556</v>
      </c>
      <c r="E999" s="651" t="s">
        <v>609</v>
      </c>
      <c r="F999" s="652" t="s">
        <v>3561</v>
      </c>
      <c r="G999" s="651" t="s">
        <v>1959</v>
      </c>
      <c r="H999" s="651" t="s">
        <v>2049</v>
      </c>
      <c r="I999" s="651" t="s">
        <v>2050</v>
      </c>
      <c r="J999" s="651" t="s">
        <v>2051</v>
      </c>
      <c r="K999" s="651" t="s">
        <v>2052</v>
      </c>
      <c r="L999" s="653">
        <v>49.525055502288438</v>
      </c>
      <c r="M999" s="653">
        <v>12</v>
      </c>
      <c r="N999" s="654">
        <v>594.30066602746126</v>
      </c>
    </row>
    <row r="1000" spans="1:14" ht="14.4" customHeight="1" x14ac:dyDescent="0.3">
      <c r="A1000" s="649" t="s">
        <v>581</v>
      </c>
      <c r="B1000" s="650" t="s">
        <v>582</v>
      </c>
      <c r="C1000" s="651" t="s">
        <v>591</v>
      </c>
      <c r="D1000" s="652" t="s">
        <v>3556</v>
      </c>
      <c r="E1000" s="651" t="s">
        <v>609</v>
      </c>
      <c r="F1000" s="652" t="s">
        <v>3561</v>
      </c>
      <c r="G1000" s="651" t="s">
        <v>1959</v>
      </c>
      <c r="H1000" s="651" t="s">
        <v>3130</v>
      </c>
      <c r="I1000" s="651" t="s">
        <v>3131</v>
      </c>
      <c r="J1000" s="651" t="s">
        <v>3132</v>
      </c>
      <c r="K1000" s="651" t="s">
        <v>3133</v>
      </c>
      <c r="L1000" s="653">
        <v>171.96</v>
      </c>
      <c r="M1000" s="653">
        <v>1</v>
      </c>
      <c r="N1000" s="654">
        <v>171.96</v>
      </c>
    </row>
    <row r="1001" spans="1:14" ht="14.4" customHeight="1" x14ac:dyDescent="0.3">
      <c r="A1001" s="649" t="s">
        <v>581</v>
      </c>
      <c r="B1001" s="650" t="s">
        <v>582</v>
      </c>
      <c r="C1001" s="651" t="s">
        <v>591</v>
      </c>
      <c r="D1001" s="652" t="s">
        <v>3556</v>
      </c>
      <c r="E1001" s="651" t="s">
        <v>609</v>
      </c>
      <c r="F1001" s="652" t="s">
        <v>3561</v>
      </c>
      <c r="G1001" s="651" t="s">
        <v>1959</v>
      </c>
      <c r="H1001" s="651" t="s">
        <v>3134</v>
      </c>
      <c r="I1001" s="651" t="s">
        <v>3135</v>
      </c>
      <c r="J1001" s="651" t="s">
        <v>3136</v>
      </c>
      <c r="K1001" s="651" t="s">
        <v>3137</v>
      </c>
      <c r="L1001" s="653">
        <v>85.548000000000002</v>
      </c>
      <c r="M1001" s="653">
        <v>5</v>
      </c>
      <c r="N1001" s="654">
        <v>427.74</v>
      </c>
    </row>
    <row r="1002" spans="1:14" ht="14.4" customHeight="1" x14ac:dyDescent="0.3">
      <c r="A1002" s="649" t="s">
        <v>581</v>
      </c>
      <c r="B1002" s="650" t="s">
        <v>582</v>
      </c>
      <c r="C1002" s="651" t="s">
        <v>591</v>
      </c>
      <c r="D1002" s="652" t="s">
        <v>3556</v>
      </c>
      <c r="E1002" s="651" t="s">
        <v>609</v>
      </c>
      <c r="F1002" s="652" t="s">
        <v>3561</v>
      </c>
      <c r="G1002" s="651" t="s">
        <v>1959</v>
      </c>
      <c r="H1002" s="651" t="s">
        <v>2057</v>
      </c>
      <c r="I1002" s="651" t="s">
        <v>2058</v>
      </c>
      <c r="J1002" s="651" t="s">
        <v>2055</v>
      </c>
      <c r="K1002" s="651" t="s">
        <v>2059</v>
      </c>
      <c r="L1002" s="653">
        <v>96.479964084146602</v>
      </c>
      <c r="M1002" s="653">
        <v>8</v>
      </c>
      <c r="N1002" s="654">
        <v>771.83971267317281</v>
      </c>
    </row>
    <row r="1003" spans="1:14" ht="14.4" customHeight="1" x14ac:dyDescent="0.3">
      <c r="A1003" s="649" t="s">
        <v>581</v>
      </c>
      <c r="B1003" s="650" t="s">
        <v>582</v>
      </c>
      <c r="C1003" s="651" t="s">
        <v>591</v>
      </c>
      <c r="D1003" s="652" t="s">
        <v>3556</v>
      </c>
      <c r="E1003" s="651" t="s">
        <v>609</v>
      </c>
      <c r="F1003" s="652" t="s">
        <v>3561</v>
      </c>
      <c r="G1003" s="651" t="s">
        <v>1959</v>
      </c>
      <c r="H1003" s="651" t="s">
        <v>2060</v>
      </c>
      <c r="I1003" s="651" t="s">
        <v>2061</v>
      </c>
      <c r="J1003" s="651" t="s">
        <v>2062</v>
      </c>
      <c r="K1003" s="651" t="s">
        <v>2063</v>
      </c>
      <c r="L1003" s="653">
        <v>1448.049776612271</v>
      </c>
      <c r="M1003" s="653">
        <v>6</v>
      </c>
      <c r="N1003" s="654">
        <v>8688.2986596736264</v>
      </c>
    </row>
    <row r="1004" spans="1:14" ht="14.4" customHeight="1" x14ac:dyDescent="0.3">
      <c r="A1004" s="649" t="s">
        <v>581</v>
      </c>
      <c r="B1004" s="650" t="s">
        <v>582</v>
      </c>
      <c r="C1004" s="651" t="s">
        <v>591</v>
      </c>
      <c r="D1004" s="652" t="s">
        <v>3556</v>
      </c>
      <c r="E1004" s="651" t="s">
        <v>609</v>
      </c>
      <c r="F1004" s="652" t="s">
        <v>3561</v>
      </c>
      <c r="G1004" s="651" t="s">
        <v>1959</v>
      </c>
      <c r="H1004" s="651" t="s">
        <v>2064</v>
      </c>
      <c r="I1004" s="651" t="s">
        <v>2065</v>
      </c>
      <c r="J1004" s="651" t="s">
        <v>2062</v>
      </c>
      <c r="K1004" s="651" t="s">
        <v>2066</v>
      </c>
      <c r="L1004" s="653">
        <v>1963.9971735228039</v>
      </c>
      <c r="M1004" s="653">
        <v>5</v>
      </c>
      <c r="N1004" s="654">
        <v>9819.9858676140193</v>
      </c>
    </row>
    <row r="1005" spans="1:14" ht="14.4" customHeight="1" x14ac:dyDescent="0.3">
      <c r="A1005" s="649" t="s">
        <v>581</v>
      </c>
      <c r="B1005" s="650" t="s">
        <v>582</v>
      </c>
      <c r="C1005" s="651" t="s">
        <v>591</v>
      </c>
      <c r="D1005" s="652" t="s">
        <v>3556</v>
      </c>
      <c r="E1005" s="651" t="s">
        <v>609</v>
      </c>
      <c r="F1005" s="652" t="s">
        <v>3561</v>
      </c>
      <c r="G1005" s="651" t="s">
        <v>1959</v>
      </c>
      <c r="H1005" s="651" t="s">
        <v>2067</v>
      </c>
      <c r="I1005" s="651" t="s">
        <v>2068</v>
      </c>
      <c r="J1005" s="651" t="s">
        <v>2062</v>
      </c>
      <c r="K1005" s="651" t="s">
        <v>2069</v>
      </c>
      <c r="L1005" s="653">
        <v>2475.9499999999985</v>
      </c>
      <c r="M1005" s="653">
        <v>2</v>
      </c>
      <c r="N1005" s="654">
        <v>4951.8999999999969</v>
      </c>
    </row>
    <row r="1006" spans="1:14" ht="14.4" customHeight="1" x14ac:dyDescent="0.3">
      <c r="A1006" s="649" t="s">
        <v>581</v>
      </c>
      <c r="B1006" s="650" t="s">
        <v>582</v>
      </c>
      <c r="C1006" s="651" t="s">
        <v>591</v>
      </c>
      <c r="D1006" s="652" t="s">
        <v>3556</v>
      </c>
      <c r="E1006" s="651" t="s">
        <v>609</v>
      </c>
      <c r="F1006" s="652" t="s">
        <v>3561</v>
      </c>
      <c r="G1006" s="651" t="s">
        <v>1959</v>
      </c>
      <c r="H1006" s="651" t="s">
        <v>3138</v>
      </c>
      <c r="I1006" s="651" t="s">
        <v>3139</v>
      </c>
      <c r="J1006" s="651" t="s">
        <v>3140</v>
      </c>
      <c r="K1006" s="651" t="s">
        <v>1276</v>
      </c>
      <c r="L1006" s="653">
        <v>113.16308272792732</v>
      </c>
      <c r="M1006" s="653">
        <v>3</v>
      </c>
      <c r="N1006" s="654">
        <v>339.48924818378197</v>
      </c>
    </row>
    <row r="1007" spans="1:14" ht="14.4" customHeight="1" x14ac:dyDescent="0.3">
      <c r="A1007" s="649" t="s">
        <v>581</v>
      </c>
      <c r="B1007" s="650" t="s">
        <v>582</v>
      </c>
      <c r="C1007" s="651" t="s">
        <v>591</v>
      </c>
      <c r="D1007" s="652" t="s">
        <v>3556</v>
      </c>
      <c r="E1007" s="651" t="s">
        <v>609</v>
      </c>
      <c r="F1007" s="652" t="s">
        <v>3561</v>
      </c>
      <c r="G1007" s="651" t="s">
        <v>1959</v>
      </c>
      <c r="H1007" s="651" t="s">
        <v>2074</v>
      </c>
      <c r="I1007" s="651" t="s">
        <v>2075</v>
      </c>
      <c r="J1007" s="651" t="s">
        <v>2072</v>
      </c>
      <c r="K1007" s="651" t="s">
        <v>2076</v>
      </c>
      <c r="L1007" s="653">
        <v>103.45999750291978</v>
      </c>
      <c r="M1007" s="653">
        <v>20</v>
      </c>
      <c r="N1007" s="654">
        <v>2069.1999500583956</v>
      </c>
    </row>
    <row r="1008" spans="1:14" ht="14.4" customHeight="1" x14ac:dyDescent="0.3">
      <c r="A1008" s="649" t="s">
        <v>581</v>
      </c>
      <c r="B1008" s="650" t="s">
        <v>582</v>
      </c>
      <c r="C1008" s="651" t="s">
        <v>591</v>
      </c>
      <c r="D1008" s="652" t="s">
        <v>3556</v>
      </c>
      <c r="E1008" s="651" t="s">
        <v>609</v>
      </c>
      <c r="F1008" s="652" t="s">
        <v>3561</v>
      </c>
      <c r="G1008" s="651" t="s">
        <v>1959</v>
      </c>
      <c r="H1008" s="651" t="s">
        <v>3141</v>
      </c>
      <c r="I1008" s="651" t="s">
        <v>3141</v>
      </c>
      <c r="J1008" s="651" t="s">
        <v>3142</v>
      </c>
      <c r="K1008" s="651" t="s">
        <v>3143</v>
      </c>
      <c r="L1008" s="653">
        <v>65.270014790485632</v>
      </c>
      <c r="M1008" s="653">
        <v>12</v>
      </c>
      <c r="N1008" s="654">
        <v>783.24017748582764</v>
      </c>
    </row>
    <row r="1009" spans="1:14" ht="14.4" customHeight="1" x14ac:dyDescent="0.3">
      <c r="A1009" s="649" t="s">
        <v>581</v>
      </c>
      <c r="B1009" s="650" t="s">
        <v>582</v>
      </c>
      <c r="C1009" s="651" t="s">
        <v>591</v>
      </c>
      <c r="D1009" s="652" t="s">
        <v>3556</v>
      </c>
      <c r="E1009" s="651" t="s">
        <v>609</v>
      </c>
      <c r="F1009" s="652" t="s">
        <v>3561</v>
      </c>
      <c r="G1009" s="651" t="s">
        <v>1959</v>
      </c>
      <c r="H1009" s="651" t="s">
        <v>3144</v>
      </c>
      <c r="I1009" s="651" t="s">
        <v>3145</v>
      </c>
      <c r="J1009" s="651" t="s">
        <v>3146</v>
      </c>
      <c r="K1009" s="651" t="s">
        <v>2615</v>
      </c>
      <c r="L1009" s="653">
        <v>98.39</v>
      </c>
      <c r="M1009" s="653">
        <v>3</v>
      </c>
      <c r="N1009" s="654">
        <v>295.17</v>
      </c>
    </row>
    <row r="1010" spans="1:14" ht="14.4" customHeight="1" x14ac:dyDescent="0.3">
      <c r="A1010" s="649" t="s">
        <v>581</v>
      </c>
      <c r="B1010" s="650" t="s">
        <v>582</v>
      </c>
      <c r="C1010" s="651" t="s">
        <v>591</v>
      </c>
      <c r="D1010" s="652" t="s">
        <v>3556</v>
      </c>
      <c r="E1010" s="651" t="s">
        <v>609</v>
      </c>
      <c r="F1010" s="652" t="s">
        <v>3561</v>
      </c>
      <c r="G1010" s="651" t="s">
        <v>1959</v>
      </c>
      <c r="H1010" s="651" t="s">
        <v>2077</v>
      </c>
      <c r="I1010" s="651" t="s">
        <v>2078</v>
      </c>
      <c r="J1010" s="651" t="s">
        <v>2079</v>
      </c>
      <c r="K1010" s="651" t="s">
        <v>2080</v>
      </c>
      <c r="L1010" s="653">
        <v>337.47581761814166</v>
      </c>
      <c r="M1010" s="653">
        <v>6</v>
      </c>
      <c r="N1010" s="654">
        <v>2024.8549057088501</v>
      </c>
    </row>
    <row r="1011" spans="1:14" ht="14.4" customHeight="1" x14ac:dyDescent="0.3">
      <c r="A1011" s="649" t="s">
        <v>581</v>
      </c>
      <c r="B1011" s="650" t="s">
        <v>582</v>
      </c>
      <c r="C1011" s="651" t="s">
        <v>591</v>
      </c>
      <c r="D1011" s="652" t="s">
        <v>3556</v>
      </c>
      <c r="E1011" s="651" t="s">
        <v>609</v>
      </c>
      <c r="F1011" s="652" t="s">
        <v>3561</v>
      </c>
      <c r="G1011" s="651" t="s">
        <v>1959</v>
      </c>
      <c r="H1011" s="651" t="s">
        <v>2083</v>
      </c>
      <c r="I1011" s="651" t="s">
        <v>2084</v>
      </c>
      <c r="J1011" s="651" t="s">
        <v>2085</v>
      </c>
      <c r="K1011" s="651" t="s">
        <v>732</v>
      </c>
      <c r="L1011" s="653">
        <v>46.099257907609271</v>
      </c>
      <c r="M1011" s="653">
        <v>29</v>
      </c>
      <c r="N1011" s="654">
        <v>1336.8784793206689</v>
      </c>
    </row>
    <row r="1012" spans="1:14" ht="14.4" customHeight="1" x14ac:dyDescent="0.3">
      <c r="A1012" s="649" t="s">
        <v>581</v>
      </c>
      <c r="B1012" s="650" t="s">
        <v>582</v>
      </c>
      <c r="C1012" s="651" t="s">
        <v>591</v>
      </c>
      <c r="D1012" s="652" t="s">
        <v>3556</v>
      </c>
      <c r="E1012" s="651" t="s">
        <v>609</v>
      </c>
      <c r="F1012" s="652" t="s">
        <v>3561</v>
      </c>
      <c r="G1012" s="651" t="s">
        <v>1959</v>
      </c>
      <c r="H1012" s="651" t="s">
        <v>2086</v>
      </c>
      <c r="I1012" s="651" t="s">
        <v>2087</v>
      </c>
      <c r="J1012" s="651" t="s">
        <v>2088</v>
      </c>
      <c r="K1012" s="651" t="s">
        <v>2089</v>
      </c>
      <c r="L1012" s="653">
        <v>47.228911127788209</v>
      </c>
      <c r="M1012" s="653">
        <v>8</v>
      </c>
      <c r="N1012" s="654">
        <v>377.83128902230567</v>
      </c>
    </row>
    <row r="1013" spans="1:14" ht="14.4" customHeight="1" x14ac:dyDescent="0.3">
      <c r="A1013" s="649" t="s">
        <v>581</v>
      </c>
      <c r="B1013" s="650" t="s">
        <v>582</v>
      </c>
      <c r="C1013" s="651" t="s">
        <v>591</v>
      </c>
      <c r="D1013" s="652" t="s">
        <v>3556</v>
      </c>
      <c r="E1013" s="651" t="s">
        <v>609</v>
      </c>
      <c r="F1013" s="652" t="s">
        <v>3561</v>
      </c>
      <c r="G1013" s="651" t="s">
        <v>1959</v>
      </c>
      <c r="H1013" s="651" t="s">
        <v>3147</v>
      </c>
      <c r="I1013" s="651" t="s">
        <v>3148</v>
      </c>
      <c r="J1013" s="651" t="s">
        <v>3149</v>
      </c>
      <c r="K1013" s="651" t="s">
        <v>2076</v>
      </c>
      <c r="L1013" s="653">
        <v>48.960000000000015</v>
      </c>
      <c r="M1013" s="653">
        <v>2</v>
      </c>
      <c r="N1013" s="654">
        <v>97.92000000000003</v>
      </c>
    </row>
    <row r="1014" spans="1:14" ht="14.4" customHeight="1" x14ac:dyDescent="0.3">
      <c r="A1014" s="649" t="s">
        <v>581</v>
      </c>
      <c r="B1014" s="650" t="s">
        <v>582</v>
      </c>
      <c r="C1014" s="651" t="s">
        <v>591</v>
      </c>
      <c r="D1014" s="652" t="s">
        <v>3556</v>
      </c>
      <c r="E1014" s="651" t="s">
        <v>609</v>
      </c>
      <c r="F1014" s="652" t="s">
        <v>3561</v>
      </c>
      <c r="G1014" s="651" t="s">
        <v>1959</v>
      </c>
      <c r="H1014" s="651" t="s">
        <v>2090</v>
      </c>
      <c r="I1014" s="651" t="s">
        <v>2091</v>
      </c>
      <c r="J1014" s="651" t="s">
        <v>2092</v>
      </c>
      <c r="K1014" s="651" t="s">
        <v>2093</v>
      </c>
      <c r="L1014" s="653">
        <v>97.98</v>
      </c>
      <c r="M1014" s="653">
        <v>8</v>
      </c>
      <c r="N1014" s="654">
        <v>783.84</v>
      </c>
    </row>
    <row r="1015" spans="1:14" ht="14.4" customHeight="1" x14ac:dyDescent="0.3">
      <c r="A1015" s="649" t="s">
        <v>581</v>
      </c>
      <c r="B1015" s="650" t="s">
        <v>582</v>
      </c>
      <c r="C1015" s="651" t="s">
        <v>591</v>
      </c>
      <c r="D1015" s="652" t="s">
        <v>3556</v>
      </c>
      <c r="E1015" s="651" t="s">
        <v>609</v>
      </c>
      <c r="F1015" s="652" t="s">
        <v>3561</v>
      </c>
      <c r="G1015" s="651" t="s">
        <v>1959</v>
      </c>
      <c r="H1015" s="651" t="s">
        <v>2098</v>
      </c>
      <c r="I1015" s="651" t="s">
        <v>2099</v>
      </c>
      <c r="J1015" s="651" t="s">
        <v>2088</v>
      </c>
      <c r="K1015" s="651" t="s">
        <v>2100</v>
      </c>
      <c r="L1015" s="653">
        <v>71.392408738487205</v>
      </c>
      <c r="M1015" s="653">
        <v>34</v>
      </c>
      <c r="N1015" s="654">
        <v>2427.3418971085648</v>
      </c>
    </row>
    <row r="1016" spans="1:14" ht="14.4" customHeight="1" x14ac:dyDescent="0.3">
      <c r="A1016" s="649" t="s">
        <v>581</v>
      </c>
      <c r="B1016" s="650" t="s">
        <v>582</v>
      </c>
      <c r="C1016" s="651" t="s">
        <v>591</v>
      </c>
      <c r="D1016" s="652" t="s">
        <v>3556</v>
      </c>
      <c r="E1016" s="651" t="s">
        <v>609</v>
      </c>
      <c r="F1016" s="652" t="s">
        <v>3561</v>
      </c>
      <c r="G1016" s="651" t="s">
        <v>1959</v>
      </c>
      <c r="H1016" s="651" t="s">
        <v>3150</v>
      </c>
      <c r="I1016" s="651" t="s">
        <v>3151</v>
      </c>
      <c r="J1016" s="651" t="s">
        <v>3152</v>
      </c>
      <c r="K1016" s="651" t="s">
        <v>3153</v>
      </c>
      <c r="L1016" s="653">
        <v>144.78999999999991</v>
      </c>
      <c r="M1016" s="653">
        <v>1</v>
      </c>
      <c r="N1016" s="654">
        <v>144.78999999999991</v>
      </c>
    </row>
    <row r="1017" spans="1:14" ht="14.4" customHeight="1" x14ac:dyDescent="0.3">
      <c r="A1017" s="649" t="s">
        <v>581</v>
      </c>
      <c r="B1017" s="650" t="s">
        <v>582</v>
      </c>
      <c r="C1017" s="651" t="s">
        <v>591</v>
      </c>
      <c r="D1017" s="652" t="s">
        <v>3556</v>
      </c>
      <c r="E1017" s="651" t="s">
        <v>609</v>
      </c>
      <c r="F1017" s="652" t="s">
        <v>3561</v>
      </c>
      <c r="G1017" s="651" t="s">
        <v>1959</v>
      </c>
      <c r="H1017" s="651" t="s">
        <v>3154</v>
      </c>
      <c r="I1017" s="651" t="s">
        <v>3155</v>
      </c>
      <c r="J1017" s="651" t="s">
        <v>2085</v>
      </c>
      <c r="K1017" s="651" t="s">
        <v>949</v>
      </c>
      <c r="L1017" s="653">
        <v>105.79400000000001</v>
      </c>
      <c r="M1017" s="653">
        <v>5</v>
      </c>
      <c r="N1017" s="654">
        <v>528.97</v>
      </c>
    </row>
    <row r="1018" spans="1:14" ht="14.4" customHeight="1" x14ac:dyDescent="0.3">
      <c r="A1018" s="649" t="s">
        <v>581</v>
      </c>
      <c r="B1018" s="650" t="s">
        <v>582</v>
      </c>
      <c r="C1018" s="651" t="s">
        <v>591</v>
      </c>
      <c r="D1018" s="652" t="s">
        <v>3556</v>
      </c>
      <c r="E1018" s="651" t="s">
        <v>609</v>
      </c>
      <c r="F1018" s="652" t="s">
        <v>3561</v>
      </c>
      <c r="G1018" s="651" t="s">
        <v>1959</v>
      </c>
      <c r="H1018" s="651" t="s">
        <v>2101</v>
      </c>
      <c r="I1018" s="651" t="s">
        <v>2102</v>
      </c>
      <c r="J1018" s="651" t="s">
        <v>2103</v>
      </c>
      <c r="K1018" s="651" t="s">
        <v>1854</v>
      </c>
      <c r="L1018" s="653">
        <v>66.535290312979797</v>
      </c>
      <c r="M1018" s="653">
        <v>17</v>
      </c>
      <c r="N1018" s="654">
        <v>1131.0999353206566</v>
      </c>
    </row>
    <row r="1019" spans="1:14" ht="14.4" customHeight="1" x14ac:dyDescent="0.3">
      <c r="A1019" s="649" t="s">
        <v>581</v>
      </c>
      <c r="B1019" s="650" t="s">
        <v>582</v>
      </c>
      <c r="C1019" s="651" t="s">
        <v>591</v>
      </c>
      <c r="D1019" s="652" t="s">
        <v>3556</v>
      </c>
      <c r="E1019" s="651" t="s">
        <v>609</v>
      </c>
      <c r="F1019" s="652" t="s">
        <v>3561</v>
      </c>
      <c r="G1019" s="651" t="s">
        <v>1959</v>
      </c>
      <c r="H1019" s="651" t="s">
        <v>3156</v>
      </c>
      <c r="I1019" s="651" t="s">
        <v>3157</v>
      </c>
      <c r="J1019" s="651" t="s">
        <v>3158</v>
      </c>
      <c r="K1019" s="651" t="s">
        <v>1068</v>
      </c>
      <c r="L1019" s="653">
        <v>89.193558147021349</v>
      </c>
      <c r="M1019" s="653">
        <v>3</v>
      </c>
      <c r="N1019" s="654">
        <v>267.58067444106405</v>
      </c>
    </row>
    <row r="1020" spans="1:14" ht="14.4" customHeight="1" x14ac:dyDescent="0.3">
      <c r="A1020" s="649" t="s">
        <v>581</v>
      </c>
      <c r="B1020" s="650" t="s">
        <v>582</v>
      </c>
      <c r="C1020" s="651" t="s">
        <v>591</v>
      </c>
      <c r="D1020" s="652" t="s">
        <v>3556</v>
      </c>
      <c r="E1020" s="651" t="s">
        <v>609</v>
      </c>
      <c r="F1020" s="652" t="s">
        <v>3561</v>
      </c>
      <c r="G1020" s="651" t="s">
        <v>1959</v>
      </c>
      <c r="H1020" s="651" t="s">
        <v>3159</v>
      </c>
      <c r="I1020" s="651" t="s">
        <v>3160</v>
      </c>
      <c r="J1020" s="651" t="s">
        <v>3161</v>
      </c>
      <c r="K1020" s="651" t="s">
        <v>613</v>
      </c>
      <c r="L1020" s="653">
        <v>151.63999937605499</v>
      </c>
      <c r="M1020" s="653">
        <v>2</v>
      </c>
      <c r="N1020" s="654">
        <v>303.27999875210998</v>
      </c>
    </row>
    <row r="1021" spans="1:14" ht="14.4" customHeight="1" x14ac:dyDescent="0.3">
      <c r="A1021" s="649" t="s">
        <v>581</v>
      </c>
      <c r="B1021" s="650" t="s">
        <v>582</v>
      </c>
      <c r="C1021" s="651" t="s">
        <v>591</v>
      </c>
      <c r="D1021" s="652" t="s">
        <v>3556</v>
      </c>
      <c r="E1021" s="651" t="s">
        <v>609</v>
      </c>
      <c r="F1021" s="652" t="s">
        <v>3561</v>
      </c>
      <c r="G1021" s="651" t="s">
        <v>1959</v>
      </c>
      <c r="H1021" s="651" t="s">
        <v>2107</v>
      </c>
      <c r="I1021" s="651" t="s">
        <v>2108</v>
      </c>
      <c r="J1021" s="651" t="s">
        <v>2109</v>
      </c>
      <c r="K1021" s="651" t="s">
        <v>2110</v>
      </c>
      <c r="L1021" s="653">
        <v>30.631555231670276</v>
      </c>
      <c r="M1021" s="653">
        <v>13</v>
      </c>
      <c r="N1021" s="654">
        <v>398.21021801171361</v>
      </c>
    </row>
    <row r="1022" spans="1:14" ht="14.4" customHeight="1" x14ac:dyDescent="0.3">
      <c r="A1022" s="649" t="s">
        <v>581</v>
      </c>
      <c r="B1022" s="650" t="s">
        <v>582</v>
      </c>
      <c r="C1022" s="651" t="s">
        <v>591</v>
      </c>
      <c r="D1022" s="652" t="s">
        <v>3556</v>
      </c>
      <c r="E1022" s="651" t="s">
        <v>609</v>
      </c>
      <c r="F1022" s="652" t="s">
        <v>3561</v>
      </c>
      <c r="G1022" s="651" t="s">
        <v>1959</v>
      </c>
      <c r="H1022" s="651" t="s">
        <v>2111</v>
      </c>
      <c r="I1022" s="651" t="s">
        <v>2112</v>
      </c>
      <c r="J1022" s="651" t="s">
        <v>2113</v>
      </c>
      <c r="K1022" s="651" t="s">
        <v>2114</v>
      </c>
      <c r="L1022" s="653">
        <v>23.970011068210585</v>
      </c>
      <c r="M1022" s="653">
        <v>4</v>
      </c>
      <c r="N1022" s="654">
        <v>95.880044272842341</v>
      </c>
    </row>
    <row r="1023" spans="1:14" ht="14.4" customHeight="1" x14ac:dyDescent="0.3">
      <c r="A1023" s="649" t="s">
        <v>581</v>
      </c>
      <c r="B1023" s="650" t="s">
        <v>582</v>
      </c>
      <c r="C1023" s="651" t="s">
        <v>591</v>
      </c>
      <c r="D1023" s="652" t="s">
        <v>3556</v>
      </c>
      <c r="E1023" s="651" t="s">
        <v>609</v>
      </c>
      <c r="F1023" s="652" t="s">
        <v>3561</v>
      </c>
      <c r="G1023" s="651" t="s">
        <v>1959</v>
      </c>
      <c r="H1023" s="651" t="s">
        <v>2115</v>
      </c>
      <c r="I1023" s="651" t="s">
        <v>2116</v>
      </c>
      <c r="J1023" s="651" t="s">
        <v>2117</v>
      </c>
      <c r="K1023" s="651" t="s">
        <v>2118</v>
      </c>
      <c r="L1023" s="653">
        <v>65.490099335259814</v>
      </c>
      <c r="M1023" s="653">
        <v>4</v>
      </c>
      <c r="N1023" s="654">
        <v>261.96039734103925</v>
      </c>
    </row>
    <row r="1024" spans="1:14" ht="14.4" customHeight="1" x14ac:dyDescent="0.3">
      <c r="A1024" s="649" t="s">
        <v>581</v>
      </c>
      <c r="B1024" s="650" t="s">
        <v>582</v>
      </c>
      <c r="C1024" s="651" t="s">
        <v>591</v>
      </c>
      <c r="D1024" s="652" t="s">
        <v>3556</v>
      </c>
      <c r="E1024" s="651" t="s">
        <v>609</v>
      </c>
      <c r="F1024" s="652" t="s">
        <v>3561</v>
      </c>
      <c r="G1024" s="651" t="s">
        <v>1959</v>
      </c>
      <c r="H1024" s="651" t="s">
        <v>3162</v>
      </c>
      <c r="I1024" s="651" t="s">
        <v>3163</v>
      </c>
      <c r="J1024" s="651" t="s">
        <v>3164</v>
      </c>
      <c r="K1024" s="651" t="s">
        <v>613</v>
      </c>
      <c r="L1024" s="653">
        <v>63.891539018216122</v>
      </c>
      <c r="M1024" s="653">
        <v>6</v>
      </c>
      <c r="N1024" s="654">
        <v>383.34923410929673</v>
      </c>
    </row>
    <row r="1025" spans="1:14" ht="14.4" customHeight="1" x14ac:dyDescent="0.3">
      <c r="A1025" s="649" t="s">
        <v>581</v>
      </c>
      <c r="B1025" s="650" t="s">
        <v>582</v>
      </c>
      <c r="C1025" s="651" t="s">
        <v>591</v>
      </c>
      <c r="D1025" s="652" t="s">
        <v>3556</v>
      </c>
      <c r="E1025" s="651" t="s">
        <v>609</v>
      </c>
      <c r="F1025" s="652" t="s">
        <v>3561</v>
      </c>
      <c r="G1025" s="651" t="s">
        <v>1959</v>
      </c>
      <c r="H1025" s="651" t="s">
        <v>3165</v>
      </c>
      <c r="I1025" s="651" t="s">
        <v>3166</v>
      </c>
      <c r="J1025" s="651" t="s">
        <v>3167</v>
      </c>
      <c r="K1025" s="651" t="s">
        <v>3168</v>
      </c>
      <c r="L1025" s="653">
        <v>82.793999308453635</v>
      </c>
      <c r="M1025" s="653">
        <v>10</v>
      </c>
      <c r="N1025" s="654">
        <v>827.93999308453635</v>
      </c>
    </row>
    <row r="1026" spans="1:14" ht="14.4" customHeight="1" x14ac:dyDescent="0.3">
      <c r="A1026" s="649" t="s">
        <v>581</v>
      </c>
      <c r="B1026" s="650" t="s">
        <v>582</v>
      </c>
      <c r="C1026" s="651" t="s">
        <v>591</v>
      </c>
      <c r="D1026" s="652" t="s">
        <v>3556</v>
      </c>
      <c r="E1026" s="651" t="s">
        <v>609</v>
      </c>
      <c r="F1026" s="652" t="s">
        <v>3561</v>
      </c>
      <c r="G1026" s="651" t="s">
        <v>1959</v>
      </c>
      <c r="H1026" s="651" t="s">
        <v>2122</v>
      </c>
      <c r="I1026" s="651" t="s">
        <v>2123</v>
      </c>
      <c r="J1026" s="651" t="s">
        <v>2124</v>
      </c>
      <c r="K1026" s="651" t="s">
        <v>2125</v>
      </c>
      <c r="L1026" s="653">
        <v>121.63200000000003</v>
      </c>
      <c r="M1026" s="653">
        <v>5</v>
      </c>
      <c r="N1026" s="654">
        <v>608.1600000000002</v>
      </c>
    </row>
    <row r="1027" spans="1:14" ht="14.4" customHeight="1" x14ac:dyDescent="0.3">
      <c r="A1027" s="649" t="s">
        <v>581</v>
      </c>
      <c r="B1027" s="650" t="s">
        <v>582</v>
      </c>
      <c r="C1027" s="651" t="s">
        <v>591</v>
      </c>
      <c r="D1027" s="652" t="s">
        <v>3556</v>
      </c>
      <c r="E1027" s="651" t="s">
        <v>609</v>
      </c>
      <c r="F1027" s="652" t="s">
        <v>3561</v>
      </c>
      <c r="G1027" s="651" t="s">
        <v>1959</v>
      </c>
      <c r="H1027" s="651" t="s">
        <v>2129</v>
      </c>
      <c r="I1027" s="651" t="s">
        <v>2130</v>
      </c>
      <c r="J1027" s="651" t="s">
        <v>2131</v>
      </c>
      <c r="K1027" s="651" t="s">
        <v>2132</v>
      </c>
      <c r="L1027" s="653">
        <v>249.82220461412089</v>
      </c>
      <c r="M1027" s="653">
        <v>10</v>
      </c>
      <c r="N1027" s="654">
        <v>2498.2220461412089</v>
      </c>
    </row>
    <row r="1028" spans="1:14" ht="14.4" customHeight="1" x14ac:dyDescent="0.3">
      <c r="A1028" s="649" t="s">
        <v>581</v>
      </c>
      <c r="B1028" s="650" t="s">
        <v>582</v>
      </c>
      <c r="C1028" s="651" t="s">
        <v>591</v>
      </c>
      <c r="D1028" s="652" t="s">
        <v>3556</v>
      </c>
      <c r="E1028" s="651" t="s">
        <v>609</v>
      </c>
      <c r="F1028" s="652" t="s">
        <v>3561</v>
      </c>
      <c r="G1028" s="651" t="s">
        <v>1959</v>
      </c>
      <c r="H1028" s="651" t="s">
        <v>2133</v>
      </c>
      <c r="I1028" s="651" t="s">
        <v>2134</v>
      </c>
      <c r="J1028" s="651" t="s">
        <v>2022</v>
      </c>
      <c r="K1028" s="651" t="s">
        <v>2135</v>
      </c>
      <c r="L1028" s="653">
        <v>74.07826788318485</v>
      </c>
      <c r="M1028" s="653">
        <v>81</v>
      </c>
      <c r="N1028" s="654">
        <v>6000.3396985379732</v>
      </c>
    </row>
    <row r="1029" spans="1:14" ht="14.4" customHeight="1" x14ac:dyDescent="0.3">
      <c r="A1029" s="649" t="s">
        <v>581</v>
      </c>
      <c r="B1029" s="650" t="s">
        <v>582</v>
      </c>
      <c r="C1029" s="651" t="s">
        <v>591</v>
      </c>
      <c r="D1029" s="652" t="s">
        <v>3556</v>
      </c>
      <c r="E1029" s="651" t="s">
        <v>609</v>
      </c>
      <c r="F1029" s="652" t="s">
        <v>3561</v>
      </c>
      <c r="G1029" s="651" t="s">
        <v>1959</v>
      </c>
      <c r="H1029" s="651" t="s">
        <v>3169</v>
      </c>
      <c r="I1029" s="651" t="s">
        <v>3170</v>
      </c>
      <c r="J1029" s="651" t="s">
        <v>1973</v>
      </c>
      <c r="K1029" s="651" t="s">
        <v>3171</v>
      </c>
      <c r="L1029" s="653">
        <v>376.43</v>
      </c>
      <c r="M1029" s="653">
        <v>2</v>
      </c>
      <c r="N1029" s="654">
        <v>752.86</v>
      </c>
    </row>
    <row r="1030" spans="1:14" ht="14.4" customHeight="1" x14ac:dyDescent="0.3">
      <c r="A1030" s="649" t="s">
        <v>581</v>
      </c>
      <c r="B1030" s="650" t="s">
        <v>582</v>
      </c>
      <c r="C1030" s="651" t="s">
        <v>591</v>
      </c>
      <c r="D1030" s="652" t="s">
        <v>3556</v>
      </c>
      <c r="E1030" s="651" t="s">
        <v>609</v>
      </c>
      <c r="F1030" s="652" t="s">
        <v>3561</v>
      </c>
      <c r="G1030" s="651" t="s">
        <v>1959</v>
      </c>
      <c r="H1030" s="651" t="s">
        <v>2136</v>
      </c>
      <c r="I1030" s="651" t="s">
        <v>2137</v>
      </c>
      <c r="J1030" s="651" t="s">
        <v>2138</v>
      </c>
      <c r="K1030" s="651" t="s">
        <v>2139</v>
      </c>
      <c r="L1030" s="653">
        <v>70.915725790720344</v>
      </c>
      <c r="M1030" s="653">
        <v>240</v>
      </c>
      <c r="N1030" s="654">
        <v>17019.774189772881</v>
      </c>
    </row>
    <row r="1031" spans="1:14" ht="14.4" customHeight="1" x14ac:dyDescent="0.3">
      <c r="A1031" s="649" t="s">
        <v>581</v>
      </c>
      <c r="B1031" s="650" t="s">
        <v>582</v>
      </c>
      <c r="C1031" s="651" t="s">
        <v>591</v>
      </c>
      <c r="D1031" s="652" t="s">
        <v>3556</v>
      </c>
      <c r="E1031" s="651" t="s">
        <v>609</v>
      </c>
      <c r="F1031" s="652" t="s">
        <v>3561</v>
      </c>
      <c r="G1031" s="651" t="s">
        <v>1959</v>
      </c>
      <c r="H1031" s="651" t="s">
        <v>3172</v>
      </c>
      <c r="I1031" s="651" t="s">
        <v>3173</v>
      </c>
      <c r="J1031" s="651" t="s">
        <v>3174</v>
      </c>
      <c r="K1031" s="651" t="s">
        <v>3175</v>
      </c>
      <c r="L1031" s="653">
        <v>28.089999999999996</v>
      </c>
      <c r="M1031" s="653">
        <v>2</v>
      </c>
      <c r="N1031" s="654">
        <v>56.179999999999993</v>
      </c>
    </row>
    <row r="1032" spans="1:14" ht="14.4" customHeight="1" x14ac:dyDescent="0.3">
      <c r="A1032" s="649" t="s">
        <v>581</v>
      </c>
      <c r="B1032" s="650" t="s">
        <v>582</v>
      </c>
      <c r="C1032" s="651" t="s">
        <v>591</v>
      </c>
      <c r="D1032" s="652" t="s">
        <v>3556</v>
      </c>
      <c r="E1032" s="651" t="s">
        <v>609</v>
      </c>
      <c r="F1032" s="652" t="s">
        <v>3561</v>
      </c>
      <c r="G1032" s="651" t="s">
        <v>1959</v>
      </c>
      <c r="H1032" s="651" t="s">
        <v>2147</v>
      </c>
      <c r="I1032" s="651" t="s">
        <v>2148</v>
      </c>
      <c r="J1032" s="651" t="s">
        <v>2149</v>
      </c>
      <c r="K1032" s="651" t="s">
        <v>2150</v>
      </c>
      <c r="L1032" s="653">
        <v>89.532000000000011</v>
      </c>
      <c r="M1032" s="653">
        <v>5</v>
      </c>
      <c r="N1032" s="654">
        <v>447.66000000000008</v>
      </c>
    </row>
    <row r="1033" spans="1:14" ht="14.4" customHeight="1" x14ac:dyDescent="0.3">
      <c r="A1033" s="649" t="s">
        <v>581</v>
      </c>
      <c r="B1033" s="650" t="s">
        <v>582</v>
      </c>
      <c r="C1033" s="651" t="s">
        <v>591</v>
      </c>
      <c r="D1033" s="652" t="s">
        <v>3556</v>
      </c>
      <c r="E1033" s="651" t="s">
        <v>609</v>
      </c>
      <c r="F1033" s="652" t="s">
        <v>3561</v>
      </c>
      <c r="G1033" s="651" t="s">
        <v>1959</v>
      </c>
      <c r="H1033" s="651" t="s">
        <v>3176</v>
      </c>
      <c r="I1033" s="651" t="s">
        <v>3177</v>
      </c>
      <c r="J1033" s="651" t="s">
        <v>3178</v>
      </c>
      <c r="K1033" s="651" t="s">
        <v>3179</v>
      </c>
      <c r="L1033" s="653">
        <v>151.636146238279</v>
      </c>
      <c r="M1033" s="653">
        <v>1</v>
      </c>
      <c r="N1033" s="654">
        <v>151.636146238279</v>
      </c>
    </row>
    <row r="1034" spans="1:14" ht="14.4" customHeight="1" x14ac:dyDescent="0.3">
      <c r="A1034" s="649" t="s">
        <v>581</v>
      </c>
      <c r="B1034" s="650" t="s">
        <v>582</v>
      </c>
      <c r="C1034" s="651" t="s">
        <v>591</v>
      </c>
      <c r="D1034" s="652" t="s">
        <v>3556</v>
      </c>
      <c r="E1034" s="651" t="s">
        <v>609</v>
      </c>
      <c r="F1034" s="652" t="s">
        <v>3561</v>
      </c>
      <c r="G1034" s="651" t="s">
        <v>1959</v>
      </c>
      <c r="H1034" s="651" t="s">
        <v>3180</v>
      </c>
      <c r="I1034" s="651" t="s">
        <v>3181</v>
      </c>
      <c r="J1034" s="651" t="s">
        <v>3152</v>
      </c>
      <c r="K1034" s="651" t="s">
        <v>3182</v>
      </c>
      <c r="L1034" s="653">
        <v>117.17833333333336</v>
      </c>
      <c r="M1034" s="653">
        <v>6</v>
      </c>
      <c r="N1034" s="654">
        <v>703.07000000000016</v>
      </c>
    </row>
    <row r="1035" spans="1:14" ht="14.4" customHeight="1" x14ac:dyDescent="0.3">
      <c r="A1035" s="649" t="s">
        <v>581</v>
      </c>
      <c r="B1035" s="650" t="s">
        <v>582</v>
      </c>
      <c r="C1035" s="651" t="s">
        <v>591</v>
      </c>
      <c r="D1035" s="652" t="s">
        <v>3556</v>
      </c>
      <c r="E1035" s="651" t="s">
        <v>609</v>
      </c>
      <c r="F1035" s="652" t="s">
        <v>3561</v>
      </c>
      <c r="G1035" s="651" t="s">
        <v>1959</v>
      </c>
      <c r="H1035" s="651" t="s">
        <v>3183</v>
      </c>
      <c r="I1035" s="651" t="s">
        <v>1300</v>
      </c>
      <c r="J1035" s="651" t="s">
        <v>3184</v>
      </c>
      <c r="K1035" s="651" t="s">
        <v>3185</v>
      </c>
      <c r="L1035" s="653">
        <v>103.35000000000002</v>
      </c>
      <c r="M1035" s="653">
        <v>1</v>
      </c>
      <c r="N1035" s="654">
        <v>103.35000000000002</v>
      </c>
    </row>
    <row r="1036" spans="1:14" ht="14.4" customHeight="1" x14ac:dyDescent="0.3">
      <c r="A1036" s="649" t="s">
        <v>581</v>
      </c>
      <c r="B1036" s="650" t="s">
        <v>582</v>
      </c>
      <c r="C1036" s="651" t="s">
        <v>591</v>
      </c>
      <c r="D1036" s="652" t="s">
        <v>3556</v>
      </c>
      <c r="E1036" s="651" t="s">
        <v>609</v>
      </c>
      <c r="F1036" s="652" t="s">
        <v>3561</v>
      </c>
      <c r="G1036" s="651" t="s">
        <v>1959</v>
      </c>
      <c r="H1036" s="651" t="s">
        <v>2155</v>
      </c>
      <c r="I1036" s="651" t="s">
        <v>2156</v>
      </c>
      <c r="J1036" s="651" t="s">
        <v>2157</v>
      </c>
      <c r="K1036" s="651" t="s">
        <v>922</v>
      </c>
      <c r="L1036" s="653">
        <v>97.9</v>
      </c>
      <c r="M1036" s="653">
        <v>2</v>
      </c>
      <c r="N1036" s="654">
        <v>195.8</v>
      </c>
    </row>
    <row r="1037" spans="1:14" ht="14.4" customHeight="1" x14ac:dyDescent="0.3">
      <c r="A1037" s="649" t="s">
        <v>581</v>
      </c>
      <c r="B1037" s="650" t="s">
        <v>582</v>
      </c>
      <c r="C1037" s="651" t="s">
        <v>591</v>
      </c>
      <c r="D1037" s="652" t="s">
        <v>3556</v>
      </c>
      <c r="E1037" s="651" t="s">
        <v>609</v>
      </c>
      <c r="F1037" s="652" t="s">
        <v>3561</v>
      </c>
      <c r="G1037" s="651" t="s">
        <v>1959</v>
      </c>
      <c r="H1037" s="651" t="s">
        <v>2158</v>
      </c>
      <c r="I1037" s="651" t="s">
        <v>2159</v>
      </c>
      <c r="J1037" s="651" t="s">
        <v>2160</v>
      </c>
      <c r="K1037" s="651" t="s">
        <v>922</v>
      </c>
      <c r="L1037" s="653">
        <v>167.96981378479086</v>
      </c>
      <c r="M1037" s="653">
        <v>2</v>
      </c>
      <c r="N1037" s="654">
        <v>335.93962756958172</v>
      </c>
    </row>
    <row r="1038" spans="1:14" ht="14.4" customHeight="1" x14ac:dyDescent="0.3">
      <c r="A1038" s="649" t="s">
        <v>581</v>
      </c>
      <c r="B1038" s="650" t="s">
        <v>582</v>
      </c>
      <c r="C1038" s="651" t="s">
        <v>591</v>
      </c>
      <c r="D1038" s="652" t="s">
        <v>3556</v>
      </c>
      <c r="E1038" s="651" t="s">
        <v>609</v>
      </c>
      <c r="F1038" s="652" t="s">
        <v>3561</v>
      </c>
      <c r="G1038" s="651" t="s">
        <v>1959</v>
      </c>
      <c r="H1038" s="651" t="s">
        <v>2161</v>
      </c>
      <c r="I1038" s="651" t="s">
        <v>2162</v>
      </c>
      <c r="J1038" s="651" t="s">
        <v>2163</v>
      </c>
      <c r="K1038" s="651" t="s">
        <v>2164</v>
      </c>
      <c r="L1038" s="653">
        <v>41.519816423852021</v>
      </c>
      <c r="M1038" s="653">
        <v>1</v>
      </c>
      <c r="N1038" s="654">
        <v>41.519816423852021</v>
      </c>
    </row>
    <row r="1039" spans="1:14" ht="14.4" customHeight="1" x14ac:dyDescent="0.3">
      <c r="A1039" s="649" t="s">
        <v>581</v>
      </c>
      <c r="B1039" s="650" t="s">
        <v>582</v>
      </c>
      <c r="C1039" s="651" t="s">
        <v>591</v>
      </c>
      <c r="D1039" s="652" t="s">
        <v>3556</v>
      </c>
      <c r="E1039" s="651" t="s">
        <v>609</v>
      </c>
      <c r="F1039" s="652" t="s">
        <v>3561</v>
      </c>
      <c r="G1039" s="651" t="s">
        <v>1959</v>
      </c>
      <c r="H1039" s="651" t="s">
        <v>3186</v>
      </c>
      <c r="I1039" s="651" t="s">
        <v>3187</v>
      </c>
      <c r="J1039" s="651" t="s">
        <v>2131</v>
      </c>
      <c r="K1039" s="651" t="s">
        <v>3188</v>
      </c>
      <c r="L1039" s="653">
        <v>957.64059921889441</v>
      </c>
      <c r="M1039" s="653">
        <v>6</v>
      </c>
      <c r="N1039" s="654">
        <v>5745.8435953133667</v>
      </c>
    </row>
    <row r="1040" spans="1:14" ht="14.4" customHeight="1" x14ac:dyDescent="0.3">
      <c r="A1040" s="649" t="s">
        <v>581</v>
      </c>
      <c r="B1040" s="650" t="s">
        <v>582</v>
      </c>
      <c r="C1040" s="651" t="s">
        <v>591</v>
      </c>
      <c r="D1040" s="652" t="s">
        <v>3556</v>
      </c>
      <c r="E1040" s="651" t="s">
        <v>609</v>
      </c>
      <c r="F1040" s="652" t="s">
        <v>3561</v>
      </c>
      <c r="G1040" s="651" t="s">
        <v>1959</v>
      </c>
      <c r="H1040" s="651" t="s">
        <v>2175</v>
      </c>
      <c r="I1040" s="651" t="s">
        <v>2176</v>
      </c>
      <c r="J1040" s="651" t="s">
        <v>1999</v>
      </c>
      <c r="K1040" s="651" t="s">
        <v>2177</v>
      </c>
      <c r="L1040" s="653">
        <v>356.49999999999994</v>
      </c>
      <c r="M1040" s="653">
        <v>3</v>
      </c>
      <c r="N1040" s="654">
        <v>1069.4999999999998</v>
      </c>
    </row>
    <row r="1041" spans="1:14" ht="14.4" customHeight="1" x14ac:dyDescent="0.3">
      <c r="A1041" s="649" t="s">
        <v>581</v>
      </c>
      <c r="B1041" s="650" t="s">
        <v>582</v>
      </c>
      <c r="C1041" s="651" t="s">
        <v>591</v>
      </c>
      <c r="D1041" s="652" t="s">
        <v>3556</v>
      </c>
      <c r="E1041" s="651" t="s">
        <v>609</v>
      </c>
      <c r="F1041" s="652" t="s">
        <v>3561</v>
      </c>
      <c r="G1041" s="651" t="s">
        <v>1959</v>
      </c>
      <c r="H1041" s="651" t="s">
        <v>2178</v>
      </c>
      <c r="I1041" s="651" t="s">
        <v>2179</v>
      </c>
      <c r="J1041" s="651" t="s">
        <v>1999</v>
      </c>
      <c r="K1041" s="651" t="s">
        <v>2180</v>
      </c>
      <c r="L1041" s="653">
        <v>414.00000000000006</v>
      </c>
      <c r="M1041" s="653">
        <v>2</v>
      </c>
      <c r="N1041" s="654">
        <v>828.00000000000011</v>
      </c>
    </row>
    <row r="1042" spans="1:14" ht="14.4" customHeight="1" x14ac:dyDescent="0.3">
      <c r="A1042" s="649" t="s">
        <v>581</v>
      </c>
      <c r="B1042" s="650" t="s">
        <v>582</v>
      </c>
      <c r="C1042" s="651" t="s">
        <v>591</v>
      </c>
      <c r="D1042" s="652" t="s">
        <v>3556</v>
      </c>
      <c r="E1042" s="651" t="s">
        <v>609</v>
      </c>
      <c r="F1042" s="652" t="s">
        <v>3561</v>
      </c>
      <c r="G1042" s="651" t="s">
        <v>1959</v>
      </c>
      <c r="H1042" s="651" t="s">
        <v>3189</v>
      </c>
      <c r="I1042" s="651" t="s">
        <v>3190</v>
      </c>
      <c r="J1042" s="651" t="s">
        <v>3191</v>
      </c>
      <c r="K1042" s="651" t="s">
        <v>1604</v>
      </c>
      <c r="L1042" s="653">
        <v>97.760506421984516</v>
      </c>
      <c r="M1042" s="653">
        <v>1</v>
      </c>
      <c r="N1042" s="654">
        <v>97.760506421984516</v>
      </c>
    </row>
    <row r="1043" spans="1:14" ht="14.4" customHeight="1" x14ac:dyDescent="0.3">
      <c r="A1043" s="649" t="s">
        <v>581</v>
      </c>
      <c r="B1043" s="650" t="s">
        <v>582</v>
      </c>
      <c r="C1043" s="651" t="s">
        <v>591</v>
      </c>
      <c r="D1043" s="652" t="s">
        <v>3556</v>
      </c>
      <c r="E1043" s="651" t="s">
        <v>609</v>
      </c>
      <c r="F1043" s="652" t="s">
        <v>3561</v>
      </c>
      <c r="G1043" s="651" t="s">
        <v>1959</v>
      </c>
      <c r="H1043" s="651" t="s">
        <v>3192</v>
      </c>
      <c r="I1043" s="651" t="s">
        <v>3193</v>
      </c>
      <c r="J1043" s="651" t="s">
        <v>3194</v>
      </c>
      <c r="K1043" s="651" t="s">
        <v>3195</v>
      </c>
      <c r="L1043" s="653">
        <v>171.81999999999996</v>
      </c>
      <c r="M1043" s="653">
        <v>2</v>
      </c>
      <c r="N1043" s="654">
        <v>343.63999999999993</v>
      </c>
    </row>
    <row r="1044" spans="1:14" ht="14.4" customHeight="1" x14ac:dyDescent="0.3">
      <c r="A1044" s="649" t="s">
        <v>581</v>
      </c>
      <c r="B1044" s="650" t="s">
        <v>582</v>
      </c>
      <c r="C1044" s="651" t="s">
        <v>591</v>
      </c>
      <c r="D1044" s="652" t="s">
        <v>3556</v>
      </c>
      <c r="E1044" s="651" t="s">
        <v>609</v>
      </c>
      <c r="F1044" s="652" t="s">
        <v>3561</v>
      </c>
      <c r="G1044" s="651" t="s">
        <v>1959</v>
      </c>
      <c r="H1044" s="651" t="s">
        <v>3196</v>
      </c>
      <c r="I1044" s="651" t="s">
        <v>3197</v>
      </c>
      <c r="J1044" s="651" t="s">
        <v>3198</v>
      </c>
      <c r="K1044" s="651" t="s">
        <v>3199</v>
      </c>
      <c r="L1044" s="653">
        <v>128.92999999999989</v>
      </c>
      <c r="M1044" s="653">
        <v>1</v>
      </c>
      <c r="N1044" s="654">
        <v>128.92999999999989</v>
      </c>
    </row>
    <row r="1045" spans="1:14" ht="14.4" customHeight="1" x14ac:dyDescent="0.3">
      <c r="A1045" s="649" t="s">
        <v>581</v>
      </c>
      <c r="B1045" s="650" t="s">
        <v>582</v>
      </c>
      <c r="C1045" s="651" t="s">
        <v>591</v>
      </c>
      <c r="D1045" s="652" t="s">
        <v>3556</v>
      </c>
      <c r="E1045" s="651" t="s">
        <v>609</v>
      </c>
      <c r="F1045" s="652" t="s">
        <v>3561</v>
      </c>
      <c r="G1045" s="651" t="s">
        <v>1959</v>
      </c>
      <c r="H1045" s="651" t="s">
        <v>2181</v>
      </c>
      <c r="I1045" s="651" t="s">
        <v>2182</v>
      </c>
      <c r="J1045" s="651" t="s">
        <v>2183</v>
      </c>
      <c r="K1045" s="651" t="s">
        <v>2184</v>
      </c>
      <c r="L1045" s="653">
        <v>380.83201515136398</v>
      </c>
      <c r="M1045" s="653">
        <v>83</v>
      </c>
      <c r="N1045" s="654">
        <v>31609.05725756321</v>
      </c>
    </row>
    <row r="1046" spans="1:14" ht="14.4" customHeight="1" x14ac:dyDescent="0.3">
      <c r="A1046" s="649" t="s">
        <v>581</v>
      </c>
      <c r="B1046" s="650" t="s">
        <v>582</v>
      </c>
      <c r="C1046" s="651" t="s">
        <v>591</v>
      </c>
      <c r="D1046" s="652" t="s">
        <v>3556</v>
      </c>
      <c r="E1046" s="651" t="s">
        <v>609</v>
      </c>
      <c r="F1046" s="652" t="s">
        <v>3561</v>
      </c>
      <c r="G1046" s="651" t="s">
        <v>1959</v>
      </c>
      <c r="H1046" s="651" t="s">
        <v>2185</v>
      </c>
      <c r="I1046" s="651" t="s">
        <v>2186</v>
      </c>
      <c r="J1046" s="651" t="s">
        <v>2085</v>
      </c>
      <c r="K1046" s="651" t="s">
        <v>2187</v>
      </c>
      <c r="L1046" s="653">
        <v>62.044153083785119</v>
      </c>
      <c r="M1046" s="653">
        <v>29</v>
      </c>
      <c r="N1046" s="654">
        <v>1799.2804394297684</v>
      </c>
    </row>
    <row r="1047" spans="1:14" ht="14.4" customHeight="1" x14ac:dyDescent="0.3">
      <c r="A1047" s="649" t="s">
        <v>581</v>
      </c>
      <c r="B1047" s="650" t="s">
        <v>582</v>
      </c>
      <c r="C1047" s="651" t="s">
        <v>591</v>
      </c>
      <c r="D1047" s="652" t="s">
        <v>3556</v>
      </c>
      <c r="E1047" s="651" t="s">
        <v>609</v>
      </c>
      <c r="F1047" s="652" t="s">
        <v>3561</v>
      </c>
      <c r="G1047" s="651" t="s">
        <v>1959</v>
      </c>
      <c r="H1047" s="651" t="s">
        <v>2188</v>
      </c>
      <c r="I1047" s="651" t="s">
        <v>2189</v>
      </c>
      <c r="J1047" s="651" t="s">
        <v>2190</v>
      </c>
      <c r="K1047" s="651" t="s">
        <v>2191</v>
      </c>
      <c r="L1047" s="653">
        <v>162.14666666666665</v>
      </c>
      <c r="M1047" s="653">
        <v>9</v>
      </c>
      <c r="N1047" s="654">
        <v>1459.3199999999997</v>
      </c>
    </row>
    <row r="1048" spans="1:14" ht="14.4" customHeight="1" x14ac:dyDescent="0.3">
      <c r="A1048" s="649" t="s">
        <v>581</v>
      </c>
      <c r="B1048" s="650" t="s">
        <v>582</v>
      </c>
      <c r="C1048" s="651" t="s">
        <v>591</v>
      </c>
      <c r="D1048" s="652" t="s">
        <v>3556</v>
      </c>
      <c r="E1048" s="651" t="s">
        <v>609</v>
      </c>
      <c r="F1048" s="652" t="s">
        <v>3561</v>
      </c>
      <c r="G1048" s="651" t="s">
        <v>1959</v>
      </c>
      <c r="H1048" s="651" t="s">
        <v>2192</v>
      </c>
      <c r="I1048" s="651" t="s">
        <v>2193</v>
      </c>
      <c r="J1048" s="651" t="s">
        <v>2194</v>
      </c>
      <c r="K1048" s="651" t="s">
        <v>1452</v>
      </c>
      <c r="L1048" s="653">
        <v>29.559999999999992</v>
      </c>
      <c r="M1048" s="653">
        <v>10</v>
      </c>
      <c r="N1048" s="654">
        <v>295.59999999999991</v>
      </c>
    </row>
    <row r="1049" spans="1:14" ht="14.4" customHeight="1" x14ac:dyDescent="0.3">
      <c r="A1049" s="649" t="s">
        <v>581</v>
      </c>
      <c r="B1049" s="650" t="s">
        <v>582</v>
      </c>
      <c r="C1049" s="651" t="s">
        <v>591</v>
      </c>
      <c r="D1049" s="652" t="s">
        <v>3556</v>
      </c>
      <c r="E1049" s="651" t="s">
        <v>609</v>
      </c>
      <c r="F1049" s="652" t="s">
        <v>3561</v>
      </c>
      <c r="G1049" s="651" t="s">
        <v>1959</v>
      </c>
      <c r="H1049" s="651" t="s">
        <v>2195</v>
      </c>
      <c r="I1049" s="651" t="s">
        <v>2196</v>
      </c>
      <c r="J1049" s="651" t="s">
        <v>2197</v>
      </c>
      <c r="K1049" s="651" t="s">
        <v>2198</v>
      </c>
      <c r="L1049" s="653">
        <v>96.549999999999969</v>
      </c>
      <c r="M1049" s="653">
        <v>1</v>
      </c>
      <c r="N1049" s="654">
        <v>96.549999999999969</v>
      </c>
    </row>
    <row r="1050" spans="1:14" ht="14.4" customHeight="1" x14ac:dyDescent="0.3">
      <c r="A1050" s="649" t="s">
        <v>581</v>
      </c>
      <c r="B1050" s="650" t="s">
        <v>582</v>
      </c>
      <c r="C1050" s="651" t="s">
        <v>591</v>
      </c>
      <c r="D1050" s="652" t="s">
        <v>3556</v>
      </c>
      <c r="E1050" s="651" t="s">
        <v>609</v>
      </c>
      <c r="F1050" s="652" t="s">
        <v>3561</v>
      </c>
      <c r="G1050" s="651" t="s">
        <v>1959</v>
      </c>
      <c r="H1050" s="651" t="s">
        <v>3200</v>
      </c>
      <c r="I1050" s="651" t="s">
        <v>3201</v>
      </c>
      <c r="J1050" s="651" t="s">
        <v>3202</v>
      </c>
      <c r="K1050" s="651" t="s">
        <v>3203</v>
      </c>
      <c r="L1050" s="653">
        <v>84.180060703847474</v>
      </c>
      <c r="M1050" s="653">
        <v>7</v>
      </c>
      <c r="N1050" s="654">
        <v>589.26042492693227</v>
      </c>
    </row>
    <row r="1051" spans="1:14" ht="14.4" customHeight="1" x14ac:dyDescent="0.3">
      <c r="A1051" s="649" t="s">
        <v>581</v>
      </c>
      <c r="B1051" s="650" t="s">
        <v>582</v>
      </c>
      <c r="C1051" s="651" t="s">
        <v>591</v>
      </c>
      <c r="D1051" s="652" t="s">
        <v>3556</v>
      </c>
      <c r="E1051" s="651" t="s">
        <v>609</v>
      </c>
      <c r="F1051" s="652" t="s">
        <v>3561</v>
      </c>
      <c r="G1051" s="651" t="s">
        <v>1959</v>
      </c>
      <c r="H1051" s="651" t="s">
        <v>3204</v>
      </c>
      <c r="I1051" s="651" t="s">
        <v>3205</v>
      </c>
      <c r="J1051" s="651" t="s">
        <v>2499</v>
      </c>
      <c r="K1051" s="651" t="s">
        <v>3206</v>
      </c>
      <c r="L1051" s="653">
        <v>317.69999999999987</v>
      </c>
      <c r="M1051" s="653">
        <v>1</v>
      </c>
      <c r="N1051" s="654">
        <v>317.69999999999987</v>
      </c>
    </row>
    <row r="1052" spans="1:14" ht="14.4" customHeight="1" x14ac:dyDescent="0.3">
      <c r="A1052" s="649" t="s">
        <v>581</v>
      </c>
      <c r="B1052" s="650" t="s">
        <v>582</v>
      </c>
      <c r="C1052" s="651" t="s">
        <v>591</v>
      </c>
      <c r="D1052" s="652" t="s">
        <v>3556</v>
      </c>
      <c r="E1052" s="651" t="s">
        <v>609</v>
      </c>
      <c r="F1052" s="652" t="s">
        <v>3561</v>
      </c>
      <c r="G1052" s="651" t="s">
        <v>1959</v>
      </c>
      <c r="H1052" s="651" t="s">
        <v>2203</v>
      </c>
      <c r="I1052" s="651" t="s">
        <v>2203</v>
      </c>
      <c r="J1052" s="651" t="s">
        <v>2204</v>
      </c>
      <c r="K1052" s="651" t="s">
        <v>2205</v>
      </c>
      <c r="L1052" s="653">
        <v>96.157290007468418</v>
      </c>
      <c r="M1052" s="653">
        <v>36.681000000000012</v>
      </c>
      <c r="N1052" s="654">
        <v>3527.1455547639503</v>
      </c>
    </row>
    <row r="1053" spans="1:14" ht="14.4" customHeight="1" x14ac:dyDescent="0.3">
      <c r="A1053" s="649" t="s">
        <v>581</v>
      </c>
      <c r="B1053" s="650" t="s">
        <v>582</v>
      </c>
      <c r="C1053" s="651" t="s">
        <v>591</v>
      </c>
      <c r="D1053" s="652" t="s">
        <v>3556</v>
      </c>
      <c r="E1053" s="651" t="s">
        <v>609</v>
      </c>
      <c r="F1053" s="652" t="s">
        <v>3561</v>
      </c>
      <c r="G1053" s="651" t="s">
        <v>1959</v>
      </c>
      <c r="H1053" s="651" t="s">
        <v>2206</v>
      </c>
      <c r="I1053" s="651" t="s">
        <v>2207</v>
      </c>
      <c r="J1053" s="651" t="s">
        <v>2204</v>
      </c>
      <c r="K1053" s="651" t="s">
        <v>2208</v>
      </c>
      <c r="L1053" s="653">
        <v>234.0519038530928</v>
      </c>
      <c r="M1053" s="653">
        <v>238.43647299999998</v>
      </c>
      <c r="N1053" s="654">
        <v>55806.510453666553</v>
      </c>
    </row>
    <row r="1054" spans="1:14" ht="14.4" customHeight="1" x14ac:dyDescent="0.3">
      <c r="A1054" s="649" t="s">
        <v>581</v>
      </c>
      <c r="B1054" s="650" t="s">
        <v>582</v>
      </c>
      <c r="C1054" s="651" t="s">
        <v>591</v>
      </c>
      <c r="D1054" s="652" t="s">
        <v>3556</v>
      </c>
      <c r="E1054" s="651" t="s">
        <v>609</v>
      </c>
      <c r="F1054" s="652" t="s">
        <v>3561</v>
      </c>
      <c r="G1054" s="651" t="s">
        <v>1959</v>
      </c>
      <c r="H1054" s="651" t="s">
        <v>2209</v>
      </c>
      <c r="I1054" s="651" t="s">
        <v>2209</v>
      </c>
      <c r="J1054" s="651" t="s">
        <v>2210</v>
      </c>
      <c r="K1054" s="651" t="s">
        <v>2211</v>
      </c>
      <c r="L1054" s="653">
        <v>622.6727375971434</v>
      </c>
      <c r="M1054" s="653">
        <v>60.562579599999964</v>
      </c>
      <c r="N1054" s="654">
        <v>37710.667235476889</v>
      </c>
    </row>
    <row r="1055" spans="1:14" ht="14.4" customHeight="1" x14ac:dyDescent="0.3">
      <c r="A1055" s="649" t="s">
        <v>581</v>
      </c>
      <c r="B1055" s="650" t="s">
        <v>582</v>
      </c>
      <c r="C1055" s="651" t="s">
        <v>591</v>
      </c>
      <c r="D1055" s="652" t="s">
        <v>3556</v>
      </c>
      <c r="E1055" s="651" t="s">
        <v>609</v>
      </c>
      <c r="F1055" s="652" t="s">
        <v>3561</v>
      </c>
      <c r="G1055" s="651" t="s">
        <v>1959</v>
      </c>
      <c r="H1055" s="651" t="s">
        <v>3207</v>
      </c>
      <c r="I1055" s="651" t="s">
        <v>3208</v>
      </c>
      <c r="J1055" s="651" t="s">
        <v>3209</v>
      </c>
      <c r="K1055" s="651" t="s">
        <v>3210</v>
      </c>
      <c r="L1055" s="653">
        <v>57.21</v>
      </c>
      <c r="M1055" s="653">
        <v>1</v>
      </c>
      <c r="N1055" s="654">
        <v>57.21</v>
      </c>
    </row>
    <row r="1056" spans="1:14" ht="14.4" customHeight="1" x14ac:dyDescent="0.3">
      <c r="A1056" s="649" t="s">
        <v>581</v>
      </c>
      <c r="B1056" s="650" t="s">
        <v>582</v>
      </c>
      <c r="C1056" s="651" t="s">
        <v>591</v>
      </c>
      <c r="D1056" s="652" t="s">
        <v>3556</v>
      </c>
      <c r="E1056" s="651" t="s">
        <v>609</v>
      </c>
      <c r="F1056" s="652" t="s">
        <v>3561</v>
      </c>
      <c r="G1056" s="651" t="s">
        <v>1959</v>
      </c>
      <c r="H1056" s="651" t="s">
        <v>3211</v>
      </c>
      <c r="I1056" s="651" t="s">
        <v>3212</v>
      </c>
      <c r="J1056" s="651" t="s">
        <v>3213</v>
      </c>
      <c r="K1056" s="651" t="s">
        <v>1133</v>
      </c>
      <c r="L1056" s="653">
        <v>42.501720868028507</v>
      </c>
      <c r="M1056" s="653">
        <v>6</v>
      </c>
      <c r="N1056" s="654">
        <v>255.01032520817103</v>
      </c>
    </row>
    <row r="1057" spans="1:14" ht="14.4" customHeight="1" x14ac:dyDescent="0.3">
      <c r="A1057" s="649" t="s">
        <v>581</v>
      </c>
      <c r="B1057" s="650" t="s">
        <v>582</v>
      </c>
      <c r="C1057" s="651" t="s">
        <v>591</v>
      </c>
      <c r="D1057" s="652" t="s">
        <v>3556</v>
      </c>
      <c r="E1057" s="651" t="s">
        <v>609</v>
      </c>
      <c r="F1057" s="652" t="s">
        <v>3561</v>
      </c>
      <c r="G1057" s="651" t="s">
        <v>1959</v>
      </c>
      <c r="H1057" s="651" t="s">
        <v>3214</v>
      </c>
      <c r="I1057" s="651" t="s">
        <v>3215</v>
      </c>
      <c r="J1057" s="651" t="s">
        <v>3216</v>
      </c>
      <c r="K1057" s="651" t="s">
        <v>922</v>
      </c>
      <c r="L1057" s="653">
        <v>39.469999999999992</v>
      </c>
      <c r="M1057" s="653">
        <v>2</v>
      </c>
      <c r="N1057" s="654">
        <v>78.939999999999984</v>
      </c>
    </row>
    <row r="1058" spans="1:14" ht="14.4" customHeight="1" x14ac:dyDescent="0.3">
      <c r="A1058" s="649" t="s">
        <v>581</v>
      </c>
      <c r="B1058" s="650" t="s">
        <v>582</v>
      </c>
      <c r="C1058" s="651" t="s">
        <v>591</v>
      </c>
      <c r="D1058" s="652" t="s">
        <v>3556</v>
      </c>
      <c r="E1058" s="651" t="s">
        <v>609</v>
      </c>
      <c r="F1058" s="652" t="s">
        <v>3561</v>
      </c>
      <c r="G1058" s="651" t="s">
        <v>1959</v>
      </c>
      <c r="H1058" s="651" t="s">
        <v>2220</v>
      </c>
      <c r="I1058" s="651" t="s">
        <v>2221</v>
      </c>
      <c r="J1058" s="651" t="s">
        <v>2222</v>
      </c>
      <c r="K1058" s="651" t="s">
        <v>2223</v>
      </c>
      <c r="L1058" s="653">
        <v>127.48000000000003</v>
      </c>
      <c r="M1058" s="653">
        <v>3</v>
      </c>
      <c r="N1058" s="654">
        <v>382.44000000000011</v>
      </c>
    </row>
    <row r="1059" spans="1:14" ht="14.4" customHeight="1" x14ac:dyDescent="0.3">
      <c r="A1059" s="649" t="s">
        <v>581</v>
      </c>
      <c r="B1059" s="650" t="s">
        <v>582</v>
      </c>
      <c r="C1059" s="651" t="s">
        <v>591</v>
      </c>
      <c r="D1059" s="652" t="s">
        <v>3556</v>
      </c>
      <c r="E1059" s="651" t="s">
        <v>609</v>
      </c>
      <c r="F1059" s="652" t="s">
        <v>3561</v>
      </c>
      <c r="G1059" s="651" t="s">
        <v>1959</v>
      </c>
      <c r="H1059" s="651" t="s">
        <v>3217</v>
      </c>
      <c r="I1059" s="651" t="s">
        <v>3218</v>
      </c>
      <c r="J1059" s="651" t="s">
        <v>1981</v>
      </c>
      <c r="K1059" s="651" t="s">
        <v>1263</v>
      </c>
      <c r="L1059" s="653">
        <v>135.18000000000004</v>
      </c>
      <c r="M1059" s="653">
        <v>1</v>
      </c>
      <c r="N1059" s="654">
        <v>135.18000000000004</v>
      </c>
    </row>
    <row r="1060" spans="1:14" ht="14.4" customHeight="1" x14ac:dyDescent="0.3">
      <c r="A1060" s="649" t="s">
        <v>581</v>
      </c>
      <c r="B1060" s="650" t="s">
        <v>582</v>
      </c>
      <c r="C1060" s="651" t="s">
        <v>591</v>
      </c>
      <c r="D1060" s="652" t="s">
        <v>3556</v>
      </c>
      <c r="E1060" s="651" t="s">
        <v>609</v>
      </c>
      <c r="F1060" s="652" t="s">
        <v>3561</v>
      </c>
      <c r="G1060" s="651" t="s">
        <v>1959</v>
      </c>
      <c r="H1060" s="651" t="s">
        <v>3219</v>
      </c>
      <c r="I1060" s="651" t="s">
        <v>3220</v>
      </c>
      <c r="J1060" s="651" t="s">
        <v>3221</v>
      </c>
      <c r="K1060" s="651" t="s">
        <v>3222</v>
      </c>
      <c r="L1060" s="653">
        <v>89.340000000000018</v>
      </c>
      <c r="M1060" s="653">
        <v>2</v>
      </c>
      <c r="N1060" s="654">
        <v>178.68000000000004</v>
      </c>
    </row>
    <row r="1061" spans="1:14" ht="14.4" customHeight="1" x14ac:dyDescent="0.3">
      <c r="A1061" s="649" t="s">
        <v>581</v>
      </c>
      <c r="B1061" s="650" t="s">
        <v>582</v>
      </c>
      <c r="C1061" s="651" t="s">
        <v>591</v>
      </c>
      <c r="D1061" s="652" t="s">
        <v>3556</v>
      </c>
      <c r="E1061" s="651" t="s">
        <v>609</v>
      </c>
      <c r="F1061" s="652" t="s">
        <v>3561</v>
      </c>
      <c r="G1061" s="651" t="s">
        <v>1959</v>
      </c>
      <c r="H1061" s="651" t="s">
        <v>2228</v>
      </c>
      <c r="I1061" s="651" t="s">
        <v>2229</v>
      </c>
      <c r="J1061" s="651" t="s">
        <v>2230</v>
      </c>
      <c r="K1061" s="651" t="s">
        <v>2231</v>
      </c>
      <c r="L1061" s="653">
        <v>444.17193969780118</v>
      </c>
      <c r="M1061" s="653">
        <v>33.887000000000008</v>
      </c>
      <c r="N1061" s="654">
        <v>15051.654520539392</v>
      </c>
    </row>
    <row r="1062" spans="1:14" ht="14.4" customHeight="1" x14ac:dyDescent="0.3">
      <c r="A1062" s="649" t="s">
        <v>581</v>
      </c>
      <c r="B1062" s="650" t="s">
        <v>582</v>
      </c>
      <c r="C1062" s="651" t="s">
        <v>591</v>
      </c>
      <c r="D1062" s="652" t="s">
        <v>3556</v>
      </c>
      <c r="E1062" s="651" t="s">
        <v>609</v>
      </c>
      <c r="F1062" s="652" t="s">
        <v>3561</v>
      </c>
      <c r="G1062" s="651" t="s">
        <v>1959</v>
      </c>
      <c r="H1062" s="651" t="s">
        <v>2239</v>
      </c>
      <c r="I1062" s="651" t="s">
        <v>2239</v>
      </c>
      <c r="J1062" s="651" t="s">
        <v>2240</v>
      </c>
      <c r="K1062" s="651" t="s">
        <v>2241</v>
      </c>
      <c r="L1062" s="653">
        <v>688.35239647809692</v>
      </c>
      <c r="M1062" s="653">
        <v>32.730720299999966</v>
      </c>
      <c r="N1062" s="654">
        <v>22530.269756959271</v>
      </c>
    </row>
    <row r="1063" spans="1:14" ht="14.4" customHeight="1" x14ac:dyDescent="0.3">
      <c r="A1063" s="649" t="s">
        <v>581</v>
      </c>
      <c r="B1063" s="650" t="s">
        <v>582</v>
      </c>
      <c r="C1063" s="651" t="s">
        <v>591</v>
      </c>
      <c r="D1063" s="652" t="s">
        <v>3556</v>
      </c>
      <c r="E1063" s="651" t="s">
        <v>609</v>
      </c>
      <c r="F1063" s="652" t="s">
        <v>3561</v>
      </c>
      <c r="G1063" s="651" t="s">
        <v>1959</v>
      </c>
      <c r="H1063" s="651" t="s">
        <v>2242</v>
      </c>
      <c r="I1063" s="651" t="s">
        <v>2242</v>
      </c>
      <c r="J1063" s="651" t="s">
        <v>2243</v>
      </c>
      <c r="K1063" s="651" t="s">
        <v>2244</v>
      </c>
      <c r="L1063" s="653">
        <v>265.23754519379065</v>
      </c>
      <c r="M1063" s="653">
        <v>204.88676300000012</v>
      </c>
      <c r="N1063" s="654">
        <v>54343.662060822004</v>
      </c>
    </row>
    <row r="1064" spans="1:14" ht="14.4" customHeight="1" x14ac:dyDescent="0.3">
      <c r="A1064" s="649" t="s">
        <v>581</v>
      </c>
      <c r="B1064" s="650" t="s">
        <v>582</v>
      </c>
      <c r="C1064" s="651" t="s">
        <v>591</v>
      </c>
      <c r="D1064" s="652" t="s">
        <v>3556</v>
      </c>
      <c r="E1064" s="651" t="s">
        <v>609</v>
      </c>
      <c r="F1064" s="652" t="s">
        <v>3561</v>
      </c>
      <c r="G1064" s="651" t="s">
        <v>1959</v>
      </c>
      <c r="H1064" s="651" t="s">
        <v>3223</v>
      </c>
      <c r="I1064" s="651" t="s">
        <v>3223</v>
      </c>
      <c r="J1064" s="651" t="s">
        <v>3224</v>
      </c>
      <c r="K1064" s="651" t="s">
        <v>3225</v>
      </c>
      <c r="L1064" s="653">
        <v>55.100000000000016</v>
      </c>
      <c r="M1064" s="653">
        <v>2</v>
      </c>
      <c r="N1064" s="654">
        <v>110.20000000000003</v>
      </c>
    </row>
    <row r="1065" spans="1:14" ht="14.4" customHeight="1" x14ac:dyDescent="0.3">
      <c r="A1065" s="649" t="s">
        <v>581</v>
      </c>
      <c r="B1065" s="650" t="s">
        <v>582</v>
      </c>
      <c r="C1065" s="651" t="s">
        <v>591</v>
      </c>
      <c r="D1065" s="652" t="s">
        <v>3556</v>
      </c>
      <c r="E1065" s="651" t="s">
        <v>609</v>
      </c>
      <c r="F1065" s="652" t="s">
        <v>3561</v>
      </c>
      <c r="G1065" s="651" t="s">
        <v>1959</v>
      </c>
      <c r="H1065" s="651" t="s">
        <v>3226</v>
      </c>
      <c r="I1065" s="651" t="s">
        <v>3226</v>
      </c>
      <c r="J1065" s="651" t="s">
        <v>2248</v>
      </c>
      <c r="K1065" s="651" t="s">
        <v>3227</v>
      </c>
      <c r="L1065" s="653">
        <v>476.45</v>
      </c>
      <c r="M1065" s="653">
        <v>2</v>
      </c>
      <c r="N1065" s="654">
        <v>952.9</v>
      </c>
    </row>
    <row r="1066" spans="1:14" ht="14.4" customHeight="1" x14ac:dyDescent="0.3">
      <c r="A1066" s="649" t="s">
        <v>581</v>
      </c>
      <c r="B1066" s="650" t="s">
        <v>582</v>
      </c>
      <c r="C1066" s="651" t="s">
        <v>591</v>
      </c>
      <c r="D1066" s="652" t="s">
        <v>3556</v>
      </c>
      <c r="E1066" s="651" t="s">
        <v>609</v>
      </c>
      <c r="F1066" s="652" t="s">
        <v>3561</v>
      </c>
      <c r="G1066" s="651" t="s">
        <v>1959</v>
      </c>
      <c r="H1066" s="651" t="s">
        <v>2245</v>
      </c>
      <c r="I1066" s="651" t="s">
        <v>2245</v>
      </c>
      <c r="J1066" s="651" t="s">
        <v>2246</v>
      </c>
      <c r="K1066" s="651" t="s">
        <v>945</v>
      </c>
      <c r="L1066" s="653">
        <v>164.20998302346851</v>
      </c>
      <c r="M1066" s="653">
        <v>2</v>
      </c>
      <c r="N1066" s="654">
        <v>328.41996604693702</v>
      </c>
    </row>
    <row r="1067" spans="1:14" ht="14.4" customHeight="1" x14ac:dyDescent="0.3">
      <c r="A1067" s="649" t="s">
        <v>581</v>
      </c>
      <c r="B1067" s="650" t="s">
        <v>582</v>
      </c>
      <c r="C1067" s="651" t="s">
        <v>591</v>
      </c>
      <c r="D1067" s="652" t="s">
        <v>3556</v>
      </c>
      <c r="E1067" s="651" t="s">
        <v>609</v>
      </c>
      <c r="F1067" s="652" t="s">
        <v>3561</v>
      </c>
      <c r="G1067" s="651" t="s">
        <v>1959</v>
      </c>
      <c r="H1067" s="651" t="s">
        <v>3228</v>
      </c>
      <c r="I1067" s="651" t="s">
        <v>3229</v>
      </c>
      <c r="J1067" s="651" t="s">
        <v>2149</v>
      </c>
      <c r="K1067" s="651" t="s">
        <v>3230</v>
      </c>
      <c r="L1067" s="653">
        <v>160.34</v>
      </c>
      <c r="M1067" s="653">
        <v>1</v>
      </c>
      <c r="N1067" s="654">
        <v>160.34</v>
      </c>
    </row>
    <row r="1068" spans="1:14" ht="14.4" customHeight="1" x14ac:dyDescent="0.3">
      <c r="A1068" s="649" t="s">
        <v>581</v>
      </c>
      <c r="B1068" s="650" t="s">
        <v>582</v>
      </c>
      <c r="C1068" s="651" t="s">
        <v>591</v>
      </c>
      <c r="D1068" s="652" t="s">
        <v>3556</v>
      </c>
      <c r="E1068" s="651" t="s">
        <v>609</v>
      </c>
      <c r="F1068" s="652" t="s">
        <v>3561</v>
      </c>
      <c r="G1068" s="651" t="s">
        <v>1959</v>
      </c>
      <c r="H1068" s="651" t="s">
        <v>2257</v>
      </c>
      <c r="I1068" s="651" t="s">
        <v>2258</v>
      </c>
      <c r="J1068" s="651" t="s">
        <v>2259</v>
      </c>
      <c r="K1068" s="651" t="s">
        <v>2205</v>
      </c>
      <c r="L1068" s="653">
        <v>587.38621717439491</v>
      </c>
      <c r="M1068" s="653">
        <v>18.928000000000001</v>
      </c>
      <c r="N1068" s="654">
        <v>11118.046318676947</v>
      </c>
    </row>
    <row r="1069" spans="1:14" ht="14.4" customHeight="1" x14ac:dyDescent="0.3">
      <c r="A1069" s="649" t="s">
        <v>581</v>
      </c>
      <c r="B1069" s="650" t="s">
        <v>582</v>
      </c>
      <c r="C1069" s="651" t="s">
        <v>591</v>
      </c>
      <c r="D1069" s="652" t="s">
        <v>3556</v>
      </c>
      <c r="E1069" s="651" t="s">
        <v>609</v>
      </c>
      <c r="F1069" s="652" t="s">
        <v>3561</v>
      </c>
      <c r="G1069" s="651" t="s">
        <v>1959</v>
      </c>
      <c r="H1069" s="651" t="s">
        <v>2260</v>
      </c>
      <c r="I1069" s="651" t="s">
        <v>2261</v>
      </c>
      <c r="J1069" s="651" t="s">
        <v>2262</v>
      </c>
      <c r="K1069" s="651" t="s">
        <v>2263</v>
      </c>
      <c r="L1069" s="653">
        <v>1547.0809684281826</v>
      </c>
      <c r="M1069" s="653">
        <v>46.466000000000001</v>
      </c>
      <c r="N1069" s="654">
        <v>71886.664278983939</v>
      </c>
    </row>
    <row r="1070" spans="1:14" ht="14.4" customHeight="1" x14ac:dyDescent="0.3">
      <c r="A1070" s="649" t="s">
        <v>581</v>
      </c>
      <c r="B1070" s="650" t="s">
        <v>582</v>
      </c>
      <c r="C1070" s="651" t="s">
        <v>591</v>
      </c>
      <c r="D1070" s="652" t="s">
        <v>3556</v>
      </c>
      <c r="E1070" s="651" t="s">
        <v>609</v>
      </c>
      <c r="F1070" s="652" t="s">
        <v>3561</v>
      </c>
      <c r="G1070" s="651" t="s">
        <v>1959</v>
      </c>
      <c r="H1070" s="651" t="s">
        <v>3231</v>
      </c>
      <c r="I1070" s="651" t="s">
        <v>3232</v>
      </c>
      <c r="J1070" s="651" t="s">
        <v>3233</v>
      </c>
      <c r="K1070" s="651" t="s">
        <v>3234</v>
      </c>
      <c r="L1070" s="653">
        <v>337.44999999999993</v>
      </c>
      <c r="M1070" s="653">
        <v>2</v>
      </c>
      <c r="N1070" s="654">
        <v>674.89999999999986</v>
      </c>
    </row>
    <row r="1071" spans="1:14" ht="14.4" customHeight="1" x14ac:dyDescent="0.3">
      <c r="A1071" s="649" t="s">
        <v>581</v>
      </c>
      <c r="B1071" s="650" t="s">
        <v>582</v>
      </c>
      <c r="C1071" s="651" t="s">
        <v>591</v>
      </c>
      <c r="D1071" s="652" t="s">
        <v>3556</v>
      </c>
      <c r="E1071" s="651" t="s">
        <v>609</v>
      </c>
      <c r="F1071" s="652" t="s">
        <v>3561</v>
      </c>
      <c r="G1071" s="651" t="s">
        <v>1959</v>
      </c>
      <c r="H1071" s="651" t="s">
        <v>3235</v>
      </c>
      <c r="I1071" s="651" t="s">
        <v>3236</v>
      </c>
      <c r="J1071" s="651" t="s">
        <v>3237</v>
      </c>
      <c r="K1071" s="651" t="s">
        <v>1676</v>
      </c>
      <c r="L1071" s="653">
        <v>252.03</v>
      </c>
      <c r="M1071" s="653">
        <v>1</v>
      </c>
      <c r="N1071" s="654">
        <v>252.03</v>
      </c>
    </row>
    <row r="1072" spans="1:14" ht="14.4" customHeight="1" x14ac:dyDescent="0.3">
      <c r="A1072" s="649" t="s">
        <v>581</v>
      </c>
      <c r="B1072" s="650" t="s">
        <v>582</v>
      </c>
      <c r="C1072" s="651" t="s">
        <v>591</v>
      </c>
      <c r="D1072" s="652" t="s">
        <v>3556</v>
      </c>
      <c r="E1072" s="651" t="s">
        <v>609</v>
      </c>
      <c r="F1072" s="652" t="s">
        <v>3561</v>
      </c>
      <c r="G1072" s="651" t="s">
        <v>1959</v>
      </c>
      <c r="H1072" s="651" t="s">
        <v>2276</v>
      </c>
      <c r="I1072" s="651" t="s">
        <v>2276</v>
      </c>
      <c r="J1072" s="651" t="s">
        <v>1991</v>
      </c>
      <c r="K1072" s="651" t="s">
        <v>2277</v>
      </c>
      <c r="L1072" s="653">
        <v>102.0486804940262</v>
      </c>
      <c r="M1072" s="653">
        <v>15</v>
      </c>
      <c r="N1072" s="654">
        <v>1530.7302074103929</v>
      </c>
    </row>
    <row r="1073" spans="1:14" ht="14.4" customHeight="1" x14ac:dyDescent="0.3">
      <c r="A1073" s="649" t="s">
        <v>581</v>
      </c>
      <c r="B1073" s="650" t="s">
        <v>582</v>
      </c>
      <c r="C1073" s="651" t="s">
        <v>591</v>
      </c>
      <c r="D1073" s="652" t="s">
        <v>3556</v>
      </c>
      <c r="E1073" s="651" t="s">
        <v>609</v>
      </c>
      <c r="F1073" s="652" t="s">
        <v>3561</v>
      </c>
      <c r="G1073" s="651" t="s">
        <v>1959</v>
      </c>
      <c r="H1073" s="651" t="s">
        <v>3238</v>
      </c>
      <c r="I1073" s="651" t="s">
        <v>3239</v>
      </c>
      <c r="J1073" s="651" t="s">
        <v>3240</v>
      </c>
      <c r="K1073" s="651" t="s">
        <v>3241</v>
      </c>
      <c r="L1073" s="653">
        <v>197.81</v>
      </c>
      <c r="M1073" s="653">
        <v>1</v>
      </c>
      <c r="N1073" s="654">
        <v>197.81</v>
      </c>
    </row>
    <row r="1074" spans="1:14" ht="14.4" customHeight="1" x14ac:dyDescent="0.3">
      <c r="A1074" s="649" t="s">
        <v>581</v>
      </c>
      <c r="B1074" s="650" t="s">
        <v>582</v>
      </c>
      <c r="C1074" s="651" t="s">
        <v>591</v>
      </c>
      <c r="D1074" s="652" t="s">
        <v>3556</v>
      </c>
      <c r="E1074" s="651" t="s">
        <v>2282</v>
      </c>
      <c r="F1074" s="652" t="s">
        <v>3562</v>
      </c>
      <c r="G1074" s="651" t="s">
        <v>634</v>
      </c>
      <c r="H1074" s="651" t="s">
        <v>3242</v>
      </c>
      <c r="I1074" s="651" t="s">
        <v>3243</v>
      </c>
      <c r="J1074" s="651" t="s">
        <v>3244</v>
      </c>
      <c r="K1074" s="651" t="s">
        <v>3245</v>
      </c>
      <c r="L1074" s="653">
        <v>2175.7998573409391</v>
      </c>
      <c r="M1074" s="653">
        <v>2</v>
      </c>
      <c r="N1074" s="654">
        <v>4351.5997146818781</v>
      </c>
    </row>
    <row r="1075" spans="1:14" ht="14.4" customHeight="1" x14ac:dyDescent="0.3">
      <c r="A1075" s="649" t="s">
        <v>581</v>
      </c>
      <c r="B1075" s="650" t="s">
        <v>582</v>
      </c>
      <c r="C1075" s="651" t="s">
        <v>591</v>
      </c>
      <c r="D1075" s="652" t="s">
        <v>3556</v>
      </c>
      <c r="E1075" s="651" t="s">
        <v>2282</v>
      </c>
      <c r="F1075" s="652" t="s">
        <v>3562</v>
      </c>
      <c r="G1075" s="651" t="s">
        <v>634</v>
      </c>
      <c r="H1075" s="651" t="s">
        <v>2287</v>
      </c>
      <c r="I1075" s="651" t="s">
        <v>2288</v>
      </c>
      <c r="J1075" s="651" t="s">
        <v>2289</v>
      </c>
      <c r="K1075" s="651" t="s">
        <v>2290</v>
      </c>
      <c r="L1075" s="653">
        <v>1947.6844444444448</v>
      </c>
      <c r="M1075" s="653">
        <v>9</v>
      </c>
      <c r="N1075" s="654">
        <v>17529.160000000003</v>
      </c>
    </row>
    <row r="1076" spans="1:14" ht="14.4" customHeight="1" x14ac:dyDescent="0.3">
      <c r="A1076" s="649" t="s">
        <v>581</v>
      </c>
      <c r="B1076" s="650" t="s">
        <v>582</v>
      </c>
      <c r="C1076" s="651" t="s">
        <v>591</v>
      </c>
      <c r="D1076" s="652" t="s">
        <v>3556</v>
      </c>
      <c r="E1076" s="651" t="s">
        <v>2282</v>
      </c>
      <c r="F1076" s="652" t="s">
        <v>3562</v>
      </c>
      <c r="G1076" s="651" t="s">
        <v>634</v>
      </c>
      <c r="H1076" s="651" t="s">
        <v>2291</v>
      </c>
      <c r="I1076" s="651" t="s">
        <v>2292</v>
      </c>
      <c r="J1076" s="651" t="s">
        <v>2293</v>
      </c>
      <c r="K1076" s="651" t="s">
        <v>2290</v>
      </c>
      <c r="L1076" s="653">
        <v>2223.34</v>
      </c>
      <c r="M1076" s="653">
        <v>1</v>
      </c>
      <c r="N1076" s="654">
        <v>2223.34</v>
      </c>
    </row>
    <row r="1077" spans="1:14" ht="14.4" customHeight="1" x14ac:dyDescent="0.3">
      <c r="A1077" s="649" t="s">
        <v>581</v>
      </c>
      <c r="B1077" s="650" t="s">
        <v>582</v>
      </c>
      <c r="C1077" s="651" t="s">
        <v>591</v>
      </c>
      <c r="D1077" s="652" t="s">
        <v>3556</v>
      </c>
      <c r="E1077" s="651" t="s">
        <v>2282</v>
      </c>
      <c r="F1077" s="652" t="s">
        <v>3562</v>
      </c>
      <c r="G1077" s="651" t="s">
        <v>634</v>
      </c>
      <c r="H1077" s="651" t="s">
        <v>2294</v>
      </c>
      <c r="I1077" s="651" t="s">
        <v>2295</v>
      </c>
      <c r="J1077" s="651" t="s">
        <v>2296</v>
      </c>
      <c r="K1077" s="651" t="s">
        <v>2297</v>
      </c>
      <c r="L1077" s="653">
        <v>1389.89</v>
      </c>
      <c r="M1077" s="653">
        <v>4</v>
      </c>
      <c r="N1077" s="654">
        <v>5559.56</v>
      </c>
    </row>
    <row r="1078" spans="1:14" ht="14.4" customHeight="1" x14ac:dyDescent="0.3">
      <c r="A1078" s="649" t="s">
        <v>581</v>
      </c>
      <c r="B1078" s="650" t="s">
        <v>582</v>
      </c>
      <c r="C1078" s="651" t="s">
        <v>591</v>
      </c>
      <c r="D1078" s="652" t="s">
        <v>3556</v>
      </c>
      <c r="E1078" s="651" t="s">
        <v>2282</v>
      </c>
      <c r="F1078" s="652" t="s">
        <v>3562</v>
      </c>
      <c r="G1078" s="651" t="s">
        <v>634</v>
      </c>
      <c r="H1078" s="651" t="s">
        <v>3246</v>
      </c>
      <c r="I1078" s="651" t="s">
        <v>3247</v>
      </c>
      <c r="J1078" s="651" t="s">
        <v>3248</v>
      </c>
      <c r="K1078" s="651" t="s">
        <v>2286</v>
      </c>
      <c r="L1078" s="653">
        <v>1938.3937966478732</v>
      </c>
      <c r="M1078" s="653">
        <v>2</v>
      </c>
      <c r="N1078" s="654">
        <v>3876.7875932957463</v>
      </c>
    </row>
    <row r="1079" spans="1:14" ht="14.4" customHeight="1" x14ac:dyDescent="0.3">
      <c r="A1079" s="649" t="s">
        <v>581</v>
      </c>
      <c r="B1079" s="650" t="s">
        <v>582</v>
      </c>
      <c r="C1079" s="651" t="s">
        <v>591</v>
      </c>
      <c r="D1079" s="652" t="s">
        <v>3556</v>
      </c>
      <c r="E1079" s="651" t="s">
        <v>2282</v>
      </c>
      <c r="F1079" s="652" t="s">
        <v>3562</v>
      </c>
      <c r="G1079" s="651" t="s">
        <v>634</v>
      </c>
      <c r="H1079" s="651" t="s">
        <v>3249</v>
      </c>
      <c r="I1079" s="651" t="s">
        <v>3250</v>
      </c>
      <c r="J1079" s="651" t="s">
        <v>2289</v>
      </c>
      <c r="K1079" s="651" t="s">
        <v>3251</v>
      </c>
      <c r="L1079" s="653">
        <v>1280.1799999999998</v>
      </c>
      <c r="M1079" s="653">
        <v>1</v>
      </c>
      <c r="N1079" s="654">
        <v>1280.1799999999998</v>
      </c>
    </row>
    <row r="1080" spans="1:14" ht="14.4" customHeight="1" x14ac:dyDescent="0.3">
      <c r="A1080" s="649" t="s">
        <v>581</v>
      </c>
      <c r="B1080" s="650" t="s">
        <v>582</v>
      </c>
      <c r="C1080" s="651" t="s">
        <v>591</v>
      </c>
      <c r="D1080" s="652" t="s">
        <v>3556</v>
      </c>
      <c r="E1080" s="651" t="s">
        <v>2282</v>
      </c>
      <c r="F1080" s="652" t="s">
        <v>3562</v>
      </c>
      <c r="G1080" s="651" t="s">
        <v>1959</v>
      </c>
      <c r="H1080" s="651" t="s">
        <v>3252</v>
      </c>
      <c r="I1080" s="651" t="s">
        <v>3253</v>
      </c>
      <c r="J1080" s="651" t="s">
        <v>3254</v>
      </c>
      <c r="K1080" s="651" t="s">
        <v>2305</v>
      </c>
      <c r="L1080" s="653">
        <v>42.979927369671849</v>
      </c>
      <c r="M1080" s="653">
        <v>5</v>
      </c>
      <c r="N1080" s="654">
        <v>214.89963684835925</v>
      </c>
    </row>
    <row r="1081" spans="1:14" ht="14.4" customHeight="1" x14ac:dyDescent="0.3">
      <c r="A1081" s="649" t="s">
        <v>581</v>
      </c>
      <c r="B1081" s="650" t="s">
        <v>582</v>
      </c>
      <c r="C1081" s="651" t="s">
        <v>591</v>
      </c>
      <c r="D1081" s="652" t="s">
        <v>3556</v>
      </c>
      <c r="E1081" s="651" t="s">
        <v>2282</v>
      </c>
      <c r="F1081" s="652" t="s">
        <v>3562</v>
      </c>
      <c r="G1081" s="651" t="s">
        <v>1959</v>
      </c>
      <c r="H1081" s="651" t="s">
        <v>3255</v>
      </c>
      <c r="I1081" s="651" t="s">
        <v>3256</v>
      </c>
      <c r="J1081" s="651" t="s">
        <v>3257</v>
      </c>
      <c r="K1081" s="651" t="s">
        <v>3258</v>
      </c>
      <c r="L1081" s="653">
        <v>202.85993261773481</v>
      </c>
      <c r="M1081" s="653">
        <v>69</v>
      </c>
      <c r="N1081" s="654">
        <v>13997.335350623702</v>
      </c>
    </row>
    <row r="1082" spans="1:14" ht="14.4" customHeight="1" x14ac:dyDescent="0.3">
      <c r="A1082" s="649" t="s">
        <v>581</v>
      </c>
      <c r="B1082" s="650" t="s">
        <v>582</v>
      </c>
      <c r="C1082" s="651" t="s">
        <v>591</v>
      </c>
      <c r="D1082" s="652" t="s">
        <v>3556</v>
      </c>
      <c r="E1082" s="651" t="s">
        <v>2282</v>
      </c>
      <c r="F1082" s="652" t="s">
        <v>3562</v>
      </c>
      <c r="G1082" s="651" t="s">
        <v>1959</v>
      </c>
      <c r="H1082" s="651" t="s">
        <v>2302</v>
      </c>
      <c r="I1082" s="651" t="s">
        <v>2303</v>
      </c>
      <c r="J1082" s="651" t="s">
        <v>2304</v>
      </c>
      <c r="K1082" s="651" t="s">
        <v>2305</v>
      </c>
      <c r="L1082" s="653">
        <v>50.964931773056648</v>
      </c>
      <c r="M1082" s="653">
        <v>42</v>
      </c>
      <c r="N1082" s="654">
        <v>2140.5271344683792</v>
      </c>
    </row>
    <row r="1083" spans="1:14" ht="14.4" customHeight="1" x14ac:dyDescent="0.3">
      <c r="A1083" s="649" t="s">
        <v>581</v>
      </c>
      <c r="B1083" s="650" t="s">
        <v>582</v>
      </c>
      <c r="C1083" s="651" t="s">
        <v>591</v>
      </c>
      <c r="D1083" s="652" t="s">
        <v>3556</v>
      </c>
      <c r="E1083" s="651" t="s">
        <v>2282</v>
      </c>
      <c r="F1083" s="652" t="s">
        <v>3562</v>
      </c>
      <c r="G1083" s="651" t="s">
        <v>1959</v>
      </c>
      <c r="H1083" s="651" t="s">
        <v>2306</v>
      </c>
      <c r="I1083" s="651" t="s">
        <v>2307</v>
      </c>
      <c r="J1083" s="651" t="s">
        <v>2308</v>
      </c>
      <c r="K1083" s="651" t="s">
        <v>2305</v>
      </c>
      <c r="L1083" s="653">
        <v>50.964931628867035</v>
      </c>
      <c r="M1083" s="653">
        <v>42</v>
      </c>
      <c r="N1083" s="654">
        <v>2140.5271284124155</v>
      </c>
    </row>
    <row r="1084" spans="1:14" ht="14.4" customHeight="1" x14ac:dyDescent="0.3">
      <c r="A1084" s="649" t="s">
        <v>581</v>
      </c>
      <c r="B1084" s="650" t="s">
        <v>582</v>
      </c>
      <c r="C1084" s="651" t="s">
        <v>591</v>
      </c>
      <c r="D1084" s="652" t="s">
        <v>3556</v>
      </c>
      <c r="E1084" s="651" t="s">
        <v>2282</v>
      </c>
      <c r="F1084" s="652" t="s">
        <v>3562</v>
      </c>
      <c r="G1084" s="651" t="s">
        <v>1959</v>
      </c>
      <c r="H1084" s="651" t="s">
        <v>3259</v>
      </c>
      <c r="I1084" s="651" t="s">
        <v>3260</v>
      </c>
      <c r="J1084" s="651" t="s">
        <v>3261</v>
      </c>
      <c r="K1084" s="651" t="s">
        <v>2305</v>
      </c>
      <c r="L1084" s="653">
        <v>52.642854046010598</v>
      </c>
      <c r="M1084" s="653">
        <v>35</v>
      </c>
      <c r="N1084" s="654">
        <v>1842.4998916103709</v>
      </c>
    </row>
    <row r="1085" spans="1:14" ht="14.4" customHeight="1" x14ac:dyDescent="0.3">
      <c r="A1085" s="649" t="s">
        <v>581</v>
      </c>
      <c r="B1085" s="650" t="s">
        <v>582</v>
      </c>
      <c r="C1085" s="651" t="s">
        <v>591</v>
      </c>
      <c r="D1085" s="652" t="s">
        <v>3556</v>
      </c>
      <c r="E1085" s="651" t="s">
        <v>2282</v>
      </c>
      <c r="F1085" s="652" t="s">
        <v>3562</v>
      </c>
      <c r="G1085" s="651" t="s">
        <v>1959</v>
      </c>
      <c r="H1085" s="651" t="s">
        <v>2309</v>
      </c>
      <c r="I1085" s="651" t="s">
        <v>2310</v>
      </c>
      <c r="J1085" s="651" t="s">
        <v>2311</v>
      </c>
      <c r="K1085" s="651" t="s">
        <v>2305</v>
      </c>
      <c r="L1085" s="653">
        <v>52.976001889060747</v>
      </c>
      <c r="M1085" s="653">
        <v>30</v>
      </c>
      <c r="N1085" s="654">
        <v>1589.2800566718224</v>
      </c>
    </row>
    <row r="1086" spans="1:14" ht="14.4" customHeight="1" x14ac:dyDescent="0.3">
      <c r="A1086" s="649" t="s">
        <v>581</v>
      </c>
      <c r="B1086" s="650" t="s">
        <v>582</v>
      </c>
      <c r="C1086" s="651" t="s">
        <v>591</v>
      </c>
      <c r="D1086" s="652" t="s">
        <v>3556</v>
      </c>
      <c r="E1086" s="651" t="s">
        <v>2282</v>
      </c>
      <c r="F1086" s="652" t="s">
        <v>3562</v>
      </c>
      <c r="G1086" s="651" t="s">
        <v>1959</v>
      </c>
      <c r="H1086" s="651" t="s">
        <v>2312</v>
      </c>
      <c r="I1086" s="651" t="s">
        <v>2313</v>
      </c>
      <c r="J1086" s="651" t="s">
        <v>2314</v>
      </c>
      <c r="K1086" s="651" t="s">
        <v>2305</v>
      </c>
      <c r="L1086" s="653">
        <v>49.913098242223533</v>
      </c>
      <c r="M1086" s="653">
        <v>15</v>
      </c>
      <c r="N1086" s="654">
        <v>748.69647363335298</v>
      </c>
    </row>
    <row r="1087" spans="1:14" ht="14.4" customHeight="1" x14ac:dyDescent="0.3">
      <c r="A1087" s="649" t="s">
        <v>581</v>
      </c>
      <c r="B1087" s="650" t="s">
        <v>582</v>
      </c>
      <c r="C1087" s="651" t="s">
        <v>591</v>
      </c>
      <c r="D1087" s="652" t="s">
        <v>3556</v>
      </c>
      <c r="E1087" s="651" t="s">
        <v>2282</v>
      </c>
      <c r="F1087" s="652" t="s">
        <v>3562</v>
      </c>
      <c r="G1087" s="651" t="s">
        <v>1959</v>
      </c>
      <c r="H1087" s="651" t="s">
        <v>3262</v>
      </c>
      <c r="I1087" s="651" t="s">
        <v>3262</v>
      </c>
      <c r="J1087" s="651" t="s">
        <v>3263</v>
      </c>
      <c r="K1087" s="651" t="s">
        <v>2321</v>
      </c>
      <c r="L1087" s="653">
        <v>252.96999999999997</v>
      </c>
      <c r="M1087" s="653">
        <v>10</v>
      </c>
      <c r="N1087" s="654">
        <v>2529.6999999999998</v>
      </c>
    </row>
    <row r="1088" spans="1:14" ht="14.4" customHeight="1" x14ac:dyDescent="0.3">
      <c r="A1088" s="649" t="s">
        <v>581</v>
      </c>
      <c r="B1088" s="650" t="s">
        <v>582</v>
      </c>
      <c r="C1088" s="651" t="s">
        <v>591</v>
      </c>
      <c r="D1088" s="652" t="s">
        <v>3556</v>
      </c>
      <c r="E1088" s="651" t="s">
        <v>2282</v>
      </c>
      <c r="F1088" s="652" t="s">
        <v>3562</v>
      </c>
      <c r="G1088" s="651" t="s">
        <v>1959</v>
      </c>
      <c r="H1088" s="651" t="s">
        <v>2315</v>
      </c>
      <c r="I1088" s="651" t="s">
        <v>2316</v>
      </c>
      <c r="J1088" s="651" t="s">
        <v>2317</v>
      </c>
      <c r="K1088" s="651" t="s">
        <v>2318</v>
      </c>
      <c r="L1088" s="653">
        <v>198.26</v>
      </c>
      <c r="M1088" s="653">
        <v>5</v>
      </c>
      <c r="N1088" s="654">
        <v>991.3</v>
      </c>
    </row>
    <row r="1089" spans="1:14" ht="14.4" customHeight="1" x14ac:dyDescent="0.3">
      <c r="A1089" s="649" t="s">
        <v>581</v>
      </c>
      <c r="B1089" s="650" t="s">
        <v>582</v>
      </c>
      <c r="C1089" s="651" t="s">
        <v>591</v>
      </c>
      <c r="D1089" s="652" t="s">
        <v>3556</v>
      </c>
      <c r="E1089" s="651" t="s">
        <v>2282</v>
      </c>
      <c r="F1089" s="652" t="s">
        <v>3562</v>
      </c>
      <c r="G1089" s="651" t="s">
        <v>1959</v>
      </c>
      <c r="H1089" s="651" t="s">
        <v>2319</v>
      </c>
      <c r="I1089" s="651" t="s">
        <v>2319</v>
      </c>
      <c r="J1089" s="651" t="s">
        <v>2320</v>
      </c>
      <c r="K1089" s="651" t="s">
        <v>2321</v>
      </c>
      <c r="L1089" s="653">
        <v>183.36996193256653</v>
      </c>
      <c r="M1089" s="653">
        <v>29</v>
      </c>
      <c r="N1089" s="654">
        <v>5317.7288960444293</v>
      </c>
    </row>
    <row r="1090" spans="1:14" ht="14.4" customHeight="1" x14ac:dyDescent="0.3">
      <c r="A1090" s="649" t="s">
        <v>581</v>
      </c>
      <c r="B1090" s="650" t="s">
        <v>582</v>
      </c>
      <c r="C1090" s="651" t="s">
        <v>591</v>
      </c>
      <c r="D1090" s="652" t="s">
        <v>3556</v>
      </c>
      <c r="E1090" s="651" t="s">
        <v>2282</v>
      </c>
      <c r="F1090" s="652" t="s">
        <v>3562</v>
      </c>
      <c r="G1090" s="651" t="s">
        <v>1959</v>
      </c>
      <c r="H1090" s="651" t="s">
        <v>3264</v>
      </c>
      <c r="I1090" s="651" t="s">
        <v>3264</v>
      </c>
      <c r="J1090" s="651" t="s">
        <v>3265</v>
      </c>
      <c r="K1090" s="651" t="s">
        <v>3266</v>
      </c>
      <c r="L1090" s="653">
        <v>136.70558373287867</v>
      </c>
      <c r="M1090" s="653">
        <v>14</v>
      </c>
      <c r="N1090" s="654">
        <v>1913.8781722603014</v>
      </c>
    </row>
    <row r="1091" spans="1:14" ht="14.4" customHeight="1" x14ac:dyDescent="0.3">
      <c r="A1091" s="649" t="s">
        <v>581</v>
      </c>
      <c r="B1091" s="650" t="s">
        <v>582</v>
      </c>
      <c r="C1091" s="651" t="s">
        <v>591</v>
      </c>
      <c r="D1091" s="652" t="s">
        <v>3556</v>
      </c>
      <c r="E1091" s="651" t="s">
        <v>2282</v>
      </c>
      <c r="F1091" s="652" t="s">
        <v>3562</v>
      </c>
      <c r="G1091" s="651" t="s">
        <v>1959</v>
      </c>
      <c r="H1091" s="651" t="s">
        <v>3267</v>
      </c>
      <c r="I1091" s="651" t="s">
        <v>3267</v>
      </c>
      <c r="J1091" s="651" t="s">
        <v>3268</v>
      </c>
      <c r="K1091" s="651" t="s">
        <v>3266</v>
      </c>
      <c r="L1091" s="653">
        <v>128.18250000127659</v>
      </c>
      <c r="M1091" s="653">
        <v>8</v>
      </c>
      <c r="N1091" s="654">
        <v>1025.4600000102128</v>
      </c>
    </row>
    <row r="1092" spans="1:14" ht="14.4" customHeight="1" x14ac:dyDescent="0.3">
      <c r="A1092" s="649" t="s">
        <v>581</v>
      </c>
      <c r="B1092" s="650" t="s">
        <v>582</v>
      </c>
      <c r="C1092" s="651" t="s">
        <v>591</v>
      </c>
      <c r="D1092" s="652" t="s">
        <v>3556</v>
      </c>
      <c r="E1092" s="651" t="s">
        <v>2282</v>
      </c>
      <c r="F1092" s="652" t="s">
        <v>3562</v>
      </c>
      <c r="G1092" s="651" t="s">
        <v>1959</v>
      </c>
      <c r="H1092" s="651" t="s">
        <v>3269</v>
      </c>
      <c r="I1092" s="651" t="s">
        <v>3270</v>
      </c>
      <c r="J1092" s="651" t="s">
        <v>3271</v>
      </c>
      <c r="K1092" s="651" t="s">
        <v>3272</v>
      </c>
      <c r="L1092" s="653">
        <v>148.07</v>
      </c>
      <c r="M1092" s="653">
        <v>1</v>
      </c>
      <c r="N1092" s="654">
        <v>148.07</v>
      </c>
    </row>
    <row r="1093" spans="1:14" ht="14.4" customHeight="1" x14ac:dyDescent="0.3">
      <c r="A1093" s="649" t="s">
        <v>581</v>
      </c>
      <c r="B1093" s="650" t="s">
        <v>582</v>
      </c>
      <c r="C1093" s="651" t="s">
        <v>591</v>
      </c>
      <c r="D1093" s="652" t="s">
        <v>3556</v>
      </c>
      <c r="E1093" s="651" t="s">
        <v>2282</v>
      </c>
      <c r="F1093" s="652" t="s">
        <v>3562</v>
      </c>
      <c r="G1093" s="651" t="s">
        <v>1959</v>
      </c>
      <c r="H1093" s="651" t="s">
        <v>3273</v>
      </c>
      <c r="I1093" s="651" t="s">
        <v>3274</v>
      </c>
      <c r="J1093" s="651" t="s">
        <v>3275</v>
      </c>
      <c r="K1093" s="651" t="s">
        <v>3266</v>
      </c>
      <c r="L1093" s="653">
        <v>148.06973889286976</v>
      </c>
      <c r="M1093" s="653">
        <v>7</v>
      </c>
      <c r="N1093" s="654">
        <v>1036.4881722500884</v>
      </c>
    </row>
    <row r="1094" spans="1:14" ht="14.4" customHeight="1" x14ac:dyDescent="0.3">
      <c r="A1094" s="649" t="s">
        <v>581</v>
      </c>
      <c r="B1094" s="650" t="s">
        <v>582</v>
      </c>
      <c r="C1094" s="651" t="s">
        <v>591</v>
      </c>
      <c r="D1094" s="652" t="s">
        <v>3556</v>
      </c>
      <c r="E1094" s="651" t="s">
        <v>2322</v>
      </c>
      <c r="F1094" s="652" t="s">
        <v>3563</v>
      </c>
      <c r="G1094" s="651" t="s">
        <v>634</v>
      </c>
      <c r="H1094" s="651" t="s">
        <v>3276</v>
      </c>
      <c r="I1094" s="651" t="s">
        <v>3276</v>
      </c>
      <c r="J1094" s="651" t="s">
        <v>3277</v>
      </c>
      <c r="K1094" s="651" t="s">
        <v>3278</v>
      </c>
      <c r="L1094" s="653">
        <v>72.840085422725735</v>
      </c>
      <c r="M1094" s="653">
        <v>2.8</v>
      </c>
      <c r="N1094" s="654">
        <v>203.95223918363206</v>
      </c>
    </row>
    <row r="1095" spans="1:14" ht="14.4" customHeight="1" x14ac:dyDescent="0.3">
      <c r="A1095" s="649" t="s">
        <v>581</v>
      </c>
      <c r="B1095" s="650" t="s">
        <v>582</v>
      </c>
      <c r="C1095" s="651" t="s">
        <v>591</v>
      </c>
      <c r="D1095" s="652" t="s">
        <v>3556</v>
      </c>
      <c r="E1095" s="651" t="s">
        <v>2322</v>
      </c>
      <c r="F1095" s="652" t="s">
        <v>3563</v>
      </c>
      <c r="G1095" s="651" t="s">
        <v>634</v>
      </c>
      <c r="H1095" s="651" t="s">
        <v>2323</v>
      </c>
      <c r="I1095" s="651" t="s">
        <v>2324</v>
      </c>
      <c r="J1095" s="651" t="s">
        <v>2325</v>
      </c>
      <c r="K1095" s="651" t="s">
        <v>2326</v>
      </c>
      <c r="L1095" s="653">
        <v>39.393696046853712</v>
      </c>
      <c r="M1095" s="653">
        <v>11</v>
      </c>
      <c r="N1095" s="654">
        <v>433.33065651539084</v>
      </c>
    </row>
    <row r="1096" spans="1:14" ht="14.4" customHeight="1" x14ac:dyDescent="0.3">
      <c r="A1096" s="649" t="s">
        <v>581</v>
      </c>
      <c r="B1096" s="650" t="s">
        <v>582</v>
      </c>
      <c r="C1096" s="651" t="s">
        <v>591</v>
      </c>
      <c r="D1096" s="652" t="s">
        <v>3556</v>
      </c>
      <c r="E1096" s="651" t="s">
        <v>2322</v>
      </c>
      <c r="F1096" s="652" t="s">
        <v>3563</v>
      </c>
      <c r="G1096" s="651" t="s">
        <v>634</v>
      </c>
      <c r="H1096" s="651" t="s">
        <v>2330</v>
      </c>
      <c r="I1096" s="651" t="s">
        <v>2331</v>
      </c>
      <c r="J1096" s="651" t="s">
        <v>2332</v>
      </c>
      <c r="K1096" s="651" t="s">
        <v>2333</v>
      </c>
      <c r="L1096" s="653">
        <v>26.849932720293292</v>
      </c>
      <c r="M1096" s="653">
        <v>1</v>
      </c>
      <c r="N1096" s="654">
        <v>26.849932720293292</v>
      </c>
    </row>
    <row r="1097" spans="1:14" ht="14.4" customHeight="1" x14ac:dyDescent="0.3">
      <c r="A1097" s="649" t="s">
        <v>581</v>
      </c>
      <c r="B1097" s="650" t="s">
        <v>582</v>
      </c>
      <c r="C1097" s="651" t="s">
        <v>591</v>
      </c>
      <c r="D1097" s="652" t="s">
        <v>3556</v>
      </c>
      <c r="E1097" s="651" t="s">
        <v>2322</v>
      </c>
      <c r="F1097" s="652" t="s">
        <v>3563</v>
      </c>
      <c r="G1097" s="651" t="s">
        <v>634</v>
      </c>
      <c r="H1097" s="651" t="s">
        <v>3279</v>
      </c>
      <c r="I1097" s="651" t="s">
        <v>3280</v>
      </c>
      <c r="J1097" s="651" t="s">
        <v>3281</v>
      </c>
      <c r="K1097" s="651" t="s">
        <v>3282</v>
      </c>
      <c r="L1097" s="653">
        <v>34.090000000000003</v>
      </c>
      <c r="M1097" s="653">
        <v>2</v>
      </c>
      <c r="N1097" s="654">
        <v>68.180000000000007</v>
      </c>
    </row>
    <row r="1098" spans="1:14" ht="14.4" customHeight="1" x14ac:dyDescent="0.3">
      <c r="A1098" s="649" t="s">
        <v>581</v>
      </c>
      <c r="B1098" s="650" t="s">
        <v>582</v>
      </c>
      <c r="C1098" s="651" t="s">
        <v>591</v>
      </c>
      <c r="D1098" s="652" t="s">
        <v>3556</v>
      </c>
      <c r="E1098" s="651" t="s">
        <v>2322</v>
      </c>
      <c r="F1098" s="652" t="s">
        <v>3563</v>
      </c>
      <c r="G1098" s="651" t="s">
        <v>634</v>
      </c>
      <c r="H1098" s="651" t="s">
        <v>2334</v>
      </c>
      <c r="I1098" s="651" t="s">
        <v>2335</v>
      </c>
      <c r="J1098" s="651" t="s">
        <v>2336</v>
      </c>
      <c r="K1098" s="651" t="s">
        <v>2337</v>
      </c>
      <c r="L1098" s="653">
        <v>147.32714285714286</v>
      </c>
      <c r="M1098" s="653">
        <v>14</v>
      </c>
      <c r="N1098" s="654">
        <v>2062.58</v>
      </c>
    </row>
    <row r="1099" spans="1:14" ht="14.4" customHeight="1" x14ac:dyDescent="0.3">
      <c r="A1099" s="649" t="s">
        <v>581</v>
      </c>
      <c r="B1099" s="650" t="s">
        <v>582</v>
      </c>
      <c r="C1099" s="651" t="s">
        <v>591</v>
      </c>
      <c r="D1099" s="652" t="s">
        <v>3556</v>
      </c>
      <c r="E1099" s="651" t="s">
        <v>2322</v>
      </c>
      <c r="F1099" s="652" t="s">
        <v>3563</v>
      </c>
      <c r="G1099" s="651" t="s">
        <v>634</v>
      </c>
      <c r="H1099" s="651" t="s">
        <v>2346</v>
      </c>
      <c r="I1099" s="651" t="s">
        <v>2347</v>
      </c>
      <c r="J1099" s="651" t="s">
        <v>2348</v>
      </c>
      <c r="K1099" s="651" t="s">
        <v>2349</v>
      </c>
      <c r="L1099" s="653">
        <v>1111.0390634231728</v>
      </c>
      <c r="M1099" s="653">
        <v>3.3446666666666678</v>
      </c>
      <c r="N1099" s="654">
        <v>3716.0553207960397</v>
      </c>
    </row>
    <row r="1100" spans="1:14" ht="14.4" customHeight="1" x14ac:dyDescent="0.3">
      <c r="A1100" s="649" t="s">
        <v>581</v>
      </c>
      <c r="B1100" s="650" t="s">
        <v>582</v>
      </c>
      <c r="C1100" s="651" t="s">
        <v>591</v>
      </c>
      <c r="D1100" s="652" t="s">
        <v>3556</v>
      </c>
      <c r="E1100" s="651" t="s">
        <v>2322</v>
      </c>
      <c r="F1100" s="652" t="s">
        <v>3563</v>
      </c>
      <c r="G1100" s="651" t="s">
        <v>634</v>
      </c>
      <c r="H1100" s="651" t="s">
        <v>2350</v>
      </c>
      <c r="I1100" s="651" t="s">
        <v>2350</v>
      </c>
      <c r="J1100" s="651" t="s">
        <v>2351</v>
      </c>
      <c r="K1100" s="651" t="s">
        <v>2352</v>
      </c>
      <c r="L1100" s="653">
        <v>610.95000000000005</v>
      </c>
      <c r="M1100" s="653">
        <v>2</v>
      </c>
      <c r="N1100" s="654">
        <v>1221.9000000000001</v>
      </c>
    </row>
    <row r="1101" spans="1:14" ht="14.4" customHeight="1" x14ac:dyDescent="0.3">
      <c r="A1101" s="649" t="s">
        <v>581</v>
      </c>
      <c r="B1101" s="650" t="s">
        <v>582</v>
      </c>
      <c r="C1101" s="651" t="s">
        <v>591</v>
      </c>
      <c r="D1101" s="652" t="s">
        <v>3556</v>
      </c>
      <c r="E1101" s="651" t="s">
        <v>2322</v>
      </c>
      <c r="F1101" s="652" t="s">
        <v>3563</v>
      </c>
      <c r="G1101" s="651" t="s">
        <v>634</v>
      </c>
      <c r="H1101" s="651" t="s">
        <v>2353</v>
      </c>
      <c r="I1101" s="651" t="s">
        <v>2354</v>
      </c>
      <c r="J1101" s="651" t="s">
        <v>2355</v>
      </c>
      <c r="K1101" s="651" t="s">
        <v>2356</v>
      </c>
      <c r="L1101" s="653">
        <v>91.999942371986592</v>
      </c>
      <c r="M1101" s="653">
        <v>73.199999999999989</v>
      </c>
      <c r="N1101" s="654">
        <v>6734.3957816294178</v>
      </c>
    </row>
    <row r="1102" spans="1:14" ht="14.4" customHeight="1" x14ac:dyDescent="0.3">
      <c r="A1102" s="649" t="s">
        <v>581</v>
      </c>
      <c r="B1102" s="650" t="s">
        <v>582</v>
      </c>
      <c r="C1102" s="651" t="s">
        <v>591</v>
      </c>
      <c r="D1102" s="652" t="s">
        <v>3556</v>
      </c>
      <c r="E1102" s="651" t="s">
        <v>2322</v>
      </c>
      <c r="F1102" s="652" t="s">
        <v>3563</v>
      </c>
      <c r="G1102" s="651" t="s">
        <v>634</v>
      </c>
      <c r="H1102" s="651" t="s">
        <v>3283</v>
      </c>
      <c r="I1102" s="651" t="s">
        <v>3284</v>
      </c>
      <c r="J1102" s="651" t="s">
        <v>3285</v>
      </c>
      <c r="K1102" s="651" t="s">
        <v>3286</v>
      </c>
      <c r="L1102" s="653">
        <v>120.43</v>
      </c>
      <c r="M1102" s="653">
        <v>3</v>
      </c>
      <c r="N1102" s="654">
        <v>361.29</v>
      </c>
    </row>
    <row r="1103" spans="1:14" ht="14.4" customHeight="1" x14ac:dyDescent="0.3">
      <c r="A1103" s="649" t="s">
        <v>581</v>
      </c>
      <c r="B1103" s="650" t="s">
        <v>582</v>
      </c>
      <c r="C1103" s="651" t="s">
        <v>591</v>
      </c>
      <c r="D1103" s="652" t="s">
        <v>3556</v>
      </c>
      <c r="E1103" s="651" t="s">
        <v>2322</v>
      </c>
      <c r="F1103" s="652" t="s">
        <v>3563</v>
      </c>
      <c r="G1103" s="651" t="s">
        <v>634</v>
      </c>
      <c r="H1103" s="651" t="s">
        <v>2361</v>
      </c>
      <c r="I1103" s="651" t="s">
        <v>2362</v>
      </c>
      <c r="J1103" s="651" t="s">
        <v>2363</v>
      </c>
      <c r="K1103" s="651" t="s">
        <v>2364</v>
      </c>
      <c r="L1103" s="653">
        <v>86.569999999999965</v>
      </c>
      <c r="M1103" s="653">
        <v>1</v>
      </c>
      <c r="N1103" s="654">
        <v>86.569999999999965</v>
      </c>
    </row>
    <row r="1104" spans="1:14" ht="14.4" customHeight="1" x14ac:dyDescent="0.3">
      <c r="A1104" s="649" t="s">
        <v>581</v>
      </c>
      <c r="B1104" s="650" t="s">
        <v>582</v>
      </c>
      <c r="C1104" s="651" t="s">
        <v>591</v>
      </c>
      <c r="D1104" s="652" t="s">
        <v>3556</v>
      </c>
      <c r="E1104" s="651" t="s">
        <v>2322</v>
      </c>
      <c r="F1104" s="652" t="s">
        <v>3563</v>
      </c>
      <c r="G1104" s="651" t="s">
        <v>634</v>
      </c>
      <c r="H1104" s="651" t="s">
        <v>2381</v>
      </c>
      <c r="I1104" s="651" t="s">
        <v>2382</v>
      </c>
      <c r="J1104" s="651" t="s">
        <v>2383</v>
      </c>
      <c r="K1104" s="651" t="s">
        <v>2384</v>
      </c>
      <c r="L1104" s="653">
        <v>113.17</v>
      </c>
      <c r="M1104" s="653">
        <v>1</v>
      </c>
      <c r="N1104" s="654">
        <v>113.17</v>
      </c>
    </row>
    <row r="1105" spans="1:14" ht="14.4" customHeight="1" x14ac:dyDescent="0.3">
      <c r="A1105" s="649" t="s">
        <v>581</v>
      </c>
      <c r="B1105" s="650" t="s">
        <v>582</v>
      </c>
      <c r="C1105" s="651" t="s">
        <v>591</v>
      </c>
      <c r="D1105" s="652" t="s">
        <v>3556</v>
      </c>
      <c r="E1105" s="651" t="s">
        <v>2322</v>
      </c>
      <c r="F1105" s="652" t="s">
        <v>3563</v>
      </c>
      <c r="G1105" s="651" t="s">
        <v>634</v>
      </c>
      <c r="H1105" s="651" t="s">
        <v>3287</v>
      </c>
      <c r="I1105" s="651" t="s">
        <v>3288</v>
      </c>
      <c r="J1105" s="651" t="s">
        <v>3289</v>
      </c>
      <c r="K1105" s="651" t="s">
        <v>3290</v>
      </c>
      <c r="L1105" s="653">
        <v>87.017512315617523</v>
      </c>
      <c r="M1105" s="653">
        <v>4</v>
      </c>
      <c r="N1105" s="654">
        <v>348.07004926247009</v>
      </c>
    </row>
    <row r="1106" spans="1:14" ht="14.4" customHeight="1" x14ac:dyDescent="0.3">
      <c r="A1106" s="649" t="s">
        <v>581</v>
      </c>
      <c r="B1106" s="650" t="s">
        <v>582</v>
      </c>
      <c r="C1106" s="651" t="s">
        <v>591</v>
      </c>
      <c r="D1106" s="652" t="s">
        <v>3556</v>
      </c>
      <c r="E1106" s="651" t="s">
        <v>2322</v>
      </c>
      <c r="F1106" s="652" t="s">
        <v>3563</v>
      </c>
      <c r="G1106" s="651" t="s">
        <v>634</v>
      </c>
      <c r="H1106" s="651" t="s">
        <v>3291</v>
      </c>
      <c r="I1106" s="651" t="s">
        <v>3292</v>
      </c>
      <c r="J1106" s="651" t="s">
        <v>3293</v>
      </c>
      <c r="K1106" s="651"/>
      <c r="L1106" s="653">
        <v>730.61999999999978</v>
      </c>
      <c r="M1106" s="653">
        <v>3</v>
      </c>
      <c r="N1106" s="654">
        <v>2191.8599999999992</v>
      </c>
    </row>
    <row r="1107" spans="1:14" ht="14.4" customHeight="1" x14ac:dyDescent="0.3">
      <c r="A1107" s="649" t="s">
        <v>581</v>
      </c>
      <c r="B1107" s="650" t="s">
        <v>582</v>
      </c>
      <c r="C1107" s="651" t="s">
        <v>591</v>
      </c>
      <c r="D1107" s="652" t="s">
        <v>3556</v>
      </c>
      <c r="E1107" s="651" t="s">
        <v>2322</v>
      </c>
      <c r="F1107" s="652" t="s">
        <v>3563</v>
      </c>
      <c r="G1107" s="651" t="s">
        <v>634</v>
      </c>
      <c r="H1107" s="651" t="s">
        <v>3294</v>
      </c>
      <c r="I1107" s="651" t="s">
        <v>3295</v>
      </c>
      <c r="J1107" s="651" t="s">
        <v>3296</v>
      </c>
      <c r="K1107" s="651" t="s">
        <v>3297</v>
      </c>
      <c r="L1107" s="653">
        <v>93.579688942604307</v>
      </c>
      <c r="M1107" s="653">
        <v>1</v>
      </c>
      <c r="N1107" s="654">
        <v>93.579688942604307</v>
      </c>
    </row>
    <row r="1108" spans="1:14" ht="14.4" customHeight="1" x14ac:dyDescent="0.3">
      <c r="A1108" s="649" t="s">
        <v>581</v>
      </c>
      <c r="B1108" s="650" t="s">
        <v>582</v>
      </c>
      <c r="C1108" s="651" t="s">
        <v>591</v>
      </c>
      <c r="D1108" s="652" t="s">
        <v>3556</v>
      </c>
      <c r="E1108" s="651" t="s">
        <v>2322</v>
      </c>
      <c r="F1108" s="652" t="s">
        <v>3563</v>
      </c>
      <c r="G1108" s="651" t="s">
        <v>634</v>
      </c>
      <c r="H1108" s="651" t="s">
        <v>3298</v>
      </c>
      <c r="I1108" s="651" t="s">
        <v>3299</v>
      </c>
      <c r="J1108" s="651" t="s">
        <v>3300</v>
      </c>
      <c r="K1108" s="651" t="s">
        <v>3301</v>
      </c>
      <c r="L1108" s="653">
        <v>57.34</v>
      </c>
      <c r="M1108" s="653">
        <v>1</v>
      </c>
      <c r="N1108" s="654">
        <v>57.34</v>
      </c>
    </row>
    <row r="1109" spans="1:14" ht="14.4" customHeight="1" x14ac:dyDescent="0.3">
      <c r="A1109" s="649" t="s">
        <v>581</v>
      </c>
      <c r="B1109" s="650" t="s">
        <v>582</v>
      </c>
      <c r="C1109" s="651" t="s">
        <v>591</v>
      </c>
      <c r="D1109" s="652" t="s">
        <v>3556</v>
      </c>
      <c r="E1109" s="651" t="s">
        <v>2322</v>
      </c>
      <c r="F1109" s="652" t="s">
        <v>3563</v>
      </c>
      <c r="G1109" s="651" t="s">
        <v>634</v>
      </c>
      <c r="H1109" s="651" t="s">
        <v>3302</v>
      </c>
      <c r="I1109" s="651" t="s">
        <v>3303</v>
      </c>
      <c r="J1109" s="651" t="s">
        <v>3304</v>
      </c>
      <c r="K1109" s="651" t="s">
        <v>3305</v>
      </c>
      <c r="L1109" s="653">
        <v>397.21000000000004</v>
      </c>
      <c r="M1109" s="653">
        <v>4</v>
      </c>
      <c r="N1109" s="654">
        <v>1588.8400000000001</v>
      </c>
    </row>
    <row r="1110" spans="1:14" ht="14.4" customHeight="1" x14ac:dyDescent="0.3">
      <c r="A1110" s="649" t="s">
        <v>581</v>
      </c>
      <c r="B1110" s="650" t="s">
        <v>582</v>
      </c>
      <c r="C1110" s="651" t="s">
        <v>591</v>
      </c>
      <c r="D1110" s="652" t="s">
        <v>3556</v>
      </c>
      <c r="E1110" s="651" t="s">
        <v>2322</v>
      </c>
      <c r="F1110" s="652" t="s">
        <v>3563</v>
      </c>
      <c r="G1110" s="651" t="s">
        <v>634</v>
      </c>
      <c r="H1110" s="651" t="s">
        <v>3306</v>
      </c>
      <c r="I1110" s="651" t="s">
        <v>3306</v>
      </c>
      <c r="J1110" s="651" t="s">
        <v>3307</v>
      </c>
      <c r="K1110" s="651" t="s">
        <v>3308</v>
      </c>
      <c r="L1110" s="653">
        <v>1907.61</v>
      </c>
      <c r="M1110" s="653">
        <v>1</v>
      </c>
      <c r="N1110" s="654">
        <v>1907.61</v>
      </c>
    </row>
    <row r="1111" spans="1:14" ht="14.4" customHeight="1" x14ac:dyDescent="0.3">
      <c r="A1111" s="649" t="s">
        <v>581</v>
      </c>
      <c r="B1111" s="650" t="s">
        <v>582</v>
      </c>
      <c r="C1111" s="651" t="s">
        <v>591</v>
      </c>
      <c r="D1111" s="652" t="s">
        <v>3556</v>
      </c>
      <c r="E1111" s="651" t="s">
        <v>2322</v>
      </c>
      <c r="F1111" s="652" t="s">
        <v>3563</v>
      </c>
      <c r="G1111" s="651" t="s">
        <v>634</v>
      </c>
      <c r="H1111" s="651" t="s">
        <v>3309</v>
      </c>
      <c r="I1111" s="651" t="s">
        <v>3310</v>
      </c>
      <c r="J1111" s="651" t="s">
        <v>2406</v>
      </c>
      <c r="K1111" s="651" t="s">
        <v>3311</v>
      </c>
      <c r="L1111" s="653">
        <v>48.56</v>
      </c>
      <c r="M1111" s="653">
        <v>1</v>
      </c>
      <c r="N1111" s="654">
        <v>48.56</v>
      </c>
    </row>
    <row r="1112" spans="1:14" ht="14.4" customHeight="1" x14ac:dyDescent="0.3">
      <c r="A1112" s="649" t="s">
        <v>581</v>
      </c>
      <c r="B1112" s="650" t="s">
        <v>582</v>
      </c>
      <c r="C1112" s="651" t="s">
        <v>591</v>
      </c>
      <c r="D1112" s="652" t="s">
        <v>3556</v>
      </c>
      <c r="E1112" s="651" t="s">
        <v>2322</v>
      </c>
      <c r="F1112" s="652" t="s">
        <v>3563</v>
      </c>
      <c r="G1112" s="651" t="s">
        <v>634</v>
      </c>
      <c r="H1112" s="651" t="s">
        <v>3312</v>
      </c>
      <c r="I1112" s="651" t="s">
        <v>3313</v>
      </c>
      <c r="J1112" s="651" t="s">
        <v>3314</v>
      </c>
      <c r="K1112" s="651" t="s">
        <v>3315</v>
      </c>
      <c r="L1112" s="653">
        <v>44.503692708883193</v>
      </c>
      <c r="M1112" s="653">
        <v>3</v>
      </c>
      <c r="N1112" s="654">
        <v>133.51107812664958</v>
      </c>
    </row>
    <row r="1113" spans="1:14" ht="14.4" customHeight="1" x14ac:dyDescent="0.3">
      <c r="A1113" s="649" t="s">
        <v>581</v>
      </c>
      <c r="B1113" s="650" t="s">
        <v>582</v>
      </c>
      <c r="C1113" s="651" t="s">
        <v>591</v>
      </c>
      <c r="D1113" s="652" t="s">
        <v>3556</v>
      </c>
      <c r="E1113" s="651" t="s">
        <v>2322</v>
      </c>
      <c r="F1113" s="652" t="s">
        <v>3563</v>
      </c>
      <c r="G1113" s="651" t="s">
        <v>634</v>
      </c>
      <c r="H1113" s="651" t="s">
        <v>2408</v>
      </c>
      <c r="I1113" s="651" t="s">
        <v>2408</v>
      </c>
      <c r="J1113" s="651" t="s">
        <v>2409</v>
      </c>
      <c r="K1113" s="651" t="s">
        <v>2410</v>
      </c>
      <c r="L1113" s="653">
        <v>920.00000000000023</v>
      </c>
      <c r="M1113" s="653">
        <v>4</v>
      </c>
      <c r="N1113" s="654">
        <v>3680.0000000000009</v>
      </c>
    </row>
    <row r="1114" spans="1:14" ht="14.4" customHeight="1" x14ac:dyDescent="0.3">
      <c r="A1114" s="649" t="s">
        <v>581</v>
      </c>
      <c r="B1114" s="650" t="s">
        <v>582</v>
      </c>
      <c r="C1114" s="651" t="s">
        <v>591</v>
      </c>
      <c r="D1114" s="652" t="s">
        <v>3556</v>
      </c>
      <c r="E1114" s="651" t="s">
        <v>2322</v>
      </c>
      <c r="F1114" s="652" t="s">
        <v>3563</v>
      </c>
      <c r="G1114" s="651" t="s">
        <v>634</v>
      </c>
      <c r="H1114" s="651" t="s">
        <v>2411</v>
      </c>
      <c r="I1114" s="651" t="s">
        <v>2411</v>
      </c>
      <c r="J1114" s="651" t="s">
        <v>2412</v>
      </c>
      <c r="K1114" s="651" t="s">
        <v>2413</v>
      </c>
      <c r="L1114" s="653">
        <v>171.58999999999997</v>
      </c>
      <c r="M1114" s="653">
        <v>4</v>
      </c>
      <c r="N1114" s="654">
        <v>686.3599999999999</v>
      </c>
    </row>
    <row r="1115" spans="1:14" ht="14.4" customHeight="1" x14ac:dyDescent="0.3">
      <c r="A1115" s="649" t="s">
        <v>581</v>
      </c>
      <c r="B1115" s="650" t="s">
        <v>582</v>
      </c>
      <c r="C1115" s="651" t="s">
        <v>591</v>
      </c>
      <c r="D1115" s="652" t="s">
        <v>3556</v>
      </c>
      <c r="E1115" s="651" t="s">
        <v>2322</v>
      </c>
      <c r="F1115" s="652" t="s">
        <v>3563</v>
      </c>
      <c r="G1115" s="651" t="s">
        <v>1959</v>
      </c>
      <c r="H1115" s="651" t="s">
        <v>3316</v>
      </c>
      <c r="I1115" s="651" t="s">
        <v>3317</v>
      </c>
      <c r="J1115" s="651" t="s">
        <v>3318</v>
      </c>
      <c r="K1115" s="651" t="s">
        <v>2419</v>
      </c>
      <c r="L1115" s="653">
        <v>57.369994790301995</v>
      </c>
      <c r="M1115" s="653">
        <v>5</v>
      </c>
      <c r="N1115" s="654">
        <v>286.84997395150998</v>
      </c>
    </row>
    <row r="1116" spans="1:14" ht="14.4" customHeight="1" x14ac:dyDescent="0.3">
      <c r="A1116" s="649" t="s">
        <v>581</v>
      </c>
      <c r="B1116" s="650" t="s">
        <v>582</v>
      </c>
      <c r="C1116" s="651" t="s">
        <v>591</v>
      </c>
      <c r="D1116" s="652" t="s">
        <v>3556</v>
      </c>
      <c r="E1116" s="651" t="s">
        <v>2322</v>
      </c>
      <c r="F1116" s="652" t="s">
        <v>3563</v>
      </c>
      <c r="G1116" s="651" t="s">
        <v>1959</v>
      </c>
      <c r="H1116" s="651" t="s">
        <v>2420</v>
      </c>
      <c r="I1116" s="651" t="s">
        <v>2421</v>
      </c>
      <c r="J1116" s="651" t="s">
        <v>2422</v>
      </c>
      <c r="K1116" s="651" t="s">
        <v>2423</v>
      </c>
      <c r="L1116" s="653">
        <v>153.29999999999993</v>
      </c>
      <c r="M1116" s="653">
        <v>4</v>
      </c>
      <c r="N1116" s="654">
        <v>613.1999999999997</v>
      </c>
    </row>
    <row r="1117" spans="1:14" ht="14.4" customHeight="1" x14ac:dyDescent="0.3">
      <c r="A1117" s="649" t="s">
        <v>581</v>
      </c>
      <c r="B1117" s="650" t="s">
        <v>582</v>
      </c>
      <c r="C1117" s="651" t="s">
        <v>591</v>
      </c>
      <c r="D1117" s="652" t="s">
        <v>3556</v>
      </c>
      <c r="E1117" s="651" t="s">
        <v>2322</v>
      </c>
      <c r="F1117" s="652" t="s">
        <v>3563</v>
      </c>
      <c r="G1117" s="651" t="s">
        <v>1959</v>
      </c>
      <c r="H1117" s="651" t="s">
        <v>2440</v>
      </c>
      <c r="I1117" s="651" t="s">
        <v>2441</v>
      </c>
      <c r="J1117" s="651" t="s">
        <v>2442</v>
      </c>
      <c r="K1117" s="651" t="s">
        <v>2443</v>
      </c>
      <c r="L1117" s="653">
        <v>59.92</v>
      </c>
      <c r="M1117" s="653">
        <v>2</v>
      </c>
      <c r="N1117" s="654">
        <v>119.84</v>
      </c>
    </row>
    <row r="1118" spans="1:14" ht="14.4" customHeight="1" x14ac:dyDescent="0.3">
      <c r="A1118" s="649" t="s">
        <v>581</v>
      </c>
      <c r="B1118" s="650" t="s">
        <v>582</v>
      </c>
      <c r="C1118" s="651" t="s">
        <v>591</v>
      </c>
      <c r="D1118" s="652" t="s">
        <v>3556</v>
      </c>
      <c r="E1118" s="651" t="s">
        <v>2322</v>
      </c>
      <c r="F1118" s="652" t="s">
        <v>3563</v>
      </c>
      <c r="G1118" s="651" t="s">
        <v>1959</v>
      </c>
      <c r="H1118" s="651" t="s">
        <v>2444</v>
      </c>
      <c r="I1118" s="651" t="s">
        <v>2445</v>
      </c>
      <c r="J1118" s="651" t="s">
        <v>2446</v>
      </c>
      <c r="K1118" s="651" t="s">
        <v>2447</v>
      </c>
      <c r="L1118" s="653">
        <v>12592.492033747723</v>
      </c>
      <c r="M1118" s="653">
        <v>2</v>
      </c>
      <c r="N1118" s="654">
        <v>25184.984067495447</v>
      </c>
    </row>
    <row r="1119" spans="1:14" ht="14.4" customHeight="1" x14ac:dyDescent="0.3">
      <c r="A1119" s="649" t="s">
        <v>581</v>
      </c>
      <c r="B1119" s="650" t="s">
        <v>582</v>
      </c>
      <c r="C1119" s="651" t="s">
        <v>591</v>
      </c>
      <c r="D1119" s="652" t="s">
        <v>3556</v>
      </c>
      <c r="E1119" s="651" t="s">
        <v>2448</v>
      </c>
      <c r="F1119" s="652" t="s">
        <v>3564</v>
      </c>
      <c r="G1119" s="651" t="s">
        <v>634</v>
      </c>
      <c r="H1119" s="651" t="s">
        <v>2457</v>
      </c>
      <c r="I1119" s="651" t="s">
        <v>2458</v>
      </c>
      <c r="J1119" s="651" t="s">
        <v>2459</v>
      </c>
      <c r="K1119" s="651" t="s">
        <v>2460</v>
      </c>
      <c r="L1119" s="653">
        <v>76.77</v>
      </c>
      <c r="M1119" s="653">
        <v>2</v>
      </c>
      <c r="N1119" s="654">
        <v>153.54</v>
      </c>
    </row>
    <row r="1120" spans="1:14" ht="14.4" customHeight="1" x14ac:dyDescent="0.3">
      <c r="A1120" s="649" t="s">
        <v>581</v>
      </c>
      <c r="B1120" s="650" t="s">
        <v>582</v>
      </c>
      <c r="C1120" s="651" t="s">
        <v>591</v>
      </c>
      <c r="D1120" s="652" t="s">
        <v>3556</v>
      </c>
      <c r="E1120" s="651" t="s">
        <v>2448</v>
      </c>
      <c r="F1120" s="652" t="s">
        <v>3564</v>
      </c>
      <c r="G1120" s="651" t="s">
        <v>634</v>
      </c>
      <c r="H1120" s="651" t="s">
        <v>2464</v>
      </c>
      <c r="I1120" s="651" t="s">
        <v>2465</v>
      </c>
      <c r="J1120" s="651" t="s">
        <v>2466</v>
      </c>
      <c r="K1120" s="651" t="s">
        <v>2467</v>
      </c>
      <c r="L1120" s="653">
        <v>93.095000000000027</v>
      </c>
      <c r="M1120" s="653">
        <v>2</v>
      </c>
      <c r="N1120" s="654">
        <v>186.19000000000005</v>
      </c>
    </row>
    <row r="1121" spans="1:14" ht="14.4" customHeight="1" x14ac:dyDescent="0.3">
      <c r="A1121" s="649" t="s">
        <v>581</v>
      </c>
      <c r="B1121" s="650" t="s">
        <v>582</v>
      </c>
      <c r="C1121" s="651" t="s">
        <v>591</v>
      </c>
      <c r="D1121" s="652" t="s">
        <v>3556</v>
      </c>
      <c r="E1121" s="651" t="s">
        <v>2448</v>
      </c>
      <c r="F1121" s="652" t="s">
        <v>3564</v>
      </c>
      <c r="G1121" s="651" t="s">
        <v>634</v>
      </c>
      <c r="H1121" s="651" t="s">
        <v>2476</v>
      </c>
      <c r="I1121" s="651" t="s">
        <v>2477</v>
      </c>
      <c r="J1121" s="651" t="s">
        <v>2478</v>
      </c>
      <c r="K1121" s="651" t="s">
        <v>2475</v>
      </c>
      <c r="L1121" s="653">
        <v>146.89000000000001</v>
      </c>
      <c r="M1121" s="653">
        <v>1</v>
      </c>
      <c r="N1121" s="654">
        <v>146.89000000000001</v>
      </c>
    </row>
    <row r="1122" spans="1:14" ht="14.4" customHeight="1" x14ac:dyDescent="0.3">
      <c r="A1122" s="649" t="s">
        <v>581</v>
      </c>
      <c r="B1122" s="650" t="s">
        <v>582</v>
      </c>
      <c r="C1122" s="651" t="s">
        <v>591</v>
      </c>
      <c r="D1122" s="652" t="s">
        <v>3556</v>
      </c>
      <c r="E1122" s="651" t="s">
        <v>2448</v>
      </c>
      <c r="F1122" s="652" t="s">
        <v>3564</v>
      </c>
      <c r="G1122" s="651" t="s">
        <v>1959</v>
      </c>
      <c r="H1122" s="651" t="s">
        <v>3319</v>
      </c>
      <c r="I1122" s="651" t="s">
        <v>3320</v>
      </c>
      <c r="J1122" s="651" t="s">
        <v>3321</v>
      </c>
      <c r="K1122" s="651" t="s">
        <v>3322</v>
      </c>
      <c r="L1122" s="653">
        <v>1833.12420681656</v>
      </c>
      <c r="M1122" s="653">
        <v>4</v>
      </c>
      <c r="N1122" s="654">
        <v>7332.49682726624</v>
      </c>
    </row>
    <row r="1123" spans="1:14" ht="14.4" customHeight="1" x14ac:dyDescent="0.3">
      <c r="A1123" s="649" t="s">
        <v>581</v>
      </c>
      <c r="B1123" s="650" t="s">
        <v>582</v>
      </c>
      <c r="C1123" s="651" t="s">
        <v>591</v>
      </c>
      <c r="D1123" s="652" t="s">
        <v>3556</v>
      </c>
      <c r="E1123" s="651" t="s">
        <v>3323</v>
      </c>
      <c r="F1123" s="652" t="s">
        <v>3566</v>
      </c>
      <c r="G1123" s="651"/>
      <c r="H1123" s="651"/>
      <c r="I1123" s="651" t="s">
        <v>3324</v>
      </c>
      <c r="J1123" s="651" t="s">
        <v>3325</v>
      </c>
      <c r="K1123" s="651"/>
      <c r="L1123" s="653">
        <v>1407.5400000000002</v>
      </c>
      <c r="M1123" s="653">
        <v>19</v>
      </c>
      <c r="N1123" s="654">
        <v>26743.260000000002</v>
      </c>
    </row>
    <row r="1124" spans="1:14" ht="14.4" customHeight="1" x14ac:dyDescent="0.3">
      <c r="A1124" s="649" t="s">
        <v>581</v>
      </c>
      <c r="B1124" s="650" t="s">
        <v>582</v>
      </c>
      <c r="C1124" s="651" t="s">
        <v>591</v>
      </c>
      <c r="D1124" s="652" t="s">
        <v>3556</v>
      </c>
      <c r="E1124" s="651" t="s">
        <v>3326</v>
      </c>
      <c r="F1124" s="652" t="s">
        <v>3567</v>
      </c>
      <c r="G1124" s="651" t="s">
        <v>634</v>
      </c>
      <c r="H1124" s="651" t="s">
        <v>3327</v>
      </c>
      <c r="I1124" s="651" t="s">
        <v>3327</v>
      </c>
      <c r="J1124" s="651" t="s">
        <v>3328</v>
      </c>
      <c r="K1124" s="651" t="s">
        <v>3329</v>
      </c>
      <c r="L1124" s="653">
        <v>95162.05</v>
      </c>
      <c r="M1124" s="653">
        <v>1</v>
      </c>
      <c r="N1124" s="654">
        <v>95162.05</v>
      </c>
    </row>
    <row r="1125" spans="1:14" ht="14.4" customHeight="1" x14ac:dyDescent="0.3">
      <c r="A1125" s="649" t="s">
        <v>581</v>
      </c>
      <c r="B1125" s="650" t="s">
        <v>582</v>
      </c>
      <c r="C1125" s="651" t="s">
        <v>597</v>
      </c>
      <c r="D1125" s="652" t="s">
        <v>3557</v>
      </c>
      <c r="E1125" s="651" t="s">
        <v>609</v>
      </c>
      <c r="F1125" s="652" t="s">
        <v>3561</v>
      </c>
      <c r="G1125" s="651"/>
      <c r="H1125" s="651" t="s">
        <v>621</v>
      </c>
      <c r="I1125" s="651" t="s">
        <v>621</v>
      </c>
      <c r="J1125" s="651" t="s">
        <v>622</v>
      </c>
      <c r="K1125" s="651" t="s">
        <v>623</v>
      </c>
      <c r="L1125" s="653">
        <v>174.22117666719799</v>
      </c>
      <c r="M1125" s="653">
        <v>42</v>
      </c>
      <c r="N1125" s="654">
        <v>7317.2894200223163</v>
      </c>
    </row>
    <row r="1126" spans="1:14" ht="14.4" customHeight="1" x14ac:dyDescent="0.3">
      <c r="A1126" s="649" t="s">
        <v>581</v>
      </c>
      <c r="B1126" s="650" t="s">
        <v>582</v>
      </c>
      <c r="C1126" s="651" t="s">
        <v>597</v>
      </c>
      <c r="D1126" s="652" t="s">
        <v>3557</v>
      </c>
      <c r="E1126" s="651" t="s">
        <v>609</v>
      </c>
      <c r="F1126" s="652" t="s">
        <v>3561</v>
      </c>
      <c r="G1126" s="651"/>
      <c r="H1126" s="651" t="s">
        <v>2508</v>
      </c>
      <c r="I1126" s="651" t="s">
        <v>2508</v>
      </c>
      <c r="J1126" s="651" t="s">
        <v>622</v>
      </c>
      <c r="K1126" s="651" t="s">
        <v>2509</v>
      </c>
      <c r="L1126" s="653">
        <v>58.077058720259693</v>
      </c>
      <c r="M1126" s="653">
        <v>96</v>
      </c>
      <c r="N1126" s="654">
        <v>5575.3976371449307</v>
      </c>
    </row>
    <row r="1127" spans="1:14" ht="14.4" customHeight="1" x14ac:dyDescent="0.3">
      <c r="A1127" s="649" t="s">
        <v>581</v>
      </c>
      <c r="B1127" s="650" t="s">
        <v>582</v>
      </c>
      <c r="C1127" s="651" t="s">
        <v>597</v>
      </c>
      <c r="D1127" s="652" t="s">
        <v>3557</v>
      </c>
      <c r="E1127" s="651" t="s">
        <v>609</v>
      </c>
      <c r="F1127" s="652" t="s">
        <v>3561</v>
      </c>
      <c r="G1127" s="651"/>
      <c r="H1127" s="651" t="s">
        <v>624</v>
      </c>
      <c r="I1127" s="651" t="s">
        <v>624</v>
      </c>
      <c r="J1127" s="651" t="s">
        <v>625</v>
      </c>
      <c r="K1127" s="651" t="s">
        <v>626</v>
      </c>
      <c r="L1127" s="653">
        <v>443.762</v>
      </c>
      <c r="M1127" s="653">
        <v>2</v>
      </c>
      <c r="N1127" s="654">
        <v>887.524</v>
      </c>
    </row>
    <row r="1128" spans="1:14" ht="14.4" customHeight="1" x14ac:dyDescent="0.3">
      <c r="A1128" s="649" t="s">
        <v>581</v>
      </c>
      <c r="B1128" s="650" t="s">
        <v>582</v>
      </c>
      <c r="C1128" s="651" t="s">
        <v>597</v>
      </c>
      <c r="D1128" s="652" t="s">
        <v>3557</v>
      </c>
      <c r="E1128" s="651" t="s">
        <v>609</v>
      </c>
      <c r="F1128" s="652" t="s">
        <v>3561</v>
      </c>
      <c r="G1128" s="651"/>
      <c r="H1128" s="651" t="s">
        <v>627</v>
      </c>
      <c r="I1128" s="651" t="s">
        <v>627</v>
      </c>
      <c r="J1128" s="651" t="s">
        <v>625</v>
      </c>
      <c r="K1128" s="651" t="s">
        <v>628</v>
      </c>
      <c r="L1128" s="653">
        <v>236.67</v>
      </c>
      <c r="M1128" s="653">
        <v>0.88900000000000001</v>
      </c>
      <c r="N1128" s="654">
        <v>210.39963</v>
      </c>
    </row>
    <row r="1129" spans="1:14" ht="14.4" customHeight="1" x14ac:dyDescent="0.3">
      <c r="A1129" s="649" t="s">
        <v>581</v>
      </c>
      <c r="B1129" s="650" t="s">
        <v>582</v>
      </c>
      <c r="C1129" s="651" t="s">
        <v>597</v>
      </c>
      <c r="D1129" s="652" t="s">
        <v>3557</v>
      </c>
      <c r="E1129" s="651" t="s">
        <v>609</v>
      </c>
      <c r="F1129" s="652" t="s">
        <v>3561</v>
      </c>
      <c r="G1129" s="651"/>
      <c r="H1129" s="651" t="s">
        <v>629</v>
      </c>
      <c r="I1129" s="651" t="s">
        <v>629</v>
      </c>
      <c r="J1129" s="651" t="s">
        <v>625</v>
      </c>
      <c r="K1129" s="651" t="s">
        <v>630</v>
      </c>
      <c r="L1129" s="653">
        <v>147.92500000000004</v>
      </c>
      <c r="M1129" s="653">
        <v>2.5099999999999998</v>
      </c>
      <c r="N1129" s="654">
        <v>371.29175000000004</v>
      </c>
    </row>
    <row r="1130" spans="1:14" ht="14.4" customHeight="1" x14ac:dyDescent="0.3">
      <c r="A1130" s="649" t="s">
        <v>581</v>
      </c>
      <c r="B1130" s="650" t="s">
        <v>582</v>
      </c>
      <c r="C1130" s="651" t="s">
        <v>597</v>
      </c>
      <c r="D1130" s="652" t="s">
        <v>3557</v>
      </c>
      <c r="E1130" s="651" t="s">
        <v>609</v>
      </c>
      <c r="F1130" s="652" t="s">
        <v>3561</v>
      </c>
      <c r="G1130" s="651"/>
      <c r="H1130" s="651" t="s">
        <v>631</v>
      </c>
      <c r="I1130" s="651" t="s">
        <v>631</v>
      </c>
      <c r="J1130" s="651" t="s">
        <v>632</v>
      </c>
      <c r="K1130" s="651" t="s">
        <v>633</v>
      </c>
      <c r="L1130" s="653">
        <v>31059.460350877187</v>
      </c>
      <c r="M1130" s="653">
        <v>19</v>
      </c>
      <c r="N1130" s="654">
        <v>590129.74666666659</v>
      </c>
    </row>
    <row r="1131" spans="1:14" ht="14.4" customHeight="1" x14ac:dyDescent="0.3">
      <c r="A1131" s="649" t="s">
        <v>581</v>
      </c>
      <c r="B1131" s="650" t="s">
        <v>582</v>
      </c>
      <c r="C1131" s="651" t="s">
        <v>597</v>
      </c>
      <c r="D1131" s="652" t="s">
        <v>3557</v>
      </c>
      <c r="E1131" s="651" t="s">
        <v>609</v>
      </c>
      <c r="F1131" s="652" t="s">
        <v>3561</v>
      </c>
      <c r="G1131" s="651" t="s">
        <v>634</v>
      </c>
      <c r="H1131" s="651" t="s">
        <v>635</v>
      </c>
      <c r="I1131" s="651" t="s">
        <v>635</v>
      </c>
      <c r="J1131" s="651" t="s">
        <v>636</v>
      </c>
      <c r="K1131" s="651" t="s">
        <v>637</v>
      </c>
      <c r="L1131" s="653">
        <v>179.3998827732722</v>
      </c>
      <c r="M1131" s="653">
        <v>235</v>
      </c>
      <c r="N1131" s="654">
        <v>42158.972451718968</v>
      </c>
    </row>
    <row r="1132" spans="1:14" ht="14.4" customHeight="1" x14ac:dyDescent="0.3">
      <c r="A1132" s="649" t="s">
        <v>581</v>
      </c>
      <c r="B1132" s="650" t="s">
        <v>582</v>
      </c>
      <c r="C1132" s="651" t="s">
        <v>597</v>
      </c>
      <c r="D1132" s="652" t="s">
        <v>3557</v>
      </c>
      <c r="E1132" s="651" t="s">
        <v>609</v>
      </c>
      <c r="F1132" s="652" t="s">
        <v>3561</v>
      </c>
      <c r="G1132" s="651" t="s">
        <v>634</v>
      </c>
      <c r="H1132" s="651" t="s">
        <v>641</v>
      </c>
      <c r="I1132" s="651" t="s">
        <v>641</v>
      </c>
      <c r="J1132" s="651" t="s">
        <v>642</v>
      </c>
      <c r="K1132" s="651" t="s">
        <v>640</v>
      </c>
      <c r="L1132" s="653">
        <v>149.49982340845492</v>
      </c>
      <c r="M1132" s="653">
        <v>26</v>
      </c>
      <c r="N1132" s="654">
        <v>3886.9954086198277</v>
      </c>
    </row>
    <row r="1133" spans="1:14" ht="14.4" customHeight="1" x14ac:dyDescent="0.3">
      <c r="A1133" s="649" t="s">
        <v>581</v>
      </c>
      <c r="B1133" s="650" t="s">
        <v>582</v>
      </c>
      <c r="C1133" s="651" t="s">
        <v>597</v>
      </c>
      <c r="D1133" s="652" t="s">
        <v>3557</v>
      </c>
      <c r="E1133" s="651" t="s">
        <v>609</v>
      </c>
      <c r="F1133" s="652" t="s">
        <v>3561</v>
      </c>
      <c r="G1133" s="651" t="s">
        <v>634</v>
      </c>
      <c r="H1133" s="651" t="s">
        <v>645</v>
      </c>
      <c r="I1133" s="651" t="s">
        <v>645</v>
      </c>
      <c r="J1133" s="651" t="s">
        <v>636</v>
      </c>
      <c r="K1133" s="651" t="s">
        <v>646</v>
      </c>
      <c r="L1133" s="653">
        <v>97.179970416798696</v>
      </c>
      <c r="M1133" s="653">
        <v>111</v>
      </c>
      <c r="N1133" s="654">
        <v>10786.976716264655</v>
      </c>
    </row>
    <row r="1134" spans="1:14" ht="14.4" customHeight="1" x14ac:dyDescent="0.3">
      <c r="A1134" s="649" t="s">
        <v>581</v>
      </c>
      <c r="B1134" s="650" t="s">
        <v>582</v>
      </c>
      <c r="C1134" s="651" t="s">
        <v>597</v>
      </c>
      <c r="D1134" s="652" t="s">
        <v>3557</v>
      </c>
      <c r="E1134" s="651" t="s">
        <v>609</v>
      </c>
      <c r="F1134" s="652" t="s">
        <v>3561</v>
      </c>
      <c r="G1134" s="651" t="s">
        <v>634</v>
      </c>
      <c r="H1134" s="651" t="s">
        <v>647</v>
      </c>
      <c r="I1134" s="651" t="s">
        <v>647</v>
      </c>
      <c r="J1134" s="651" t="s">
        <v>636</v>
      </c>
      <c r="K1134" s="651" t="s">
        <v>648</v>
      </c>
      <c r="L1134" s="653">
        <v>97.751163656743103</v>
      </c>
      <c r="M1134" s="653">
        <v>45</v>
      </c>
      <c r="N1134" s="654">
        <v>4398.8023645534395</v>
      </c>
    </row>
    <row r="1135" spans="1:14" ht="14.4" customHeight="1" x14ac:dyDescent="0.3">
      <c r="A1135" s="649" t="s">
        <v>581</v>
      </c>
      <c r="B1135" s="650" t="s">
        <v>582</v>
      </c>
      <c r="C1135" s="651" t="s">
        <v>597</v>
      </c>
      <c r="D1135" s="652" t="s">
        <v>3557</v>
      </c>
      <c r="E1135" s="651" t="s">
        <v>609</v>
      </c>
      <c r="F1135" s="652" t="s">
        <v>3561</v>
      </c>
      <c r="G1135" s="651" t="s">
        <v>634</v>
      </c>
      <c r="H1135" s="651" t="s">
        <v>653</v>
      </c>
      <c r="I1135" s="651" t="s">
        <v>654</v>
      </c>
      <c r="J1135" s="651" t="s">
        <v>655</v>
      </c>
      <c r="K1135" s="651" t="s">
        <v>656</v>
      </c>
      <c r="L1135" s="653">
        <v>84.56993897060552</v>
      </c>
      <c r="M1135" s="653">
        <v>3</v>
      </c>
      <c r="N1135" s="654">
        <v>253.70981691181655</v>
      </c>
    </row>
    <row r="1136" spans="1:14" ht="14.4" customHeight="1" x14ac:dyDescent="0.3">
      <c r="A1136" s="649" t="s">
        <v>581</v>
      </c>
      <c r="B1136" s="650" t="s">
        <v>582</v>
      </c>
      <c r="C1136" s="651" t="s">
        <v>597</v>
      </c>
      <c r="D1136" s="652" t="s">
        <v>3557</v>
      </c>
      <c r="E1136" s="651" t="s">
        <v>609</v>
      </c>
      <c r="F1136" s="652" t="s">
        <v>3561</v>
      </c>
      <c r="G1136" s="651" t="s">
        <v>634</v>
      </c>
      <c r="H1136" s="651" t="s">
        <v>657</v>
      </c>
      <c r="I1136" s="651" t="s">
        <v>658</v>
      </c>
      <c r="J1136" s="651" t="s">
        <v>659</v>
      </c>
      <c r="K1136" s="651" t="s">
        <v>660</v>
      </c>
      <c r="L1136" s="653">
        <v>99.297296841821279</v>
      </c>
      <c r="M1136" s="653">
        <v>135</v>
      </c>
      <c r="N1136" s="654">
        <v>13405.135073645873</v>
      </c>
    </row>
    <row r="1137" spans="1:14" ht="14.4" customHeight="1" x14ac:dyDescent="0.3">
      <c r="A1137" s="649" t="s">
        <v>581</v>
      </c>
      <c r="B1137" s="650" t="s">
        <v>582</v>
      </c>
      <c r="C1137" s="651" t="s">
        <v>597</v>
      </c>
      <c r="D1137" s="652" t="s">
        <v>3557</v>
      </c>
      <c r="E1137" s="651" t="s">
        <v>609</v>
      </c>
      <c r="F1137" s="652" t="s">
        <v>3561</v>
      </c>
      <c r="G1137" s="651" t="s">
        <v>634</v>
      </c>
      <c r="H1137" s="651" t="s">
        <v>661</v>
      </c>
      <c r="I1137" s="651" t="s">
        <v>662</v>
      </c>
      <c r="J1137" s="651" t="s">
        <v>659</v>
      </c>
      <c r="K1137" s="651" t="s">
        <v>663</v>
      </c>
      <c r="L1137" s="653">
        <v>103.86823529629525</v>
      </c>
      <c r="M1137" s="653">
        <v>85</v>
      </c>
      <c r="N1137" s="654">
        <v>8828.800000185096</v>
      </c>
    </row>
    <row r="1138" spans="1:14" ht="14.4" customHeight="1" x14ac:dyDescent="0.3">
      <c r="A1138" s="649" t="s">
        <v>581</v>
      </c>
      <c r="B1138" s="650" t="s">
        <v>582</v>
      </c>
      <c r="C1138" s="651" t="s">
        <v>597</v>
      </c>
      <c r="D1138" s="652" t="s">
        <v>3557</v>
      </c>
      <c r="E1138" s="651" t="s">
        <v>609</v>
      </c>
      <c r="F1138" s="652" t="s">
        <v>3561</v>
      </c>
      <c r="G1138" s="651" t="s">
        <v>634</v>
      </c>
      <c r="H1138" s="651" t="s">
        <v>664</v>
      </c>
      <c r="I1138" s="651" t="s">
        <v>665</v>
      </c>
      <c r="J1138" s="651" t="s">
        <v>666</v>
      </c>
      <c r="K1138" s="651" t="s">
        <v>667</v>
      </c>
      <c r="L1138" s="653">
        <v>170.35100000000003</v>
      </c>
      <c r="M1138" s="653">
        <v>10</v>
      </c>
      <c r="N1138" s="654">
        <v>1703.5100000000002</v>
      </c>
    </row>
    <row r="1139" spans="1:14" ht="14.4" customHeight="1" x14ac:dyDescent="0.3">
      <c r="A1139" s="649" t="s">
        <v>581</v>
      </c>
      <c r="B1139" s="650" t="s">
        <v>582</v>
      </c>
      <c r="C1139" s="651" t="s">
        <v>597</v>
      </c>
      <c r="D1139" s="652" t="s">
        <v>3557</v>
      </c>
      <c r="E1139" s="651" t="s">
        <v>609</v>
      </c>
      <c r="F1139" s="652" t="s">
        <v>3561</v>
      </c>
      <c r="G1139" s="651" t="s">
        <v>634</v>
      </c>
      <c r="H1139" s="651" t="s">
        <v>717</v>
      </c>
      <c r="I1139" s="651" t="s">
        <v>718</v>
      </c>
      <c r="J1139" s="651" t="s">
        <v>719</v>
      </c>
      <c r="K1139" s="651" t="s">
        <v>720</v>
      </c>
      <c r="L1139" s="653">
        <v>121.21</v>
      </c>
      <c r="M1139" s="653">
        <v>5</v>
      </c>
      <c r="N1139" s="654">
        <v>606.04999999999995</v>
      </c>
    </row>
    <row r="1140" spans="1:14" ht="14.4" customHeight="1" x14ac:dyDescent="0.3">
      <c r="A1140" s="649" t="s">
        <v>581</v>
      </c>
      <c r="B1140" s="650" t="s">
        <v>582</v>
      </c>
      <c r="C1140" s="651" t="s">
        <v>597</v>
      </c>
      <c r="D1140" s="652" t="s">
        <v>3557</v>
      </c>
      <c r="E1140" s="651" t="s">
        <v>609</v>
      </c>
      <c r="F1140" s="652" t="s">
        <v>3561</v>
      </c>
      <c r="G1140" s="651" t="s">
        <v>634</v>
      </c>
      <c r="H1140" s="651" t="s">
        <v>747</v>
      </c>
      <c r="I1140" s="651" t="s">
        <v>748</v>
      </c>
      <c r="J1140" s="651" t="s">
        <v>749</v>
      </c>
      <c r="K1140" s="651" t="s">
        <v>750</v>
      </c>
      <c r="L1140" s="653">
        <v>60.35</v>
      </c>
      <c r="M1140" s="653">
        <v>6</v>
      </c>
      <c r="N1140" s="654">
        <v>362.1</v>
      </c>
    </row>
    <row r="1141" spans="1:14" ht="14.4" customHeight="1" x14ac:dyDescent="0.3">
      <c r="A1141" s="649" t="s">
        <v>581</v>
      </c>
      <c r="B1141" s="650" t="s">
        <v>582</v>
      </c>
      <c r="C1141" s="651" t="s">
        <v>597</v>
      </c>
      <c r="D1141" s="652" t="s">
        <v>3557</v>
      </c>
      <c r="E1141" s="651" t="s">
        <v>609</v>
      </c>
      <c r="F1141" s="652" t="s">
        <v>3561</v>
      </c>
      <c r="G1141" s="651" t="s">
        <v>634</v>
      </c>
      <c r="H1141" s="651" t="s">
        <v>803</v>
      </c>
      <c r="I1141" s="651" t="s">
        <v>803</v>
      </c>
      <c r="J1141" s="651" t="s">
        <v>804</v>
      </c>
      <c r="K1141" s="651" t="s">
        <v>805</v>
      </c>
      <c r="L1141" s="653">
        <v>38.207937645993816</v>
      </c>
      <c r="M1141" s="653">
        <v>450</v>
      </c>
      <c r="N1141" s="654">
        <v>17193.571940697217</v>
      </c>
    </row>
    <row r="1142" spans="1:14" ht="14.4" customHeight="1" x14ac:dyDescent="0.3">
      <c r="A1142" s="649" t="s">
        <v>581</v>
      </c>
      <c r="B1142" s="650" t="s">
        <v>582</v>
      </c>
      <c r="C1142" s="651" t="s">
        <v>597</v>
      </c>
      <c r="D1142" s="652" t="s">
        <v>3557</v>
      </c>
      <c r="E1142" s="651" t="s">
        <v>609</v>
      </c>
      <c r="F1142" s="652" t="s">
        <v>3561</v>
      </c>
      <c r="G1142" s="651" t="s">
        <v>634</v>
      </c>
      <c r="H1142" s="651" t="s">
        <v>2552</v>
      </c>
      <c r="I1142" s="651" t="s">
        <v>2553</v>
      </c>
      <c r="J1142" s="651" t="s">
        <v>2554</v>
      </c>
      <c r="K1142" s="651" t="s">
        <v>2555</v>
      </c>
      <c r="L1142" s="653">
        <v>8.9679804957538423</v>
      </c>
      <c r="M1142" s="653">
        <v>325</v>
      </c>
      <c r="N1142" s="654">
        <v>2914.5936611199986</v>
      </c>
    </row>
    <row r="1143" spans="1:14" ht="14.4" customHeight="1" x14ac:dyDescent="0.3">
      <c r="A1143" s="649" t="s">
        <v>581</v>
      </c>
      <c r="B1143" s="650" t="s">
        <v>582</v>
      </c>
      <c r="C1143" s="651" t="s">
        <v>597</v>
      </c>
      <c r="D1143" s="652" t="s">
        <v>3557</v>
      </c>
      <c r="E1143" s="651" t="s">
        <v>609</v>
      </c>
      <c r="F1143" s="652" t="s">
        <v>3561</v>
      </c>
      <c r="G1143" s="651" t="s">
        <v>634</v>
      </c>
      <c r="H1143" s="651" t="s">
        <v>878</v>
      </c>
      <c r="I1143" s="651" t="s">
        <v>879</v>
      </c>
      <c r="J1143" s="651" t="s">
        <v>880</v>
      </c>
      <c r="K1143" s="651"/>
      <c r="L1143" s="653">
        <v>103.498188263096</v>
      </c>
      <c r="M1143" s="653">
        <v>1</v>
      </c>
      <c r="N1143" s="654">
        <v>103.498188263096</v>
      </c>
    </row>
    <row r="1144" spans="1:14" ht="14.4" customHeight="1" x14ac:dyDescent="0.3">
      <c r="A1144" s="649" t="s">
        <v>581</v>
      </c>
      <c r="B1144" s="650" t="s">
        <v>582</v>
      </c>
      <c r="C1144" s="651" t="s">
        <v>597</v>
      </c>
      <c r="D1144" s="652" t="s">
        <v>3557</v>
      </c>
      <c r="E1144" s="651" t="s">
        <v>609</v>
      </c>
      <c r="F1144" s="652" t="s">
        <v>3561</v>
      </c>
      <c r="G1144" s="651" t="s">
        <v>634</v>
      </c>
      <c r="H1144" s="651" t="s">
        <v>935</v>
      </c>
      <c r="I1144" s="651" t="s">
        <v>936</v>
      </c>
      <c r="J1144" s="651" t="s">
        <v>937</v>
      </c>
      <c r="K1144" s="651" t="s">
        <v>938</v>
      </c>
      <c r="L1144" s="653">
        <v>167.8020325790045</v>
      </c>
      <c r="M1144" s="653">
        <v>340</v>
      </c>
      <c r="N1144" s="654">
        <v>57052.691076861534</v>
      </c>
    </row>
    <row r="1145" spans="1:14" ht="14.4" customHeight="1" x14ac:dyDescent="0.3">
      <c r="A1145" s="649" t="s">
        <v>581</v>
      </c>
      <c r="B1145" s="650" t="s">
        <v>582</v>
      </c>
      <c r="C1145" s="651" t="s">
        <v>597</v>
      </c>
      <c r="D1145" s="652" t="s">
        <v>3557</v>
      </c>
      <c r="E1145" s="651" t="s">
        <v>609</v>
      </c>
      <c r="F1145" s="652" t="s">
        <v>3561</v>
      </c>
      <c r="G1145" s="651" t="s">
        <v>634</v>
      </c>
      <c r="H1145" s="651" t="s">
        <v>939</v>
      </c>
      <c r="I1145" s="651" t="s">
        <v>940</v>
      </c>
      <c r="J1145" s="651" t="s">
        <v>941</v>
      </c>
      <c r="K1145" s="651" t="s">
        <v>942</v>
      </c>
      <c r="L1145" s="653">
        <v>66.9190197829152</v>
      </c>
      <c r="M1145" s="653">
        <v>436</v>
      </c>
      <c r="N1145" s="654">
        <v>29176.692625351028</v>
      </c>
    </row>
    <row r="1146" spans="1:14" ht="14.4" customHeight="1" x14ac:dyDescent="0.3">
      <c r="A1146" s="649" t="s">
        <v>581</v>
      </c>
      <c r="B1146" s="650" t="s">
        <v>582</v>
      </c>
      <c r="C1146" s="651" t="s">
        <v>597</v>
      </c>
      <c r="D1146" s="652" t="s">
        <v>3557</v>
      </c>
      <c r="E1146" s="651" t="s">
        <v>609</v>
      </c>
      <c r="F1146" s="652" t="s">
        <v>3561</v>
      </c>
      <c r="G1146" s="651" t="s">
        <v>634</v>
      </c>
      <c r="H1146" s="651" t="s">
        <v>954</v>
      </c>
      <c r="I1146" s="651" t="s">
        <v>955</v>
      </c>
      <c r="J1146" s="651" t="s">
        <v>956</v>
      </c>
      <c r="K1146" s="651" t="s">
        <v>957</v>
      </c>
      <c r="L1146" s="653">
        <v>41.732499999999995</v>
      </c>
      <c r="M1146" s="653">
        <v>80</v>
      </c>
      <c r="N1146" s="654">
        <v>3338.5999999999995</v>
      </c>
    </row>
    <row r="1147" spans="1:14" ht="14.4" customHeight="1" x14ac:dyDescent="0.3">
      <c r="A1147" s="649" t="s">
        <v>581</v>
      </c>
      <c r="B1147" s="650" t="s">
        <v>582</v>
      </c>
      <c r="C1147" s="651" t="s">
        <v>597</v>
      </c>
      <c r="D1147" s="652" t="s">
        <v>3557</v>
      </c>
      <c r="E1147" s="651" t="s">
        <v>609</v>
      </c>
      <c r="F1147" s="652" t="s">
        <v>3561</v>
      </c>
      <c r="G1147" s="651" t="s">
        <v>634</v>
      </c>
      <c r="H1147" s="651" t="s">
        <v>973</v>
      </c>
      <c r="I1147" s="651" t="s">
        <v>974</v>
      </c>
      <c r="J1147" s="651" t="s">
        <v>975</v>
      </c>
      <c r="K1147" s="651" t="s">
        <v>976</v>
      </c>
      <c r="L1147" s="653">
        <v>46.025999927490105</v>
      </c>
      <c r="M1147" s="653">
        <v>50</v>
      </c>
      <c r="N1147" s="654">
        <v>2301.2999963745051</v>
      </c>
    </row>
    <row r="1148" spans="1:14" ht="14.4" customHeight="1" x14ac:dyDescent="0.3">
      <c r="A1148" s="649" t="s">
        <v>581</v>
      </c>
      <c r="B1148" s="650" t="s">
        <v>582</v>
      </c>
      <c r="C1148" s="651" t="s">
        <v>597</v>
      </c>
      <c r="D1148" s="652" t="s">
        <v>3557</v>
      </c>
      <c r="E1148" s="651" t="s">
        <v>609</v>
      </c>
      <c r="F1148" s="652" t="s">
        <v>3561</v>
      </c>
      <c r="G1148" s="651" t="s">
        <v>634</v>
      </c>
      <c r="H1148" s="651" t="s">
        <v>981</v>
      </c>
      <c r="I1148" s="651" t="s">
        <v>982</v>
      </c>
      <c r="J1148" s="651" t="s">
        <v>983</v>
      </c>
      <c r="K1148" s="651" t="s">
        <v>984</v>
      </c>
      <c r="L1148" s="653">
        <v>48.400177304346684</v>
      </c>
      <c r="M1148" s="653">
        <v>9</v>
      </c>
      <c r="N1148" s="654">
        <v>435.60159573912017</v>
      </c>
    </row>
    <row r="1149" spans="1:14" ht="14.4" customHeight="1" x14ac:dyDescent="0.3">
      <c r="A1149" s="649" t="s">
        <v>581</v>
      </c>
      <c r="B1149" s="650" t="s">
        <v>582</v>
      </c>
      <c r="C1149" s="651" t="s">
        <v>597</v>
      </c>
      <c r="D1149" s="652" t="s">
        <v>3557</v>
      </c>
      <c r="E1149" s="651" t="s">
        <v>609</v>
      </c>
      <c r="F1149" s="652" t="s">
        <v>3561</v>
      </c>
      <c r="G1149" s="651" t="s">
        <v>634</v>
      </c>
      <c r="H1149" s="651" t="s">
        <v>992</v>
      </c>
      <c r="I1149" s="651" t="s">
        <v>993</v>
      </c>
      <c r="J1149" s="651" t="s">
        <v>990</v>
      </c>
      <c r="K1149" s="651" t="s">
        <v>994</v>
      </c>
      <c r="L1149" s="653">
        <v>292.471513968485</v>
      </c>
      <c r="M1149" s="653">
        <v>2</v>
      </c>
      <c r="N1149" s="654">
        <v>584.94302793697</v>
      </c>
    </row>
    <row r="1150" spans="1:14" ht="14.4" customHeight="1" x14ac:dyDescent="0.3">
      <c r="A1150" s="649" t="s">
        <v>581</v>
      </c>
      <c r="B1150" s="650" t="s">
        <v>582</v>
      </c>
      <c r="C1150" s="651" t="s">
        <v>597</v>
      </c>
      <c r="D1150" s="652" t="s">
        <v>3557</v>
      </c>
      <c r="E1150" s="651" t="s">
        <v>609</v>
      </c>
      <c r="F1150" s="652" t="s">
        <v>3561</v>
      </c>
      <c r="G1150" s="651" t="s">
        <v>634</v>
      </c>
      <c r="H1150" s="651" t="s">
        <v>999</v>
      </c>
      <c r="I1150" s="651" t="s">
        <v>1000</v>
      </c>
      <c r="J1150" s="651" t="s">
        <v>1001</v>
      </c>
      <c r="K1150" s="651" t="s">
        <v>1002</v>
      </c>
      <c r="L1150" s="653">
        <v>393.06786163035218</v>
      </c>
      <c r="M1150" s="653">
        <v>130</v>
      </c>
      <c r="N1150" s="654">
        <v>51098.822011945784</v>
      </c>
    </row>
    <row r="1151" spans="1:14" ht="14.4" customHeight="1" x14ac:dyDescent="0.3">
      <c r="A1151" s="649" t="s">
        <v>581</v>
      </c>
      <c r="B1151" s="650" t="s">
        <v>582</v>
      </c>
      <c r="C1151" s="651" t="s">
        <v>597</v>
      </c>
      <c r="D1151" s="652" t="s">
        <v>3557</v>
      </c>
      <c r="E1151" s="651" t="s">
        <v>609</v>
      </c>
      <c r="F1151" s="652" t="s">
        <v>3561</v>
      </c>
      <c r="G1151" s="651" t="s">
        <v>634</v>
      </c>
      <c r="H1151" s="651" t="s">
        <v>1030</v>
      </c>
      <c r="I1151" s="651" t="s">
        <v>1031</v>
      </c>
      <c r="J1151" s="651" t="s">
        <v>1032</v>
      </c>
      <c r="K1151" s="651" t="s">
        <v>1033</v>
      </c>
      <c r="L1151" s="653">
        <v>9.7586367174954258</v>
      </c>
      <c r="M1151" s="653">
        <v>1798</v>
      </c>
      <c r="N1151" s="654">
        <v>17546.028818056777</v>
      </c>
    </row>
    <row r="1152" spans="1:14" ht="14.4" customHeight="1" x14ac:dyDescent="0.3">
      <c r="A1152" s="649" t="s">
        <v>581</v>
      </c>
      <c r="B1152" s="650" t="s">
        <v>582</v>
      </c>
      <c r="C1152" s="651" t="s">
        <v>597</v>
      </c>
      <c r="D1152" s="652" t="s">
        <v>3557</v>
      </c>
      <c r="E1152" s="651" t="s">
        <v>609</v>
      </c>
      <c r="F1152" s="652" t="s">
        <v>3561</v>
      </c>
      <c r="G1152" s="651" t="s">
        <v>634</v>
      </c>
      <c r="H1152" s="651" t="s">
        <v>1072</v>
      </c>
      <c r="I1152" s="651" t="s">
        <v>1073</v>
      </c>
      <c r="J1152" s="651" t="s">
        <v>1074</v>
      </c>
      <c r="K1152" s="651" t="s">
        <v>1075</v>
      </c>
      <c r="L1152" s="653">
        <v>118.89090013805701</v>
      </c>
      <c r="M1152" s="653">
        <v>5</v>
      </c>
      <c r="N1152" s="654">
        <v>594.45450069028504</v>
      </c>
    </row>
    <row r="1153" spans="1:14" ht="14.4" customHeight="1" x14ac:dyDescent="0.3">
      <c r="A1153" s="649" t="s">
        <v>581</v>
      </c>
      <c r="B1153" s="650" t="s">
        <v>582</v>
      </c>
      <c r="C1153" s="651" t="s">
        <v>597</v>
      </c>
      <c r="D1153" s="652" t="s">
        <v>3557</v>
      </c>
      <c r="E1153" s="651" t="s">
        <v>609</v>
      </c>
      <c r="F1153" s="652" t="s">
        <v>3561</v>
      </c>
      <c r="G1153" s="651" t="s">
        <v>634</v>
      </c>
      <c r="H1153" s="651" t="s">
        <v>2626</v>
      </c>
      <c r="I1153" s="651" t="s">
        <v>2627</v>
      </c>
      <c r="J1153" s="651" t="s">
        <v>1106</v>
      </c>
      <c r="K1153" s="651" t="s">
        <v>2628</v>
      </c>
      <c r="L1153" s="653">
        <v>74.232500000000002</v>
      </c>
      <c r="M1153" s="653">
        <v>2</v>
      </c>
      <c r="N1153" s="654">
        <v>148.465</v>
      </c>
    </row>
    <row r="1154" spans="1:14" ht="14.4" customHeight="1" x14ac:dyDescent="0.3">
      <c r="A1154" s="649" t="s">
        <v>581</v>
      </c>
      <c r="B1154" s="650" t="s">
        <v>582</v>
      </c>
      <c r="C1154" s="651" t="s">
        <v>597</v>
      </c>
      <c r="D1154" s="652" t="s">
        <v>3557</v>
      </c>
      <c r="E1154" s="651" t="s">
        <v>609</v>
      </c>
      <c r="F1154" s="652" t="s">
        <v>3561</v>
      </c>
      <c r="G1154" s="651" t="s">
        <v>634</v>
      </c>
      <c r="H1154" s="651" t="s">
        <v>1146</v>
      </c>
      <c r="I1154" s="651" t="s">
        <v>1146</v>
      </c>
      <c r="J1154" s="651" t="s">
        <v>636</v>
      </c>
      <c r="K1154" s="651" t="s">
        <v>1147</v>
      </c>
      <c r="L1154" s="653">
        <v>201.24967439714402</v>
      </c>
      <c r="M1154" s="653">
        <v>15</v>
      </c>
      <c r="N1154" s="654">
        <v>3018.7451159571601</v>
      </c>
    </row>
    <row r="1155" spans="1:14" ht="14.4" customHeight="1" x14ac:dyDescent="0.3">
      <c r="A1155" s="649" t="s">
        <v>581</v>
      </c>
      <c r="B1155" s="650" t="s">
        <v>582</v>
      </c>
      <c r="C1155" s="651" t="s">
        <v>597</v>
      </c>
      <c r="D1155" s="652" t="s">
        <v>3557</v>
      </c>
      <c r="E1155" s="651" t="s">
        <v>609</v>
      </c>
      <c r="F1155" s="652" t="s">
        <v>3561</v>
      </c>
      <c r="G1155" s="651" t="s">
        <v>634</v>
      </c>
      <c r="H1155" s="651" t="s">
        <v>1184</v>
      </c>
      <c r="I1155" s="651" t="s">
        <v>1185</v>
      </c>
      <c r="J1155" s="651" t="s">
        <v>749</v>
      </c>
      <c r="K1155" s="651" t="s">
        <v>1186</v>
      </c>
      <c r="L1155" s="653">
        <v>60.350033667655723</v>
      </c>
      <c r="M1155" s="653">
        <v>25</v>
      </c>
      <c r="N1155" s="654">
        <v>1508.7508416913931</v>
      </c>
    </row>
    <row r="1156" spans="1:14" ht="14.4" customHeight="1" x14ac:dyDescent="0.3">
      <c r="A1156" s="649" t="s">
        <v>581</v>
      </c>
      <c r="B1156" s="650" t="s">
        <v>582</v>
      </c>
      <c r="C1156" s="651" t="s">
        <v>597</v>
      </c>
      <c r="D1156" s="652" t="s">
        <v>3557</v>
      </c>
      <c r="E1156" s="651" t="s">
        <v>609</v>
      </c>
      <c r="F1156" s="652" t="s">
        <v>3561</v>
      </c>
      <c r="G1156" s="651" t="s">
        <v>634</v>
      </c>
      <c r="H1156" s="651" t="s">
        <v>1240</v>
      </c>
      <c r="I1156" s="651" t="s">
        <v>1241</v>
      </c>
      <c r="J1156" s="651" t="s">
        <v>1242</v>
      </c>
      <c r="K1156" s="651" t="s">
        <v>1243</v>
      </c>
      <c r="L1156" s="653">
        <v>53.110254084564083</v>
      </c>
      <c r="M1156" s="653">
        <v>2</v>
      </c>
      <c r="N1156" s="654">
        <v>106.22050816912817</v>
      </c>
    </row>
    <row r="1157" spans="1:14" ht="14.4" customHeight="1" x14ac:dyDescent="0.3">
      <c r="A1157" s="649" t="s">
        <v>581</v>
      </c>
      <c r="B1157" s="650" t="s">
        <v>582</v>
      </c>
      <c r="C1157" s="651" t="s">
        <v>597</v>
      </c>
      <c r="D1157" s="652" t="s">
        <v>3557</v>
      </c>
      <c r="E1157" s="651" t="s">
        <v>609</v>
      </c>
      <c r="F1157" s="652" t="s">
        <v>3561</v>
      </c>
      <c r="G1157" s="651" t="s">
        <v>634</v>
      </c>
      <c r="H1157" s="651" t="s">
        <v>1244</v>
      </c>
      <c r="I1157" s="651" t="s">
        <v>1245</v>
      </c>
      <c r="J1157" s="651" t="s">
        <v>1246</v>
      </c>
      <c r="K1157" s="651" t="s">
        <v>1247</v>
      </c>
      <c r="L1157" s="653">
        <v>14.951767811281275</v>
      </c>
      <c r="M1157" s="653">
        <v>674</v>
      </c>
      <c r="N1157" s="654">
        <v>10077.49150480358</v>
      </c>
    </row>
    <row r="1158" spans="1:14" ht="14.4" customHeight="1" x14ac:dyDescent="0.3">
      <c r="A1158" s="649" t="s">
        <v>581</v>
      </c>
      <c r="B1158" s="650" t="s">
        <v>582</v>
      </c>
      <c r="C1158" s="651" t="s">
        <v>597</v>
      </c>
      <c r="D1158" s="652" t="s">
        <v>3557</v>
      </c>
      <c r="E1158" s="651" t="s">
        <v>609</v>
      </c>
      <c r="F1158" s="652" t="s">
        <v>3561</v>
      </c>
      <c r="G1158" s="651" t="s">
        <v>634</v>
      </c>
      <c r="H1158" s="651" t="s">
        <v>1248</v>
      </c>
      <c r="I1158" s="651" t="s">
        <v>1249</v>
      </c>
      <c r="J1158" s="651" t="s">
        <v>1250</v>
      </c>
      <c r="K1158" s="651" t="s">
        <v>1251</v>
      </c>
      <c r="L1158" s="653">
        <v>9.7743694924875069</v>
      </c>
      <c r="M1158" s="653">
        <v>2875</v>
      </c>
      <c r="N1158" s="654">
        <v>28101.312290901584</v>
      </c>
    </row>
    <row r="1159" spans="1:14" ht="14.4" customHeight="1" x14ac:dyDescent="0.3">
      <c r="A1159" s="649" t="s">
        <v>581</v>
      </c>
      <c r="B1159" s="650" t="s">
        <v>582</v>
      </c>
      <c r="C1159" s="651" t="s">
        <v>597</v>
      </c>
      <c r="D1159" s="652" t="s">
        <v>3557</v>
      </c>
      <c r="E1159" s="651" t="s">
        <v>609</v>
      </c>
      <c r="F1159" s="652" t="s">
        <v>3561</v>
      </c>
      <c r="G1159" s="651" t="s">
        <v>634</v>
      </c>
      <c r="H1159" s="651" t="s">
        <v>1300</v>
      </c>
      <c r="I1159" s="651" t="s">
        <v>1301</v>
      </c>
      <c r="J1159" s="651" t="s">
        <v>666</v>
      </c>
      <c r="K1159" s="651" t="s">
        <v>1302</v>
      </c>
      <c r="L1159" s="653">
        <v>49.607475257745151</v>
      </c>
      <c r="M1159" s="653">
        <v>8</v>
      </c>
      <c r="N1159" s="654">
        <v>396.8598020619612</v>
      </c>
    </row>
    <row r="1160" spans="1:14" ht="14.4" customHeight="1" x14ac:dyDescent="0.3">
      <c r="A1160" s="649" t="s">
        <v>581</v>
      </c>
      <c r="B1160" s="650" t="s">
        <v>582</v>
      </c>
      <c r="C1160" s="651" t="s">
        <v>597</v>
      </c>
      <c r="D1160" s="652" t="s">
        <v>3557</v>
      </c>
      <c r="E1160" s="651" t="s">
        <v>609</v>
      </c>
      <c r="F1160" s="652" t="s">
        <v>3561</v>
      </c>
      <c r="G1160" s="651" t="s">
        <v>634</v>
      </c>
      <c r="H1160" s="651" t="s">
        <v>1303</v>
      </c>
      <c r="I1160" s="651" t="s">
        <v>1304</v>
      </c>
      <c r="J1160" s="651" t="s">
        <v>715</v>
      </c>
      <c r="K1160" s="651" t="s">
        <v>1305</v>
      </c>
      <c r="L1160" s="653">
        <v>147.96309683469275</v>
      </c>
      <c r="M1160" s="653">
        <v>175</v>
      </c>
      <c r="N1160" s="654">
        <v>25893.541946071229</v>
      </c>
    </row>
    <row r="1161" spans="1:14" ht="14.4" customHeight="1" x14ac:dyDescent="0.3">
      <c r="A1161" s="649" t="s">
        <v>581</v>
      </c>
      <c r="B1161" s="650" t="s">
        <v>582</v>
      </c>
      <c r="C1161" s="651" t="s">
        <v>597</v>
      </c>
      <c r="D1161" s="652" t="s">
        <v>3557</v>
      </c>
      <c r="E1161" s="651" t="s">
        <v>609</v>
      </c>
      <c r="F1161" s="652" t="s">
        <v>3561</v>
      </c>
      <c r="G1161" s="651" t="s">
        <v>634</v>
      </c>
      <c r="H1161" s="651" t="s">
        <v>3330</v>
      </c>
      <c r="I1161" s="651" t="s">
        <v>3331</v>
      </c>
      <c r="J1161" s="651" t="s">
        <v>3332</v>
      </c>
      <c r="K1161" s="651" t="s">
        <v>3333</v>
      </c>
      <c r="L1161" s="653">
        <v>12.20914861966185</v>
      </c>
      <c r="M1161" s="653">
        <v>339</v>
      </c>
      <c r="N1161" s="654">
        <v>4138.9013820653672</v>
      </c>
    </row>
    <row r="1162" spans="1:14" ht="14.4" customHeight="1" x14ac:dyDescent="0.3">
      <c r="A1162" s="649" t="s">
        <v>581</v>
      </c>
      <c r="B1162" s="650" t="s">
        <v>582</v>
      </c>
      <c r="C1162" s="651" t="s">
        <v>597</v>
      </c>
      <c r="D1162" s="652" t="s">
        <v>3557</v>
      </c>
      <c r="E1162" s="651" t="s">
        <v>609</v>
      </c>
      <c r="F1162" s="652" t="s">
        <v>3561</v>
      </c>
      <c r="G1162" s="651" t="s">
        <v>634</v>
      </c>
      <c r="H1162" s="651" t="s">
        <v>1319</v>
      </c>
      <c r="I1162" s="651" t="s">
        <v>1320</v>
      </c>
      <c r="J1162" s="651" t="s">
        <v>1321</v>
      </c>
      <c r="K1162" s="651" t="s">
        <v>1322</v>
      </c>
      <c r="L1162" s="653">
        <v>19.059595266192975</v>
      </c>
      <c r="M1162" s="653">
        <v>324</v>
      </c>
      <c r="N1162" s="654">
        <v>6175.3088662465234</v>
      </c>
    </row>
    <row r="1163" spans="1:14" ht="14.4" customHeight="1" x14ac:dyDescent="0.3">
      <c r="A1163" s="649" t="s">
        <v>581</v>
      </c>
      <c r="B1163" s="650" t="s">
        <v>582</v>
      </c>
      <c r="C1163" s="651" t="s">
        <v>597</v>
      </c>
      <c r="D1163" s="652" t="s">
        <v>3557</v>
      </c>
      <c r="E1163" s="651" t="s">
        <v>609</v>
      </c>
      <c r="F1163" s="652" t="s">
        <v>3561</v>
      </c>
      <c r="G1163" s="651" t="s">
        <v>634</v>
      </c>
      <c r="H1163" s="651" t="s">
        <v>1329</v>
      </c>
      <c r="I1163" s="651" t="s">
        <v>1330</v>
      </c>
      <c r="J1163" s="651" t="s">
        <v>1331</v>
      </c>
      <c r="K1163" s="651" t="s">
        <v>1332</v>
      </c>
      <c r="L1163" s="653">
        <v>52.435176591975718</v>
      </c>
      <c r="M1163" s="653">
        <v>8</v>
      </c>
      <c r="N1163" s="654">
        <v>419.48141273580575</v>
      </c>
    </row>
    <row r="1164" spans="1:14" ht="14.4" customHeight="1" x14ac:dyDescent="0.3">
      <c r="A1164" s="649" t="s">
        <v>581</v>
      </c>
      <c r="B1164" s="650" t="s">
        <v>582</v>
      </c>
      <c r="C1164" s="651" t="s">
        <v>597</v>
      </c>
      <c r="D1164" s="652" t="s">
        <v>3557</v>
      </c>
      <c r="E1164" s="651" t="s">
        <v>609</v>
      </c>
      <c r="F1164" s="652" t="s">
        <v>3561</v>
      </c>
      <c r="G1164" s="651" t="s">
        <v>634</v>
      </c>
      <c r="H1164" s="651" t="s">
        <v>1339</v>
      </c>
      <c r="I1164" s="651" t="s">
        <v>237</v>
      </c>
      <c r="J1164" s="651" t="s">
        <v>1340</v>
      </c>
      <c r="K1164" s="651"/>
      <c r="L1164" s="653">
        <v>46.660000000000011</v>
      </c>
      <c r="M1164" s="653">
        <v>1</v>
      </c>
      <c r="N1164" s="654">
        <v>46.660000000000011</v>
      </c>
    </row>
    <row r="1165" spans="1:14" ht="14.4" customHeight="1" x14ac:dyDescent="0.3">
      <c r="A1165" s="649" t="s">
        <v>581</v>
      </c>
      <c r="B1165" s="650" t="s">
        <v>582</v>
      </c>
      <c r="C1165" s="651" t="s">
        <v>597</v>
      </c>
      <c r="D1165" s="652" t="s">
        <v>3557</v>
      </c>
      <c r="E1165" s="651" t="s">
        <v>609</v>
      </c>
      <c r="F1165" s="652" t="s">
        <v>3561</v>
      </c>
      <c r="G1165" s="651" t="s">
        <v>634</v>
      </c>
      <c r="H1165" s="651" t="s">
        <v>2736</v>
      </c>
      <c r="I1165" s="651" t="s">
        <v>2737</v>
      </c>
      <c r="J1165" s="651" t="s">
        <v>2738</v>
      </c>
      <c r="K1165" s="651" t="s">
        <v>2739</v>
      </c>
      <c r="L1165" s="653">
        <v>246.33000000000004</v>
      </c>
      <c r="M1165" s="653">
        <v>3</v>
      </c>
      <c r="N1165" s="654">
        <v>738.99000000000012</v>
      </c>
    </row>
    <row r="1166" spans="1:14" ht="14.4" customHeight="1" x14ac:dyDescent="0.3">
      <c r="A1166" s="649" t="s">
        <v>581</v>
      </c>
      <c r="B1166" s="650" t="s">
        <v>582</v>
      </c>
      <c r="C1166" s="651" t="s">
        <v>597</v>
      </c>
      <c r="D1166" s="652" t="s">
        <v>3557</v>
      </c>
      <c r="E1166" s="651" t="s">
        <v>609</v>
      </c>
      <c r="F1166" s="652" t="s">
        <v>3561</v>
      </c>
      <c r="G1166" s="651" t="s">
        <v>634</v>
      </c>
      <c r="H1166" s="651" t="s">
        <v>1393</v>
      </c>
      <c r="I1166" s="651" t="s">
        <v>1394</v>
      </c>
      <c r="J1166" s="651" t="s">
        <v>1395</v>
      </c>
      <c r="K1166" s="651" t="s">
        <v>1396</v>
      </c>
      <c r="L1166" s="653">
        <v>59.178571428571431</v>
      </c>
      <c r="M1166" s="653">
        <v>21</v>
      </c>
      <c r="N1166" s="654">
        <v>1242.75</v>
      </c>
    </row>
    <row r="1167" spans="1:14" ht="14.4" customHeight="1" x14ac:dyDescent="0.3">
      <c r="A1167" s="649" t="s">
        <v>581</v>
      </c>
      <c r="B1167" s="650" t="s">
        <v>582</v>
      </c>
      <c r="C1167" s="651" t="s">
        <v>597</v>
      </c>
      <c r="D1167" s="652" t="s">
        <v>3557</v>
      </c>
      <c r="E1167" s="651" t="s">
        <v>609</v>
      </c>
      <c r="F1167" s="652" t="s">
        <v>3561</v>
      </c>
      <c r="G1167" s="651" t="s">
        <v>634</v>
      </c>
      <c r="H1167" s="651" t="s">
        <v>3334</v>
      </c>
      <c r="I1167" s="651" t="s">
        <v>3335</v>
      </c>
      <c r="J1167" s="651" t="s">
        <v>3336</v>
      </c>
      <c r="K1167" s="651" t="s">
        <v>3337</v>
      </c>
      <c r="L1167" s="653">
        <v>111.58</v>
      </c>
      <c r="M1167" s="653">
        <v>12</v>
      </c>
      <c r="N1167" s="654">
        <v>1338.96</v>
      </c>
    </row>
    <row r="1168" spans="1:14" ht="14.4" customHeight="1" x14ac:dyDescent="0.3">
      <c r="A1168" s="649" t="s">
        <v>581</v>
      </c>
      <c r="B1168" s="650" t="s">
        <v>582</v>
      </c>
      <c r="C1168" s="651" t="s">
        <v>597</v>
      </c>
      <c r="D1168" s="652" t="s">
        <v>3557</v>
      </c>
      <c r="E1168" s="651" t="s">
        <v>609</v>
      </c>
      <c r="F1168" s="652" t="s">
        <v>3561</v>
      </c>
      <c r="G1168" s="651" t="s">
        <v>634</v>
      </c>
      <c r="H1168" s="651" t="s">
        <v>1412</v>
      </c>
      <c r="I1168" s="651" t="s">
        <v>1413</v>
      </c>
      <c r="J1168" s="651" t="s">
        <v>1414</v>
      </c>
      <c r="K1168" s="651" t="s">
        <v>1415</v>
      </c>
      <c r="L1168" s="653">
        <v>13.225067560358163</v>
      </c>
      <c r="M1168" s="653">
        <v>621</v>
      </c>
      <c r="N1168" s="654">
        <v>8212.7669549824186</v>
      </c>
    </row>
    <row r="1169" spans="1:14" ht="14.4" customHeight="1" x14ac:dyDescent="0.3">
      <c r="A1169" s="649" t="s">
        <v>581</v>
      </c>
      <c r="B1169" s="650" t="s">
        <v>582</v>
      </c>
      <c r="C1169" s="651" t="s">
        <v>597</v>
      </c>
      <c r="D1169" s="652" t="s">
        <v>3557</v>
      </c>
      <c r="E1169" s="651" t="s">
        <v>609</v>
      </c>
      <c r="F1169" s="652" t="s">
        <v>3561</v>
      </c>
      <c r="G1169" s="651" t="s">
        <v>634</v>
      </c>
      <c r="H1169" s="651" t="s">
        <v>2790</v>
      </c>
      <c r="I1169" s="651" t="s">
        <v>2791</v>
      </c>
      <c r="J1169" s="651" t="s">
        <v>2792</v>
      </c>
      <c r="K1169" s="651" t="s">
        <v>2793</v>
      </c>
      <c r="L1169" s="653">
        <v>38.94</v>
      </c>
      <c r="M1169" s="653">
        <v>1</v>
      </c>
      <c r="N1169" s="654">
        <v>38.94</v>
      </c>
    </row>
    <row r="1170" spans="1:14" ht="14.4" customHeight="1" x14ac:dyDescent="0.3">
      <c r="A1170" s="649" t="s">
        <v>581</v>
      </c>
      <c r="B1170" s="650" t="s">
        <v>582</v>
      </c>
      <c r="C1170" s="651" t="s">
        <v>597</v>
      </c>
      <c r="D1170" s="652" t="s">
        <v>3557</v>
      </c>
      <c r="E1170" s="651" t="s">
        <v>609</v>
      </c>
      <c r="F1170" s="652" t="s">
        <v>3561</v>
      </c>
      <c r="G1170" s="651" t="s">
        <v>634</v>
      </c>
      <c r="H1170" s="651" t="s">
        <v>1469</v>
      </c>
      <c r="I1170" s="651" t="s">
        <v>1470</v>
      </c>
      <c r="J1170" s="651" t="s">
        <v>1471</v>
      </c>
      <c r="K1170" s="651" t="s">
        <v>1472</v>
      </c>
      <c r="L1170" s="653">
        <v>646.08279010448393</v>
      </c>
      <c r="M1170" s="653">
        <v>16.8467503</v>
      </c>
      <c r="N1170" s="654">
        <v>10884.395438017551</v>
      </c>
    </row>
    <row r="1171" spans="1:14" ht="14.4" customHeight="1" x14ac:dyDescent="0.3">
      <c r="A1171" s="649" t="s">
        <v>581</v>
      </c>
      <c r="B1171" s="650" t="s">
        <v>582</v>
      </c>
      <c r="C1171" s="651" t="s">
        <v>597</v>
      </c>
      <c r="D1171" s="652" t="s">
        <v>3557</v>
      </c>
      <c r="E1171" s="651" t="s">
        <v>609</v>
      </c>
      <c r="F1171" s="652" t="s">
        <v>3561</v>
      </c>
      <c r="G1171" s="651" t="s">
        <v>634</v>
      </c>
      <c r="H1171" s="651" t="s">
        <v>1473</v>
      </c>
      <c r="I1171" s="651" t="s">
        <v>1474</v>
      </c>
      <c r="J1171" s="651" t="s">
        <v>1475</v>
      </c>
      <c r="K1171" s="651" t="s">
        <v>1476</v>
      </c>
      <c r="L1171" s="653">
        <v>159.66627186302452</v>
      </c>
      <c r="M1171" s="653">
        <v>48.331049900000004</v>
      </c>
      <c r="N1171" s="654">
        <v>7716.8385527588043</v>
      </c>
    </row>
    <row r="1172" spans="1:14" ht="14.4" customHeight="1" x14ac:dyDescent="0.3">
      <c r="A1172" s="649" t="s">
        <v>581</v>
      </c>
      <c r="B1172" s="650" t="s">
        <v>582</v>
      </c>
      <c r="C1172" s="651" t="s">
        <v>597</v>
      </c>
      <c r="D1172" s="652" t="s">
        <v>3557</v>
      </c>
      <c r="E1172" s="651" t="s">
        <v>609</v>
      </c>
      <c r="F1172" s="652" t="s">
        <v>3561</v>
      </c>
      <c r="G1172" s="651" t="s">
        <v>634</v>
      </c>
      <c r="H1172" s="651" t="s">
        <v>1477</v>
      </c>
      <c r="I1172" s="651" t="s">
        <v>1478</v>
      </c>
      <c r="J1172" s="651" t="s">
        <v>1479</v>
      </c>
      <c r="K1172" s="651" t="s">
        <v>1480</v>
      </c>
      <c r="L1172" s="653">
        <v>324.64752487495781</v>
      </c>
      <c r="M1172" s="653">
        <v>105.02973039999999</v>
      </c>
      <c r="N1172" s="654">
        <v>34097.642012644108</v>
      </c>
    </row>
    <row r="1173" spans="1:14" ht="14.4" customHeight="1" x14ac:dyDescent="0.3">
      <c r="A1173" s="649" t="s">
        <v>581</v>
      </c>
      <c r="B1173" s="650" t="s">
        <v>582</v>
      </c>
      <c r="C1173" s="651" t="s">
        <v>597</v>
      </c>
      <c r="D1173" s="652" t="s">
        <v>3557</v>
      </c>
      <c r="E1173" s="651" t="s">
        <v>609</v>
      </c>
      <c r="F1173" s="652" t="s">
        <v>3561</v>
      </c>
      <c r="G1173" s="651" t="s">
        <v>634</v>
      </c>
      <c r="H1173" s="651" t="s">
        <v>1493</v>
      </c>
      <c r="I1173" s="651" t="s">
        <v>1494</v>
      </c>
      <c r="J1173" s="651" t="s">
        <v>1495</v>
      </c>
      <c r="K1173" s="651" t="s">
        <v>1496</v>
      </c>
      <c r="L1173" s="653">
        <v>551.29458152964003</v>
      </c>
      <c r="M1173" s="653">
        <v>200.01201010000017</v>
      </c>
      <c r="N1173" s="654">
        <v>110265.53740898172</v>
      </c>
    </row>
    <row r="1174" spans="1:14" ht="14.4" customHeight="1" x14ac:dyDescent="0.3">
      <c r="A1174" s="649" t="s">
        <v>581</v>
      </c>
      <c r="B1174" s="650" t="s">
        <v>582</v>
      </c>
      <c r="C1174" s="651" t="s">
        <v>597</v>
      </c>
      <c r="D1174" s="652" t="s">
        <v>3557</v>
      </c>
      <c r="E1174" s="651" t="s">
        <v>609</v>
      </c>
      <c r="F1174" s="652" t="s">
        <v>3561</v>
      </c>
      <c r="G1174" s="651" t="s">
        <v>634</v>
      </c>
      <c r="H1174" s="651" t="s">
        <v>1497</v>
      </c>
      <c r="I1174" s="651" t="s">
        <v>1498</v>
      </c>
      <c r="J1174" s="651" t="s">
        <v>1495</v>
      </c>
      <c r="K1174" s="651" t="s">
        <v>1499</v>
      </c>
      <c r="L1174" s="653">
        <v>108.7415517471115</v>
      </c>
      <c r="M1174" s="653">
        <v>188.66010919999999</v>
      </c>
      <c r="N1174" s="654">
        <v>20515.193027187506</v>
      </c>
    </row>
    <row r="1175" spans="1:14" ht="14.4" customHeight="1" x14ac:dyDescent="0.3">
      <c r="A1175" s="649" t="s">
        <v>581</v>
      </c>
      <c r="B1175" s="650" t="s">
        <v>582</v>
      </c>
      <c r="C1175" s="651" t="s">
        <v>597</v>
      </c>
      <c r="D1175" s="652" t="s">
        <v>3557</v>
      </c>
      <c r="E1175" s="651" t="s">
        <v>609</v>
      </c>
      <c r="F1175" s="652" t="s">
        <v>3561</v>
      </c>
      <c r="G1175" s="651" t="s">
        <v>634</v>
      </c>
      <c r="H1175" s="651" t="s">
        <v>1509</v>
      </c>
      <c r="I1175" s="651" t="s">
        <v>1510</v>
      </c>
      <c r="J1175" s="651" t="s">
        <v>1511</v>
      </c>
      <c r="K1175" s="651" t="s">
        <v>1512</v>
      </c>
      <c r="L1175" s="653">
        <v>4511.4319677992462</v>
      </c>
      <c r="M1175" s="653">
        <v>240</v>
      </c>
      <c r="N1175" s="654">
        <v>1082743.6722718191</v>
      </c>
    </row>
    <row r="1176" spans="1:14" ht="14.4" customHeight="1" x14ac:dyDescent="0.3">
      <c r="A1176" s="649" t="s">
        <v>581</v>
      </c>
      <c r="B1176" s="650" t="s">
        <v>582</v>
      </c>
      <c r="C1176" s="651" t="s">
        <v>597</v>
      </c>
      <c r="D1176" s="652" t="s">
        <v>3557</v>
      </c>
      <c r="E1176" s="651" t="s">
        <v>609</v>
      </c>
      <c r="F1176" s="652" t="s">
        <v>3561</v>
      </c>
      <c r="G1176" s="651" t="s">
        <v>634</v>
      </c>
      <c r="H1176" s="651" t="s">
        <v>1520</v>
      </c>
      <c r="I1176" s="651" t="s">
        <v>1520</v>
      </c>
      <c r="J1176" s="651" t="s">
        <v>1521</v>
      </c>
      <c r="K1176" s="651" t="s">
        <v>1522</v>
      </c>
      <c r="L1176" s="653">
        <v>1378.8500000000001</v>
      </c>
      <c r="M1176" s="653">
        <v>1</v>
      </c>
      <c r="N1176" s="654">
        <v>1378.8500000000001</v>
      </c>
    </row>
    <row r="1177" spans="1:14" ht="14.4" customHeight="1" x14ac:dyDescent="0.3">
      <c r="A1177" s="649" t="s">
        <v>581</v>
      </c>
      <c r="B1177" s="650" t="s">
        <v>582</v>
      </c>
      <c r="C1177" s="651" t="s">
        <v>597</v>
      </c>
      <c r="D1177" s="652" t="s">
        <v>3557</v>
      </c>
      <c r="E1177" s="651" t="s">
        <v>609</v>
      </c>
      <c r="F1177" s="652" t="s">
        <v>3561</v>
      </c>
      <c r="G1177" s="651" t="s">
        <v>634</v>
      </c>
      <c r="H1177" s="651" t="s">
        <v>1523</v>
      </c>
      <c r="I1177" s="651" t="s">
        <v>1523</v>
      </c>
      <c r="J1177" s="651" t="s">
        <v>1524</v>
      </c>
      <c r="K1177" s="651" t="s">
        <v>1525</v>
      </c>
      <c r="L1177" s="653">
        <v>2105.1457142857143</v>
      </c>
      <c r="M1177" s="653">
        <v>42</v>
      </c>
      <c r="N1177" s="654">
        <v>88416.12000000001</v>
      </c>
    </row>
    <row r="1178" spans="1:14" ht="14.4" customHeight="1" x14ac:dyDescent="0.3">
      <c r="A1178" s="649" t="s">
        <v>581</v>
      </c>
      <c r="B1178" s="650" t="s">
        <v>582</v>
      </c>
      <c r="C1178" s="651" t="s">
        <v>597</v>
      </c>
      <c r="D1178" s="652" t="s">
        <v>3557</v>
      </c>
      <c r="E1178" s="651" t="s">
        <v>609</v>
      </c>
      <c r="F1178" s="652" t="s">
        <v>3561</v>
      </c>
      <c r="G1178" s="651" t="s">
        <v>634</v>
      </c>
      <c r="H1178" s="651" t="s">
        <v>1526</v>
      </c>
      <c r="I1178" s="651" t="s">
        <v>1527</v>
      </c>
      <c r="J1178" s="651" t="s">
        <v>1528</v>
      </c>
      <c r="K1178" s="651"/>
      <c r="L1178" s="653">
        <v>2.6219818293388766</v>
      </c>
      <c r="M1178" s="653">
        <v>6</v>
      </c>
      <c r="N1178" s="654">
        <v>15.731890976033259</v>
      </c>
    </row>
    <row r="1179" spans="1:14" ht="14.4" customHeight="1" x14ac:dyDescent="0.3">
      <c r="A1179" s="649" t="s">
        <v>581</v>
      </c>
      <c r="B1179" s="650" t="s">
        <v>582</v>
      </c>
      <c r="C1179" s="651" t="s">
        <v>597</v>
      </c>
      <c r="D1179" s="652" t="s">
        <v>3557</v>
      </c>
      <c r="E1179" s="651" t="s">
        <v>609</v>
      </c>
      <c r="F1179" s="652" t="s">
        <v>3561</v>
      </c>
      <c r="G1179" s="651" t="s">
        <v>634</v>
      </c>
      <c r="H1179" s="651" t="s">
        <v>3338</v>
      </c>
      <c r="I1179" s="651" t="s">
        <v>3339</v>
      </c>
      <c r="J1179" s="651" t="s">
        <v>3340</v>
      </c>
      <c r="K1179" s="651" t="s">
        <v>3341</v>
      </c>
      <c r="L1179" s="653">
        <v>28701.404174052954</v>
      </c>
      <c r="M1179" s="653">
        <v>46</v>
      </c>
      <c r="N1179" s="654">
        <v>1320264.5920064359</v>
      </c>
    </row>
    <row r="1180" spans="1:14" ht="14.4" customHeight="1" x14ac:dyDescent="0.3">
      <c r="A1180" s="649" t="s">
        <v>581</v>
      </c>
      <c r="B1180" s="650" t="s">
        <v>582</v>
      </c>
      <c r="C1180" s="651" t="s">
        <v>597</v>
      </c>
      <c r="D1180" s="652" t="s">
        <v>3557</v>
      </c>
      <c r="E1180" s="651" t="s">
        <v>609</v>
      </c>
      <c r="F1180" s="652" t="s">
        <v>3561</v>
      </c>
      <c r="G1180" s="651" t="s">
        <v>634</v>
      </c>
      <c r="H1180" s="651" t="s">
        <v>3342</v>
      </c>
      <c r="I1180" s="651" t="s">
        <v>3343</v>
      </c>
      <c r="J1180" s="651" t="s">
        <v>3344</v>
      </c>
      <c r="K1180" s="651" t="s">
        <v>3345</v>
      </c>
      <c r="L1180" s="653">
        <v>18114.543422378367</v>
      </c>
      <c r="M1180" s="653">
        <v>14</v>
      </c>
      <c r="N1180" s="654">
        <v>253603.60791329714</v>
      </c>
    </row>
    <row r="1181" spans="1:14" ht="14.4" customHeight="1" x14ac:dyDescent="0.3">
      <c r="A1181" s="649" t="s">
        <v>581</v>
      </c>
      <c r="B1181" s="650" t="s">
        <v>582</v>
      </c>
      <c r="C1181" s="651" t="s">
        <v>597</v>
      </c>
      <c r="D1181" s="652" t="s">
        <v>3557</v>
      </c>
      <c r="E1181" s="651" t="s">
        <v>609</v>
      </c>
      <c r="F1181" s="652" t="s">
        <v>3561</v>
      </c>
      <c r="G1181" s="651" t="s">
        <v>634</v>
      </c>
      <c r="H1181" s="651" t="s">
        <v>3346</v>
      </c>
      <c r="I1181" s="651" t="s">
        <v>3347</v>
      </c>
      <c r="J1181" s="651" t="s">
        <v>1630</v>
      </c>
      <c r="K1181" s="651" t="s">
        <v>3348</v>
      </c>
      <c r="L1181" s="653">
        <v>378.57934448388687</v>
      </c>
      <c r="M1181" s="653">
        <v>13.952</v>
      </c>
      <c r="N1181" s="654">
        <v>5281.9390142391894</v>
      </c>
    </row>
    <row r="1182" spans="1:14" ht="14.4" customHeight="1" x14ac:dyDescent="0.3">
      <c r="A1182" s="649" t="s">
        <v>581</v>
      </c>
      <c r="B1182" s="650" t="s">
        <v>582</v>
      </c>
      <c r="C1182" s="651" t="s">
        <v>597</v>
      </c>
      <c r="D1182" s="652" t="s">
        <v>3557</v>
      </c>
      <c r="E1182" s="651" t="s">
        <v>609</v>
      </c>
      <c r="F1182" s="652" t="s">
        <v>3561</v>
      </c>
      <c r="G1182" s="651" t="s">
        <v>634</v>
      </c>
      <c r="H1182" s="651" t="s">
        <v>1632</v>
      </c>
      <c r="I1182" s="651" t="s">
        <v>1633</v>
      </c>
      <c r="J1182" s="651" t="s">
        <v>1634</v>
      </c>
      <c r="K1182" s="651" t="s">
        <v>1635</v>
      </c>
      <c r="L1182" s="653">
        <v>108.34304214432028</v>
      </c>
      <c r="M1182" s="653">
        <v>194.72270049999995</v>
      </c>
      <c r="N1182" s="654">
        <v>21096.849746727348</v>
      </c>
    </row>
    <row r="1183" spans="1:14" ht="14.4" customHeight="1" x14ac:dyDescent="0.3">
      <c r="A1183" s="649" t="s">
        <v>581</v>
      </c>
      <c r="B1183" s="650" t="s">
        <v>582</v>
      </c>
      <c r="C1183" s="651" t="s">
        <v>597</v>
      </c>
      <c r="D1183" s="652" t="s">
        <v>3557</v>
      </c>
      <c r="E1183" s="651" t="s">
        <v>609</v>
      </c>
      <c r="F1183" s="652" t="s">
        <v>3561</v>
      </c>
      <c r="G1183" s="651" t="s">
        <v>634</v>
      </c>
      <c r="H1183" s="651" t="s">
        <v>1636</v>
      </c>
      <c r="I1183" s="651" t="s">
        <v>1637</v>
      </c>
      <c r="J1183" s="651" t="s">
        <v>1634</v>
      </c>
      <c r="K1183" s="651" t="s">
        <v>1638</v>
      </c>
      <c r="L1183" s="653">
        <v>235.79070063679819</v>
      </c>
      <c r="M1183" s="653">
        <v>152.70130799999995</v>
      </c>
      <c r="N1183" s="654">
        <v>36005.548401475506</v>
      </c>
    </row>
    <row r="1184" spans="1:14" ht="14.4" customHeight="1" x14ac:dyDescent="0.3">
      <c r="A1184" s="649" t="s">
        <v>581</v>
      </c>
      <c r="B1184" s="650" t="s">
        <v>582</v>
      </c>
      <c r="C1184" s="651" t="s">
        <v>597</v>
      </c>
      <c r="D1184" s="652" t="s">
        <v>3557</v>
      </c>
      <c r="E1184" s="651" t="s">
        <v>609</v>
      </c>
      <c r="F1184" s="652" t="s">
        <v>3561</v>
      </c>
      <c r="G1184" s="651" t="s">
        <v>634</v>
      </c>
      <c r="H1184" s="651" t="s">
        <v>3349</v>
      </c>
      <c r="I1184" s="651" t="s">
        <v>3349</v>
      </c>
      <c r="J1184" s="651" t="s">
        <v>3350</v>
      </c>
      <c r="K1184" s="651" t="s">
        <v>3351</v>
      </c>
      <c r="L1184" s="653">
        <v>366.85011245971481</v>
      </c>
      <c r="M1184" s="653">
        <v>7.2649600000000009E-2</v>
      </c>
      <c r="N1184" s="654">
        <v>26.6515139301533</v>
      </c>
    </row>
    <row r="1185" spans="1:14" ht="14.4" customHeight="1" x14ac:dyDescent="0.3">
      <c r="A1185" s="649" t="s">
        <v>581</v>
      </c>
      <c r="B1185" s="650" t="s">
        <v>582</v>
      </c>
      <c r="C1185" s="651" t="s">
        <v>597</v>
      </c>
      <c r="D1185" s="652" t="s">
        <v>3557</v>
      </c>
      <c r="E1185" s="651" t="s">
        <v>609</v>
      </c>
      <c r="F1185" s="652" t="s">
        <v>3561</v>
      </c>
      <c r="G1185" s="651" t="s">
        <v>634</v>
      </c>
      <c r="H1185" s="651" t="s">
        <v>1649</v>
      </c>
      <c r="I1185" s="651" t="s">
        <v>1649</v>
      </c>
      <c r="J1185" s="651" t="s">
        <v>1650</v>
      </c>
      <c r="K1185" s="651" t="s">
        <v>1651</v>
      </c>
      <c r="L1185" s="653">
        <v>173.06091946266932</v>
      </c>
      <c r="M1185" s="653">
        <v>364.63533009999998</v>
      </c>
      <c r="N1185" s="654">
        <v>63104.125495679938</v>
      </c>
    </row>
    <row r="1186" spans="1:14" ht="14.4" customHeight="1" x14ac:dyDescent="0.3">
      <c r="A1186" s="649" t="s">
        <v>581</v>
      </c>
      <c r="B1186" s="650" t="s">
        <v>582</v>
      </c>
      <c r="C1186" s="651" t="s">
        <v>597</v>
      </c>
      <c r="D1186" s="652" t="s">
        <v>3557</v>
      </c>
      <c r="E1186" s="651" t="s">
        <v>609</v>
      </c>
      <c r="F1186" s="652" t="s">
        <v>3561</v>
      </c>
      <c r="G1186" s="651" t="s">
        <v>634</v>
      </c>
      <c r="H1186" s="651" t="s">
        <v>1652</v>
      </c>
      <c r="I1186" s="651" t="s">
        <v>1653</v>
      </c>
      <c r="J1186" s="651" t="s">
        <v>1654</v>
      </c>
      <c r="K1186" s="651" t="s">
        <v>1655</v>
      </c>
      <c r="L1186" s="653">
        <v>110.94558078932201</v>
      </c>
      <c r="M1186" s="653">
        <v>30.666081800000004</v>
      </c>
      <c r="N1186" s="654">
        <v>3402.2662558338579</v>
      </c>
    </row>
    <row r="1187" spans="1:14" ht="14.4" customHeight="1" x14ac:dyDescent="0.3">
      <c r="A1187" s="649" t="s">
        <v>581</v>
      </c>
      <c r="B1187" s="650" t="s">
        <v>582</v>
      </c>
      <c r="C1187" s="651" t="s">
        <v>597</v>
      </c>
      <c r="D1187" s="652" t="s">
        <v>3557</v>
      </c>
      <c r="E1187" s="651" t="s">
        <v>609</v>
      </c>
      <c r="F1187" s="652" t="s">
        <v>3561</v>
      </c>
      <c r="G1187" s="651" t="s">
        <v>634</v>
      </c>
      <c r="H1187" s="651" t="s">
        <v>3352</v>
      </c>
      <c r="I1187" s="651" t="s">
        <v>3353</v>
      </c>
      <c r="J1187" s="651" t="s">
        <v>3354</v>
      </c>
      <c r="K1187" s="651" t="s">
        <v>693</v>
      </c>
      <c r="L1187" s="653">
        <v>5065.0950385740753</v>
      </c>
      <c r="M1187" s="653">
        <v>5.4682999999999993</v>
      </c>
      <c r="N1187" s="654">
        <v>27697.459199434612</v>
      </c>
    </row>
    <row r="1188" spans="1:14" ht="14.4" customHeight="1" x14ac:dyDescent="0.3">
      <c r="A1188" s="649" t="s">
        <v>581</v>
      </c>
      <c r="B1188" s="650" t="s">
        <v>582</v>
      </c>
      <c r="C1188" s="651" t="s">
        <v>597</v>
      </c>
      <c r="D1188" s="652" t="s">
        <v>3557</v>
      </c>
      <c r="E1188" s="651" t="s">
        <v>609</v>
      </c>
      <c r="F1188" s="652" t="s">
        <v>3561</v>
      </c>
      <c r="G1188" s="651" t="s">
        <v>634</v>
      </c>
      <c r="H1188" s="651" t="s">
        <v>3355</v>
      </c>
      <c r="I1188" s="651" t="s">
        <v>3355</v>
      </c>
      <c r="J1188" s="651" t="s">
        <v>3356</v>
      </c>
      <c r="K1188" s="651" t="s">
        <v>3357</v>
      </c>
      <c r="L1188" s="653">
        <v>8099.2198686440624</v>
      </c>
      <c r="M1188" s="653">
        <v>59</v>
      </c>
      <c r="N1188" s="654">
        <v>477853.9722499997</v>
      </c>
    </row>
    <row r="1189" spans="1:14" ht="14.4" customHeight="1" x14ac:dyDescent="0.3">
      <c r="A1189" s="649" t="s">
        <v>581</v>
      </c>
      <c r="B1189" s="650" t="s">
        <v>582</v>
      </c>
      <c r="C1189" s="651" t="s">
        <v>597</v>
      </c>
      <c r="D1189" s="652" t="s">
        <v>3557</v>
      </c>
      <c r="E1189" s="651" t="s">
        <v>609</v>
      </c>
      <c r="F1189" s="652" t="s">
        <v>3561</v>
      </c>
      <c r="G1189" s="651" t="s">
        <v>634</v>
      </c>
      <c r="H1189" s="651" t="s">
        <v>3358</v>
      </c>
      <c r="I1189" s="651" t="s">
        <v>3359</v>
      </c>
      <c r="J1189" s="651" t="s">
        <v>3360</v>
      </c>
      <c r="K1189" s="651" t="s">
        <v>3361</v>
      </c>
      <c r="L1189" s="653">
        <v>3421.78968048259</v>
      </c>
      <c r="M1189" s="653">
        <v>4</v>
      </c>
      <c r="N1189" s="654">
        <v>13687.15872193036</v>
      </c>
    </row>
    <row r="1190" spans="1:14" ht="14.4" customHeight="1" x14ac:dyDescent="0.3">
      <c r="A1190" s="649" t="s">
        <v>581</v>
      </c>
      <c r="B1190" s="650" t="s">
        <v>582</v>
      </c>
      <c r="C1190" s="651" t="s">
        <v>597</v>
      </c>
      <c r="D1190" s="652" t="s">
        <v>3557</v>
      </c>
      <c r="E1190" s="651" t="s">
        <v>609</v>
      </c>
      <c r="F1190" s="652" t="s">
        <v>3561</v>
      </c>
      <c r="G1190" s="651" t="s">
        <v>634</v>
      </c>
      <c r="H1190" s="651" t="s">
        <v>1677</v>
      </c>
      <c r="I1190" s="651" t="s">
        <v>1678</v>
      </c>
      <c r="J1190" s="651" t="s">
        <v>1679</v>
      </c>
      <c r="K1190" s="651" t="s">
        <v>1680</v>
      </c>
      <c r="L1190" s="653">
        <v>101.69294209504376</v>
      </c>
      <c r="M1190" s="653">
        <v>231.43334679999992</v>
      </c>
      <c r="N1190" s="654">
        <v>23535.137934994575</v>
      </c>
    </row>
    <row r="1191" spans="1:14" ht="14.4" customHeight="1" x14ac:dyDescent="0.3">
      <c r="A1191" s="649" t="s">
        <v>581</v>
      </c>
      <c r="B1191" s="650" t="s">
        <v>582</v>
      </c>
      <c r="C1191" s="651" t="s">
        <v>597</v>
      </c>
      <c r="D1191" s="652" t="s">
        <v>3557</v>
      </c>
      <c r="E1191" s="651" t="s">
        <v>609</v>
      </c>
      <c r="F1191" s="652" t="s">
        <v>3561</v>
      </c>
      <c r="G1191" s="651" t="s">
        <v>634</v>
      </c>
      <c r="H1191" s="651" t="s">
        <v>1681</v>
      </c>
      <c r="I1191" s="651" t="s">
        <v>1681</v>
      </c>
      <c r="J1191" s="651" t="s">
        <v>1682</v>
      </c>
      <c r="K1191" s="651" t="s">
        <v>1683</v>
      </c>
      <c r="L1191" s="653">
        <v>177.40983833849901</v>
      </c>
      <c r="M1191" s="653">
        <v>48.776999999999994</v>
      </c>
      <c r="N1191" s="654">
        <v>8653.5196846369654</v>
      </c>
    </row>
    <row r="1192" spans="1:14" ht="14.4" customHeight="1" x14ac:dyDescent="0.3">
      <c r="A1192" s="649" t="s">
        <v>581</v>
      </c>
      <c r="B1192" s="650" t="s">
        <v>582</v>
      </c>
      <c r="C1192" s="651" t="s">
        <v>597</v>
      </c>
      <c r="D1192" s="652" t="s">
        <v>3557</v>
      </c>
      <c r="E1192" s="651" t="s">
        <v>609</v>
      </c>
      <c r="F1192" s="652" t="s">
        <v>3561</v>
      </c>
      <c r="G1192" s="651" t="s">
        <v>634</v>
      </c>
      <c r="H1192" s="651" t="s">
        <v>1684</v>
      </c>
      <c r="I1192" s="651" t="s">
        <v>1684</v>
      </c>
      <c r="J1192" s="651" t="s">
        <v>1685</v>
      </c>
      <c r="K1192" s="651" t="s">
        <v>1686</v>
      </c>
      <c r="L1192" s="653">
        <v>1261.9291439439075</v>
      </c>
      <c r="M1192" s="653">
        <v>22.274138000000001</v>
      </c>
      <c r="N1192" s="654">
        <v>28108.383898428463</v>
      </c>
    </row>
    <row r="1193" spans="1:14" ht="14.4" customHeight="1" x14ac:dyDescent="0.3">
      <c r="A1193" s="649" t="s">
        <v>581</v>
      </c>
      <c r="B1193" s="650" t="s">
        <v>582</v>
      </c>
      <c r="C1193" s="651" t="s">
        <v>597</v>
      </c>
      <c r="D1193" s="652" t="s">
        <v>3557</v>
      </c>
      <c r="E1193" s="651" t="s">
        <v>609</v>
      </c>
      <c r="F1193" s="652" t="s">
        <v>3561</v>
      </c>
      <c r="G1193" s="651" t="s">
        <v>634</v>
      </c>
      <c r="H1193" s="651" t="s">
        <v>3362</v>
      </c>
      <c r="I1193" s="651" t="s">
        <v>3362</v>
      </c>
      <c r="J1193" s="651" t="s">
        <v>3363</v>
      </c>
      <c r="K1193" s="651" t="s">
        <v>3364</v>
      </c>
      <c r="L1193" s="653">
        <v>2107.1515686473231</v>
      </c>
      <c r="M1193" s="653">
        <v>13</v>
      </c>
      <c r="N1193" s="654">
        <v>27392.970392415202</v>
      </c>
    </row>
    <row r="1194" spans="1:14" ht="14.4" customHeight="1" x14ac:dyDescent="0.3">
      <c r="A1194" s="649" t="s">
        <v>581</v>
      </c>
      <c r="B1194" s="650" t="s">
        <v>582</v>
      </c>
      <c r="C1194" s="651" t="s">
        <v>597</v>
      </c>
      <c r="D1194" s="652" t="s">
        <v>3557</v>
      </c>
      <c r="E1194" s="651" t="s">
        <v>609</v>
      </c>
      <c r="F1194" s="652" t="s">
        <v>3561</v>
      </c>
      <c r="G1194" s="651" t="s">
        <v>634</v>
      </c>
      <c r="H1194" s="651" t="s">
        <v>3365</v>
      </c>
      <c r="I1194" s="651" t="s">
        <v>3365</v>
      </c>
      <c r="J1194" s="651" t="s">
        <v>3366</v>
      </c>
      <c r="K1194" s="651" t="s">
        <v>3367</v>
      </c>
      <c r="L1194" s="653">
        <v>1219.8627916263483</v>
      </c>
      <c r="M1194" s="653">
        <v>14.164999999999999</v>
      </c>
      <c r="N1194" s="654">
        <v>17279.356443387223</v>
      </c>
    </row>
    <row r="1195" spans="1:14" ht="14.4" customHeight="1" x14ac:dyDescent="0.3">
      <c r="A1195" s="649" t="s">
        <v>581</v>
      </c>
      <c r="B1195" s="650" t="s">
        <v>582</v>
      </c>
      <c r="C1195" s="651" t="s">
        <v>597</v>
      </c>
      <c r="D1195" s="652" t="s">
        <v>3557</v>
      </c>
      <c r="E1195" s="651" t="s">
        <v>609</v>
      </c>
      <c r="F1195" s="652" t="s">
        <v>3561</v>
      </c>
      <c r="G1195" s="651" t="s">
        <v>634</v>
      </c>
      <c r="H1195" s="651" t="s">
        <v>1687</v>
      </c>
      <c r="I1195" s="651" t="s">
        <v>1687</v>
      </c>
      <c r="J1195" s="651" t="s">
        <v>1688</v>
      </c>
      <c r="K1195" s="651" t="s">
        <v>1689</v>
      </c>
      <c r="L1195" s="653">
        <v>598.80073821754524</v>
      </c>
      <c r="M1195" s="653">
        <v>30.542999999999999</v>
      </c>
      <c r="N1195" s="654">
        <v>18289.170947378483</v>
      </c>
    </row>
    <row r="1196" spans="1:14" ht="14.4" customHeight="1" x14ac:dyDescent="0.3">
      <c r="A1196" s="649" t="s">
        <v>581</v>
      </c>
      <c r="B1196" s="650" t="s">
        <v>582</v>
      </c>
      <c r="C1196" s="651" t="s">
        <v>597</v>
      </c>
      <c r="D1196" s="652" t="s">
        <v>3557</v>
      </c>
      <c r="E1196" s="651" t="s">
        <v>609</v>
      </c>
      <c r="F1196" s="652" t="s">
        <v>3561</v>
      </c>
      <c r="G1196" s="651" t="s">
        <v>634</v>
      </c>
      <c r="H1196" s="651" t="s">
        <v>1690</v>
      </c>
      <c r="I1196" s="651" t="s">
        <v>1690</v>
      </c>
      <c r="J1196" s="651" t="s">
        <v>1688</v>
      </c>
      <c r="K1196" s="651" t="s">
        <v>1691</v>
      </c>
      <c r="L1196" s="653">
        <v>4511.0934069002924</v>
      </c>
      <c r="M1196" s="653">
        <v>38.943999999999996</v>
      </c>
      <c r="N1196" s="654">
        <v>175680.02163832498</v>
      </c>
    </row>
    <row r="1197" spans="1:14" ht="14.4" customHeight="1" x14ac:dyDescent="0.3">
      <c r="A1197" s="649" t="s">
        <v>581</v>
      </c>
      <c r="B1197" s="650" t="s">
        <v>582</v>
      </c>
      <c r="C1197" s="651" t="s">
        <v>597</v>
      </c>
      <c r="D1197" s="652" t="s">
        <v>3557</v>
      </c>
      <c r="E1197" s="651" t="s">
        <v>609</v>
      </c>
      <c r="F1197" s="652" t="s">
        <v>3561</v>
      </c>
      <c r="G1197" s="651" t="s">
        <v>634</v>
      </c>
      <c r="H1197" s="651" t="s">
        <v>1692</v>
      </c>
      <c r="I1197" s="651" t="s">
        <v>1692</v>
      </c>
      <c r="J1197" s="651" t="s">
        <v>1688</v>
      </c>
      <c r="K1197" s="651" t="s">
        <v>1693</v>
      </c>
      <c r="L1197" s="653">
        <v>3987.2485549946018</v>
      </c>
      <c r="M1197" s="653">
        <v>62.616192900000009</v>
      </c>
      <c r="N1197" s="654">
        <v>249666.32465978828</v>
      </c>
    </row>
    <row r="1198" spans="1:14" ht="14.4" customHeight="1" x14ac:dyDescent="0.3">
      <c r="A1198" s="649" t="s">
        <v>581</v>
      </c>
      <c r="B1198" s="650" t="s">
        <v>582</v>
      </c>
      <c r="C1198" s="651" t="s">
        <v>597</v>
      </c>
      <c r="D1198" s="652" t="s">
        <v>3557</v>
      </c>
      <c r="E1198" s="651" t="s">
        <v>609</v>
      </c>
      <c r="F1198" s="652" t="s">
        <v>3561</v>
      </c>
      <c r="G1198" s="651" t="s">
        <v>634</v>
      </c>
      <c r="H1198" s="651" t="s">
        <v>3368</v>
      </c>
      <c r="I1198" s="651" t="s">
        <v>3369</v>
      </c>
      <c r="J1198" s="651" t="s">
        <v>3354</v>
      </c>
      <c r="K1198" s="651" t="s">
        <v>3370</v>
      </c>
      <c r="L1198" s="653">
        <v>29273.350988811206</v>
      </c>
      <c r="M1198" s="653">
        <v>1.5080000000000002</v>
      </c>
      <c r="N1198" s="654">
        <v>44144.213291127307</v>
      </c>
    </row>
    <row r="1199" spans="1:14" ht="14.4" customHeight="1" x14ac:dyDescent="0.3">
      <c r="A1199" s="649" t="s">
        <v>581</v>
      </c>
      <c r="B1199" s="650" t="s">
        <v>582</v>
      </c>
      <c r="C1199" s="651" t="s">
        <v>597</v>
      </c>
      <c r="D1199" s="652" t="s">
        <v>3557</v>
      </c>
      <c r="E1199" s="651" t="s">
        <v>609</v>
      </c>
      <c r="F1199" s="652" t="s">
        <v>3561</v>
      </c>
      <c r="G1199" s="651" t="s">
        <v>634</v>
      </c>
      <c r="H1199" s="651" t="s">
        <v>1694</v>
      </c>
      <c r="I1199" s="651" t="s">
        <v>1695</v>
      </c>
      <c r="J1199" s="651" t="s">
        <v>1679</v>
      </c>
      <c r="K1199" s="651" t="s">
        <v>1696</v>
      </c>
      <c r="L1199" s="653">
        <v>833.79662254446237</v>
      </c>
      <c r="M1199" s="653">
        <v>118.56441940000005</v>
      </c>
      <c r="N1199" s="654">
        <v>98858.612449665176</v>
      </c>
    </row>
    <row r="1200" spans="1:14" ht="14.4" customHeight="1" x14ac:dyDescent="0.3">
      <c r="A1200" s="649" t="s">
        <v>581</v>
      </c>
      <c r="B1200" s="650" t="s">
        <v>582</v>
      </c>
      <c r="C1200" s="651" t="s">
        <v>597</v>
      </c>
      <c r="D1200" s="652" t="s">
        <v>3557</v>
      </c>
      <c r="E1200" s="651" t="s">
        <v>609</v>
      </c>
      <c r="F1200" s="652" t="s">
        <v>3561</v>
      </c>
      <c r="G1200" s="651" t="s">
        <v>634</v>
      </c>
      <c r="H1200" s="651" t="s">
        <v>1699</v>
      </c>
      <c r="I1200" s="651" t="s">
        <v>1700</v>
      </c>
      <c r="J1200" s="651" t="s">
        <v>1701</v>
      </c>
      <c r="K1200" s="651" t="s">
        <v>1702</v>
      </c>
      <c r="L1200" s="653">
        <v>404.67032103698898</v>
      </c>
      <c r="M1200" s="653">
        <v>75.739589199999998</v>
      </c>
      <c r="N1200" s="654">
        <v>30649.563876773664</v>
      </c>
    </row>
    <row r="1201" spans="1:14" ht="14.4" customHeight="1" x14ac:dyDescent="0.3">
      <c r="A1201" s="649" t="s">
        <v>581</v>
      </c>
      <c r="B1201" s="650" t="s">
        <v>582</v>
      </c>
      <c r="C1201" s="651" t="s">
        <v>597</v>
      </c>
      <c r="D1201" s="652" t="s">
        <v>3557</v>
      </c>
      <c r="E1201" s="651" t="s">
        <v>609</v>
      </c>
      <c r="F1201" s="652" t="s">
        <v>3561</v>
      </c>
      <c r="G1201" s="651" t="s">
        <v>634</v>
      </c>
      <c r="H1201" s="651" t="s">
        <v>3371</v>
      </c>
      <c r="I1201" s="651" t="s">
        <v>3371</v>
      </c>
      <c r="J1201" s="651" t="s">
        <v>941</v>
      </c>
      <c r="K1201" s="651" t="s">
        <v>3372</v>
      </c>
      <c r="L1201" s="653">
        <v>569.83000000000004</v>
      </c>
      <c r="M1201" s="653">
        <v>1.4</v>
      </c>
      <c r="N1201" s="654">
        <v>797.76199999999994</v>
      </c>
    </row>
    <row r="1202" spans="1:14" ht="14.4" customHeight="1" x14ac:dyDescent="0.3">
      <c r="A1202" s="649" t="s">
        <v>581</v>
      </c>
      <c r="B1202" s="650" t="s">
        <v>582</v>
      </c>
      <c r="C1202" s="651" t="s">
        <v>597</v>
      </c>
      <c r="D1202" s="652" t="s">
        <v>3557</v>
      </c>
      <c r="E1202" s="651" t="s">
        <v>609</v>
      </c>
      <c r="F1202" s="652" t="s">
        <v>3561</v>
      </c>
      <c r="G1202" s="651" t="s">
        <v>634</v>
      </c>
      <c r="H1202" s="651" t="s">
        <v>3373</v>
      </c>
      <c r="I1202" s="651" t="s">
        <v>3374</v>
      </c>
      <c r="J1202" s="651" t="s">
        <v>3375</v>
      </c>
      <c r="K1202" s="651" t="s">
        <v>3376</v>
      </c>
      <c r="L1202" s="653">
        <v>82.590000000000032</v>
      </c>
      <c r="M1202" s="653">
        <v>1</v>
      </c>
      <c r="N1202" s="654">
        <v>82.590000000000032</v>
      </c>
    </row>
    <row r="1203" spans="1:14" ht="14.4" customHeight="1" x14ac:dyDescent="0.3">
      <c r="A1203" s="649" t="s">
        <v>581</v>
      </c>
      <c r="B1203" s="650" t="s">
        <v>582</v>
      </c>
      <c r="C1203" s="651" t="s">
        <v>597</v>
      </c>
      <c r="D1203" s="652" t="s">
        <v>3557</v>
      </c>
      <c r="E1203" s="651" t="s">
        <v>609</v>
      </c>
      <c r="F1203" s="652" t="s">
        <v>3561</v>
      </c>
      <c r="G1203" s="651" t="s">
        <v>634</v>
      </c>
      <c r="H1203" s="651" t="s">
        <v>2987</v>
      </c>
      <c r="I1203" s="651" t="s">
        <v>2987</v>
      </c>
      <c r="J1203" s="651" t="s">
        <v>2988</v>
      </c>
      <c r="K1203" s="651" t="s">
        <v>2989</v>
      </c>
      <c r="L1203" s="653">
        <v>136.00942768118455</v>
      </c>
      <c r="M1203" s="653">
        <v>103.98099999999999</v>
      </c>
      <c r="N1203" s="654">
        <v>14142.396299717251</v>
      </c>
    </row>
    <row r="1204" spans="1:14" ht="14.4" customHeight="1" x14ac:dyDescent="0.3">
      <c r="A1204" s="649" t="s">
        <v>581</v>
      </c>
      <c r="B1204" s="650" t="s">
        <v>582</v>
      </c>
      <c r="C1204" s="651" t="s">
        <v>597</v>
      </c>
      <c r="D1204" s="652" t="s">
        <v>3557</v>
      </c>
      <c r="E1204" s="651" t="s">
        <v>609</v>
      </c>
      <c r="F1204" s="652" t="s">
        <v>3561</v>
      </c>
      <c r="G1204" s="651" t="s">
        <v>634</v>
      </c>
      <c r="H1204" s="651" t="s">
        <v>2990</v>
      </c>
      <c r="I1204" s="651" t="s">
        <v>2990</v>
      </c>
      <c r="J1204" s="651" t="s">
        <v>2988</v>
      </c>
      <c r="K1204" s="651" t="s">
        <v>2991</v>
      </c>
      <c r="L1204" s="653">
        <v>701.74688055549791</v>
      </c>
      <c r="M1204" s="653">
        <v>91.000000000000014</v>
      </c>
      <c r="N1204" s="654">
        <v>63858.966130550318</v>
      </c>
    </row>
    <row r="1205" spans="1:14" ht="14.4" customHeight="1" x14ac:dyDescent="0.3">
      <c r="A1205" s="649" t="s">
        <v>581</v>
      </c>
      <c r="B1205" s="650" t="s">
        <v>582</v>
      </c>
      <c r="C1205" s="651" t="s">
        <v>597</v>
      </c>
      <c r="D1205" s="652" t="s">
        <v>3557</v>
      </c>
      <c r="E1205" s="651" t="s">
        <v>609</v>
      </c>
      <c r="F1205" s="652" t="s">
        <v>3561</v>
      </c>
      <c r="G1205" s="651" t="s">
        <v>634</v>
      </c>
      <c r="H1205" s="651" t="s">
        <v>1707</v>
      </c>
      <c r="I1205" s="651" t="s">
        <v>1708</v>
      </c>
      <c r="J1205" s="651" t="s">
        <v>1679</v>
      </c>
      <c r="K1205" s="651" t="s">
        <v>1709</v>
      </c>
      <c r="L1205" s="653">
        <v>1324.2210831041916</v>
      </c>
      <c r="M1205" s="653">
        <v>93.474753399999983</v>
      </c>
      <c r="N1205" s="654">
        <v>123781.23919024519</v>
      </c>
    </row>
    <row r="1206" spans="1:14" ht="14.4" customHeight="1" x14ac:dyDescent="0.3">
      <c r="A1206" s="649" t="s">
        <v>581</v>
      </c>
      <c r="B1206" s="650" t="s">
        <v>582</v>
      </c>
      <c r="C1206" s="651" t="s">
        <v>597</v>
      </c>
      <c r="D1206" s="652" t="s">
        <v>3557</v>
      </c>
      <c r="E1206" s="651" t="s">
        <v>609</v>
      </c>
      <c r="F1206" s="652" t="s">
        <v>3561</v>
      </c>
      <c r="G1206" s="651" t="s">
        <v>634</v>
      </c>
      <c r="H1206" s="651" t="s">
        <v>1736</v>
      </c>
      <c r="I1206" s="651" t="s">
        <v>1736</v>
      </c>
      <c r="J1206" s="651" t="s">
        <v>1737</v>
      </c>
      <c r="K1206" s="651" t="s">
        <v>1738</v>
      </c>
      <c r="L1206" s="653">
        <v>748.06359480398714</v>
      </c>
      <c r="M1206" s="653">
        <v>20.382735599999997</v>
      </c>
      <c r="N1206" s="654">
        <v>15247.582464875202</v>
      </c>
    </row>
    <row r="1207" spans="1:14" ht="14.4" customHeight="1" x14ac:dyDescent="0.3">
      <c r="A1207" s="649" t="s">
        <v>581</v>
      </c>
      <c r="B1207" s="650" t="s">
        <v>582</v>
      </c>
      <c r="C1207" s="651" t="s">
        <v>597</v>
      </c>
      <c r="D1207" s="652" t="s">
        <v>3557</v>
      </c>
      <c r="E1207" s="651" t="s">
        <v>609</v>
      </c>
      <c r="F1207" s="652" t="s">
        <v>3561</v>
      </c>
      <c r="G1207" s="651" t="s">
        <v>634</v>
      </c>
      <c r="H1207" s="651" t="s">
        <v>1739</v>
      </c>
      <c r="I1207" s="651" t="s">
        <v>1740</v>
      </c>
      <c r="J1207" s="651" t="s">
        <v>1741</v>
      </c>
      <c r="K1207" s="651" t="s">
        <v>1742</v>
      </c>
      <c r="L1207" s="653">
        <v>23333.5</v>
      </c>
      <c r="M1207" s="653">
        <v>52</v>
      </c>
      <c r="N1207" s="654">
        <v>1213342</v>
      </c>
    </row>
    <row r="1208" spans="1:14" ht="14.4" customHeight="1" x14ac:dyDescent="0.3">
      <c r="A1208" s="649" t="s">
        <v>581</v>
      </c>
      <c r="B1208" s="650" t="s">
        <v>582</v>
      </c>
      <c r="C1208" s="651" t="s">
        <v>597</v>
      </c>
      <c r="D1208" s="652" t="s">
        <v>3557</v>
      </c>
      <c r="E1208" s="651" t="s">
        <v>609</v>
      </c>
      <c r="F1208" s="652" t="s">
        <v>3561</v>
      </c>
      <c r="G1208" s="651" t="s">
        <v>634</v>
      </c>
      <c r="H1208" s="651" t="s">
        <v>1759</v>
      </c>
      <c r="I1208" s="651" t="s">
        <v>1759</v>
      </c>
      <c r="J1208" s="651" t="s">
        <v>1760</v>
      </c>
      <c r="K1208" s="651" t="s">
        <v>1761</v>
      </c>
      <c r="L1208" s="653">
        <v>45.631413471727981</v>
      </c>
      <c r="M1208" s="653">
        <v>168.60810379999998</v>
      </c>
      <c r="N1208" s="654">
        <v>7693.8260991818288</v>
      </c>
    </row>
    <row r="1209" spans="1:14" ht="14.4" customHeight="1" x14ac:dyDescent="0.3">
      <c r="A1209" s="649" t="s">
        <v>581</v>
      </c>
      <c r="B1209" s="650" t="s">
        <v>582</v>
      </c>
      <c r="C1209" s="651" t="s">
        <v>597</v>
      </c>
      <c r="D1209" s="652" t="s">
        <v>3557</v>
      </c>
      <c r="E1209" s="651" t="s">
        <v>609</v>
      </c>
      <c r="F1209" s="652" t="s">
        <v>3561</v>
      </c>
      <c r="G1209" s="651" t="s">
        <v>634</v>
      </c>
      <c r="H1209" s="651" t="s">
        <v>1762</v>
      </c>
      <c r="I1209" s="651" t="s">
        <v>1762</v>
      </c>
      <c r="J1209" s="651" t="s">
        <v>1760</v>
      </c>
      <c r="K1209" s="651" t="s">
        <v>1763</v>
      </c>
      <c r="L1209" s="653">
        <v>67.66605141097898</v>
      </c>
      <c r="M1209" s="653">
        <v>190.94091010000008</v>
      </c>
      <c r="N1209" s="654">
        <v>12920.217439285721</v>
      </c>
    </row>
    <row r="1210" spans="1:14" ht="14.4" customHeight="1" x14ac:dyDescent="0.3">
      <c r="A1210" s="649" t="s">
        <v>581</v>
      </c>
      <c r="B1210" s="650" t="s">
        <v>582</v>
      </c>
      <c r="C1210" s="651" t="s">
        <v>597</v>
      </c>
      <c r="D1210" s="652" t="s">
        <v>3557</v>
      </c>
      <c r="E1210" s="651" t="s">
        <v>609</v>
      </c>
      <c r="F1210" s="652" t="s">
        <v>3561</v>
      </c>
      <c r="G1210" s="651" t="s">
        <v>634</v>
      </c>
      <c r="H1210" s="651" t="s">
        <v>1764</v>
      </c>
      <c r="I1210" s="651" t="s">
        <v>1764</v>
      </c>
      <c r="J1210" s="651" t="s">
        <v>1760</v>
      </c>
      <c r="K1210" s="651" t="s">
        <v>1765</v>
      </c>
      <c r="L1210" s="653">
        <v>277.90953276370732</v>
      </c>
      <c r="M1210" s="653">
        <v>514.88800580000009</v>
      </c>
      <c r="N1210" s="654">
        <v>143092.28511751504</v>
      </c>
    </row>
    <row r="1211" spans="1:14" ht="14.4" customHeight="1" x14ac:dyDescent="0.3">
      <c r="A1211" s="649" t="s">
        <v>581</v>
      </c>
      <c r="B1211" s="650" t="s">
        <v>582</v>
      </c>
      <c r="C1211" s="651" t="s">
        <v>597</v>
      </c>
      <c r="D1211" s="652" t="s">
        <v>3557</v>
      </c>
      <c r="E1211" s="651" t="s">
        <v>609</v>
      </c>
      <c r="F1211" s="652" t="s">
        <v>3561</v>
      </c>
      <c r="G1211" s="651" t="s">
        <v>634</v>
      </c>
      <c r="H1211" s="651" t="s">
        <v>1766</v>
      </c>
      <c r="I1211" s="651" t="s">
        <v>1766</v>
      </c>
      <c r="J1211" s="651" t="s">
        <v>1650</v>
      </c>
      <c r="K1211" s="651" t="s">
        <v>1767</v>
      </c>
      <c r="L1211" s="653">
        <v>609.17243522559033</v>
      </c>
      <c r="M1211" s="653">
        <v>47.155336400000003</v>
      </c>
      <c r="N1211" s="654">
        <v>28725.731108669923</v>
      </c>
    </row>
    <row r="1212" spans="1:14" ht="14.4" customHeight="1" x14ac:dyDescent="0.3">
      <c r="A1212" s="649" t="s">
        <v>581</v>
      </c>
      <c r="B1212" s="650" t="s">
        <v>582</v>
      </c>
      <c r="C1212" s="651" t="s">
        <v>597</v>
      </c>
      <c r="D1212" s="652" t="s">
        <v>3557</v>
      </c>
      <c r="E1212" s="651" t="s">
        <v>609</v>
      </c>
      <c r="F1212" s="652" t="s">
        <v>3561</v>
      </c>
      <c r="G1212" s="651" t="s">
        <v>634</v>
      </c>
      <c r="H1212" s="651" t="s">
        <v>3377</v>
      </c>
      <c r="I1212" s="651" t="s">
        <v>3378</v>
      </c>
      <c r="J1212" s="651" t="s">
        <v>3379</v>
      </c>
      <c r="K1212" s="651" t="s">
        <v>3380</v>
      </c>
      <c r="L1212" s="653">
        <v>2013.8921994855398</v>
      </c>
      <c r="M1212" s="653">
        <v>396</v>
      </c>
      <c r="N1212" s="654">
        <v>797501.31099627377</v>
      </c>
    </row>
    <row r="1213" spans="1:14" ht="14.4" customHeight="1" x14ac:dyDescent="0.3">
      <c r="A1213" s="649" t="s">
        <v>581</v>
      </c>
      <c r="B1213" s="650" t="s">
        <v>582</v>
      </c>
      <c r="C1213" s="651" t="s">
        <v>597</v>
      </c>
      <c r="D1213" s="652" t="s">
        <v>3557</v>
      </c>
      <c r="E1213" s="651" t="s">
        <v>609</v>
      </c>
      <c r="F1213" s="652" t="s">
        <v>3561</v>
      </c>
      <c r="G1213" s="651" t="s">
        <v>634</v>
      </c>
      <c r="H1213" s="651" t="s">
        <v>1776</v>
      </c>
      <c r="I1213" s="651" t="s">
        <v>1777</v>
      </c>
      <c r="J1213" s="651" t="s">
        <v>642</v>
      </c>
      <c r="K1213" s="651" t="s">
        <v>1778</v>
      </c>
      <c r="L1213" s="653">
        <v>30.307404518777144</v>
      </c>
      <c r="M1213" s="653">
        <v>6</v>
      </c>
      <c r="N1213" s="654">
        <v>181.84442711266286</v>
      </c>
    </row>
    <row r="1214" spans="1:14" ht="14.4" customHeight="1" x14ac:dyDescent="0.3">
      <c r="A1214" s="649" t="s">
        <v>581</v>
      </c>
      <c r="B1214" s="650" t="s">
        <v>582</v>
      </c>
      <c r="C1214" s="651" t="s">
        <v>597</v>
      </c>
      <c r="D1214" s="652" t="s">
        <v>3557</v>
      </c>
      <c r="E1214" s="651" t="s">
        <v>609</v>
      </c>
      <c r="F1214" s="652" t="s">
        <v>3561</v>
      </c>
      <c r="G1214" s="651" t="s">
        <v>634</v>
      </c>
      <c r="H1214" s="651" t="s">
        <v>1785</v>
      </c>
      <c r="I1214" s="651" t="s">
        <v>1786</v>
      </c>
      <c r="J1214" s="651" t="s">
        <v>1787</v>
      </c>
      <c r="K1214" s="651" t="s">
        <v>1788</v>
      </c>
      <c r="L1214" s="653">
        <v>686.95274519508052</v>
      </c>
      <c r="M1214" s="653">
        <v>85.003026800000015</v>
      </c>
      <c r="N1214" s="654">
        <v>58393.062610151013</v>
      </c>
    </row>
    <row r="1215" spans="1:14" ht="14.4" customHeight="1" x14ac:dyDescent="0.3">
      <c r="A1215" s="649" t="s">
        <v>581</v>
      </c>
      <c r="B1215" s="650" t="s">
        <v>582</v>
      </c>
      <c r="C1215" s="651" t="s">
        <v>597</v>
      </c>
      <c r="D1215" s="652" t="s">
        <v>3557</v>
      </c>
      <c r="E1215" s="651" t="s">
        <v>609</v>
      </c>
      <c r="F1215" s="652" t="s">
        <v>3561</v>
      </c>
      <c r="G1215" s="651" t="s">
        <v>634</v>
      </c>
      <c r="H1215" s="651" t="s">
        <v>1793</v>
      </c>
      <c r="I1215" s="651" t="s">
        <v>1527</v>
      </c>
      <c r="J1215" s="651" t="s">
        <v>1794</v>
      </c>
      <c r="K1215" s="651" t="s">
        <v>1795</v>
      </c>
      <c r="L1215" s="653">
        <v>32.634691979583479</v>
      </c>
      <c r="M1215" s="653">
        <v>83</v>
      </c>
      <c r="N1215" s="654">
        <v>2708.6794343054289</v>
      </c>
    </row>
    <row r="1216" spans="1:14" ht="14.4" customHeight="1" x14ac:dyDescent="0.3">
      <c r="A1216" s="649" t="s">
        <v>581</v>
      </c>
      <c r="B1216" s="650" t="s">
        <v>582</v>
      </c>
      <c r="C1216" s="651" t="s">
        <v>597</v>
      </c>
      <c r="D1216" s="652" t="s">
        <v>3557</v>
      </c>
      <c r="E1216" s="651" t="s">
        <v>609</v>
      </c>
      <c r="F1216" s="652" t="s">
        <v>3561</v>
      </c>
      <c r="G1216" s="651" t="s">
        <v>634</v>
      </c>
      <c r="H1216" s="651" t="s">
        <v>1796</v>
      </c>
      <c r="I1216" s="651" t="s">
        <v>1527</v>
      </c>
      <c r="J1216" s="651" t="s">
        <v>1797</v>
      </c>
      <c r="K1216" s="651" t="s">
        <v>1798</v>
      </c>
      <c r="L1216" s="653">
        <v>19.574922492031899</v>
      </c>
      <c r="M1216" s="653">
        <v>14</v>
      </c>
      <c r="N1216" s="654">
        <v>274.04891488844657</v>
      </c>
    </row>
    <row r="1217" spans="1:14" ht="14.4" customHeight="1" x14ac:dyDescent="0.3">
      <c r="A1217" s="649" t="s">
        <v>581</v>
      </c>
      <c r="B1217" s="650" t="s">
        <v>582</v>
      </c>
      <c r="C1217" s="651" t="s">
        <v>597</v>
      </c>
      <c r="D1217" s="652" t="s">
        <v>3557</v>
      </c>
      <c r="E1217" s="651" t="s">
        <v>609</v>
      </c>
      <c r="F1217" s="652" t="s">
        <v>3561</v>
      </c>
      <c r="G1217" s="651" t="s">
        <v>634</v>
      </c>
      <c r="H1217" s="651" t="s">
        <v>3381</v>
      </c>
      <c r="I1217" s="651" t="s">
        <v>3382</v>
      </c>
      <c r="J1217" s="651" t="s">
        <v>3383</v>
      </c>
      <c r="K1217" s="651" t="s">
        <v>3384</v>
      </c>
      <c r="L1217" s="653">
        <v>10155.08565877316</v>
      </c>
      <c r="M1217" s="653">
        <v>250</v>
      </c>
      <c r="N1217" s="654">
        <v>2538771.4146932899</v>
      </c>
    </row>
    <row r="1218" spans="1:14" ht="14.4" customHeight="1" x14ac:dyDescent="0.3">
      <c r="A1218" s="649" t="s">
        <v>581</v>
      </c>
      <c r="B1218" s="650" t="s">
        <v>582</v>
      </c>
      <c r="C1218" s="651" t="s">
        <v>597</v>
      </c>
      <c r="D1218" s="652" t="s">
        <v>3557</v>
      </c>
      <c r="E1218" s="651" t="s">
        <v>609</v>
      </c>
      <c r="F1218" s="652" t="s">
        <v>3561</v>
      </c>
      <c r="G1218" s="651" t="s">
        <v>634</v>
      </c>
      <c r="H1218" s="651" t="s">
        <v>1801</v>
      </c>
      <c r="I1218" s="651" t="s">
        <v>1801</v>
      </c>
      <c r="J1218" s="651" t="s">
        <v>1802</v>
      </c>
      <c r="K1218" s="651" t="s">
        <v>1803</v>
      </c>
      <c r="L1218" s="653">
        <v>448.25979002448389</v>
      </c>
      <c r="M1218" s="653">
        <v>177.20987909999997</v>
      </c>
      <c r="N1218" s="654">
        <v>79436.063195630166</v>
      </c>
    </row>
    <row r="1219" spans="1:14" ht="14.4" customHeight="1" x14ac:dyDescent="0.3">
      <c r="A1219" s="649" t="s">
        <v>581</v>
      </c>
      <c r="B1219" s="650" t="s">
        <v>582</v>
      </c>
      <c r="C1219" s="651" t="s">
        <v>597</v>
      </c>
      <c r="D1219" s="652" t="s">
        <v>3557</v>
      </c>
      <c r="E1219" s="651" t="s">
        <v>609</v>
      </c>
      <c r="F1219" s="652" t="s">
        <v>3561</v>
      </c>
      <c r="G1219" s="651" t="s">
        <v>634</v>
      </c>
      <c r="H1219" s="651" t="s">
        <v>1808</v>
      </c>
      <c r="I1219" s="651" t="s">
        <v>1809</v>
      </c>
      <c r="J1219" s="651" t="s">
        <v>1810</v>
      </c>
      <c r="K1219" s="651" t="s">
        <v>1811</v>
      </c>
      <c r="L1219" s="653">
        <v>655.20077838620807</v>
      </c>
      <c r="M1219" s="653">
        <v>12.284697</v>
      </c>
      <c r="N1219" s="654">
        <v>8048.9430366387141</v>
      </c>
    </row>
    <row r="1220" spans="1:14" ht="14.4" customHeight="1" x14ac:dyDescent="0.3">
      <c r="A1220" s="649" t="s">
        <v>581</v>
      </c>
      <c r="B1220" s="650" t="s">
        <v>582</v>
      </c>
      <c r="C1220" s="651" t="s">
        <v>597</v>
      </c>
      <c r="D1220" s="652" t="s">
        <v>3557</v>
      </c>
      <c r="E1220" s="651" t="s">
        <v>609</v>
      </c>
      <c r="F1220" s="652" t="s">
        <v>3561</v>
      </c>
      <c r="G1220" s="651" t="s">
        <v>634</v>
      </c>
      <c r="H1220" s="651" t="s">
        <v>1816</v>
      </c>
      <c r="I1220" s="651" t="s">
        <v>1817</v>
      </c>
      <c r="J1220" s="651" t="s">
        <v>1818</v>
      </c>
      <c r="K1220" s="651" t="s">
        <v>1819</v>
      </c>
      <c r="L1220" s="653">
        <v>7067.7599558189459</v>
      </c>
      <c r="M1220" s="653">
        <v>19</v>
      </c>
      <c r="N1220" s="654">
        <v>134287.43916055997</v>
      </c>
    </row>
    <row r="1221" spans="1:14" ht="14.4" customHeight="1" x14ac:dyDescent="0.3">
      <c r="A1221" s="649" t="s">
        <v>581</v>
      </c>
      <c r="B1221" s="650" t="s">
        <v>582</v>
      </c>
      <c r="C1221" s="651" t="s">
        <v>597</v>
      </c>
      <c r="D1221" s="652" t="s">
        <v>3557</v>
      </c>
      <c r="E1221" s="651" t="s">
        <v>609</v>
      </c>
      <c r="F1221" s="652" t="s">
        <v>3561</v>
      </c>
      <c r="G1221" s="651" t="s">
        <v>634</v>
      </c>
      <c r="H1221" s="651" t="s">
        <v>1820</v>
      </c>
      <c r="I1221" s="651" t="s">
        <v>1820</v>
      </c>
      <c r="J1221" s="651" t="s">
        <v>1821</v>
      </c>
      <c r="K1221" s="651" t="s">
        <v>1822</v>
      </c>
      <c r="L1221" s="653">
        <v>69.940990105345662</v>
      </c>
      <c r="M1221" s="653">
        <v>75.023298399999987</v>
      </c>
      <c r="N1221" s="654">
        <v>5247.2037710647946</v>
      </c>
    </row>
    <row r="1222" spans="1:14" ht="14.4" customHeight="1" x14ac:dyDescent="0.3">
      <c r="A1222" s="649" t="s">
        <v>581</v>
      </c>
      <c r="B1222" s="650" t="s">
        <v>582</v>
      </c>
      <c r="C1222" s="651" t="s">
        <v>597</v>
      </c>
      <c r="D1222" s="652" t="s">
        <v>3557</v>
      </c>
      <c r="E1222" s="651" t="s">
        <v>609</v>
      </c>
      <c r="F1222" s="652" t="s">
        <v>3561</v>
      </c>
      <c r="G1222" s="651" t="s">
        <v>634</v>
      </c>
      <c r="H1222" s="651" t="s">
        <v>1823</v>
      </c>
      <c r="I1222" s="651" t="s">
        <v>1823</v>
      </c>
      <c r="J1222" s="651" t="s">
        <v>1821</v>
      </c>
      <c r="K1222" s="651" t="s">
        <v>1824</v>
      </c>
      <c r="L1222" s="653">
        <v>354.49184270194752</v>
      </c>
      <c r="M1222" s="653">
        <v>30.000000000000004</v>
      </c>
      <c r="N1222" s="654">
        <v>10634.755281058427</v>
      </c>
    </row>
    <row r="1223" spans="1:14" ht="14.4" customHeight="1" x14ac:dyDescent="0.3">
      <c r="A1223" s="649" t="s">
        <v>581</v>
      </c>
      <c r="B1223" s="650" t="s">
        <v>582</v>
      </c>
      <c r="C1223" s="651" t="s">
        <v>597</v>
      </c>
      <c r="D1223" s="652" t="s">
        <v>3557</v>
      </c>
      <c r="E1223" s="651" t="s">
        <v>609</v>
      </c>
      <c r="F1223" s="652" t="s">
        <v>3561</v>
      </c>
      <c r="G1223" s="651" t="s">
        <v>634</v>
      </c>
      <c r="H1223" s="651" t="s">
        <v>3385</v>
      </c>
      <c r="I1223" s="651" t="s">
        <v>3386</v>
      </c>
      <c r="J1223" s="651" t="s">
        <v>3387</v>
      </c>
      <c r="K1223" s="651" t="s">
        <v>3388</v>
      </c>
      <c r="L1223" s="653">
        <v>4030.8664285714294</v>
      </c>
      <c r="M1223" s="653">
        <v>7</v>
      </c>
      <c r="N1223" s="654">
        <v>28216.065000000006</v>
      </c>
    </row>
    <row r="1224" spans="1:14" ht="14.4" customHeight="1" x14ac:dyDescent="0.3">
      <c r="A1224" s="649" t="s">
        <v>581</v>
      </c>
      <c r="B1224" s="650" t="s">
        <v>582</v>
      </c>
      <c r="C1224" s="651" t="s">
        <v>597</v>
      </c>
      <c r="D1224" s="652" t="s">
        <v>3557</v>
      </c>
      <c r="E1224" s="651" t="s">
        <v>609</v>
      </c>
      <c r="F1224" s="652" t="s">
        <v>3561</v>
      </c>
      <c r="G1224" s="651" t="s">
        <v>634</v>
      </c>
      <c r="H1224" s="651" t="s">
        <v>3389</v>
      </c>
      <c r="I1224" s="651" t="s">
        <v>1527</v>
      </c>
      <c r="J1224" s="651" t="s">
        <v>3390</v>
      </c>
      <c r="K1224" s="651"/>
      <c r="L1224" s="653">
        <v>13.371457916152334</v>
      </c>
      <c r="M1224" s="653">
        <v>855</v>
      </c>
      <c r="N1224" s="654">
        <v>11432.596518310245</v>
      </c>
    </row>
    <row r="1225" spans="1:14" ht="14.4" customHeight="1" x14ac:dyDescent="0.3">
      <c r="A1225" s="649" t="s">
        <v>581</v>
      </c>
      <c r="B1225" s="650" t="s">
        <v>582</v>
      </c>
      <c r="C1225" s="651" t="s">
        <v>597</v>
      </c>
      <c r="D1225" s="652" t="s">
        <v>3557</v>
      </c>
      <c r="E1225" s="651" t="s">
        <v>609</v>
      </c>
      <c r="F1225" s="652" t="s">
        <v>3561</v>
      </c>
      <c r="G1225" s="651" t="s">
        <v>634</v>
      </c>
      <c r="H1225" s="651" t="s">
        <v>3391</v>
      </c>
      <c r="I1225" s="651" t="s">
        <v>1527</v>
      </c>
      <c r="J1225" s="651" t="s">
        <v>3392</v>
      </c>
      <c r="K1225" s="651"/>
      <c r="L1225" s="653">
        <v>2.5300993793139543</v>
      </c>
      <c r="M1225" s="653">
        <v>181</v>
      </c>
      <c r="N1225" s="654">
        <v>457.94798765582573</v>
      </c>
    </row>
    <row r="1226" spans="1:14" ht="14.4" customHeight="1" x14ac:dyDescent="0.3">
      <c r="A1226" s="649" t="s">
        <v>581</v>
      </c>
      <c r="B1226" s="650" t="s">
        <v>582</v>
      </c>
      <c r="C1226" s="651" t="s">
        <v>597</v>
      </c>
      <c r="D1226" s="652" t="s">
        <v>3557</v>
      </c>
      <c r="E1226" s="651" t="s">
        <v>609</v>
      </c>
      <c r="F1226" s="652" t="s">
        <v>3561</v>
      </c>
      <c r="G1226" s="651" t="s">
        <v>634</v>
      </c>
      <c r="H1226" s="651" t="s">
        <v>3393</v>
      </c>
      <c r="I1226" s="651" t="s">
        <v>3394</v>
      </c>
      <c r="J1226" s="651" t="s">
        <v>3395</v>
      </c>
      <c r="K1226" s="651" t="s">
        <v>3396</v>
      </c>
      <c r="L1226" s="653">
        <v>1.1499999856816732</v>
      </c>
      <c r="M1226" s="653">
        <v>7</v>
      </c>
      <c r="N1226" s="654">
        <v>8.0499998997717128</v>
      </c>
    </row>
    <row r="1227" spans="1:14" ht="14.4" customHeight="1" x14ac:dyDescent="0.3">
      <c r="A1227" s="649" t="s">
        <v>581</v>
      </c>
      <c r="B1227" s="650" t="s">
        <v>582</v>
      </c>
      <c r="C1227" s="651" t="s">
        <v>597</v>
      </c>
      <c r="D1227" s="652" t="s">
        <v>3557</v>
      </c>
      <c r="E1227" s="651" t="s">
        <v>609</v>
      </c>
      <c r="F1227" s="652" t="s">
        <v>3561</v>
      </c>
      <c r="G1227" s="651" t="s">
        <v>634</v>
      </c>
      <c r="H1227" s="651" t="s">
        <v>1866</v>
      </c>
      <c r="I1227" s="651" t="s">
        <v>1866</v>
      </c>
      <c r="J1227" s="651" t="s">
        <v>1867</v>
      </c>
      <c r="K1227" s="651" t="s">
        <v>1868</v>
      </c>
      <c r="L1227" s="653">
        <v>285.01657142857135</v>
      </c>
      <c r="M1227" s="653">
        <v>7</v>
      </c>
      <c r="N1227" s="654">
        <v>1995.1159999999995</v>
      </c>
    </row>
    <row r="1228" spans="1:14" ht="14.4" customHeight="1" x14ac:dyDescent="0.3">
      <c r="A1228" s="649" t="s">
        <v>581</v>
      </c>
      <c r="B1228" s="650" t="s">
        <v>582</v>
      </c>
      <c r="C1228" s="651" t="s">
        <v>597</v>
      </c>
      <c r="D1228" s="652" t="s">
        <v>3557</v>
      </c>
      <c r="E1228" s="651" t="s">
        <v>609</v>
      </c>
      <c r="F1228" s="652" t="s">
        <v>3561</v>
      </c>
      <c r="G1228" s="651" t="s">
        <v>634</v>
      </c>
      <c r="H1228" s="651" t="s">
        <v>3397</v>
      </c>
      <c r="I1228" s="651" t="s">
        <v>3398</v>
      </c>
      <c r="J1228" s="651" t="s">
        <v>3399</v>
      </c>
      <c r="K1228" s="651" t="s">
        <v>3400</v>
      </c>
      <c r="L1228" s="653">
        <v>3421.7899999999995</v>
      </c>
      <c r="M1228" s="653">
        <v>1</v>
      </c>
      <c r="N1228" s="654">
        <v>3421.7899999999995</v>
      </c>
    </row>
    <row r="1229" spans="1:14" ht="14.4" customHeight="1" x14ac:dyDescent="0.3">
      <c r="A1229" s="649" t="s">
        <v>581</v>
      </c>
      <c r="B1229" s="650" t="s">
        <v>582</v>
      </c>
      <c r="C1229" s="651" t="s">
        <v>597</v>
      </c>
      <c r="D1229" s="652" t="s">
        <v>3557</v>
      </c>
      <c r="E1229" s="651" t="s">
        <v>609</v>
      </c>
      <c r="F1229" s="652" t="s">
        <v>3561</v>
      </c>
      <c r="G1229" s="651" t="s">
        <v>634</v>
      </c>
      <c r="H1229" s="651" t="s">
        <v>3401</v>
      </c>
      <c r="I1229" s="651" t="s">
        <v>1527</v>
      </c>
      <c r="J1229" s="651" t="s">
        <v>3402</v>
      </c>
      <c r="K1229" s="651" t="s">
        <v>3403</v>
      </c>
      <c r="L1229" s="653">
        <v>485.96694444444398</v>
      </c>
      <c r="M1229" s="653">
        <v>32</v>
      </c>
      <c r="N1229" s="654">
        <v>15550.942222222207</v>
      </c>
    </row>
    <row r="1230" spans="1:14" ht="14.4" customHeight="1" x14ac:dyDescent="0.3">
      <c r="A1230" s="649" t="s">
        <v>581</v>
      </c>
      <c r="B1230" s="650" t="s">
        <v>582</v>
      </c>
      <c r="C1230" s="651" t="s">
        <v>597</v>
      </c>
      <c r="D1230" s="652" t="s">
        <v>3557</v>
      </c>
      <c r="E1230" s="651" t="s">
        <v>609</v>
      </c>
      <c r="F1230" s="652" t="s">
        <v>3561</v>
      </c>
      <c r="G1230" s="651" t="s">
        <v>634</v>
      </c>
      <c r="H1230" s="651" t="s">
        <v>1885</v>
      </c>
      <c r="I1230" s="651" t="s">
        <v>1885</v>
      </c>
      <c r="J1230" s="651" t="s">
        <v>1886</v>
      </c>
      <c r="K1230" s="651" t="s">
        <v>1887</v>
      </c>
      <c r="L1230" s="653">
        <v>120.75013414555301</v>
      </c>
      <c r="M1230" s="653">
        <v>268.09400739999984</v>
      </c>
      <c r="N1230" s="654">
        <v>32372.38735716886</v>
      </c>
    </row>
    <row r="1231" spans="1:14" ht="14.4" customHeight="1" x14ac:dyDescent="0.3">
      <c r="A1231" s="649" t="s">
        <v>581</v>
      </c>
      <c r="B1231" s="650" t="s">
        <v>582</v>
      </c>
      <c r="C1231" s="651" t="s">
        <v>597</v>
      </c>
      <c r="D1231" s="652" t="s">
        <v>3557</v>
      </c>
      <c r="E1231" s="651" t="s">
        <v>609</v>
      </c>
      <c r="F1231" s="652" t="s">
        <v>3561</v>
      </c>
      <c r="G1231" s="651" t="s">
        <v>634</v>
      </c>
      <c r="H1231" s="651" t="s">
        <v>1888</v>
      </c>
      <c r="I1231" s="651" t="s">
        <v>1888</v>
      </c>
      <c r="J1231" s="651" t="s">
        <v>1886</v>
      </c>
      <c r="K1231" s="651" t="s">
        <v>1889</v>
      </c>
      <c r="L1231" s="653">
        <v>665.84998694968601</v>
      </c>
      <c r="M1231" s="653">
        <v>103.42964179999998</v>
      </c>
      <c r="N1231" s="654">
        <v>68868.625642740692</v>
      </c>
    </row>
    <row r="1232" spans="1:14" ht="14.4" customHeight="1" x14ac:dyDescent="0.3">
      <c r="A1232" s="649" t="s">
        <v>581</v>
      </c>
      <c r="B1232" s="650" t="s">
        <v>582</v>
      </c>
      <c r="C1232" s="651" t="s">
        <v>597</v>
      </c>
      <c r="D1232" s="652" t="s">
        <v>3557</v>
      </c>
      <c r="E1232" s="651" t="s">
        <v>609</v>
      </c>
      <c r="F1232" s="652" t="s">
        <v>3561</v>
      </c>
      <c r="G1232" s="651" t="s">
        <v>634</v>
      </c>
      <c r="H1232" s="651" t="s">
        <v>1890</v>
      </c>
      <c r="I1232" s="651" t="s">
        <v>1890</v>
      </c>
      <c r="J1232" s="651" t="s">
        <v>1891</v>
      </c>
      <c r="K1232" s="651" t="s">
        <v>1892</v>
      </c>
      <c r="L1232" s="653">
        <v>120.74999356257375</v>
      </c>
      <c r="M1232" s="653">
        <v>356.5133747000001</v>
      </c>
      <c r="N1232" s="654">
        <v>43048.987699996454</v>
      </c>
    </row>
    <row r="1233" spans="1:14" ht="14.4" customHeight="1" x14ac:dyDescent="0.3">
      <c r="A1233" s="649" t="s">
        <v>581</v>
      </c>
      <c r="B1233" s="650" t="s">
        <v>582</v>
      </c>
      <c r="C1233" s="651" t="s">
        <v>597</v>
      </c>
      <c r="D1233" s="652" t="s">
        <v>3557</v>
      </c>
      <c r="E1233" s="651" t="s">
        <v>609</v>
      </c>
      <c r="F1233" s="652" t="s">
        <v>3561</v>
      </c>
      <c r="G1233" s="651" t="s">
        <v>634</v>
      </c>
      <c r="H1233" s="651" t="s">
        <v>1893</v>
      </c>
      <c r="I1233" s="651" t="s">
        <v>1893</v>
      </c>
      <c r="J1233" s="651" t="s">
        <v>1891</v>
      </c>
      <c r="K1233" s="651" t="s">
        <v>1894</v>
      </c>
      <c r="L1233" s="653">
        <v>298.99994037605416</v>
      </c>
      <c r="M1233" s="653">
        <v>300.59857270000003</v>
      </c>
      <c r="N1233" s="654">
        <v>89878.955314426988</v>
      </c>
    </row>
    <row r="1234" spans="1:14" ht="14.4" customHeight="1" x14ac:dyDescent="0.3">
      <c r="A1234" s="649" t="s">
        <v>581</v>
      </c>
      <c r="B1234" s="650" t="s">
        <v>582</v>
      </c>
      <c r="C1234" s="651" t="s">
        <v>597</v>
      </c>
      <c r="D1234" s="652" t="s">
        <v>3557</v>
      </c>
      <c r="E1234" s="651" t="s">
        <v>609</v>
      </c>
      <c r="F1234" s="652" t="s">
        <v>3561</v>
      </c>
      <c r="G1234" s="651" t="s">
        <v>634</v>
      </c>
      <c r="H1234" s="651" t="s">
        <v>1895</v>
      </c>
      <c r="I1234" s="651" t="s">
        <v>1895</v>
      </c>
      <c r="J1234" s="651" t="s">
        <v>1891</v>
      </c>
      <c r="K1234" s="651" t="s">
        <v>1896</v>
      </c>
      <c r="L1234" s="653">
        <v>644.00000702502894</v>
      </c>
      <c r="M1234" s="653">
        <v>444.96311330000003</v>
      </c>
      <c r="N1234" s="654">
        <v>286556.24809107877</v>
      </c>
    </row>
    <row r="1235" spans="1:14" ht="14.4" customHeight="1" x14ac:dyDescent="0.3">
      <c r="A1235" s="649" t="s">
        <v>581</v>
      </c>
      <c r="B1235" s="650" t="s">
        <v>582</v>
      </c>
      <c r="C1235" s="651" t="s">
        <v>597</v>
      </c>
      <c r="D1235" s="652" t="s">
        <v>3557</v>
      </c>
      <c r="E1235" s="651" t="s">
        <v>609</v>
      </c>
      <c r="F1235" s="652" t="s">
        <v>3561</v>
      </c>
      <c r="G1235" s="651" t="s">
        <v>634</v>
      </c>
      <c r="H1235" s="651" t="s">
        <v>1897</v>
      </c>
      <c r="I1235" s="651" t="s">
        <v>1897</v>
      </c>
      <c r="J1235" s="651" t="s">
        <v>1898</v>
      </c>
      <c r="K1235" s="651" t="s">
        <v>1899</v>
      </c>
      <c r="L1235" s="653">
        <v>124.19999396962025</v>
      </c>
      <c r="M1235" s="653">
        <v>161.09925340000001</v>
      </c>
      <c r="N1235" s="654">
        <v>20008.526300790327</v>
      </c>
    </row>
    <row r="1236" spans="1:14" ht="14.4" customHeight="1" x14ac:dyDescent="0.3">
      <c r="A1236" s="649" t="s">
        <v>581</v>
      </c>
      <c r="B1236" s="650" t="s">
        <v>582</v>
      </c>
      <c r="C1236" s="651" t="s">
        <v>597</v>
      </c>
      <c r="D1236" s="652" t="s">
        <v>3557</v>
      </c>
      <c r="E1236" s="651" t="s">
        <v>609</v>
      </c>
      <c r="F1236" s="652" t="s">
        <v>3561</v>
      </c>
      <c r="G1236" s="651" t="s">
        <v>634</v>
      </c>
      <c r="H1236" s="651" t="s">
        <v>1900</v>
      </c>
      <c r="I1236" s="651" t="s">
        <v>1900</v>
      </c>
      <c r="J1236" s="651" t="s">
        <v>1898</v>
      </c>
      <c r="K1236" s="651" t="s">
        <v>1901</v>
      </c>
      <c r="L1236" s="653">
        <v>217.34996608021109</v>
      </c>
      <c r="M1236" s="653">
        <v>518.77741399999979</v>
      </c>
      <c r="N1236" s="654">
        <v>112756.25333607958</v>
      </c>
    </row>
    <row r="1237" spans="1:14" ht="14.4" customHeight="1" x14ac:dyDescent="0.3">
      <c r="A1237" s="649" t="s">
        <v>581</v>
      </c>
      <c r="B1237" s="650" t="s">
        <v>582</v>
      </c>
      <c r="C1237" s="651" t="s">
        <v>597</v>
      </c>
      <c r="D1237" s="652" t="s">
        <v>3557</v>
      </c>
      <c r="E1237" s="651" t="s">
        <v>609</v>
      </c>
      <c r="F1237" s="652" t="s">
        <v>3561</v>
      </c>
      <c r="G1237" s="651" t="s">
        <v>634</v>
      </c>
      <c r="H1237" s="651" t="s">
        <v>1904</v>
      </c>
      <c r="I1237" s="651" t="s">
        <v>1904</v>
      </c>
      <c r="J1237" s="651" t="s">
        <v>1905</v>
      </c>
      <c r="K1237" s="651" t="s">
        <v>1906</v>
      </c>
      <c r="L1237" s="653">
        <v>10856.181666666667</v>
      </c>
      <c r="M1237" s="653">
        <v>3</v>
      </c>
      <c r="N1237" s="654">
        <v>32568.545000000002</v>
      </c>
    </row>
    <row r="1238" spans="1:14" ht="14.4" customHeight="1" x14ac:dyDescent="0.3">
      <c r="A1238" s="649" t="s">
        <v>581</v>
      </c>
      <c r="B1238" s="650" t="s">
        <v>582</v>
      </c>
      <c r="C1238" s="651" t="s">
        <v>597</v>
      </c>
      <c r="D1238" s="652" t="s">
        <v>3557</v>
      </c>
      <c r="E1238" s="651" t="s">
        <v>609</v>
      </c>
      <c r="F1238" s="652" t="s">
        <v>3561</v>
      </c>
      <c r="G1238" s="651" t="s">
        <v>634</v>
      </c>
      <c r="H1238" s="651" t="s">
        <v>1907</v>
      </c>
      <c r="I1238" s="651" t="s">
        <v>1907</v>
      </c>
      <c r="J1238" s="651" t="s">
        <v>1886</v>
      </c>
      <c r="K1238" s="651" t="s">
        <v>1908</v>
      </c>
      <c r="L1238" s="653">
        <v>286.35002879077257</v>
      </c>
      <c r="M1238" s="653">
        <v>352.62370829999986</v>
      </c>
      <c r="N1238" s="654">
        <v>100973.80902401396</v>
      </c>
    </row>
    <row r="1239" spans="1:14" ht="14.4" customHeight="1" x14ac:dyDescent="0.3">
      <c r="A1239" s="649" t="s">
        <v>581</v>
      </c>
      <c r="B1239" s="650" t="s">
        <v>582</v>
      </c>
      <c r="C1239" s="651" t="s">
        <v>597</v>
      </c>
      <c r="D1239" s="652" t="s">
        <v>3557</v>
      </c>
      <c r="E1239" s="651" t="s">
        <v>609</v>
      </c>
      <c r="F1239" s="652" t="s">
        <v>3561</v>
      </c>
      <c r="G1239" s="651" t="s">
        <v>634</v>
      </c>
      <c r="H1239" s="651" t="s">
        <v>1916</v>
      </c>
      <c r="I1239" s="651" t="s">
        <v>1916</v>
      </c>
      <c r="J1239" s="651" t="s">
        <v>1886</v>
      </c>
      <c r="K1239" s="651" t="s">
        <v>1917</v>
      </c>
      <c r="L1239" s="653">
        <v>712.9947366966303</v>
      </c>
      <c r="M1239" s="653">
        <v>56.770748299999987</v>
      </c>
      <c r="N1239" s="654">
        <v>40477.244736229164</v>
      </c>
    </row>
    <row r="1240" spans="1:14" ht="14.4" customHeight="1" x14ac:dyDescent="0.3">
      <c r="A1240" s="649" t="s">
        <v>581</v>
      </c>
      <c r="B1240" s="650" t="s">
        <v>582</v>
      </c>
      <c r="C1240" s="651" t="s">
        <v>597</v>
      </c>
      <c r="D1240" s="652" t="s">
        <v>3557</v>
      </c>
      <c r="E1240" s="651" t="s">
        <v>609</v>
      </c>
      <c r="F1240" s="652" t="s">
        <v>3561</v>
      </c>
      <c r="G1240" s="651" t="s">
        <v>634</v>
      </c>
      <c r="H1240" s="651" t="s">
        <v>3404</v>
      </c>
      <c r="I1240" s="651" t="s">
        <v>3404</v>
      </c>
      <c r="J1240" s="651" t="s">
        <v>3405</v>
      </c>
      <c r="K1240" s="651" t="s">
        <v>3406</v>
      </c>
      <c r="L1240" s="653">
        <v>59.169999999999995</v>
      </c>
      <c r="M1240" s="653">
        <v>167</v>
      </c>
      <c r="N1240" s="654">
        <v>9881.39</v>
      </c>
    </row>
    <row r="1241" spans="1:14" ht="14.4" customHeight="1" x14ac:dyDescent="0.3">
      <c r="A1241" s="649" t="s">
        <v>581</v>
      </c>
      <c r="B1241" s="650" t="s">
        <v>582</v>
      </c>
      <c r="C1241" s="651" t="s">
        <v>597</v>
      </c>
      <c r="D1241" s="652" t="s">
        <v>3557</v>
      </c>
      <c r="E1241" s="651" t="s">
        <v>609</v>
      </c>
      <c r="F1241" s="652" t="s">
        <v>3561</v>
      </c>
      <c r="G1241" s="651" t="s">
        <v>634</v>
      </c>
      <c r="H1241" s="651" t="s">
        <v>1934</v>
      </c>
      <c r="I1241" s="651" t="s">
        <v>1934</v>
      </c>
      <c r="J1241" s="651" t="s">
        <v>1935</v>
      </c>
      <c r="K1241" s="651" t="s">
        <v>1936</v>
      </c>
      <c r="L1241" s="653">
        <v>591.59575378800787</v>
      </c>
      <c r="M1241" s="653">
        <v>28.364000000000001</v>
      </c>
      <c r="N1241" s="654">
        <v>16780.021960443057</v>
      </c>
    </row>
    <row r="1242" spans="1:14" ht="14.4" customHeight="1" x14ac:dyDescent="0.3">
      <c r="A1242" s="649" t="s">
        <v>581</v>
      </c>
      <c r="B1242" s="650" t="s">
        <v>582</v>
      </c>
      <c r="C1242" s="651" t="s">
        <v>597</v>
      </c>
      <c r="D1242" s="652" t="s">
        <v>3557</v>
      </c>
      <c r="E1242" s="651" t="s">
        <v>609</v>
      </c>
      <c r="F1242" s="652" t="s">
        <v>3561</v>
      </c>
      <c r="G1242" s="651" t="s">
        <v>634</v>
      </c>
      <c r="H1242" s="651" t="s">
        <v>1941</v>
      </c>
      <c r="I1242" s="651" t="s">
        <v>1941</v>
      </c>
      <c r="J1242" s="651" t="s">
        <v>1942</v>
      </c>
      <c r="K1242" s="651" t="s">
        <v>1943</v>
      </c>
      <c r="L1242" s="653">
        <v>29.589499999999997</v>
      </c>
      <c r="M1242" s="653">
        <v>3.6029999999999998</v>
      </c>
      <c r="N1242" s="654">
        <v>106.61096849999998</v>
      </c>
    </row>
    <row r="1243" spans="1:14" ht="14.4" customHeight="1" x14ac:dyDescent="0.3">
      <c r="A1243" s="649" t="s">
        <v>581</v>
      </c>
      <c r="B1243" s="650" t="s">
        <v>582</v>
      </c>
      <c r="C1243" s="651" t="s">
        <v>597</v>
      </c>
      <c r="D1243" s="652" t="s">
        <v>3557</v>
      </c>
      <c r="E1243" s="651" t="s">
        <v>609</v>
      </c>
      <c r="F1243" s="652" t="s">
        <v>3561</v>
      </c>
      <c r="G1243" s="651" t="s">
        <v>634</v>
      </c>
      <c r="H1243" s="651" t="s">
        <v>1944</v>
      </c>
      <c r="I1243" s="651" t="s">
        <v>1944</v>
      </c>
      <c r="J1243" s="651" t="s">
        <v>1942</v>
      </c>
      <c r="K1243" s="651" t="s">
        <v>1945</v>
      </c>
      <c r="L1243" s="653">
        <v>31.949280969178911</v>
      </c>
      <c r="M1243" s="653">
        <v>13.973864999999998</v>
      </c>
      <c r="N1243" s="654">
        <v>446.45493911037522</v>
      </c>
    </row>
    <row r="1244" spans="1:14" ht="14.4" customHeight="1" x14ac:dyDescent="0.3">
      <c r="A1244" s="649" t="s">
        <v>581</v>
      </c>
      <c r="B1244" s="650" t="s">
        <v>582</v>
      </c>
      <c r="C1244" s="651" t="s">
        <v>597</v>
      </c>
      <c r="D1244" s="652" t="s">
        <v>3557</v>
      </c>
      <c r="E1244" s="651" t="s">
        <v>609</v>
      </c>
      <c r="F1244" s="652" t="s">
        <v>3561</v>
      </c>
      <c r="G1244" s="651" t="s">
        <v>634</v>
      </c>
      <c r="H1244" s="651" t="s">
        <v>1953</v>
      </c>
      <c r="I1244" s="651" t="s">
        <v>1954</v>
      </c>
      <c r="J1244" s="651" t="s">
        <v>1942</v>
      </c>
      <c r="K1244" s="651" t="s">
        <v>1955</v>
      </c>
      <c r="L1244" s="653">
        <v>177.50055068345296</v>
      </c>
      <c r="M1244" s="653">
        <v>49.193941299999999</v>
      </c>
      <c r="N1244" s="654">
        <v>8731.9516710394601</v>
      </c>
    </row>
    <row r="1245" spans="1:14" ht="14.4" customHeight="1" x14ac:dyDescent="0.3">
      <c r="A1245" s="649" t="s">
        <v>581</v>
      </c>
      <c r="B1245" s="650" t="s">
        <v>582</v>
      </c>
      <c r="C1245" s="651" t="s">
        <v>597</v>
      </c>
      <c r="D1245" s="652" t="s">
        <v>3557</v>
      </c>
      <c r="E1245" s="651" t="s">
        <v>609</v>
      </c>
      <c r="F1245" s="652" t="s">
        <v>3561</v>
      </c>
      <c r="G1245" s="651" t="s">
        <v>634</v>
      </c>
      <c r="H1245" s="651" t="s">
        <v>1956</v>
      </c>
      <c r="I1245" s="651" t="s">
        <v>1957</v>
      </c>
      <c r="J1245" s="651" t="s">
        <v>1942</v>
      </c>
      <c r="K1245" s="651" t="s">
        <v>1958</v>
      </c>
      <c r="L1245" s="653">
        <v>48.518499999999982</v>
      </c>
      <c r="M1245" s="653">
        <v>7.6210000000000004</v>
      </c>
      <c r="N1245" s="654">
        <v>369.75948849999986</v>
      </c>
    </row>
    <row r="1246" spans="1:14" ht="14.4" customHeight="1" x14ac:dyDescent="0.3">
      <c r="A1246" s="649" t="s">
        <v>581</v>
      </c>
      <c r="B1246" s="650" t="s">
        <v>582</v>
      </c>
      <c r="C1246" s="651" t="s">
        <v>597</v>
      </c>
      <c r="D1246" s="652" t="s">
        <v>3557</v>
      </c>
      <c r="E1246" s="651" t="s">
        <v>609</v>
      </c>
      <c r="F1246" s="652" t="s">
        <v>3561</v>
      </c>
      <c r="G1246" s="651" t="s">
        <v>634</v>
      </c>
      <c r="H1246" s="651" t="s">
        <v>3407</v>
      </c>
      <c r="I1246" s="651" t="s">
        <v>3408</v>
      </c>
      <c r="J1246" s="651" t="s">
        <v>3409</v>
      </c>
      <c r="K1246" s="651" t="s">
        <v>3410</v>
      </c>
      <c r="L1246" s="653">
        <v>33514.67</v>
      </c>
      <c r="M1246" s="653">
        <v>0.8</v>
      </c>
      <c r="N1246" s="654">
        <v>26811.736000000001</v>
      </c>
    </row>
    <row r="1247" spans="1:14" ht="14.4" customHeight="1" x14ac:dyDescent="0.3">
      <c r="A1247" s="649" t="s">
        <v>581</v>
      </c>
      <c r="B1247" s="650" t="s">
        <v>582</v>
      </c>
      <c r="C1247" s="651" t="s">
        <v>597</v>
      </c>
      <c r="D1247" s="652" t="s">
        <v>3557</v>
      </c>
      <c r="E1247" s="651" t="s">
        <v>609</v>
      </c>
      <c r="F1247" s="652" t="s">
        <v>3561</v>
      </c>
      <c r="G1247" s="651" t="s">
        <v>1959</v>
      </c>
      <c r="H1247" s="651" t="s">
        <v>2098</v>
      </c>
      <c r="I1247" s="651" t="s">
        <v>2099</v>
      </c>
      <c r="J1247" s="651" t="s">
        <v>2088</v>
      </c>
      <c r="K1247" s="651" t="s">
        <v>2100</v>
      </c>
      <c r="L1247" s="653">
        <v>71.405477521893033</v>
      </c>
      <c r="M1247" s="653">
        <v>55</v>
      </c>
      <c r="N1247" s="654">
        <v>3927.3012637041165</v>
      </c>
    </row>
    <row r="1248" spans="1:14" ht="14.4" customHeight="1" x14ac:dyDescent="0.3">
      <c r="A1248" s="649" t="s">
        <v>581</v>
      </c>
      <c r="B1248" s="650" t="s">
        <v>582</v>
      </c>
      <c r="C1248" s="651" t="s">
        <v>597</v>
      </c>
      <c r="D1248" s="652" t="s">
        <v>3557</v>
      </c>
      <c r="E1248" s="651" t="s">
        <v>609</v>
      </c>
      <c r="F1248" s="652" t="s">
        <v>3561</v>
      </c>
      <c r="G1248" s="651" t="s">
        <v>1959</v>
      </c>
      <c r="H1248" s="651" t="s">
        <v>2136</v>
      </c>
      <c r="I1248" s="651" t="s">
        <v>2137</v>
      </c>
      <c r="J1248" s="651" t="s">
        <v>2138</v>
      </c>
      <c r="K1248" s="651" t="s">
        <v>2139</v>
      </c>
      <c r="L1248" s="653">
        <v>71.00997179137407</v>
      </c>
      <c r="M1248" s="653">
        <v>14</v>
      </c>
      <c r="N1248" s="654">
        <v>994.13960507923696</v>
      </c>
    </row>
    <row r="1249" spans="1:14" ht="14.4" customHeight="1" x14ac:dyDescent="0.3">
      <c r="A1249" s="649" t="s">
        <v>581</v>
      </c>
      <c r="B1249" s="650" t="s">
        <v>582</v>
      </c>
      <c r="C1249" s="651" t="s">
        <v>597</v>
      </c>
      <c r="D1249" s="652" t="s">
        <v>3557</v>
      </c>
      <c r="E1249" s="651" t="s">
        <v>609</v>
      </c>
      <c r="F1249" s="652" t="s">
        <v>3561</v>
      </c>
      <c r="G1249" s="651" t="s">
        <v>1959</v>
      </c>
      <c r="H1249" s="651" t="s">
        <v>2203</v>
      </c>
      <c r="I1249" s="651" t="s">
        <v>2203</v>
      </c>
      <c r="J1249" s="651" t="s">
        <v>2204</v>
      </c>
      <c r="K1249" s="651" t="s">
        <v>2205</v>
      </c>
      <c r="L1249" s="653">
        <v>93.752224477505393</v>
      </c>
      <c r="M1249" s="653">
        <v>9.0179999999999989</v>
      </c>
      <c r="N1249" s="654">
        <v>845.45756033814359</v>
      </c>
    </row>
    <row r="1250" spans="1:14" ht="14.4" customHeight="1" x14ac:dyDescent="0.3">
      <c r="A1250" s="649" t="s">
        <v>581</v>
      </c>
      <c r="B1250" s="650" t="s">
        <v>582</v>
      </c>
      <c r="C1250" s="651" t="s">
        <v>597</v>
      </c>
      <c r="D1250" s="652" t="s">
        <v>3557</v>
      </c>
      <c r="E1250" s="651" t="s">
        <v>609</v>
      </c>
      <c r="F1250" s="652" t="s">
        <v>3561</v>
      </c>
      <c r="G1250" s="651" t="s">
        <v>1959</v>
      </c>
      <c r="H1250" s="651" t="s">
        <v>2206</v>
      </c>
      <c r="I1250" s="651" t="s">
        <v>2207</v>
      </c>
      <c r="J1250" s="651" t="s">
        <v>2204</v>
      </c>
      <c r="K1250" s="651" t="s">
        <v>2208</v>
      </c>
      <c r="L1250" s="653">
        <v>229.08015906415753</v>
      </c>
      <c r="M1250" s="653">
        <v>77.0116285</v>
      </c>
      <c r="N1250" s="654">
        <v>17641.836106569808</v>
      </c>
    </row>
    <row r="1251" spans="1:14" ht="14.4" customHeight="1" x14ac:dyDescent="0.3">
      <c r="A1251" s="649" t="s">
        <v>581</v>
      </c>
      <c r="B1251" s="650" t="s">
        <v>582</v>
      </c>
      <c r="C1251" s="651" t="s">
        <v>597</v>
      </c>
      <c r="D1251" s="652" t="s">
        <v>3557</v>
      </c>
      <c r="E1251" s="651" t="s">
        <v>609</v>
      </c>
      <c r="F1251" s="652" t="s">
        <v>3561</v>
      </c>
      <c r="G1251" s="651" t="s">
        <v>1959</v>
      </c>
      <c r="H1251" s="651" t="s">
        <v>2209</v>
      </c>
      <c r="I1251" s="651" t="s">
        <v>2209</v>
      </c>
      <c r="J1251" s="651" t="s">
        <v>2210</v>
      </c>
      <c r="K1251" s="651" t="s">
        <v>2211</v>
      </c>
      <c r="L1251" s="653">
        <v>622.25959267288579</v>
      </c>
      <c r="M1251" s="653">
        <v>47.755699099999987</v>
      </c>
      <c r="N1251" s="654">
        <v>29716.441869774888</v>
      </c>
    </row>
    <row r="1252" spans="1:14" ht="14.4" customHeight="1" x14ac:dyDescent="0.3">
      <c r="A1252" s="649" t="s">
        <v>581</v>
      </c>
      <c r="B1252" s="650" t="s">
        <v>582</v>
      </c>
      <c r="C1252" s="651" t="s">
        <v>597</v>
      </c>
      <c r="D1252" s="652" t="s">
        <v>3557</v>
      </c>
      <c r="E1252" s="651" t="s">
        <v>609</v>
      </c>
      <c r="F1252" s="652" t="s">
        <v>3561</v>
      </c>
      <c r="G1252" s="651" t="s">
        <v>1959</v>
      </c>
      <c r="H1252" s="651" t="s">
        <v>2228</v>
      </c>
      <c r="I1252" s="651" t="s">
        <v>2229</v>
      </c>
      <c r="J1252" s="651" t="s">
        <v>2230</v>
      </c>
      <c r="K1252" s="651" t="s">
        <v>2231</v>
      </c>
      <c r="L1252" s="653">
        <v>563.56106094785355</v>
      </c>
      <c r="M1252" s="653">
        <v>118.49500000000002</v>
      </c>
      <c r="N1252" s="654">
        <v>66779.167917015919</v>
      </c>
    </row>
    <row r="1253" spans="1:14" ht="14.4" customHeight="1" x14ac:dyDescent="0.3">
      <c r="A1253" s="649" t="s">
        <v>581</v>
      </c>
      <c r="B1253" s="650" t="s">
        <v>582</v>
      </c>
      <c r="C1253" s="651" t="s">
        <v>597</v>
      </c>
      <c r="D1253" s="652" t="s">
        <v>3557</v>
      </c>
      <c r="E1253" s="651" t="s">
        <v>609</v>
      </c>
      <c r="F1253" s="652" t="s">
        <v>3561</v>
      </c>
      <c r="G1253" s="651" t="s">
        <v>1959</v>
      </c>
      <c r="H1253" s="651" t="s">
        <v>2239</v>
      </c>
      <c r="I1253" s="651" t="s">
        <v>2239</v>
      </c>
      <c r="J1253" s="651" t="s">
        <v>2240</v>
      </c>
      <c r="K1253" s="651" t="s">
        <v>2241</v>
      </c>
      <c r="L1253" s="653">
        <v>688.08766818046331</v>
      </c>
      <c r="M1253" s="653">
        <v>47.249260500000105</v>
      </c>
      <c r="N1253" s="654">
        <v>32511.633480696342</v>
      </c>
    </row>
    <row r="1254" spans="1:14" ht="14.4" customHeight="1" x14ac:dyDescent="0.3">
      <c r="A1254" s="649" t="s">
        <v>581</v>
      </c>
      <c r="B1254" s="650" t="s">
        <v>582</v>
      </c>
      <c r="C1254" s="651" t="s">
        <v>597</v>
      </c>
      <c r="D1254" s="652" t="s">
        <v>3557</v>
      </c>
      <c r="E1254" s="651" t="s">
        <v>609</v>
      </c>
      <c r="F1254" s="652" t="s">
        <v>3561</v>
      </c>
      <c r="G1254" s="651" t="s">
        <v>1959</v>
      </c>
      <c r="H1254" s="651" t="s">
        <v>2242</v>
      </c>
      <c r="I1254" s="651" t="s">
        <v>2242</v>
      </c>
      <c r="J1254" s="651" t="s">
        <v>2243</v>
      </c>
      <c r="K1254" s="651" t="s">
        <v>2244</v>
      </c>
      <c r="L1254" s="653">
        <v>266.99612033351491</v>
      </c>
      <c r="M1254" s="653">
        <v>159.76363050000006</v>
      </c>
      <c r="N1254" s="654">
        <v>42656.269513897227</v>
      </c>
    </row>
    <row r="1255" spans="1:14" ht="14.4" customHeight="1" x14ac:dyDescent="0.3">
      <c r="A1255" s="649" t="s">
        <v>581</v>
      </c>
      <c r="B1255" s="650" t="s">
        <v>582</v>
      </c>
      <c r="C1255" s="651" t="s">
        <v>597</v>
      </c>
      <c r="D1255" s="652" t="s">
        <v>3557</v>
      </c>
      <c r="E1255" s="651" t="s">
        <v>609</v>
      </c>
      <c r="F1255" s="652" t="s">
        <v>3561</v>
      </c>
      <c r="G1255" s="651" t="s">
        <v>1959</v>
      </c>
      <c r="H1255" s="651" t="s">
        <v>2254</v>
      </c>
      <c r="I1255" s="651" t="s">
        <v>2254</v>
      </c>
      <c r="J1255" s="651" t="s">
        <v>2255</v>
      </c>
      <c r="K1255" s="651" t="s">
        <v>2256</v>
      </c>
      <c r="L1255" s="653">
        <v>2700.6873030816137</v>
      </c>
      <c r="M1255" s="653">
        <v>34.83576690000001</v>
      </c>
      <c r="N1255" s="654">
        <v>94080.513359940771</v>
      </c>
    </row>
    <row r="1256" spans="1:14" ht="14.4" customHeight="1" x14ac:dyDescent="0.3">
      <c r="A1256" s="649" t="s">
        <v>581</v>
      </c>
      <c r="B1256" s="650" t="s">
        <v>582</v>
      </c>
      <c r="C1256" s="651" t="s">
        <v>597</v>
      </c>
      <c r="D1256" s="652" t="s">
        <v>3557</v>
      </c>
      <c r="E1256" s="651" t="s">
        <v>609</v>
      </c>
      <c r="F1256" s="652" t="s">
        <v>3561</v>
      </c>
      <c r="G1256" s="651" t="s">
        <v>1959</v>
      </c>
      <c r="H1256" s="651" t="s">
        <v>2257</v>
      </c>
      <c r="I1256" s="651" t="s">
        <v>2258</v>
      </c>
      <c r="J1256" s="651" t="s">
        <v>2259</v>
      </c>
      <c r="K1256" s="651" t="s">
        <v>2205</v>
      </c>
      <c r="L1256" s="653">
        <v>1143.3008804683229</v>
      </c>
      <c r="M1256" s="653">
        <v>103.285</v>
      </c>
      <c r="N1256" s="654">
        <v>118085.83143917074</v>
      </c>
    </row>
    <row r="1257" spans="1:14" ht="14.4" customHeight="1" x14ac:dyDescent="0.3">
      <c r="A1257" s="649" t="s">
        <v>581</v>
      </c>
      <c r="B1257" s="650" t="s">
        <v>582</v>
      </c>
      <c r="C1257" s="651" t="s">
        <v>597</v>
      </c>
      <c r="D1257" s="652" t="s">
        <v>3557</v>
      </c>
      <c r="E1257" s="651" t="s">
        <v>609</v>
      </c>
      <c r="F1257" s="652" t="s">
        <v>3561</v>
      </c>
      <c r="G1257" s="651" t="s">
        <v>1959</v>
      </c>
      <c r="H1257" s="651" t="s">
        <v>2260</v>
      </c>
      <c r="I1257" s="651" t="s">
        <v>2261</v>
      </c>
      <c r="J1257" s="651" t="s">
        <v>2262</v>
      </c>
      <c r="K1257" s="651" t="s">
        <v>2263</v>
      </c>
      <c r="L1257" s="653">
        <v>1366.4304292611444</v>
      </c>
      <c r="M1257" s="653">
        <v>179.83799999999999</v>
      </c>
      <c r="N1257" s="654">
        <v>245736.11553746567</v>
      </c>
    </row>
    <row r="1258" spans="1:14" ht="14.4" customHeight="1" x14ac:dyDescent="0.3">
      <c r="A1258" s="649" t="s">
        <v>581</v>
      </c>
      <c r="B1258" s="650" t="s">
        <v>582</v>
      </c>
      <c r="C1258" s="651" t="s">
        <v>597</v>
      </c>
      <c r="D1258" s="652" t="s">
        <v>3557</v>
      </c>
      <c r="E1258" s="651" t="s">
        <v>609</v>
      </c>
      <c r="F1258" s="652" t="s">
        <v>3561</v>
      </c>
      <c r="G1258" s="651" t="s">
        <v>1959</v>
      </c>
      <c r="H1258" s="651" t="s">
        <v>2264</v>
      </c>
      <c r="I1258" s="651" t="s">
        <v>2264</v>
      </c>
      <c r="J1258" s="651" t="s">
        <v>2265</v>
      </c>
      <c r="K1258" s="651" t="s">
        <v>2266</v>
      </c>
      <c r="L1258" s="653">
        <v>270.8465996506153</v>
      </c>
      <c r="M1258" s="653">
        <v>5</v>
      </c>
      <c r="N1258" s="654">
        <v>1354.2329982530764</v>
      </c>
    </row>
    <row r="1259" spans="1:14" ht="14.4" customHeight="1" x14ac:dyDescent="0.3">
      <c r="A1259" s="649" t="s">
        <v>581</v>
      </c>
      <c r="B1259" s="650" t="s">
        <v>582</v>
      </c>
      <c r="C1259" s="651" t="s">
        <v>597</v>
      </c>
      <c r="D1259" s="652" t="s">
        <v>3557</v>
      </c>
      <c r="E1259" s="651" t="s">
        <v>609</v>
      </c>
      <c r="F1259" s="652" t="s">
        <v>3561</v>
      </c>
      <c r="G1259" s="651" t="s">
        <v>1959</v>
      </c>
      <c r="H1259" s="651" t="s">
        <v>2267</v>
      </c>
      <c r="I1259" s="651" t="s">
        <v>2267</v>
      </c>
      <c r="J1259" s="651" t="s">
        <v>2265</v>
      </c>
      <c r="K1259" s="651" t="s">
        <v>2268</v>
      </c>
      <c r="L1259" s="653">
        <v>1339.6460873222406</v>
      </c>
      <c r="M1259" s="653">
        <v>1</v>
      </c>
      <c r="N1259" s="654">
        <v>1339.6460873222406</v>
      </c>
    </row>
    <row r="1260" spans="1:14" ht="14.4" customHeight="1" x14ac:dyDescent="0.3">
      <c r="A1260" s="649" t="s">
        <v>581</v>
      </c>
      <c r="B1260" s="650" t="s">
        <v>582</v>
      </c>
      <c r="C1260" s="651" t="s">
        <v>597</v>
      </c>
      <c r="D1260" s="652" t="s">
        <v>3557</v>
      </c>
      <c r="E1260" s="651" t="s">
        <v>609</v>
      </c>
      <c r="F1260" s="652" t="s">
        <v>3561</v>
      </c>
      <c r="G1260" s="651" t="s">
        <v>1959</v>
      </c>
      <c r="H1260" s="651" t="s">
        <v>3411</v>
      </c>
      <c r="I1260" s="651" t="s">
        <v>3412</v>
      </c>
      <c r="J1260" s="651" t="s">
        <v>632</v>
      </c>
      <c r="K1260" s="651" t="s">
        <v>633</v>
      </c>
      <c r="L1260" s="653">
        <v>31100.402945742499</v>
      </c>
      <c r="M1260" s="653">
        <v>66</v>
      </c>
      <c r="N1260" s="654">
        <v>2052626.5944190049</v>
      </c>
    </row>
    <row r="1261" spans="1:14" ht="14.4" customHeight="1" x14ac:dyDescent="0.3">
      <c r="A1261" s="649" t="s">
        <v>581</v>
      </c>
      <c r="B1261" s="650" t="s">
        <v>582</v>
      </c>
      <c r="C1261" s="651" t="s">
        <v>597</v>
      </c>
      <c r="D1261" s="652" t="s">
        <v>3557</v>
      </c>
      <c r="E1261" s="651" t="s">
        <v>609</v>
      </c>
      <c r="F1261" s="652" t="s">
        <v>3561</v>
      </c>
      <c r="G1261" s="651" t="s">
        <v>1959</v>
      </c>
      <c r="H1261" s="651" t="s">
        <v>3413</v>
      </c>
      <c r="I1261" s="651" t="s">
        <v>3414</v>
      </c>
      <c r="J1261" s="651" t="s">
        <v>3415</v>
      </c>
      <c r="K1261" s="651" t="s">
        <v>3416</v>
      </c>
      <c r="L1261" s="653">
        <v>23260.353333333333</v>
      </c>
      <c r="M1261" s="653">
        <v>6</v>
      </c>
      <c r="N1261" s="654">
        <v>139562.12</v>
      </c>
    </row>
    <row r="1262" spans="1:14" ht="14.4" customHeight="1" x14ac:dyDescent="0.3">
      <c r="A1262" s="649" t="s">
        <v>581</v>
      </c>
      <c r="B1262" s="650" t="s">
        <v>582</v>
      </c>
      <c r="C1262" s="651" t="s">
        <v>597</v>
      </c>
      <c r="D1262" s="652" t="s">
        <v>3557</v>
      </c>
      <c r="E1262" s="651" t="s">
        <v>3417</v>
      </c>
      <c r="F1262" s="652" t="s">
        <v>3568</v>
      </c>
      <c r="G1262" s="651" t="s">
        <v>634</v>
      </c>
      <c r="H1262" s="651" t="s">
        <v>3418</v>
      </c>
      <c r="I1262" s="651" t="s">
        <v>3419</v>
      </c>
      <c r="J1262" s="651" t="s">
        <v>3420</v>
      </c>
      <c r="K1262" s="651" t="s">
        <v>3421</v>
      </c>
      <c r="L1262" s="653">
        <v>31480</v>
      </c>
      <c r="M1262" s="653">
        <v>1.877E-3</v>
      </c>
      <c r="N1262" s="654">
        <v>59.087960000000002</v>
      </c>
    </row>
    <row r="1263" spans="1:14" ht="14.4" customHeight="1" x14ac:dyDescent="0.3">
      <c r="A1263" s="649" t="s">
        <v>581</v>
      </c>
      <c r="B1263" s="650" t="s">
        <v>582</v>
      </c>
      <c r="C1263" s="651" t="s">
        <v>597</v>
      </c>
      <c r="D1263" s="652" t="s">
        <v>3557</v>
      </c>
      <c r="E1263" s="651" t="s">
        <v>3417</v>
      </c>
      <c r="F1263" s="652" t="s">
        <v>3568</v>
      </c>
      <c r="G1263" s="651" t="s">
        <v>634</v>
      </c>
      <c r="H1263" s="651" t="s">
        <v>3422</v>
      </c>
      <c r="I1263" s="651" t="s">
        <v>3423</v>
      </c>
      <c r="J1263" s="651" t="s">
        <v>3424</v>
      </c>
      <c r="K1263" s="651" t="s">
        <v>3425</v>
      </c>
      <c r="L1263" s="653">
        <v>26974.386604320058</v>
      </c>
      <c r="M1263" s="653">
        <v>9.8967000000000009</v>
      </c>
      <c r="N1263" s="654">
        <v>266957.41190697433</v>
      </c>
    </row>
    <row r="1264" spans="1:14" ht="14.4" customHeight="1" x14ac:dyDescent="0.3">
      <c r="A1264" s="649" t="s">
        <v>581</v>
      </c>
      <c r="B1264" s="650" t="s">
        <v>582</v>
      </c>
      <c r="C1264" s="651" t="s">
        <v>597</v>
      </c>
      <c r="D1264" s="652" t="s">
        <v>3557</v>
      </c>
      <c r="E1264" s="651" t="s">
        <v>3417</v>
      </c>
      <c r="F1264" s="652" t="s">
        <v>3568</v>
      </c>
      <c r="G1264" s="651" t="s">
        <v>634</v>
      </c>
      <c r="H1264" s="651" t="s">
        <v>3426</v>
      </c>
      <c r="I1264" s="651" t="s">
        <v>3426</v>
      </c>
      <c r="J1264" s="651" t="s">
        <v>3427</v>
      </c>
      <c r="K1264" s="651" t="s">
        <v>3428</v>
      </c>
      <c r="L1264" s="653">
        <v>9490.3808366445883</v>
      </c>
      <c r="M1264" s="653">
        <v>72.480000000000018</v>
      </c>
      <c r="N1264" s="654">
        <v>687862.80303999991</v>
      </c>
    </row>
    <row r="1265" spans="1:14" ht="14.4" customHeight="1" x14ac:dyDescent="0.3">
      <c r="A1265" s="649" t="s">
        <v>581</v>
      </c>
      <c r="B1265" s="650" t="s">
        <v>582</v>
      </c>
      <c r="C1265" s="651" t="s">
        <v>597</v>
      </c>
      <c r="D1265" s="652" t="s">
        <v>3557</v>
      </c>
      <c r="E1265" s="651" t="s">
        <v>3417</v>
      </c>
      <c r="F1265" s="652" t="s">
        <v>3568</v>
      </c>
      <c r="G1265" s="651" t="s">
        <v>634</v>
      </c>
      <c r="H1265" s="651" t="s">
        <v>3429</v>
      </c>
      <c r="I1265" s="651" t="s">
        <v>3429</v>
      </c>
      <c r="J1265" s="651" t="s">
        <v>3430</v>
      </c>
      <c r="K1265" s="651" t="s">
        <v>3431</v>
      </c>
      <c r="L1265" s="653">
        <v>82504.070000000007</v>
      </c>
      <c r="M1265" s="653">
        <v>2</v>
      </c>
      <c r="N1265" s="654">
        <v>165008.14000000001</v>
      </c>
    </row>
    <row r="1266" spans="1:14" ht="14.4" customHeight="1" x14ac:dyDescent="0.3">
      <c r="A1266" s="649" t="s">
        <v>581</v>
      </c>
      <c r="B1266" s="650" t="s">
        <v>582</v>
      </c>
      <c r="C1266" s="651" t="s">
        <v>597</v>
      </c>
      <c r="D1266" s="652" t="s">
        <v>3557</v>
      </c>
      <c r="E1266" s="651" t="s">
        <v>3417</v>
      </c>
      <c r="F1266" s="652" t="s">
        <v>3568</v>
      </c>
      <c r="G1266" s="651" t="s">
        <v>634</v>
      </c>
      <c r="H1266" s="651" t="s">
        <v>3432</v>
      </c>
      <c r="I1266" s="651" t="s">
        <v>3432</v>
      </c>
      <c r="J1266" s="651" t="s">
        <v>3433</v>
      </c>
      <c r="K1266" s="651" t="s">
        <v>3434</v>
      </c>
      <c r="L1266" s="653">
        <v>44096.358999999982</v>
      </c>
      <c r="M1266" s="653">
        <v>16</v>
      </c>
      <c r="N1266" s="654">
        <v>705541.74399999972</v>
      </c>
    </row>
    <row r="1267" spans="1:14" ht="14.4" customHeight="1" x14ac:dyDescent="0.3">
      <c r="A1267" s="649" t="s">
        <v>581</v>
      </c>
      <c r="B1267" s="650" t="s">
        <v>582</v>
      </c>
      <c r="C1267" s="651" t="s">
        <v>597</v>
      </c>
      <c r="D1267" s="652" t="s">
        <v>3557</v>
      </c>
      <c r="E1267" s="651" t="s">
        <v>3326</v>
      </c>
      <c r="F1267" s="652" t="s">
        <v>3567</v>
      </c>
      <c r="G1267" s="651" t="s">
        <v>634</v>
      </c>
      <c r="H1267" s="651" t="s">
        <v>3435</v>
      </c>
      <c r="I1267" s="651" t="s">
        <v>3436</v>
      </c>
      <c r="J1267" s="651" t="s">
        <v>3437</v>
      </c>
      <c r="K1267" s="651"/>
      <c r="L1267" s="653">
        <v>124493.25</v>
      </c>
      <c r="M1267" s="653">
        <v>26</v>
      </c>
      <c r="N1267" s="654">
        <v>3236824.5</v>
      </c>
    </row>
    <row r="1268" spans="1:14" ht="14.4" customHeight="1" x14ac:dyDescent="0.3">
      <c r="A1268" s="649" t="s">
        <v>581</v>
      </c>
      <c r="B1268" s="650" t="s">
        <v>582</v>
      </c>
      <c r="C1268" s="651" t="s">
        <v>597</v>
      </c>
      <c r="D1268" s="652" t="s">
        <v>3557</v>
      </c>
      <c r="E1268" s="651" t="s">
        <v>3326</v>
      </c>
      <c r="F1268" s="652" t="s">
        <v>3567</v>
      </c>
      <c r="G1268" s="651" t="s">
        <v>634</v>
      </c>
      <c r="H1268" s="651" t="s">
        <v>3327</v>
      </c>
      <c r="I1268" s="651" t="s">
        <v>3327</v>
      </c>
      <c r="J1268" s="651" t="s">
        <v>3328</v>
      </c>
      <c r="K1268" s="651" t="s">
        <v>3329</v>
      </c>
      <c r="L1268" s="653">
        <v>95162.050000000032</v>
      </c>
      <c r="M1268" s="653">
        <v>15</v>
      </c>
      <c r="N1268" s="654">
        <v>1427430.7500000005</v>
      </c>
    </row>
    <row r="1269" spans="1:14" ht="14.4" customHeight="1" x14ac:dyDescent="0.3">
      <c r="A1269" s="649" t="s">
        <v>581</v>
      </c>
      <c r="B1269" s="650" t="s">
        <v>582</v>
      </c>
      <c r="C1269" s="651" t="s">
        <v>597</v>
      </c>
      <c r="D1269" s="652" t="s">
        <v>3557</v>
      </c>
      <c r="E1269" s="651" t="s">
        <v>3326</v>
      </c>
      <c r="F1269" s="652" t="s">
        <v>3567</v>
      </c>
      <c r="G1269" s="651" t="s">
        <v>634</v>
      </c>
      <c r="H1269" s="651" t="s">
        <v>3438</v>
      </c>
      <c r="I1269" s="651" t="s">
        <v>3439</v>
      </c>
      <c r="J1269" s="651" t="s">
        <v>3440</v>
      </c>
      <c r="K1269" s="651" t="s">
        <v>3441</v>
      </c>
      <c r="L1269" s="653">
        <v>76144.950000000012</v>
      </c>
      <c r="M1269" s="653">
        <v>3</v>
      </c>
      <c r="N1269" s="654">
        <v>228434.85000000003</v>
      </c>
    </row>
    <row r="1270" spans="1:14" ht="14.4" customHeight="1" x14ac:dyDescent="0.3">
      <c r="A1270" s="649" t="s">
        <v>581</v>
      </c>
      <c r="B1270" s="650" t="s">
        <v>582</v>
      </c>
      <c r="C1270" s="651" t="s">
        <v>600</v>
      </c>
      <c r="D1270" s="652" t="s">
        <v>3558</v>
      </c>
      <c r="E1270" s="651" t="s">
        <v>609</v>
      </c>
      <c r="F1270" s="652" t="s">
        <v>3561</v>
      </c>
      <c r="G1270" s="651" t="s">
        <v>634</v>
      </c>
      <c r="H1270" s="651" t="s">
        <v>653</v>
      </c>
      <c r="I1270" s="651" t="s">
        <v>654</v>
      </c>
      <c r="J1270" s="651" t="s">
        <v>655</v>
      </c>
      <c r="K1270" s="651" t="s">
        <v>656</v>
      </c>
      <c r="L1270" s="653">
        <v>84.57</v>
      </c>
      <c r="M1270" s="653">
        <v>1</v>
      </c>
      <c r="N1270" s="654">
        <v>84.57</v>
      </c>
    </row>
    <row r="1271" spans="1:14" ht="14.4" customHeight="1" x14ac:dyDescent="0.3">
      <c r="A1271" s="649" t="s">
        <v>581</v>
      </c>
      <c r="B1271" s="650" t="s">
        <v>582</v>
      </c>
      <c r="C1271" s="651" t="s">
        <v>600</v>
      </c>
      <c r="D1271" s="652" t="s">
        <v>3558</v>
      </c>
      <c r="E1271" s="651" t="s">
        <v>609</v>
      </c>
      <c r="F1271" s="652" t="s">
        <v>3561</v>
      </c>
      <c r="G1271" s="651" t="s">
        <v>634</v>
      </c>
      <c r="H1271" s="651" t="s">
        <v>657</v>
      </c>
      <c r="I1271" s="651" t="s">
        <v>658</v>
      </c>
      <c r="J1271" s="651" t="s">
        <v>659</v>
      </c>
      <c r="K1271" s="651" t="s">
        <v>660</v>
      </c>
      <c r="L1271" s="653">
        <v>103.18000000000002</v>
      </c>
      <c r="M1271" s="653">
        <v>5</v>
      </c>
      <c r="N1271" s="654">
        <v>515.90000000000009</v>
      </c>
    </row>
    <row r="1272" spans="1:14" ht="14.4" customHeight="1" x14ac:dyDescent="0.3">
      <c r="A1272" s="649" t="s">
        <v>581</v>
      </c>
      <c r="B1272" s="650" t="s">
        <v>582</v>
      </c>
      <c r="C1272" s="651" t="s">
        <v>600</v>
      </c>
      <c r="D1272" s="652" t="s">
        <v>3558</v>
      </c>
      <c r="E1272" s="651" t="s">
        <v>609</v>
      </c>
      <c r="F1272" s="652" t="s">
        <v>3561</v>
      </c>
      <c r="G1272" s="651" t="s">
        <v>634</v>
      </c>
      <c r="H1272" s="651" t="s">
        <v>661</v>
      </c>
      <c r="I1272" s="651" t="s">
        <v>662</v>
      </c>
      <c r="J1272" s="651" t="s">
        <v>659</v>
      </c>
      <c r="K1272" s="651" t="s">
        <v>663</v>
      </c>
      <c r="L1272" s="653">
        <v>106.04999999999997</v>
      </c>
      <c r="M1272" s="653">
        <v>15</v>
      </c>
      <c r="N1272" s="654">
        <v>1590.7499999999995</v>
      </c>
    </row>
    <row r="1273" spans="1:14" ht="14.4" customHeight="1" x14ac:dyDescent="0.3">
      <c r="A1273" s="649" t="s">
        <v>581</v>
      </c>
      <c r="B1273" s="650" t="s">
        <v>582</v>
      </c>
      <c r="C1273" s="651" t="s">
        <v>600</v>
      </c>
      <c r="D1273" s="652" t="s">
        <v>3558</v>
      </c>
      <c r="E1273" s="651" t="s">
        <v>609</v>
      </c>
      <c r="F1273" s="652" t="s">
        <v>3561</v>
      </c>
      <c r="G1273" s="651" t="s">
        <v>634</v>
      </c>
      <c r="H1273" s="651" t="s">
        <v>702</v>
      </c>
      <c r="I1273" s="651" t="s">
        <v>703</v>
      </c>
      <c r="J1273" s="651" t="s">
        <v>704</v>
      </c>
      <c r="K1273" s="651" t="s">
        <v>705</v>
      </c>
      <c r="L1273" s="653">
        <v>29.229999999999993</v>
      </c>
      <c r="M1273" s="653">
        <v>8</v>
      </c>
      <c r="N1273" s="654">
        <v>233.83999999999995</v>
      </c>
    </row>
    <row r="1274" spans="1:14" ht="14.4" customHeight="1" x14ac:dyDescent="0.3">
      <c r="A1274" s="649" t="s">
        <v>581</v>
      </c>
      <c r="B1274" s="650" t="s">
        <v>582</v>
      </c>
      <c r="C1274" s="651" t="s">
        <v>600</v>
      </c>
      <c r="D1274" s="652" t="s">
        <v>3558</v>
      </c>
      <c r="E1274" s="651" t="s">
        <v>609</v>
      </c>
      <c r="F1274" s="652" t="s">
        <v>3561</v>
      </c>
      <c r="G1274" s="651" t="s">
        <v>634</v>
      </c>
      <c r="H1274" s="651" t="s">
        <v>747</v>
      </c>
      <c r="I1274" s="651" t="s">
        <v>748</v>
      </c>
      <c r="J1274" s="651" t="s">
        <v>749</v>
      </c>
      <c r="K1274" s="651" t="s">
        <v>750</v>
      </c>
      <c r="L1274" s="653">
        <v>60.35</v>
      </c>
      <c r="M1274" s="653">
        <v>2</v>
      </c>
      <c r="N1274" s="654">
        <v>120.7</v>
      </c>
    </row>
    <row r="1275" spans="1:14" ht="14.4" customHeight="1" x14ac:dyDescent="0.3">
      <c r="A1275" s="649" t="s">
        <v>581</v>
      </c>
      <c r="B1275" s="650" t="s">
        <v>582</v>
      </c>
      <c r="C1275" s="651" t="s">
        <v>600</v>
      </c>
      <c r="D1275" s="652" t="s">
        <v>3558</v>
      </c>
      <c r="E1275" s="651" t="s">
        <v>609</v>
      </c>
      <c r="F1275" s="652" t="s">
        <v>3561</v>
      </c>
      <c r="G1275" s="651" t="s">
        <v>634</v>
      </c>
      <c r="H1275" s="651" t="s">
        <v>767</v>
      </c>
      <c r="I1275" s="651" t="s">
        <v>768</v>
      </c>
      <c r="J1275" s="651" t="s">
        <v>769</v>
      </c>
      <c r="K1275" s="651" t="s">
        <v>770</v>
      </c>
      <c r="L1275" s="653">
        <v>151.43047128984392</v>
      </c>
      <c r="M1275" s="653">
        <v>2</v>
      </c>
      <c r="N1275" s="654">
        <v>302.86094257968784</v>
      </c>
    </row>
    <row r="1276" spans="1:14" ht="14.4" customHeight="1" x14ac:dyDescent="0.3">
      <c r="A1276" s="649" t="s">
        <v>581</v>
      </c>
      <c r="B1276" s="650" t="s">
        <v>582</v>
      </c>
      <c r="C1276" s="651" t="s">
        <v>600</v>
      </c>
      <c r="D1276" s="652" t="s">
        <v>3558</v>
      </c>
      <c r="E1276" s="651" t="s">
        <v>609</v>
      </c>
      <c r="F1276" s="652" t="s">
        <v>3561</v>
      </c>
      <c r="G1276" s="651" t="s">
        <v>634</v>
      </c>
      <c r="H1276" s="651" t="s">
        <v>803</v>
      </c>
      <c r="I1276" s="651" t="s">
        <v>803</v>
      </c>
      <c r="J1276" s="651" t="s">
        <v>804</v>
      </c>
      <c r="K1276" s="651" t="s">
        <v>805</v>
      </c>
      <c r="L1276" s="653">
        <v>38.25</v>
      </c>
      <c r="M1276" s="653">
        <v>20</v>
      </c>
      <c r="N1276" s="654">
        <v>765</v>
      </c>
    </row>
    <row r="1277" spans="1:14" ht="14.4" customHeight="1" x14ac:dyDescent="0.3">
      <c r="A1277" s="649" t="s">
        <v>581</v>
      </c>
      <c r="B1277" s="650" t="s">
        <v>582</v>
      </c>
      <c r="C1277" s="651" t="s">
        <v>600</v>
      </c>
      <c r="D1277" s="652" t="s">
        <v>3558</v>
      </c>
      <c r="E1277" s="651" t="s">
        <v>609</v>
      </c>
      <c r="F1277" s="652" t="s">
        <v>3561</v>
      </c>
      <c r="G1277" s="651" t="s">
        <v>634</v>
      </c>
      <c r="H1277" s="651" t="s">
        <v>3442</v>
      </c>
      <c r="I1277" s="651" t="s">
        <v>3443</v>
      </c>
      <c r="J1277" s="651" t="s">
        <v>3444</v>
      </c>
      <c r="K1277" s="651" t="s">
        <v>3445</v>
      </c>
      <c r="L1277" s="653">
        <v>87.649708653764407</v>
      </c>
      <c r="M1277" s="653">
        <v>1</v>
      </c>
      <c r="N1277" s="654">
        <v>87.649708653764407</v>
      </c>
    </row>
    <row r="1278" spans="1:14" ht="14.4" customHeight="1" x14ac:dyDescent="0.3">
      <c r="A1278" s="649" t="s">
        <v>581</v>
      </c>
      <c r="B1278" s="650" t="s">
        <v>582</v>
      </c>
      <c r="C1278" s="651" t="s">
        <v>600</v>
      </c>
      <c r="D1278" s="652" t="s">
        <v>3558</v>
      </c>
      <c r="E1278" s="651" t="s">
        <v>609</v>
      </c>
      <c r="F1278" s="652" t="s">
        <v>3561</v>
      </c>
      <c r="G1278" s="651" t="s">
        <v>634</v>
      </c>
      <c r="H1278" s="651" t="s">
        <v>935</v>
      </c>
      <c r="I1278" s="651" t="s">
        <v>936</v>
      </c>
      <c r="J1278" s="651" t="s">
        <v>937</v>
      </c>
      <c r="K1278" s="651" t="s">
        <v>938</v>
      </c>
      <c r="L1278" s="653">
        <v>167.904</v>
      </c>
      <c r="M1278" s="653">
        <v>15</v>
      </c>
      <c r="N1278" s="654">
        <v>2518.56</v>
      </c>
    </row>
    <row r="1279" spans="1:14" ht="14.4" customHeight="1" x14ac:dyDescent="0.3">
      <c r="A1279" s="649" t="s">
        <v>581</v>
      </c>
      <c r="B1279" s="650" t="s">
        <v>582</v>
      </c>
      <c r="C1279" s="651" t="s">
        <v>600</v>
      </c>
      <c r="D1279" s="652" t="s">
        <v>3558</v>
      </c>
      <c r="E1279" s="651" t="s">
        <v>609</v>
      </c>
      <c r="F1279" s="652" t="s">
        <v>3561</v>
      </c>
      <c r="G1279" s="651" t="s">
        <v>634</v>
      </c>
      <c r="H1279" s="651" t="s">
        <v>939</v>
      </c>
      <c r="I1279" s="651" t="s">
        <v>940</v>
      </c>
      <c r="J1279" s="651" t="s">
        <v>941</v>
      </c>
      <c r="K1279" s="651" t="s">
        <v>942</v>
      </c>
      <c r="L1279" s="653">
        <v>67.257999999999996</v>
      </c>
      <c r="M1279" s="653">
        <v>10</v>
      </c>
      <c r="N1279" s="654">
        <v>672.57999999999993</v>
      </c>
    </row>
    <row r="1280" spans="1:14" ht="14.4" customHeight="1" x14ac:dyDescent="0.3">
      <c r="A1280" s="649" t="s">
        <v>581</v>
      </c>
      <c r="B1280" s="650" t="s">
        <v>582</v>
      </c>
      <c r="C1280" s="651" t="s">
        <v>600</v>
      </c>
      <c r="D1280" s="652" t="s">
        <v>3558</v>
      </c>
      <c r="E1280" s="651" t="s">
        <v>609</v>
      </c>
      <c r="F1280" s="652" t="s">
        <v>3561</v>
      </c>
      <c r="G1280" s="651" t="s">
        <v>634</v>
      </c>
      <c r="H1280" s="651" t="s">
        <v>954</v>
      </c>
      <c r="I1280" s="651" t="s">
        <v>955</v>
      </c>
      <c r="J1280" s="651" t="s">
        <v>956</v>
      </c>
      <c r="K1280" s="651" t="s">
        <v>957</v>
      </c>
      <c r="L1280" s="653">
        <v>42.0036029097447</v>
      </c>
      <c r="M1280" s="653">
        <v>20</v>
      </c>
      <c r="N1280" s="654">
        <v>840.072058194894</v>
      </c>
    </row>
    <row r="1281" spans="1:14" ht="14.4" customHeight="1" x14ac:dyDescent="0.3">
      <c r="A1281" s="649" t="s">
        <v>581</v>
      </c>
      <c r="B1281" s="650" t="s">
        <v>582</v>
      </c>
      <c r="C1281" s="651" t="s">
        <v>600</v>
      </c>
      <c r="D1281" s="652" t="s">
        <v>3558</v>
      </c>
      <c r="E1281" s="651" t="s">
        <v>609</v>
      </c>
      <c r="F1281" s="652" t="s">
        <v>3561</v>
      </c>
      <c r="G1281" s="651" t="s">
        <v>634</v>
      </c>
      <c r="H1281" s="651" t="s">
        <v>3446</v>
      </c>
      <c r="I1281" s="651" t="s">
        <v>3447</v>
      </c>
      <c r="J1281" s="651" t="s">
        <v>3448</v>
      </c>
      <c r="K1281" s="651" t="s">
        <v>3449</v>
      </c>
      <c r="L1281" s="653">
        <v>40.309872179765897</v>
      </c>
      <c r="M1281" s="653">
        <v>1</v>
      </c>
      <c r="N1281" s="654">
        <v>40.309872179765897</v>
      </c>
    </row>
    <row r="1282" spans="1:14" ht="14.4" customHeight="1" x14ac:dyDescent="0.3">
      <c r="A1282" s="649" t="s">
        <v>581</v>
      </c>
      <c r="B1282" s="650" t="s">
        <v>582</v>
      </c>
      <c r="C1282" s="651" t="s">
        <v>600</v>
      </c>
      <c r="D1282" s="652" t="s">
        <v>3558</v>
      </c>
      <c r="E1282" s="651" t="s">
        <v>609</v>
      </c>
      <c r="F1282" s="652" t="s">
        <v>3561</v>
      </c>
      <c r="G1282" s="651" t="s">
        <v>634</v>
      </c>
      <c r="H1282" s="651" t="s">
        <v>988</v>
      </c>
      <c r="I1282" s="651" t="s">
        <v>989</v>
      </c>
      <c r="J1282" s="651" t="s">
        <v>990</v>
      </c>
      <c r="K1282" s="651" t="s">
        <v>991</v>
      </c>
      <c r="L1282" s="653">
        <v>41.620000000000005</v>
      </c>
      <c r="M1282" s="653">
        <v>4</v>
      </c>
      <c r="N1282" s="654">
        <v>166.48000000000002</v>
      </c>
    </row>
    <row r="1283" spans="1:14" ht="14.4" customHeight="1" x14ac:dyDescent="0.3">
      <c r="A1283" s="649" t="s">
        <v>581</v>
      </c>
      <c r="B1283" s="650" t="s">
        <v>582</v>
      </c>
      <c r="C1283" s="651" t="s">
        <v>600</v>
      </c>
      <c r="D1283" s="652" t="s">
        <v>3558</v>
      </c>
      <c r="E1283" s="651" t="s">
        <v>609</v>
      </c>
      <c r="F1283" s="652" t="s">
        <v>3561</v>
      </c>
      <c r="G1283" s="651" t="s">
        <v>634</v>
      </c>
      <c r="H1283" s="651" t="s">
        <v>999</v>
      </c>
      <c r="I1283" s="651" t="s">
        <v>1000</v>
      </c>
      <c r="J1283" s="651" t="s">
        <v>1001</v>
      </c>
      <c r="K1283" s="651" t="s">
        <v>1002</v>
      </c>
      <c r="L1283" s="653">
        <v>392.89049684928506</v>
      </c>
      <c r="M1283" s="653">
        <v>5</v>
      </c>
      <c r="N1283" s="654">
        <v>1964.4524842464252</v>
      </c>
    </row>
    <row r="1284" spans="1:14" ht="14.4" customHeight="1" x14ac:dyDescent="0.3">
      <c r="A1284" s="649" t="s">
        <v>581</v>
      </c>
      <c r="B1284" s="650" t="s">
        <v>582</v>
      </c>
      <c r="C1284" s="651" t="s">
        <v>600</v>
      </c>
      <c r="D1284" s="652" t="s">
        <v>3558</v>
      </c>
      <c r="E1284" s="651" t="s">
        <v>609</v>
      </c>
      <c r="F1284" s="652" t="s">
        <v>3561</v>
      </c>
      <c r="G1284" s="651" t="s">
        <v>634</v>
      </c>
      <c r="H1284" s="651" t="s">
        <v>1046</v>
      </c>
      <c r="I1284" s="651" t="s">
        <v>237</v>
      </c>
      <c r="J1284" s="651" t="s">
        <v>1047</v>
      </c>
      <c r="K1284" s="651"/>
      <c r="L1284" s="653">
        <v>97.320291465827324</v>
      </c>
      <c r="M1284" s="653">
        <v>1</v>
      </c>
      <c r="N1284" s="654">
        <v>97.320291465827324</v>
      </c>
    </row>
    <row r="1285" spans="1:14" ht="14.4" customHeight="1" x14ac:dyDescent="0.3">
      <c r="A1285" s="649" t="s">
        <v>581</v>
      </c>
      <c r="B1285" s="650" t="s">
        <v>582</v>
      </c>
      <c r="C1285" s="651" t="s">
        <v>600</v>
      </c>
      <c r="D1285" s="652" t="s">
        <v>3558</v>
      </c>
      <c r="E1285" s="651" t="s">
        <v>609</v>
      </c>
      <c r="F1285" s="652" t="s">
        <v>3561</v>
      </c>
      <c r="G1285" s="651" t="s">
        <v>634</v>
      </c>
      <c r="H1285" s="651" t="s">
        <v>1072</v>
      </c>
      <c r="I1285" s="651" t="s">
        <v>1073</v>
      </c>
      <c r="J1285" s="651" t="s">
        <v>1074</v>
      </c>
      <c r="K1285" s="651" t="s">
        <v>1075</v>
      </c>
      <c r="L1285" s="653">
        <v>110.92999999999999</v>
      </c>
      <c r="M1285" s="653">
        <v>8</v>
      </c>
      <c r="N1285" s="654">
        <v>887.43999999999994</v>
      </c>
    </row>
    <row r="1286" spans="1:14" ht="14.4" customHeight="1" x14ac:dyDescent="0.3">
      <c r="A1286" s="649" t="s">
        <v>581</v>
      </c>
      <c r="B1286" s="650" t="s">
        <v>582</v>
      </c>
      <c r="C1286" s="651" t="s">
        <v>600</v>
      </c>
      <c r="D1286" s="652" t="s">
        <v>3558</v>
      </c>
      <c r="E1286" s="651" t="s">
        <v>609</v>
      </c>
      <c r="F1286" s="652" t="s">
        <v>3561</v>
      </c>
      <c r="G1286" s="651" t="s">
        <v>634</v>
      </c>
      <c r="H1286" s="651" t="s">
        <v>2626</v>
      </c>
      <c r="I1286" s="651" t="s">
        <v>2627</v>
      </c>
      <c r="J1286" s="651" t="s">
        <v>1106</v>
      </c>
      <c r="K1286" s="651" t="s">
        <v>2628</v>
      </c>
      <c r="L1286" s="653">
        <v>59.21</v>
      </c>
      <c r="M1286" s="653">
        <v>1</v>
      </c>
      <c r="N1286" s="654">
        <v>59.21</v>
      </c>
    </row>
    <row r="1287" spans="1:14" ht="14.4" customHeight="1" x14ac:dyDescent="0.3">
      <c r="A1287" s="649" t="s">
        <v>581</v>
      </c>
      <c r="B1287" s="650" t="s">
        <v>582</v>
      </c>
      <c r="C1287" s="651" t="s">
        <v>600</v>
      </c>
      <c r="D1287" s="652" t="s">
        <v>3558</v>
      </c>
      <c r="E1287" s="651" t="s">
        <v>609</v>
      </c>
      <c r="F1287" s="652" t="s">
        <v>3561</v>
      </c>
      <c r="G1287" s="651" t="s">
        <v>634</v>
      </c>
      <c r="H1287" s="651" t="s">
        <v>1140</v>
      </c>
      <c r="I1287" s="651" t="s">
        <v>237</v>
      </c>
      <c r="J1287" s="651" t="s">
        <v>1141</v>
      </c>
      <c r="K1287" s="651"/>
      <c r="L1287" s="653">
        <v>191.13049999999998</v>
      </c>
      <c r="M1287" s="653">
        <v>6</v>
      </c>
      <c r="N1287" s="654">
        <v>1146.7829999999999</v>
      </c>
    </row>
    <row r="1288" spans="1:14" ht="14.4" customHeight="1" x14ac:dyDescent="0.3">
      <c r="A1288" s="649" t="s">
        <v>581</v>
      </c>
      <c r="B1288" s="650" t="s">
        <v>582</v>
      </c>
      <c r="C1288" s="651" t="s">
        <v>600</v>
      </c>
      <c r="D1288" s="652" t="s">
        <v>3558</v>
      </c>
      <c r="E1288" s="651" t="s">
        <v>609</v>
      </c>
      <c r="F1288" s="652" t="s">
        <v>3561</v>
      </c>
      <c r="G1288" s="651" t="s">
        <v>634</v>
      </c>
      <c r="H1288" s="651" t="s">
        <v>1240</v>
      </c>
      <c r="I1288" s="651" t="s">
        <v>1241</v>
      </c>
      <c r="J1288" s="651" t="s">
        <v>1242</v>
      </c>
      <c r="K1288" s="651" t="s">
        <v>1243</v>
      </c>
      <c r="L1288" s="653">
        <v>54.649999775134603</v>
      </c>
      <c r="M1288" s="653">
        <v>1</v>
      </c>
      <c r="N1288" s="654">
        <v>54.649999775134603</v>
      </c>
    </row>
    <row r="1289" spans="1:14" ht="14.4" customHeight="1" x14ac:dyDescent="0.3">
      <c r="A1289" s="649" t="s">
        <v>581</v>
      </c>
      <c r="B1289" s="650" t="s">
        <v>582</v>
      </c>
      <c r="C1289" s="651" t="s">
        <v>600</v>
      </c>
      <c r="D1289" s="652" t="s">
        <v>3558</v>
      </c>
      <c r="E1289" s="651" t="s">
        <v>609</v>
      </c>
      <c r="F1289" s="652" t="s">
        <v>3561</v>
      </c>
      <c r="G1289" s="651" t="s">
        <v>634</v>
      </c>
      <c r="H1289" s="651" t="s">
        <v>3450</v>
      </c>
      <c r="I1289" s="651" t="s">
        <v>237</v>
      </c>
      <c r="J1289" s="651" t="s">
        <v>3451</v>
      </c>
      <c r="K1289" s="651"/>
      <c r="L1289" s="653">
        <v>579.21328153756326</v>
      </c>
      <c r="M1289" s="653">
        <v>14</v>
      </c>
      <c r="N1289" s="654">
        <v>8108.9859415258852</v>
      </c>
    </row>
    <row r="1290" spans="1:14" ht="14.4" customHeight="1" x14ac:dyDescent="0.3">
      <c r="A1290" s="649" t="s">
        <v>581</v>
      </c>
      <c r="B1290" s="650" t="s">
        <v>582</v>
      </c>
      <c r="C1290" s="651" t="s">
        <v>600</v>
      </c>
      <c r="D1290" s="652" t="s">
        <v>3558</v>
      </c>
      <c r="E1290" s="651" t="s">
        <v>609</v>
      </c>
      <c r="F1290" s="652" t="s">
        <v>3561</v>
      </c>
      <c r="G1290" s="651" t="s">
        <v>634</v>
      </c>
      <c r="H1290" s="651" t="s">
        <v>2790</v>
      </c>
      <c r="I1290" s="651" t="s">
        <v>2791</v>
      </c>
      <c r="J1290" s="651" t="s">
        <v>2792</v>
      </c>
      <c r="K1290" s="651" t="s">
        <v>2793</v>
      </c>
      <c r="L1290" s="653">
        <v>38.936708611300197</v>
      </c>
      <c r="M1290" s="653">
        <v>1</v>
      </c>
      <c r="N1290" s="654">
        <v>38.936708611300197</v>
      </c>
    </row>
    <row r="1291" spans="1:14" ht="14.4" customHeight="1" x14ac:dyDescent="0.3">
      <c r="A1291" s="649" t="s">
        <v>581</v>
      </c>
      <c r="B1291" s="650" t="s">
        <v>582</v>
      </c>
      <c r="C1291" s="651" t="s">
        <v>600</v>
      </c>
      <c r="D1291" s="652" t="s">
        <v>3558</v>
      </c>
      <c r="E1291" s="651" t="s">
        <v>609</v>
      </c>
      <c r="F1291" s="652" t="s">
        <v>3561</v>
      </c>
      <c r="G1291" s="651" t="s">
        <v>634</v>
      </c>
      <c r="H1291" s="651" t="s">
        <v>1483</v>
      </c>
      <c r="I1291" s="651" t="s">
        <v>1484</v>
      </c>
      <c r="J1291" s="651" t="s">
        <v>983</v>
      </c>
      <c r="K1291" s="651" t="s">
        <v>1485</v>
      </c>
      <c r="L1291" s="653">
        <v>439.06088378846317</v>
      </c>
      <c r="M1291" s="653">
        <v>1</v>
      </c>
      <c r="N1291" s="654">
        <v>439.06088378846317</v>
      </c>
    </row>
    <row r="1292" spans="1:14" ht="14.4" customHeight="1" x14ac:dyDescent="0.3">
      <c r="A1292" s="649" t="s">
        <v>581</v>
      </c>
      <c r="B1292" s="650" t="s">
        <v>582</v>
      </c>
      <c r="C1292" s="651" t="s">
        <v>600</v>
      </c>
      <c r="D1292" s="652" t="s">
        <v>3558</v>
      </c>
      <c r="E1292" s="651" t="s">
        <v>609</v>
      </c>
      <c r="F1292" s="652" t="s">
        <v>3561</v>
      </c>
      <c r="G1292" s="651" t="s">
        <v>634</v>
      </c>
      <c r="H1292" s="651" t="s">
        <v>3452</v>
      </c>
      <c r="I1292" s="651" t="s">
        <v>3453</v>
      </c>
      <c r="J1292" s="651" t="s">
        <v>3454</v>
      </c>
      <c r="K1292" s="651" t="s">
        <v>3455</v>
      </c>
      <c r="L1292" s="653">
        <v>7472.6574074074078</v>
      </c>
      <c r="M1292" s="653">
        <v>27</v>
      </c>
      <c r="N1292" s="654">
        <v>201761.75</v>
      </c>
    </row>
    <row r="1293" spans="1:14" ht="14.4" customHeight="1" x14ac:dyDescent="0.3">
      <c r="A1293" s="649" t="s">
        <v>581</v>
      </c>
      <c r="B1293" s="650" t="s">
        <v>582</v>
      </c>
      <c r="C1293" s="651" t="s">
        <v>600</v>
      </c>
      <c r="D1293" s="652" t="s">
        <v>3558</v>
      </c>
      <c r="E1293" s="651" t="s">
        <v>609</v>
      </c>
      <c r="F1293" s="652" t="s">
        <v>3561</v>
      </c>
      <c r="G1293" s="651" t="s">
        <v>634</v>
      </c>
      <c r="H1293" s="651" t="s">
        <v>3456</v>
      </c>
      <c r="I1293" s="651" t="s">
        <v>3456</v>
      </c>
      <c r="J1293" s="651" t="s">
        <v>3457</v>
      </c>
      <c r="K1293" s="651" t="s">
        <v>3458</v>
      </c>
      <c r="L1293" s="653">
        <v>6826.4108000000069</v>
      </c>
      <c r="M1293" s="653">
        <v>25</v>
      </c>
      <c r="N1293" s="654">
        <v>170660.27000000016</v>
      </c>
    </row>
    <row r="1294" spans="1:14" ht="14.4" customHeight="1" x14ac:dyDescent="0.3">
      <c r="A1294" s="649" t="s">
        <v>581</v>
      </c>
      <c r="B1294" s="650" t="s">
        <v>582</v>
      </c>
      <c r="C1294" s="651" t="s">
        <v>600</v>
      </c>
      <c r="D1294" s="652" t="s">
        <v>3558</v>
      </c>
      <c r="E1294" s="651" t="s">
        <v>609</v>
      </c>
      <c r="F1294" s="652" t="s">
        <v>3561</v>
      </c>
      <c r="G1294" s="651" t="s">
        <v>634</v>
      </c>
      <c r="H1294" s="651" t="s">
        <v>1779</v>
      </c>
      <c r="I1294" s="651" t="s">
        <v>237</v>
      </c>
      <c r="J1294" s="651" t="s">
        <v>1780</v>
      </c>
      <c r="K1294" s="651"/>
      <c r="L1294" s="653">
        <v>1392.5818176580221</v>
      </c>
      <c r="M1294" s="653">
        <v>1</v>
      </c>
      <c r="N1294" s="654">
        <v>1392.5818176580221</v>
      </c>
    </row>
    <row r="1295" spans="1:14" ht="14.4" customHeight="1" x14ac:dyDescent="0.3">
      <c r="A1295" s="649" t="s">
        <v>581</v>
      </c>
      <c r="B1295" s="650" t="s">
        <v>582</v>
      </c>
      <c r="C1295" s="651" t="s">
        <v>600</v>
      </c>
      <c r="D1295" s="652" t="s">
        <v>3558</v>
      </c>
      <c r="E1295" s="651" t="s">
        <v>609</v>
      </c>
      <c r="F1295" s="652" t="s">
        <v>3561</v>
      </c>
      <c r="G1295" s="651" t="s">
        <v>634</v>
      </c>
      <c r="H1295" s="651" t="s">
        <v>1816</v>
      </c>
      <c r="I1295" s="651" t="s">
        <v>1817</v>
      </c>
      <c r="J1295" s="651" t="s">
        <v>1818</v>
      </c>
      <c r="K1295" s="651" t="s">
        <v>1819</v>
      </c>
      <c r="L1295" s="653">
        <v>7067.7720127162593</v>
      </c>
      <c r="M1295" s="653">
        <v>35</v>
      </c>
      <c r="N1295" s="654">
        <v>247372.02044506907</v>
      </c>
    </row>
    <row r="1296" spans="1:14" ht="14.4" customHeight="1" x14ac:dyDescent="0.3">
      <c r="A1296" s="649" t="s">
        <v>581</v>
      </c>
      <c r="B1296" s="650" t="s">
        <v>582</v>
      </c>
      <c r="C1296" s="651" t="s">
        <v>600</v>
      </c>
      <c r="D1296" s="652" t="s">
        <v>3558</v>
      </c>
      <c r="E1296" s="651" t="s">
        <v>609</v>
      </c>
      <c r="F1296" s="652" t="s">
        <v>3561</v>
      </c>
      <c r="G1296" s="651" t="s">
        <v>1959</v>
      </c>
      <c r="H1296" s="651" t="s">
        <v>3109</v>
      </c>
      <c r="I1296" s="651" t="s">
        <v>3110</v>
      </c>
      <c r="J1296" s="651" t="s">
        <v>3111</v>
      </c>
      <c r="K1296" s="651" t="s">
        <v>3112</v>
      </c>
      <c r="L1296" s="653">
        <v>379.5</v>
      </c>
      <c r="M1296" s="653">
        <v>1</v>
      </c>
      <c r="N1296" s="654">
        <v>379.5</v>
      </c>
    </row>
    <row r="1297" spans="1:14" ht="14.4" customHeight="1" x14ac:dyDescent="0.3">
      <c r="A1297" s="649" t="s">
        <v>581</v>
      </c>
      <c r="B1297" s="650" t="s">
        <v>582</v>
      </c>
      <c r="C1297" s="651" t="s">
        <v>600</v>
      </c>
      <c r="D1297" s="652" t="s">
        <v>3558</v>
      </c>
      <c r="E1297" s="651" t="s">
        <v>609</v>
      </c>
      <c r="F1297" s="652" t="s">
        <v>3561</v>
      </c>
      <c r="G1297" s="651" t="s">
        <v>1959</v>
      </c>
      <c r="H1297" s="651" t="s">
        <v>2024</v>
      </c>
      <c r="I1297" s="651" t="s">
        <v>2025</v>
      </c>
      <c r="J1297" s="651" t="s">
        <v>2026</v>
      </c>
      <c r="K1297" s="651" t="s">
        <v>2027</v>
      </c>
      <c r="L1297" s="653">
        <v>117.75009291552304</v>
      </c>
      <c r="M1297" s="653">
        <v>2</v>
      </c>
      <c r="N1297" s="654">
        <v>235.50018583104608</v>
      </c>
    </row>
    <row r="1298" spans="1:14" ht="14.4" customHeight="1" x14ac:dyDescent="0.3">
      <c r="A1298" s="649" t="s">
        <v>581</v>
      </c>
      <c r="B1298" s="650" t="s">
        <v>582</v>
      </c>
      <c r="C1298" s="651" t="s">
        <v>600</v>
      </c>
      <c r="D1298" s="652" t="s">
        <v>3558</v>
      </c>
      <c r="E1298" s="651" t="s">
        <v>609</v>
      </c>
      <c r="F1298" s="652" t="s">
        <v>3561</v>
      </c>
      <c r="G1298" s="651" t="s">
        <v>1959</v>
      </c>
      <c r="H1298" s="651" t="s">
        <v>2045</v>
      </c>
      <c r="I1298" s="651" t="s">
        <v>2046</v>
      </c>
      <c r="J1298" s="651" t="s">
        <v>2047</v>
      </c>
      <c r="K1298" s="651" t="s">
        <v>2048</v>
      </c>
      <c r="L1298" s="653">
        <v>76.489092511791853</v>
      </c>
      <c r="M1298" s="653">
        <v>1</v>
      </c>
      <c r="N1298" s="654">
        <v>76.489092511791853</v>
      </c>
    </row>
    <row r="1299" spans="1:14" ht="14.4" customHeight="1" x14ac:dyDescent="0.3">
      <c r="A1299" s="649" t="s">
        <v>581</v>
      </c>
      <c r="B1299" s="650" t="s">
        <v>582</v>
      </c>
      <c r="C1299" s="651" t="s">
        <v>600</v>
      </c>
      <c r="D1299" s="652" t="s">
        <v>3558</v>
      </c>
      <c r="E1299" s="651" t="s">
        <v>609</v>
      </c>
      <c r="F1299" s="652" t="s">
        <v>3561</v>
      </c>
      <c r="G1299" s="651" t="s">
        <v>1959</v>
      </c>
      <c r="H1299" s="651" t="s">
        <v>2098</v>
      </c>
      <c r="I1299" s="651" t="s">
        <v>2099</v>
      </c>
      <c r="J1299" s="651" t="s">
        <v>2088</v>
      </c>
      <c r="K1299" s="651" t="s">
        <v>2100</v>
      </c>
      <c r="L1299" s="653">
        <v>71.379999999999967</v>
      </c>
      <c r="M1299" s="653">
        <v>5</v>
      </c>
      <c r="N1299" s="654">
        <v>356.89999999999986</v>
      </c>
    </row>
    <row r="1300" spans="1:14" ht="14.4" customHeight="1" x14ac:dyDescent="0.3">
      <c r="A1300" s="649" t="s">
        <v>581</v>
      </c>
      <c r="B1300" s="650" t="s">
        <v>582</v>
      </c>
      <c r="C1300" s="651" t="s">
        <v>600</v>
      </c>
      <c r="D1300" s="652" t="s">
        <v>3558</v>
      </c>
      <c r="E1300" s="651" t="s">
        <v>609</v>
      </c>
      <c r="F1300" s="652" t="s">
        <v>3561</v>
      </c>
      <c r="G1300" s="651" t="s">
        <v>1959</v>
      </c>
      <c r="H1300" s="651" t="s">
        <v>2181</v>
      </c>
      <c r="I1300" s="651" t="s">
        <v>2182</v>
      </c>
      <c r="J1300" s="651" t="s">
        <v>2183</v>
      </c>
      <c r="K1300" s="651" t="s">
        <v>2184</v>
      </c>
      <c r="L1300" s="653">
        <v>380.51999999999981</v>
      </c>
      <c r="M1300" s="653">
        <v>3</v>
      </c>
      <c r="N1300" s="654">
        <v>1141.5599999999995</v>
      </c>
    </row>
    <row r="1301" spans="1:14" ht="14.4" customHeight="1" x14ac:dyDescent="0.3">
      <c r="A1301" s="649" t="s">
        <v>581</v>
      </c>
      <c r="B1301" s="650" t="s">
        <v>582</v>
      </c>
      <c r="C1301" s="651" t="s">
        <v>600</v>
      </c>
      <c r="D1301" s="652" t="s">
        <v>3558</v>
      </c>
      <c r="E1301" s="651" t="s">
        <v>609</v>
      </c>
      <c r="F1301" s="652" t="s">
        <v>3561</v>
      </c>
      <c r="G1301" s="651" t="s">
        <v>1959</v>
      </c>
      <c r="H1301" s="651" t="s">
        <v>2276</v>
      </c>
      <c r="I1301" s="651" t="s">
        <v>2276</v>
      </c>
      <c r="J1301" s="651" t="s">
        <v>1991</v>
      </c>
      <c r="K1301" s="651" t="s">
        <v>2277</v>
      </c>
      <c r="L1301" s="653">
        <v>104.17000000000004</v>
      </c>
      <c r="M1301" s="653">
        <v>1</v>
      </c>
      <c r="N1301" s="654">
        <v>104.17000000000004</v>
      </c>
    </row>
    <row r="1302" spans="1:14" ht="14.4" customHeight="1" x14ac:dyDescent="0.3">
      <c r="A1302" s="649" t="s">
        <v>581</v>
      </c>
      <c r="B1302" s="650" t="s">
        <v>582</v>
      </c>
      <c r="C1302" s="651" t="s">
        <v>603</v>
      </c>
      <c r="D1302" s="652" t="s">
        <v>3559</v>
      </c>
      <c r="E1302" s="651" t="s">
        <v>609</v>
      </c>
      <c r="F1302" s="652" t="s">
        <v>3561</v>
      </c>
      <c r="G1302" s="651" t="s">
        <v>634</v>
      </c>
      <c r="H1302" s="651" t="s">
        <v>710</v>
      </c>
      <c r="I1302" s="651" t="s">
        <v>711</v>
      </c>
      <c r="J1302" s="651" t="s">
        <v>708</v>
      </c>
      <c r="K1302" s="651" t="s">
        <v>712</v>
      </c>
      <c r="L1302" s="653">
        <v>81.129999999999981</v>
      </c>
      <c r="M1302" s="653">
        <v>1</v>
      </c>
      <c r="N1302" s="654">
        <v>81.129999999999981</v>
      </c>
    </row>
    <row r="1303" spans="1:14" ht="14.4" customHeight="1" x14ac:dyDescent="0.3">
      <c r="A1303" s="649" t="s">
        <v>581</v>
      </c>
      <c r="B1303" s="650" t="s">
        <v>582</v>
      </c>
      <c r="C1303" s="651" t="s">
        <v>603</v>
      </c>
      <c r="D1303" s="652" t="s">
        <v>3559</v>
      </c>
      <c r="E1303" s="651" t="s">
        <v>609</v>
      </c>
      <c r="F1303" s="652" t="s">
        <v>3561</v>
      </c>
      <c r="G1303" s="651" t="s">
        <v>634</v>
      </c>
      <c r="H1303" s="651" t="s">
        <v>1137</v>
      </c>
      <c r="I1303" s="651" t="s">
        <v>1138</v>
      </c>
      <c r="J1303" s="651" t="s">
        <v>1139</v>
      </c>
      <c r="K1303" s="651"/>
      <c r="L1303" s="653">
        <v>218.178</v>
      </c>
      <c r="M1303" s="653">
        <v>2</v>
      </c>
      <c r="N1303" s="654">
        <v>436.35599999999999</v>
      </c>
    </row>
    <row r="1304" spans="1:14" ht="14.4" customHeight="1" x14ac:dyDescent="0.3">
      <c r="A1304" s="649" t="s">
        <v>581</v>
      </c>
      <c r="B1304" s="650" t="s">
        <v>582</v>
      </c>
      <c r="C1304" s="651" t="s">
        <v>603</v>
      </c>
      <c r="D1304" s="652" t="s">
        <v>3559</v>
      </c>
      <c r="E1304" s="651" t="s">
        <v>609</v>
      </c>
      <c r="F1304" s="652" t="s">
        <v>3561</v>
      </c>
      <c r="G1304" s="651" t="s">
        <v>634</v>
      </c>
      <c r="H1304" s="651" t="s">
        <v>3459</v>
      </c>
      <c r="I1304" s="651" t="s">
        <v>3460</v>
      </c>
      <c r="J1304" s="651" t="s">
        <v>3461</v>
      </c>
      <c r="K1304" s="651"/>
      <c r="L1304" s="653">
        <v>527.85</v>
      </c>
      <c r="M1304" s="653">
        <v>2</v>
      </c>
      <c r="N1304" s="654">
        <v>1055.7</v>
      </c>
    </row>
    <row r="1305" spans="1:14" ht="14.4" customHeight="1" x14ac:dyDescent="0.3">
      <c r="A1305" s="649" t="s">
        <v>581</v>
      </c>
      <c r="B1305" s="650" t="s">
        <v>582</v>
      </c>
      <c r="C1305" s="651" t="s">
        <v>603</v>
      </c>
      <c r="D1305" s="652" t="s">
        <v>3559</v>
      </c>
      <c r="E1305" s="651" t="s">
        <v>609</v>
      </c>
      <c r="F1305" s="652" t="s">
        <v>3561</v>
      </c>
      <c r="G1305" s="651" t="s">
        <v>634</v>
      </c>
      <c r="H1305" s="651" t="s">
        <v>1140</v>
      </c>
      <c r="I1305" s="651" t="s">
        <v>237</v>
      </c>
      <c r="J1305" s="651" t="s">
        <v>1141</v>
      </c>
      <c r="K1305" s="651"/>
      <c r="L1305" s="653">
        <v>191.13045108095491</v>
      </c>
      <c r="M1305" s="653">
        <v>3</v>
      </c>
      <c r="N1305" s="654">
        <v>573.39135324286474</v>
      </c>
    </row>
    <row r="1306" spans="1:14" ht="14.4" customHeight="1" x14ac:dyDescent="0.3">
      <c r="A1306" s="649" t="s">
        <v>581</v>
      </c>
      <c r="B1306" s="650" t="s">
        <v>582</v>
      </c>
      <c r="C1306" s="651" t="s">
        <v>603</v>
      </c>
      <c r="D1306" s="652" t="s">
        <v>3559</v>
      </c>
      <c r="E1306" s="651" t="s">
        <v>609</v>
      </c>
      <c r="F1306" s="652" t="s">
        <v>3561</v>
      </c>
      <c r="G1306" s="651" t="s">
        <v>634</v>
      </c>
      <c r="H1306" s="651" t="s">
        <v>1329</v>
      </c>
      <c r="I1306" s="651" t="s">
        <v>1330</v>
      </c>
      <c r="J1306" s="651" t="s">
        <v>1331</v>
      </c>
      <c r="K1306" s="651" t="s">
        <v>1332</v>
      </c>
      <c r="L1306" s="653">
        <v>52.409999999999968</v>
      </c>
      <c r="M1306" s="653">
        <v>1</v>
      </c>
      <c r="N1306" s="654">
        <v>52.409999999999968</v>
      </c>
    </row>
    <row r="1307" spans="1:14" ht="14.4" customHeight="1" x14ac:dyDescent="0.3">
      <c r="A1307" s="649" t="s">
        <v>581</v>
      </c>
      <c r="B1307" s="650" t="s">
        <v>582</v>
      </c>
      <c r="C1307" s="651" t="s">
        <v>603</v>
      </c>
      <c r="D1307" s="652" t="s">
        <v>3559</v>
      </c>
      <c r="E1307" s="651" t="s">
        <v>609</v>
      </c>
      <c r="F1307" s="652" t="s">
        <v>3561</v>
      </c>
      <c r="G1307" s="651" t="s">
        <v>634</v>
      </c>
      <c r="H1307" s="651" t="s">
        <v>3462</v>
      </c>
      <c r="I1307" s="651" t="s">
        <v>3463</v>
      </c>
      <c r="J1307" s="651" t="s">
        <v>3464</v>
      </c>
      <c r="K1307" s="651" t="s">
        <v>3465</v>
      </c>
      <c r="L1307" s="653">
        <v>298.99924023699504</v>
      </c>
      <c r="M1307" s="653">
        <v>2</v>
      </c>
      <c r="N1307" s="654">
        <v>597.99848047399007</v>
      </c>
    </row>
    <row r="1308" spans="1:14" ht="14.4" customHeight="1" x14ac:dyDescent="0.3">
      <c r="A1308" s="649" t="s">
        <v>581</v>
      </c>
      <c r="B1308" s="650" t="s">
        <v>582</v>
      </c>
      <c r="C1308" s="651" t="s">
        <v>603</v>
      </c>
      <c r="D1308" s="652" t="s">
        <v>3559</v>
      </c>
      <c r="E1308" s="651" t="s">
        <v>609</v>
      </c>
      <c r="F1308" s="652" t="s">
        <v>3561</v>
      </c>
      <c r="G1308" s="651" t="s">
        <v>634</v>
      </c>
      <c r="H1308" s="651" t="s">
        <v>3466</v>
      </c>
      <c r="I1308" s="651" t="s">
        <v>3467</v>
      </c>
      <c r="J1308" s="651" t="s">
        <v>2738</v>
      </c>
      <c r="K1308" s="651" t="s">
        <v>3468</v>
      </c>
      <c r="L1308" s="653">
        <v>555.41999999999996</v>
      </c>
      <c r="M1308" s="653">
        <v>2</v>
      </c>
      <c r="N1308" s="654">
        <v>1110.8399999999999</v>
      </c>
    </row>
    <row r="1309" spans="1:14" ht="14.4" customHeight="1" x14ac:dyDescent="0.3">
      <c r="A1309" s="649" t="s">
        <v>581</v>
      </c>
      <c r="B1309" s="650" t="s">
        <v>582</v>
      </c>
      <c r="C1309" s="651" t="s">
        <v>603</v>
      </c>
      <c r="D1309" s="652" t="s">
        <v>3559</v>
      </c>
      <c r="E1309" s="651" t="s">
        <v>609</v>
      </c>
      <c r="F1309" s="652" t="s">
        <v>3561</v>
      </c>
      <c r="G1309" s="651" t="s">
        <v>634</v>
      </c>
      <c r="H1309" s="651" t="s">
        <v>1393</v>
      </c>
      <c r="I1309" s="651" t="s">
        <v>1394</v>
      </c>
      <c r="J1309" s="651" t="s">
        <v>1395</v>
      </c>
      <c r="K1309" s="651" t="s">
        <v>1396</v>
      </c>
      <c r="L1309" s="653">
        <v>61.269999999999996</v>
      </c>
      <c r="M1309" s="653">
        <v>1</v>
      </c>
      <c r="N1309" s="654">
        <v>61.269999999999996</v>
      </c>
    </row>
    <row r="1310" spans="1:14" ht="14.4" customHeight="1" x14ac:dyDescent="0.3">
      <c r="A1310" s="649" t="s">
        <v>581</v>
      </c>
      <c r="B1310" s="650" t="s">
        <v>582</v>
      </c>
      <c r="C1310" s="651" t="s">
        <v>603</v>
      </c>
      <c r="D1310" s="652" t="s">
        <v>3559</v>
      </c>
      <c r="E1310" s="651" t="s">
        <v>609</v>
      </c>
      <c r="F1310" s="652" t="s">
        <v>3561</v>
      </c>
      <c r="G1310" s="651" t="s">
        <v>634</v>
      </c>
      <c r="H1310" s="651" t="s">
        <v>2777</v>
      </c>
      <c r="I1310" s="651" t="s">
        <v>237</v>
      </c>
      <c r="J1310" s="651" t="s">
        <v>2778</v>
      </c>
      <c r="K1310" s="651"/>
      <c r="L1310" s="653">
        <v>59.69596356867973</v>
      </c>
      <c r="M1310" s="653">
        <v>15</v>
      </c>
      <c r="N1310" s="654">
        <v>895.43945353019592</v>
      </c>
    </row>
    <row r="1311" spans="1:14" ht="14.4" customHeight="1" x14ac:dyDescent="0.3">
      <c r="A1311" s="649" t="s">
        <v>581</v>
      </c>
      <c r="B1311" s="650" t="s">
        <v>582</v>
      </c>
      <c r="C1311" s="651" t="s">
        <v>603</v>
      </c>
      <c r="D1311" s="652" t="s">
        <v>3559</v>
      </c>
      <c r="E1311" s="651" t="s">
        <v>609</v>
      </c>
      <c r="F1311" s="652" t="s">
        <v>3561</v>
      </c>
      <c r="G1311" s="651" t="s">
        <v>634</v>
      </c>
      <c r="H1311" s="651" t="s">
        <v>3469</v>
      </c>
      <c r="I1311" s="651" t="s">
        <v>237</v>
      </c>
      <c r="J1311" s="651" t="s">
        <v>3470</v>
      </c>
      <c r="K1311" s="651" t="s">
        <v>3471</v>
      </c>
      <c r="L1311" s="653">
        <v>35.869999999999997</v>
      </c>
      <c r="M1311" s="653">
        <v>1</v>
      </c>
      <c r="N1311" s="654">
        <v>35.869999999999997</v>
      </c>
    </row>
    <row r="1312" spans="1:14" ht="14.4" customHeight="1" x14ac:dyDescent="0.3">
      <c r="A1312" s="649" t="s">
        <v>581</v>
      </c>
      <c r="B1312" s="650" t="s">
        <v>582</v>
      </c>
      <c r="C1312" s="651" t="s">
        <v>603</v>
      </c>
      <c r="D1312" s="652" t="s">
        <v>3559</v>
      </c>
      <c r="E1312" s="651" t="s">
        <v>609</v>
      </c>
      <c r="F1312" s="652" t="s">
        <v>3561</v>
      </c>
      <c r="G1312" s="651" t="s">
        <v>634</v>
      </c>
      <c r="H1312" s="651" t="s">
        <v>3472</v>
      </c>
      <c r="I1312" s="651" t="s">
        <v>237</v>
      </c>
      <c r="J1312" s="651" t="s">
        <v>3473</v>
      </c>
      <c r="K1312" s="651"/>
      <c r="L1312" s="653">
        <v>197.65940433539618</v>
      </c>
      <c r="M1312" s="653">
        <v>1</v>
      </c>
      <c r="N1312" s="654">
        <v>197.65940433539618</v>
      </c>
    </row>
    <row r="1313" spans="1:14" ht="14.4" customHeight="1" x14ac:dyDescent="0.3">
      <c r="A1313" s="649" t="s">
        <v>581</v>
      </c>
      <c r="B1313" s="650" t="s">
        <v>582</v>
      </c>
      <c r="C1313" s="651" t="s">
        <v>603</v>
      </c>
      <c r="D1313" s="652" t="s">
        <v>3559</v>
      </c>
      <c r="E1313" s="651" t="s">
        <v>3474</v>
      </c>
      <c r="F1313" s="652" t="s">
        <v>3569</v>
      </c>
      <c r="G1313" s="651" t="s">
        <v>634</v>
      </c>
      <c r="H1313" s="651" t="s">
        <v>3475</v>
      </c>
      <c r="I1313" s="651" t="s">
        <v>3476</v>
      </c>
      <c r="J1313" s="651" t="s">
        <v>3477</v>
      </c>
      <c r="K1313" s="651" t="s">
        <v>3478</v>
      </c>
      <c r="L1313" s="653">
        <v>297.79992632433584</v>
      </c>
      <c r="M1313" s="653">
        <v>2</v>
      </c>
      <c r="N1313" s="654">
        <v>595.59985264867169</v>
      </c>
    </row>
    <row r="1314" spans="1:14" ht="14.4" customHeight="1" x14ac:dyDescent="0.3">
      <c r="A1314" s="649" t="s">
        <v>581</v>
      </c>
      <c r="B1314" s="650" t="s">
        <v>582</v>
      </c>
      <c r="C1314" s="651" t="s">
        <v>606</v>
      </c>
      <c r="D1314" s="652" t="s">
        <v>3560</v>
      </c>
      <c r="E1314" s="651" t="s">
        <v>609</v>
      </c>
      <c r="F1314" s="652" t="s">
        <v>3561</v>
      </c>
      <c r="G1314" s="651" t="s">
        <v>634</v>
      </c>
      <c r="H1314" s="651" t="s">
        <v>3479</v>
      </c>
      <c r="I1314" s="651" t="s">
        <v>3480</v>
      </c>
      <c r="J1314" s="651" t="s">
        <v>1428</v>
      </c>
      <c r="K1314" s="651" t="s">
        <v>3481</v>
      </c>
      <c r="L1314" s="653">
        <v>0</v>
      </c>
      <c r="M1314" s="653">
        <v>0</v>
      </c>
      <c r="N1314" s="654">
        <v>0</v>
      </c>
    </row>
    <row r="1315" spans="1:14" ht="14.4" customHeight="1" x14ac:dyDescent="0.3">
      <c r="A1315" s="649" t="s">
        <v>581</v>
      </c>
      <c r="B1315" s="650" t="s">
        <v>582</v>
      </c>
      <c r="C1315" s="651" t="s">
        <v>606</v>
      </c>
      <c r="D1315" s="652" t="s">
        <v>3560</v>
      </c>
      <c r="E1315" s="651" t="s">
        <v>609</v>
      </c>
      <c r="F1315" s="652" t="s">
        <v>3561</v>
      </c>
      <c r="G1315" s="651" t="s">
        <v>634</v>
      </c>
      <c r="H1315" s="651" t="s">
        <v>3393</v>
      </c>
      <c r="I1315" s="651" t="s">
        <v>3394</v>
      </c>
      <c r="J1315" s="651" t="s">
        <v>3395</v>
      </c>
      <c r="K1315" s="651" t="s">
        <v>3396</v>
      </c>
      <c r="L1315" s="653">
        <v>1.1499999832952901</v>
      </c>
      <c r="M1315" s="653">
        <v>2</v>
      </c>
      <c r="N1315" s="654">
        <v>2.2999999665905801</v>
      </c>
    </row>
    <row r="1316" spans="1:14" ht="14.4" customHeight="1" x14ac:dyDescent="0.3">
      <c r="A1316" s="649" t="s">
        <v>581</v>
      </c>
      <c r="B1316" s="650" t="s">
        <v>582</v>
      </c>
      <c r="C1316" s="651" t="s">
        <v>606</v>
      </c>
      <c r="D1316" s="652" t="s">
        <v>3560</v>
      </c>
      <c r="E1316" s="651" t="s">
        <v>3417</v>
      </c>
      <c r="F1316" s="652" t="s">
        <v>3568</v>
      </c>
      <c r="G1316" s="651" t="s">
        <v>634</v>
      </c>
      <c r="H1316" s="651" t="s">
        <v>3482</v>
      </c>
      <c r="I1316" s="651" t="s">
        <v>3483</v>
      </c>
      <c r="J1316" s="651" t="s">
        <v>3420</v>
      </c>
      <c r="K1316" s="651" t="s">
        <v>3484</v>
      </c>
      <c r="L1316" s="653">
        <v>8070.2164055937928</v>
      </c>
      <c r="M1316" s="653">
        <v>305.90813040000006</v>
      </c>
      <c r="N1316" s="654">
        <v>2468744.8125586058</v>
      </c>
    </row>
    <row r="1317" spans="1:14" ht="14.4" customHeight="1" x14ac:dyDescent="0.3">
      <c r="A1317" s="649" t="s">
        <v>581</v>
      </c>
      <c r="B1317" s="650" t="s">
        <v>582</v>
      </c>
      <c r="C1317" s="651" t="s">
        <v>606</v>
      </c>
      <c r="D1317" s="652" t="s">
        <v>3560</v>
      </c>
      <c r="E1317" s="651" t="s">
        <v>3417</v>
      </c>
      <c r="F1317" s="652" t="s">
        <v>3568</v>
      </c>
      <c r="G1317" s="651" t="s">
        <v>634</v>
      </c>
      <c r="H1317" s="651" t="s">
        <v>3418</v>
      </c>
      <c r="I1317" s="651" t="s">
        <v>3419</v>
      </c>
      <c r="J1317" s="651" t="s">
        <v>3420</v>
      </c>
      <c r="K1317" s="651" t="s">
        <v>3421</v>
      </c>
      <c r="L1317" s="653">
        <v>31446.584586771594</v>
      </c>
      <c r="M1317" s="653">
        <v>206.87841109999999</v>
      </c>
      <c r="N1317" s="654">
        <v>6505619.4538330575</v>
      </c>
    </row>
    <row r="1318" spans="1:14" ht="14.4" customHeight="1" x14ac:dyDescent="0.3">
      <c r="A1318" s="649" t="s">
        <v>581</v>
      </c>
      <c r="B1318" s="650" t="s">
        <v>582</v>
      </c>
      <c r="C1318" s="651" t="s">
        <v>606</v>
      </c>
      <c r="D1318" s="652" t="s">
        <v>3560</v>
      </c>
      <c r="E1318" s="651" t="s">
        <v>3417</v>
      </c>
      <c r="F1318" s="652" t="s">
        <v>3568</v>
      </c>
      <c r="G1318" s="651" t="s">
        <v>634</v>
      </c>
      <c r="H1318" s="651" t="s">
        <v>3422</v>
      </c>
      <c r="I1318" s="651" t="s">
        <v>3423</v>
      </c>
      <c r="J1318" s="651" t="s">
        <v>3424</v>
      </c>
      <c r="K1318" s="651" t="s">
        <v>3425</v>
      </c>
      <c r="L1318" s="653">
        <v>26974.373698354957</v>
      </c>
      <c r="M1318" s="653">
        <v>3.7017766000000001</v>
      </c>
      <c r="N1318" s="654">
        <v>99853.105356225846</v>
      </c>
    </row>
    <row r="1319" spans="1:14" ht="14.4" customHeight="1" x14ac:dyDescent="0.3">
      <c r="A1319" s="649" t="s">
        <v>581</v>
      </c>
      <c r="B1319" s="650" t="s">
        <v>582</v>
      </c>
      <c r="C1319" s="651" t="s">
        <v>606</v>
      </c>
      <c r="D1319" s="652" t="s">
        <v>3560</v>
      </c>
      <c r="E1319" s="651" t="s">
        <v>3417</v>
      </c>
      <c r="F1319" s="652" t="s">
        <v>3568</v>
      </c>
      <c r="G1319" s="651" t="s">
        <v>634</v>
      </c>
      <c r="H1319" s="651" t="s">
        <v>3485</v>
      </c>
      <c r="I1319" s="651" t="s">
        <v>3486</v>
      </c>
      <c r="J1319" s="651" t="s">
        <v>3487</v>
      </c>
      <c r="K1319" s="651" t="s">
        <v>1738</v>
      </c>
      <c r="L1319" s="653">
        <v>25721.290150463246</v>
      </c>
      <c r="M1319" s="653">
        <v>30</v>
      </c>
      <c r="N1319" s="654">
        <v>771638.70451389742</v>
      </c>
    </row>
    <row r="1320" spans="1:14" ht="14.4" customHeight="1" x14ac:dyDescent="0.3">
      <c r="A1320" s="649" t="s">
        <v>581</v>
      </c>
      <c r="B1320" s="650" t="s">
        <v>582</v>
      </c>
      <c r="C1320" s="651" t="s">
        <v>606</v>
      </c>
      <c r="D1320" s="652" t="s">
        <v>3560</v>
      </c>
      <c r="E1320" s="651" t="s">
        <v>3417</v>
      </c>
      <c r="F1320" s="652" t="s">
        <v>3568</v>
      </c>
      <c r="G1320" s="651" t="s">
        <v>634</v>
      </c>
      <c r="H1320" s="651" t="s">
        <v>3488</v>
      </c>
      <c r="I1320" s="651" t="s">
        <v>3488</v>
      </c>
      <c r="J1320" s="651" t="s">
        <v>3487</v>
      </c>
      <c r="K1320" s="651" t="s">
        <v>3489</v>
      </c>
      <c r="L1320" s="653">
        <v>5230.4070731707334</v>
      </c>
      <c r="M1320" s="653">
        <v>40.999999999999993</v>
      </c>
      <c r="N1320" s="654">
        <v>214446.69000000003</v>
      </c>
    </row>
    <row r="1321" spans="1:14" ht="14.4" customHeight="1" x14ac:dyDescent="0.3">
      <c r="A1321" s="649" t="s">
        <v>581</v>
      </c>
      <c r="B1321" s="650" t="s">
        <v>582</v>
      </c>
      <c r="C1321" s="651" t="s">
        <v>606</v>
      </c>
      <c r="D1321" s="652" t="s">
        <v>3560</v>
      </c>
      <c r="E1321" s="651" t="s">
        <v>3417</v>
      </c>
      <c r="F1321" s="652" t="s">
        <v>3568</v>
      </c>
      <c r="G1321" s="651" t="s">
        <v>634</v>
      </c>
      <c r="H1321" s="651" t="s">
        <v>3490</v>
      </c>
      <c r="I1321" s="651" t="s">
        <v>3490</v>
      </c>
      <c r="J1321" s="651" t="s">
        <v>3491</v>
      </c>
      <c r="K1321" s="651" t="s">
        <v>3492</v>
      </c>
      <c r="L1321" s="653">
        <v>70969.512463769977</v>
      </c>
      <c r="M1321" s="653">
        <v>39</v>
      </c>
      <c r="N1321" s="654">
        <v>2767810.9860870289</v>
      </c>
    </row>
    <row r="1322" spans="1:14" ht="14.4" customHeight="1" x14ac:dyDescent="0.3">
      <c r="A1322" s="649" t="s">
        <v>581</v>
      </c>
      <c r="B1322" s="650" t="s">
        <v>582</v>
      </c>
      <c r="C1322" s="651" t="s">
        <v>606</v>
      </c>
      <c r="D1322" s="652" t="s">
        <v>3560</v>
      </c>
      <c r="E1322" s="651" t="s">
        <v>3417</v>
      </c>
      <c r="F1322" s="652" t="s">
        <v>3568</v>
      </c>
      <c r="G1322" s="651" t="s">
        <v>634</v>
      </c>
      <c r="H1322" s="651" t="s">
        <v>3426</v>
      </c>
      <c r="I1322" s="651" t="s">
        <v>3426</v>
      </c>
      <c r="J1322" s="651" t="s">
        <v>3427</v>
      </c>
      <c r="K1322" s="651" t="s">
        <v>3428</v>
      </c>
      <c r="L1322" s="653">
        <v>9491.3998617021298</v>
      </c>
      <c r="M1322" s="653">
        <v>7.52</v>
      </c>
      <c r="N1322" s="654">
        <v>71375.326960000006</v>
      </c>
    </row>
    <row r="1323" spans="1:14" ht="14.4" customHeight="1" x14ac:dyDescent="0.3">
      <c r="A1323" s="649" t="s">
        <v>581</v>
      </c>
      <c r="B1323" s="650" t="s">
        <v>582</v>
      </c>
      <c r="C1323" s="651" t="s">
        <v>606</v>
      </c>
      <c r="D1323" s="652" t="s">
        <v>3560</v>
      </c>
      <c r="E1323" s="651" t="s">
        <v>3417</v>
      </c>
      <c r="F1323" s="652" t="s">
        <v>3568</v>
      </c>
      <c r="G1323" s="651" t="s">
        <v>634</v>
      </c>
      <c r="H1323" s="651" t="s">
        <v>3493</v>
      </c>
      <c r="I1323" s="651" t="s">
        <v>3494</v>
      </c>
      <c r="J1323" s="651" t="s">
        <v>3495</v>
      </c>
      <c r="K1323" s="651" t="s">
        <v>3496</v>
      </c>
      <c r="L1323" s="653">
        <v>106474.23000000001</v>
      </c>
      <c r="M1323" s="653">
        <v>1</v>
      </c>
      <c r="N1323" s="654">
        <v>106474.23000000001</v>
      </c>
    </row>
    <row r="1324" spans="1:14" ht="14.4" customHeight="1" x14ac:dyDescent="0.3">
      <c r="A1324" s="649" t="s">
        <v>581</v>
      </c>
      <c r="B1324" s="650" t="s">
        <v>582</v>
      </c>
      <c r="C1324" s="651" t="s">
        <v>606</v>
      </c>
      <c r="D1324" s="652" t="s">
        <v>3560</v>
      </c>
      <c r="E1324" s="651" t="s">
        <v>3417</v>
      </c>
      <c r="F1324" s="652" t="s">
        <v>3568</v>
      </c>
      <c r="G1324" s="651" t="s">
        <v>634</v>
      </c>
      <c r="H1324" s="651" t="s">
        <v>3497</v>
      </c>
      <c r="I1324" s="651" t="s">
        <v>3498</v>
      </c>
      <c r="J1324" s="651" t="s">
        <v>3499</v>
      </c>
      <c r="K1324" s="651" t="s">
        <v>3500</v>
      </c>
      <c r="L1324" s="653">
        <v>14476.628673343199</v>
      </c>
      <c r="M1324" s="653">
        <v>1449.3444316999974</v>
      </c>
      <c r="N1324" s="654">
        <v>20981621.157498486</v>
      </c>
    </row>
    <row r="1325" spans="1:14" ht="14.4" customHeight="1" x14ac:dyDescent="0.3">
      <c r="A1325" s="649" t="s">
        <v>581</v>
      </c>
      <c r="B1325" s="650" t="s">
        <v>582</v>
      </c>
      <c r="C1325" s="651" t="s">
        <v>606</v>
      </c>
      <c r="D1325" s="652" t="s">
        <v>3560</v>
      </c>
      <c r="E1325" s="651" t="s">
        <v>3417</v>
      </c>
      <c r="F1325" s="652" t="s">
        <v>3568</v>
      </c>
      <c r="G1325" s="651" t="s">
        <v>634</v>
      </c>
      <c r="H1325" s="651" t="s">
        <v>3501</v>
      </c>
      <c r="I1325" s="651" t="s">
        <v>3502</v>
      </c>
      <c r="J1325" s="651" t="s">
        <v>3503</v>
      </c>
      <c r="K1325" s="651" t="s">
        <v>3504</v>
      </c>
      <c r="L1325" s="653">
        <v>29848.452611949753</v>
      </c>
      <c r="M1325" s="653">
        <v>29</v>
      </c>
      <c r="N1325" s="654">
        <v>865605.12574654282</v>
      </c>
    </row>
    <row r="1326" spans="1:14" ht="14.4" customHeight="1" x14ac:dyDescent="0.3">
      <c r="A1326" s="649" t="s">
        <v>581</v>
      </c>
      <c r="B1326" s="650" t="s">
        <v>582</v>
      </c>
      <c r="C1326" s="651" t="s">
        <v>606</v>
      </c>
      <c r="D1326" s="652" t="s">
        <v>3560</v>
      </c>
      <c r="E1326" s="651" t="s">
        <v>3417</v>
      </c>
      <c r="F1326" s="652" t="s">
        <v>3568</v>
      </c>
      <c r="G1326" s="651" t="s">
        <v>634</v>
      </c>
      <c r="H1326" s="651" t="s">
        <v>3505</v>
      </c>
      <c r="I1326" s="651" t="s">
        <v>3506</v>
      </c>
      <c r="J1326" s="651" t="s">
        <v>3507</v>
      </c>
      <c r="K1326" s="651" t="s">
        <v>3508</v>
      </c>
      <c r="L1326" s="653">
        <v>60489.165663912339</v>
      </c>
      <c r="M1326" s="653">
        <v>29</v>
      </c>
      <c r="N1326" s="654">
        <v>1754185.8042534578</v>
      </c>
    </row>
    <row r="1327" spans="1:14" ht="14.4" customHeight="1" x14ac:dyDescent="0.3">
      <c r="A1327" s="649" t="s">
        <v>581</v>
      </c>
      <c r="B1327" s="650" t="s">
        <v>582</v>
      </c>
      <c r="C1327" s="651" t="s">
        <v>606</v>
      </c>
      <c r="D1327" s="652" t="s">
        <v>3560</v>
      </c>
      <c r="E1327" s="651" t="s">
        <v>3417</v>
      </c>
      <c r="F1327" s="652" t="s">
        <v>3568</v>
      </c>
      <c r="G1327" s="651" t="s">
        <v>634</v>
      </c>
      <c r="H1327" s="651" t="s">
        <v>3509</v>
      </c>
      <c r="I1327" s="651" t="s">
        <v>3510</v>
      </c>
      <c r="J1327" s="651" t="s">
        <v>3511</v>
      </c>
      <c r="K1327" s="651" t="s">
        <v>3512</v>
      </c>
      <c r="L1327" s="653">
        <v>116279.65074468093</v>
      </c>
      <c r="M1327" s="653">
        <v>94</v>
      </c>
      <c r="N1327" s="654">
        <v>10930287.170000007</v>
      </c>
    </row>
    <row r="1328" spans="1:14" ht="14.4" customHeight="1" x14ac:dyDescent="0.3">
      <c r="A1328" s="649" t="s">
        <v>581</v>
      </c>
      <c r="B1328" s="650" t="s">
        <v>582</v>
      </c>
      <c r="C1328" s="651" t="s">
        <v>606</v>
      </c>
      <c r="D1328" s="652" t="s">
        <v>3560</v>
      </c>
      <c r="E1328" s="651" t="s">
        <v>3417</v>
      </c>
      <c r="F1328" s="652" t="s">
        <v>3568</v>
      </c>
      <c r="G1328" s="651" t="s">
        <v>634</v>
      </c>
      <c r="H1328" s="651" t="s">
        <v>3513</v>
      </c>
      <c r="I1328" s="651" t="s">
        <v>3514</v>
      </c>
      <c r="J1328" s="651" t="s">
        <v>3515</v>
      </c>
      <c r="K1328" s="651" t="s">
        <v>3516</v>
      </c>
      <c r="L1328" s="653">
        <v>89735.355999999985</v>
      </c>
      <c r="M1328" s="653">
        <v>10</v>
      </c>
      <c r="N1328" s="654">
        <v>897353.55999999982</v>
      </c>
    </row>
    <row r="1329" spans="1:14" ht="14.4" customHeight="1" x14ac:dyDescent="0.3">
      <c r="A1329" s="649" t="s">
        <v>581</v>
      </c>
      <c r="B1329" s="650" t="s">
        <v>582</v>
      </c>
      <c r="C1329" s="651" t="s">
        <v>606</v>
      </c>
      <c r="D1329" s="652" t="s">
        <v>3560</v>
      </c>
      <c r="E1329" s="651" t="s">
        <v>3417</v>
      </c>
      <c r="F1329" s="652" t="s">
        <v>3568</v>
      </c>
      <c r="G1329" s="651" t="s">
        <v>634</v>
      </c>
      <c r="H1329" s="651" t="s">
        <v>3517</v>
      </c>
      <c r="I1329" s="651" t="s">
        <v>3518</v>
      </c>
      <c r="J1329" s="651" t="s">
        <v>3519</v>
      </c>
      <c r="K1329" s="651" t="s">
        <v>3520</v>
      </c>
      <c r="L1329" s="653">
        <v>5289.4164007643494</v>
      </c>
      <c r="M1329" s="653">
        <v>1297.8049999999996</v>
      </c>
      <c r="N1329" s="654">
        <v>6864631.0519939745</v>
      </c>
    </row>
    <row r="1330" spans="1:14" ht="14.4" customHeight="1" x14ac:dyDescent="0.3">
      <c r="A1330" s="649" t="s">
        <v>581</v>
      </c>
      <c r="B1330" s="650" t="s">
        <v>582</v>
      </c>
      <c r="C1330" s="651" t="s">
        <v>606</v>
      </c>
      <c r="D1330" s="652" t="s">
        <v>3560</v>
      </c>
      <c r="E1330" s="651" t="s">
        <v>3417</v>
      </c>
      <c r="F1330" s="652" t="s">
        <v>3568</v>
      </c>
      <c r="G1330" s="651" t="s">
        <v>634</v>
      </c>
      <c r="H1330" s="651" t="s">
        <v>3521</v>
      </c>
      <c r="I1330" s="651" t="s">
        <v>3522</v>
      </c>
      <c r="J1330" s="651" t="s">
        <v>3523</v>
      </c>
      <c r="K1330" s="651" t="s">
        <v>3524</v>
      </c>
      <c r="L1330" s="653">
        <v>21909.83</v>
      </c>
      <c r="M1330" s="653">
        <v>5</v>
      </c>
      <c r="N1330" s="654">
        <v>109549.15000000001</v>
      </c>
    </row>
    <row r="1331" spans="1:14" ht="14.4" customHeight="1" x14ac:dyDescent="0.3">
      <c r="A1331" s="649" t="s">
        <v>581</v>
      </c>
      <c r="B1331" s="650" t="s">
        <v>582</v>
      </c>
      <c r="C1331" s="651" t="s">
        <v>606</v>
      </c>
      <c r="D1331" s="652" t="s">
        <v>3560</v>
      </c>
      <c r="E1331" s="651" t="s">
        <v>3417</v>
      </c>
      <c r="F1331" s="652" t="s">
        <v>3568</v>
      </c>
      <c r="G1331" s="651" t="s">
        <v>634</v>
      </c>
      <c r="H1331" s="651" t="s">
        <v>3525</v>
      </c>
      <c r="I1331" s="651" t="s">
        <v>3526</v>
      </c>
      <c r="J1331" s="651" t="s">
        <v>3527</v>
      </c>
      <c r="K1331" s="651" t="s">
        <v>3528</v>
      </c>
      <c r="L1331" s="653">
        <v>11180.015318903208</v>
      </c>
      <c r="M1331" s="653">
        <v>294.38799999999998</v>
      </c>
      <c r="N1331" s="654">
        <v>3291262.3497012774</v>
      </c>
    </row>
    <row r="1332" spans="1:14" ht="14.4" customHeight="1" x14ac:dyDescent="0.3">
      <c r="A1332" s="649" t="s">
        <v>581</v>
      </c>
      <c r="B1332" s="650" t="s">
        <v>582</v>
      </c>
      <c r="C1332" s="651" t="s">
        <v>606</v>
      </c>
      <c r="D1332" s="652" t="s">
        <v>3560</v>
      </c>
      <c r="E1332" s="651" t="s">
        <v>3417</v>
      </c>
      <c r="F1332" s="652" t="s">
        <v>3568</v>
      </c>
      <c r="G1332" s="651" t="s">
        <v>634</v>
      </c>
      <c r="H1332" s="651" t="s">
        <v>3529</v>
      </c>
      <c r="I1332" s="651" t="s">
        <v>3529</v>
      </c>
      <c r="J1332" s="651" t="s">
        <v>3530</v>
      </c>
      <c r="K1332" s="651" t="s">
        <v>1133</v>
      </c>
      <c r="L1332" s="653">
        <v>92518.048969903044</v>
      </c>
      <c r="M1332" s="653">
        <v>47</v>
      </c>
      <c r="N1332" s="654">
        <v>4348348.3015854433</v>
      </c>
    </row>
    <row r="1333" spans="1:14" ht="14.4" customHeight="1" x14ac:dyDescent="0.3">
      <c r="A1333" s="649" t="s">
        <v>581</v>
      </c>
      <c r="B1333" s="650" t="s">
        <v>582</v>
      </c>
      <c r="C1333" s="651" t="s">
        <v>606</v>
      </c>
      <c r="D1333" s="652" t="s">
        <v>3560</v>
      </c>
      <c r="E1333" s="651" t="s">
        <v>3417</v>
      </c>
      <c r="F1333" s="652" t="s">
        <v>3568</v>
      </c>
      <c r="G1333" s="651" t="s">
        <v>634</v>
      </c>
      <c r="H1333" s="651" t="s">
        <v>3531</v>
      </c>
      <c r="I1333" s="651" t="s">
        <v>3531</v>
      </c>
      <c r="J1333" s="651" t="s">
        <v>3532</v>
      </c>
      <c r="K1333" s="651" t="s">
        <v>3533</v>
      </c>
      <c r="L1333" s="653">
        <v>24201.89000000001</v>
      </c>
      <c r="M1333" s="653">
        <v>36</v>
      </c>
      <c r="N1333" s="654">
        <v>871268.04000000039</v>
      </c>
    </row>
    <row r="1334" spans="1:14" ht="14.4" customHeight="1" x14ac:dyDescent="0.3">
      <c r="A1334" s="649" t="s">
        <v>581</v>
      </c>
      <c r="B1334" s="650" t="s">
        <v>582</v>
      </c>
      <c r="C1334" s="651" t="s">
        <v>606</v>
      </c>
      <c r="D1334" s="652" t="s">
        <v>3560</v>
      </c>
      <c r="E1334" s="651" t="s">
        <v>3417</v>
      </c>
      <c r="F1334" s="652" t="s">
        <v>3568</v>
      </c>
      <c r="G1334" s="651" t="s">
        <v>634</v>
      </c>
      <c r="H1334" s="651" t="s">
        <v>3534</v>
      </c>
      <c r="I1334" s="651" t="s">
        <v>3534</v>
      </c>
      <c r="J1334" s="651" t="s">
        <v>3535</v>
      </c>
      <c r="K1334" s="651" t="s">
        <v>3536</v>
      </c>
      <c r="L1334" s="653">
        <v>80102.029999999912</v>
      </c>
      <c r="M1334" s="653">
        <v>53</v>
      </c>
      <c r="N1334" s="654">
        <v>4245407.5899999952</v>
      </c>
    </row>
    <row r="1335" spans="1:14" ht="14.4" customHeight="1" x14ac:dyDescent="0.3">
      <c r="A1335" s="649" t="s">
        <v>581</v>
      </c>
      <c r="B1335" s="650" t="s">
        <v>582</v>
      </c>
      <c r="C1335" s="651" t="s">
        <v>606</v>
      </c>
      <c r="D1335" s="652" t="s">
        <v>3560</v>
      </c>
      <c r="E1335" s="651" t="s">
        <v>3417</v>
      </c>
      <c r="F1335" s="652" t="s">
        <v>3568</v>
      </c>
      <c r="G1335" s="651" t="s">
        <v>634</v>
      </c>
      <c r="H1335" s="651" t="s">
        <v>3537</v>
      </c>
      <c r="I1335" s="651" t="s">
        <v>3394</v>
      </c>
      <c r="J1335" s="651" t="s">
        <v>3538</v>
      </c>
      <c r="K1335" s="651" t="s">
        <v>1129</v>
      </c>
      <c r="L1335" s="653">
        <v>69132.539230770504</v>
      </c>
      <c r="M1335" s="653">
        <v>13</v>
      </c>
      <c r="N1335" s="654">
        <v>898723.01000001654</v>
      </c>
    </row>
    <row r="1336" spans="1:14" ht="14.4" customHeight="1" x14ac:dyDescent="0.3">
      <c r="A1336" s="649" t="s">
        <v>581</v>
      </c>
      <c r="B1336" s="650" t="s">
        <v>582</v>
      </c>
      <c r="C1336" s="651" t="s">
        <v>606</v>
      </c>
      <c r="D1336" s="652" t="s">
        <v>3560</v>
      </c>
      <c r="E1336" s="651" t="s">
        <v>3417</v>
      </c>
      <c r="F1336" s="652" t="s">
        <v>3568</v>
      </c>
      <c r="G1336" s="651" t="s">
        <v>634</v>
      </c>
      <c r="H1336" s="651" t="s">
        <v>3539</v>
      </c>
      <c r="I1336" s="651" t="s">
        <v>3540</v>
      </c>
      <c r="J1336" s="651" t="s">
        <v>3541</v>
      </c>
      <c r="K1336" s="651" t="s">
        <v>2504</v>
      </c>
      <c r="L1336" s="653">
        <v>17165.689279936028</v>
      </c>
      <c r="M1336" s="653">
        <v>10</v>
      </c>
      <c r="N1336" s="654">
        <v>171656.89279936027</v>
      </c>
    </row>
    <row r="1337" spans="1:14" ht="14.4" customHeight="1" x14ac:dyDescent="0.3">
      <c r="A1337" s="649" t="s">
        <v>581</v>
      </c>
      <c r="B1337" s="650" t="s">
        <v>582</v>
      </c>
      <c r="C1337" s="651" t="s">
        <v>606</v>
      </c>
      <c r="D1337" s="652" t="s">
        <v>3560</v>
      </c>
      <c r="E1337" s="651" t="s">
        <v>3417</v>
      </c>
      <c r="F1337" s="652" t="s">
        <v>3568</v>
      </c>
      <c r="G1337" s="651" t="s">
        <v>634</v>
      </c>
      <c r="H1337" s="651" t="s">
        <v>3542</v>
      </c>
      <c r="I1337" s="651" t="s">
        <v>3542</v>
      </c>
      <c r="J1337" s="651" t="s">
        <v>3543</v>
      </c>
      <c r="K1337" s="651" t="s">
        <v>3544</v>
      </c>
      <c r="L1337" s="653">
        <v>92785.29999999993</v>
      </c>
      <c r="M1337" s="653">
        <v>49</v>
      </c>
      <c r="N1337" s="654">
        <v>4546479.6999999965</v>
      </c>
    </row>
    <row r="1338" spans="1:14" ht="14.4" customHeight="1" x14ac:dyDescent="0.3">
      <c r="A1338" s="649" t="s">
        <v>581</v>
      </c>
      <c r="B1338" s="650" t="s">
        <v>582</v>
      </c>
      <c r="C1338" s="651" t="s">
        <v>606</v>
      </c>
      <c r="D1338" s="652" t="s">
        <v>3560</v>
      </c>
      <c r="E1338" s="651" t="s">
        <v>3417</v>
      </c>
      <c r="F1338" s="652" t="s">
        <v>3568</v>
      </c>
      <c r="G1338" s="651" t="s">
        <v>634</v>
      </c>
      <c r="H1338" s="651" t="s">
        <v>3545</v>
      </c>
      <c r="I1338" s="651" t="s">
        <v>3545</v>
      </c>
      <c r="J1338" s="651" t="s">
        <v>3546</v>
      </c>
      <c r="K1338" s="651" t="s">
        <v>1738</v>
      </c>
      <c r="L1338" s="653">
        <v>97825.06</v>
      </c>
      <c r="M1338" s="653">
        <v>2</v>
      </c>
      <c r="N1338" s="654">
        <v>195650.12</v>
      </c>
    </row>
    <row r="1339" spans="1:14" ht="14.4" customHeight="1" x14ac:dyDescent="0.3">
      <c r="A1339" s="649" t="s">
        <v>581</v>
      </c>
      <c r="B1339" s="650" t="s">
        <v>582</v>
      </c>
      <c r="C1339" s="651" t="s">
        <v>606</v>
      </c>
      <c r="D1339" s="652" t="s">
        <v>3560</v>
      </c>
      <c r="E1339" s="651" t="s">
        <v>3417</v>
      </c>
      <c r="F1339" s="652" t="s">
        <v>3568</v>
      </c>
      <c r="G1339" s="651" t="s">
        <v>634</v>
      </c>
      <c r="H1339" s="651" t="s">
        <v>3547</v>
      </c>
      <c r="I1339" s="651" t="s">
        <v>3547</v>
      </c>
      <c r="J1339" s="651" t="s">
        <v>3546</v>
      </c>
      <c r="K1339" s="651" t="s">
        <v>3548</v>
      </c>
      <c r="L1339" s="653">
        <v>391298.38</v>
      </c>
      <c r="M1339" s="653">
        <v>2</v>
      </c>
      <c r="N1339" s="654">
        <v>782596.76</v>
      </c>
    </row>
    <row r="1340" spans="1:14" ht="14.4" customHeight="1" x14ac:dyDescent="0.3">
      <c r="A1340" s="649" t="s">
        <v>581</v>
      </c>
      <c r="B1340" s="650" t="s">
        <v>582</v>
      </c>
      <c r="C1340" s="651" t="s">
        <v>606</v>
      </c>
      <c r="D1340" s="652" t="s">
        <v>3560</v>
      </c>
      <c r="E1340" s="651" t="s">
        <v>3417</v>
      </c>
      <c r="F1340" s="652" t="s">
        <v>3568</v>
      </c>
      <c r="G1340" s="651" t="s">
        <v>634</v>
      </c>
      <c r="H1340" s="651" t="s">
        <v>3429</v>
      </c>
      <c r="I1340" s="651" t="s">
        <v>3429</v>
      </c>
      <c r="J1340" s="651" t="s">
        <v>3430</v>
      </c>
      <c r="K1340" s="651" t="s">
        <v>3431</v>
      </c>
      <c r="L1340" s="653">
        <v>82366.61073511836</v>
      </c>
      <c r="M1340" s="653">
        <v>7</v>
      </c>
      <c r="N1340" s="654">
        <v>576566.27514582849</v>
      </c>
    </row>
    <row r="1341" spans="1:14" ht="14.4" customHeight="1" x14ac:dyDescent="0.3">
      <c r="A1341" s="649" t="s">
        <v>581</v>
      </c>
      <c r="B1341" s="650" t="s">
        <v>582</v>
      </c>
      <c r="C1341" s="651" t="s">
        <v>606</v>
      </c>
      <c r="D1341" s="652" t="s">
        <v>3560</v>
      </c>
      <c r="E1341" s="651" t="s">
        <v>3417</v>
      </c>
      <c r="F1341" s="652" t="s">
        <v>3568</v>
      </c>
      <c r="G1341" s="651" t="s">
        <v>634</v>
      </c>
      <c r="H1341" s="651" t="s">
        <v>3432</v>
      </c>
      <c r="I1341" s="651" t="s">
        <v>3432</v>
      </c>
      <c r="J1341" s="651" t="s">
        <v>3433</v>
      </c>
      <c r="K1341" s="651" t="s">
        <v>3434</v>
      </c>
      <c r="L1341" s="653">
        <v>44096.358999999997</v>
      </c>
      <c r="M1341" s="653">
        <v>3</v>
      </c>
      <c r="N1341" s="654">
        <v>132289.07699999999</v>
      </c>
    </row>
    <row r="1342" spans="1:14" ht="14.4" customHeight="1" x14ac:dyDescent="0.3">
      <c r="A1342" s="649" t="s">
        <v>581</v>
      </c>
      <c r="B1342" s="650" t="s">
        <v>582</v>
      </c>
      <c r="C1342" s="651" t="s">
        <v>606</v>
      </c>
      <c r="D1342" s="652" t="s">
        <v>3560</v>
      </c>
      <c r="E1342" s="651" t="s">
        <v>3417</v>
      </c>
      <c r="F1342" s="652" t="s">
        <v>3568</v>
      </c>
      <c r="G1342" s="651" t="s">
        <v>1959</v>
      </c>
      <c r="H1342" s="651" t="s">
        <v>3549</v>
      </c>
      <c r="I1342" s="651" t="s">
        <v>3550</v>
      </c>
      <c r="J1342" s="651" t="s">
        <v>3551</v>
      </c>
      <c r="K1342" s="651" t="s">
        <v>3552</v>
      </c>
      <c r="L1342" s="653">
        <v>59093.471189469237</v>
      </c>
      <c r="M1342" s="653">
        <v>213</v>
      </c>
      <c r="N1342" s="654">
        <v>12586909.363356948</v>
      </c>
    </row>
    <row r="1343" spans="1:14" ht="14.4" customHeight="1" x14ac:dyDescent="0.3">
      <c r="A1343" s="649" t="s">
        <v>581</v>
      </c>
      <c r="B1343" s="650" t="s">
        <v>582</v>
      </c>
      <c r="C1343" s="651" t="s">
        <v>606</v>
      </c>
      <c r="D1343" s="652" t="s">
        <v>3560</v>
      </c>
      <c r="E1343" s="651" t="s">
        <v>3417</v>
      </c>
      <c r="F1343" s="652" t="s">
        <v>3568</v>
      </c>
      <c r="G1343" s="651" t="s">
        <v>1959</v>
      </c>
      <c r="H1343" s="651" t="s">
        <v>3553</v>
      </c>
      <c r="I1343" s="651" t="s">
        <v>3553</v>
      </c>
      <c r="J1343" s="651" t="s">
        <v>3551</v>
      </c>
      <c r="K1343" s="651" t="s">
        <v>3554</v>
      </c>
      <c r="L1343" s="653">
        <v>176927.63043727452</v>
      </c>
      <c r="M1343" s="653">
        <v>32</v>
      </c>
      <c r="N1343" s="654">
        <v>5661684.1739927847</v>
      </c>
    </row>
    <row r="1344" spans="1:14" ht="14.4" customHeight="1" thickBot="1" x14ac:dyDescent="0.35">
      <c r="A1344" s="655" t="s">
        <v>581</v>
      </c>
      <c r="B1344" s="656" t="s">
        <v>582</v>
      </c>
      <c r="C1344" s="657" t="s">
        <v>606</v>
      </c>
      <c r="D1344" s="658" t="s">
        <v>3560</v>
      </c>
      <c r="E1344" s="657" t="s">
        <v>3326</v>
      </c>
      <c r="F1344" s="658" t="s">
        <v>3567</v>
      </c>
      <c r="G1344" s="657" t="s">
        <v>634</v>
      </c>
      <c r="H1344" s="657" t="s">
        <v>3435</v>
      </c>
      <c r="I1344" s="657" t="s">
        <v>3436</v>
      </c>
      <c r="J1344" s="657" t="s">
        <v>3437</v>
      </c>
      <c r="K1344" s="657"/>
      <c r="L1344" s="659">
        <v>124493.25</v>
      </c>
      <c r="M1344" s="659">
        <v>1</v>
      </c>
      <c r="N1344" s="660">
        <v>124493.25</v>
      </c>
    </row>
  </sheetData>
  <autoFilter ref="A4:N4"/>
  <mergeCells count="3">
    <mergeCell ref="C3:I3"/>
    <mergeCell ref="J3:K3"/>
    <mergeCell ref="A1:N1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8">
    <tabColor theme="0" tint="-0.249977111117893"/>
    <pageSetUpPr fitToPage="1"/>
  </sheetPr>
  <dimension ref="A1:F109"/>
  <sheetViews>
    <sheetView showGridLines="0" showRowColHeaders="0" workbookViewId="0">
      <pane ySplit="4" topLeftCell="A5" activePane="bottomLeft" state="frozen"/>
      <selection activeCell="A6" sqref="A6"/>
      <selection pane="bottomLeft" sqref="A1:F1"/>
    </sheetView>
  </sheetViews>
  <sheetFormatPr defaultRowHeight="14.4" customHeight="1" x14ac:dyDescent="0.3"/>
  <cols>
    <col min="1" max="1" width="46.6640625" style="254" customWidth="1"/>
    <col min="2" max="2" width="10" style="337" customWidth="1"/>
    <col min="3" max="3" width="5.5546875" style="340" customWidth="1"/>
    <col min="4" max="4" width="10" style="337" customWidth="1"/>
    <col min="5" max="5" width="5.5546875" style="340" customWidth="1"/>
    <col min="6" max="6" width="10" style="337" customWidth="1"/>
    <col min="7" max="16384" width="8.88671875" style="254"/>
  </cols>
  <sheetData>
    <row r="1" spans="1:6" ht="37.200000000000003" customHeight="1" thickBot="1" x14ac:dyDescent="0.4">
      <c r="A1" s="508" t="s">
        <v>208</v>
      </c>
      <c r="B1" s="509"/>
      <c r="C1" s="509"/>
      <c r="D1" s="509"/>
      <c r="E1" s="509"/>
      <c r="F1" s="509"/>
    </row>
    <row r="2" spans="1:6" ht="14.4" customHeight="1" thickBot="1" x14ac:dyDescent="0.35">
      <c r="A2" s="383" t="s">
        <v>332</v>
      </c>
      <c r="B2" s="67"/>
      <c r="C2" s="68"/>
      <c r="D2" s="69"/>
      <c r="E2" s="68"/>
      <c r="F2" s="69"/>
    </row>
    <row r="3" spans="1:6" ht="14.4" customHeight="1" thickBot="1" x14ac:dyDescent="0.35">
      <c r="A3" s="209"/>
      <c r="B3" s="510" t="s">
        <v>162</v>
      </c>
      <c r="C3" s="511"/>
      <c r="D3" s="512" t="s">
        <v>161</v>
      </c>
      <c r="E3" s="511"/>
      <c r="F3" s="105" t="s">
        <v>3</v>
      </c>
    </row>
    <row r="4" spans="1:6" ht="14.4" customHeight="1" thickBot="1" x14ac:dyDescent="0.35">
      <c r="A4" s="661" t="s">
        <v>186</v>
      </c>
      <c r="B4" s="662" t="s">
        <v>14</v>
      </c>
      <c r="C4" s="663" t="s">
        <v>2</v>
      </c>
      <c r="D4" s="662" t="s">
        <v>14</v>
      </c>
      <c r="E4" s="663" t="s">
        <v>2</v>
      </c>
      <c r="F4" s="664" t="s">
        <v>14</v>
      </c>
    </row>
    <row r="5" spans="1:6" ht="14.4" customHeight="1" x14ac:dyDescent="0.3">
      <c r="A5" s="675" t="s">
        <v>3570</v>
      </c>
      <c r="B5" s="647">
        <v>666544.4955548041</v>
      </c>
      <c r="C5" s="665">
        <v>0.11566338405442077</v>
      </c>
      <c r="D5" s="647">
        <v>5096251.5786218634</v>
      </c>
      <c r="E5" s="665">
        <v>0.88433661594557933</v>
      </c>
      <c r="F5" s="648">
        <v>5762796.0741766673</v>
      </c>
    </row>
    <row r="6" spans="1:6" ht="14.4" customHeight="1" x14ac:dyDescent="0.3">
      <c r="A6" s="676" t="s">
        <v>3571</v>
      </c>
      <c r="B6" s="653">
        <v>43165.398037359584</v>
      </c>
      <c r="C6" s="666">
        <v>6.4291837890860043E-2</v>
      </c>
      <c r="D6" s="653">
        <v>628232.39448858926</v>
      </c>
      <c r="E6" s="666">
        <v>0.93570816210913998</v>
      </c>
      <c r="F6" s="654">
        <v>671397.79252594884</v>
      </c>
    </row>
    <row r="7" spans="1:6" ht="14.4" customHeight="1" x14ac:dyDescent="0.3">
      <c r="A7" s="676" t="s">
        <v>3572</v>
      </c>
      <c r="B7" s="653">
        <v>16522.659962866481</v>
      </c>
      <c r="C7" s="666">
        <v>2.2960398009826424E-2</v>
      </c>
      <c r="D7" s="653">
        <v>703092.91271994298</v>
      </c>
      <c r="E7" s="666">
        <v>0.97703960199017359</v>
      </c>
      <c r="F7" s="654">
        <v>719615.57268280943</v>
      </c>
    </row>
    <row r="8" spans="1:6" ht="14.4" customHeight="1" x14ac:dyDescent="0.3">
      <c r="A8" s="676" t="s">
        <v>3573</v>
      </c>
      <c r="B8" s="653">
        <v>104.17000000000004</v>
      </c>
      <c r="C8" s="666">
        <v>4.5407403609479056E-2</v>
      </c>
      <c r="D8" s="653">
        <v>2189.9492783428373</v>
      </c>
      <c r="E8" s="666">
        <v>0.95459259639052096</v>
      </c>
      <c r="F8" s="654">
        <v>2294.1192783428373</v>
      </c>
    </row>
    <row r="9" spans="1:6" ht="14.4" customHeight="1" thickBot="1" x14ac:dyDescent="0.35">
      <c r="A9" s="677" t="s">
        <v>3574</v>
      </c>
      <c r="B9" s="668"/>
      <c r="C9" s="669">
        <v>0</v>
      </c>
      <c r="D9" s="668">
        <v>22056596.808767572</v>
      </c>
      <c r="E9" s="669">
        <v>1</v>
      </c>
      <c r="F9" s="670">
        <v>22056596.808767572</v>
      </c>
    </row>
    <row r="10" spans="1:6" ht="14.4" customHeight="1" thickBot="1" x14ac:dyDescent="0.35">
      <c r="A10" s="671" t="s">
        <v>3</v>
      </c>
      <c r="B10" s="672">
        <v>726336.72355503018</v>
      </c>
      <c r="C10" s="673">
        <v>2.4863730994372866E-2</v>
      </c>
      <c r="D10" s="672">
        <v>28486363.64387631</v>
      </c>
      <c r="E10" s="673">
        <v>0.97513626900562722</v>
      </c>
      <c r="F10" s="674">
        <v>29212700.367431339</v>
      </c>
    </row>
    <row r="11" spans="1:6" ht="14.4" customHeight="1" thickBot="1" x14ac:dyDescent="0.35"/>
    <row r="12" spans="1:6" ht="14.4" customHeight="1" x14ac:dyDescent="0.3">
      <c r="A12" s="675" t="s">
        <v>3575</v>
      </c>
      <c r="B12" s="647">
        <v>621189.21</v>
      </c>
      <c r="C12" s="665">
        <v>0.22079835226128844</v>
      </c>
      <c r="D12" s="647">
        <v>2192188.714419005</v>
      </c>
      <c r="E12" s="665">
        <v>0.77920164773871159</v>
      </c>
      <c r="F12" s="648">
        <v>2813377.9244190049</v>
      </c>
    </row>
    <row r="13" spans="1:6" ht="14.4" customHeight="1" x14ac:dyDescent="0.3">
      <c r="A13" s="676" t="s">
        <v>3576</v>
      </c>
      <c r="B13" s="653">
        <v>37098.012150000002</v>
      </c>
      <c r="C13" s="666">
        <v>0.23276593712901353</v>
      </c>
      <c r="D13" s="653">
        <v>122281.0301943184</v>
      </c>
      <c r="E13" s="666">
        <v>0.76723406287098639</v>
      </c>
      <c r="F13" s="654">
        <v>159379.04234431841</v>
      </c>
    </row>
    <row r="14" spans="1:6" ht="14.4" customHeight="1" x14ac:dyDescent="0.3">
      <c r="A14" s="676" t="s">
        <v>3577</v>
      </c>
      <c r="B14" s="653">
        <v>24108.481157280985</v>
      </c>
      <c r="C14" s="666">
        <v>1</v>
      </c>
      <c r="D14" s="653"/>
      <c r="E14" s="666">
        <v>0</v>
      </c>
      <c r="F14" s="654">
        <v>24108.481157280985</v>
      </c>
    </row>
    <row r="15" spans="1:6" ht="14.4" customHeight="1" x14ac:dyDescent="0.3">
      <c r="A15" s="676" t="s">
        <v>3578</v>
      </c>
      <c r="B15" s="653">
        <v>14809.130000000008</v>
      </c>
      <c r="C15" s="666">
        <v>2.366930577069681E-2</v>
      </c>
      <c r="D15" s="653">
        <v>610858.98817244254</v>
      </c>
      <c r="E15" s="666">
        <v>0.97633069422930319</v>
      </c>
      <c r="F15" s="654">
        <v>625668.11817244254</v>
      </c>
    </row>
    <row r="16" spans="1:6" ht="14.4" customHeight="1" x14ac:dyDescent="0.3">
      <c r="A16" s="676" t="s">
        <v>3579</v>
      </c>
      <c r="B16" s="653">
        <v>9881.39</v>
      </c>
      <c r="C16" s="666">
        <v>8.8941359166373642E-3</v>
      </c>
      <c r="D16" s="653">
        <v>1101119.1717876694</v>
      </c>
      <c r="E16" s="666">
        <v>0.99110586408336276</v>
      </c>
      <c r="F16" s="654">
        <v>1111000.5617876693</v>
      </c>
    </row>
    <row r="17" spans="1:6" ht="14.4" customHeight="1" x14ac:dyDescent="0.3">
      <c r="A17" s="676" t="s">
        <v>3580</v>
      </c>
      <c r="B17" s="653">
        <v>8114.0344608293326</v>
      </c>
      <c r="C17" s="666">
        <v>0.17759600527526831</v>
      </c>
      <c r="D17" s="653">
        <v>37574.124167811162</v>
      </c>
      <c r="E17" s="666">
        <v>0.82240399472473169</v>
      </c>
      <c r="F17" s="654">
        <v>45688.158628640493</v>
      </c>
    </row>
    <row r="18" spans="1:6" ht="14.4" customHeight="1" x14ac:dyDescent="0.3">
      <c r="A18" s="676" t="s">
        <v>3581</v>
      </c>
      <c r="B18" s="653">
        <v>5775.2972621494355</v>
      </c>
      <c r="C18" s="666">
        <v>0.11448105565756282</v>
      </c>
      <c r="D18" s="653">
        <v>44672.326835802436</v>
      </c>
      <c r="E18" s="666">
        <v>0.88551894434243716</v>
      </c>
      <c r="F18" s="654">
        <v>50447.62409795187</v>
      </c>
    </row>
    <row r="19" spans="1:6" ht="14.4" customHeight="1" x14ac:dyDescent="0.3">
      <c r="A19" s="676" t="s">
        <v>3582</v>
      </c>
      <c r="B19" s="653">
        <v>1789.729034103887</v>
      </c>
      <c r="C19" s="666">
        <v>1</v>
      </c>
      <c r="D19" s="653"/>
      <c r="E19" s="666">
        <v>0</v>
      </c>
      <c r="F19" s="654">
        <v>1789.729034103887</v>
      </c>
    </row>
    <row r="20" spans="1:6" ht="14.4" customHeight="1" x14ac:dyDescent="0.3">
      <c r="A20" s="676" t="s">
        <v>3583</v>
      </c>
      <c r="B20" s="653">
        <v>725.24981987554008</v>
      </c>
      <c r="C20" s="666">
        <v>0.24644227792507351</v>
      </c>
      <c r="D20" s="653">
        <v>2217.6292428477791</v>
      </c>
      <c r="E20" s="666">
        <v>0.75355772207492644</v>
      </c>
      <c r="F20" s="654">
        <v>2942.8790627233193</v>
      </c>
    </row>
    <row r="21" spans="1:6" ht="14.4" customHeight="1" x14ac:dyDescent="0.3">
      <c r="A21" s="676" t="s">
        <v>3584</v>
      </c>
      <c r="B21" s="653">
        <v>686.3599999999999</v>
      </c>
      <c r="C21" s="666">
        <v>3.8360546958045756E-2</v>
      </c>
      <c r="D21" s="653">
        <v>17205.981335765089</v>
      </c>
      <c r="E21" s="666">
        <v>0.9616394530419542</v>
      </c>
      <c r="F21" s="654">
        <v>17892.34133576509</v>
      </c>
    </row>
    <row r="22" spans="1:6" ht="14.4" customHeight="1" x14ac:dyDescent="0.3">
      <c r="A22" s="676" t="s">
        <v>3585</v>
      </c>
      <c r="B22" s="653">
        <v>628.37992176478792</v>
      </c>
      <c r="C22" s="666">
        <v>0.66419327512270609</v>
      </c>
      <c r="D22" s="653">
        <v>317.69999999999987</v>
      </c>
      <c r="E22" s="666">
        <v>0.33580672487729396</v>
      </c>
      <c r="F22" s="654">
        <v>946.07992176478774</v>
      </c>
    </row>
    <row r="23" spans="1:6" ht="14.4" customHeight="1" x14ac:dyDescent="0.3">
      <c r="A23" s="676" t="s">
        <v>3586</v>
      </c>
      <c r="B23" s="653">
        <v>384.2999999999999</v>
      </c>
      <c r="C23" s="666">
        <v>0.88215039941235884</v>
      </c>
      <c r="D23" s="653">
        <v>51.339999999999996</v>
      </c>
      <c r="E23" s="666">
        <v>0.1178496005876412</v>
      </c>
      <c r="F23" s="654">
        <v>435.63999999999987</v>
      </c>
    </row>
    <row r="24" spans="1:6" ht="14.4" customHeight="1" x14ac:dyDescent="0.3">
      <c r="A24" s="676" t="s">
        <v>3587</v>
      </c>
      <c r="B24" s="653">
        <v>307.38</v>
      </c>
      <c r="C24" s="666">
        <v>1</v>
      </c>
      <c r="D24" s="653"/>
      <c r="E24" s="666">
        <v>0</v>
      </c>
      <c r="F24" s="654">
        <v>307.38</v>
      </c>
    </row>
    <row r="25" spans="1:6" ht="14.4" customHeight="1" x14ac:dyDescent="0.3">
      <c r="A25" s="676" t="s">
        <v>3588</v>
      </c>
      <c r="B25" s="653">
        <v>229.37051120533602</v>
      </c>
      <c r="C25" s="666">
        <v>0.70115794237109974</v>
      </c>
      <c r="D25" s="653">
        <v>97.760506421984516</v>
      </c>
      <c r="E25" s="666">
        <v>0.29884205762890026</v>
      </c>
      <c r="F25" s="654">
        <v>327.13101762732055</v>
      </c>
    </row>
    <row r="26" spans="1:6" ht="14.4" customHeight="1" x14ac:dyDescent="0.3">
      <c r="A26" s="676" t="s">
        <v>3589</v>
      </c>
      <c r="B26" s="653">
        <v>197.07</v>
      </c>
      <c r="C26" s="666">
        <v>2.3525646788078568E-2</v>
      </c>
      <c r="D26" s="653">
        <v>8179.7453868510693</v>
      </c>
      <c r="E26" s="666">
        <v>0.97647435321192144</v>
      </c>
      <c r="F26" s="654">
        <v>8376.815386851069</v>
      </c>
    </row>
    <row r="27" spans="1:6" ht="14.4" customHeight="1" x14ac:dyDescent="0.3">
      <c r="A27" s="676" t="s">
        <v>3590</v>
      </c>
      <c r="B27" s="653">
        <v>162.039237821021</v>
      </c>
      <c r="C27" s="666">
        <v>3.2946591694980175E-2</v>
      </c>
      <c r="D27" s="653">
        <v>4756.2005400953612</v>
      </c>
      <c r="E27" s="666">
        <v>0.96705340830501985</v>
      </c>
      <c r="F27" s="654">
        <v>4918.2397779163821</v>
      </c>
    </row>
    <row r="28" spans="1:6" ht="14.4" customHeight="1" x14ac:dyDescent="0.3">
      <c r="A28" s="676" t="s">
        <v>3591</v>
      </c>
      <c r="B28" s="653">
        <v>150.22</v>
      </c>
      <c r="C28" s="666">
        <v>1</v>
      </c>
      <c r="D28" s="653"/>
      <c r="E28" s="666">
        <v>0</v>
      </c>
      <c r="F28" s="654">
        <v>150.22</v>
      </c>
    </row>
    <row r="29" spans="1:6" ht="14.4" customHeight="1" x14ac:dyDescent="0.3">
      <c r="A29" s="676" t="s">
        <v>3592</v>
      </c>
      <c r="B29" s="653">
        <v>101.07</v>
      </c>
      <c r="C29" s="666">
        <v>1</v>
      </c>
      <c r="D29" s="653"/>
      <c r="E29" s="666">
        <v>0</v>
      </c>
      <c r="F29" s="654">
        <v>101.07</v>
      </c>
    </row>
    <row r="30" spans="1:6" ht="14.4" customHeight="1" x14ac:dyDescent="0.3">
      <c r="A30" s="676" t="s">
        <v>3593</v>
      </c>
      <c r="B30" s="653"/>
      <c r="C30" s="666">
        <v>0</v>
      </c>
      <c r="D30" s="653">
        <v>3109.0108548298031</v>
      </c>
      <c r="E30" s="666">
        <v>1</v>
      </c>
      <c r="F30" s="654">
        <v>3109.0108548298031</v>
      </c>
    </row>
    <row r="31" spans="1:6" ht="14.4" customHeight="1" x14ac:dyDescent="0.3">
      <c r="A31" s="676" t="s">
        <v>3594</v>
      </c>
      <c r="B31" s="653"/>
      <c r="C31" s="666">
        <v>0</v>
      </c>
      <c r="D31" s="653">
        <v>290422.68</v>
      </c>
      <c r="E31" s="666">
        <v>1</v>
      </c>
      <c r="F31" s="654">
        <v>290422.68</v>
      </c>
    </row>
    <row r="32" spans="1:6" ht="14.4" customHeight="1" x14ac:dyDescent="0.3">
      <c r="A32" s="676" t="s">
        <v>3595</v>
      </c>
      <c r="B32" s="653"/>
      <c r="C32" s="666">
        <v>0</v>
      </c>
      <c r="D32" s="653">
        <v>783.24017748582764</v>
      </c>
      <c r="E32" s="666">
        <v>1</v>
      </c>
      <c r="F32" s="654">
        <v>783.24017748582764</v>
      </c>
    </row>
    <row r="33" spans="1:6" ht="14.4" customHeight="1" x14ac:dyDescent="0.3">
      <c r="A33" s="676" t="s">
        <v>3596</v>
      </c>
      <c r="B33" s="653"/>
      <c r="C33" s="666">
        <v>0</v>
      </c>
      <c r="D33" s="653">
        <v>1252.0399707034478</v>
      </c>
      <c r="E33" s="666">
        <v>1</v>
      </c>
      <c r="F33" s="654">
        <v>1252.0399707034478</v>
      </c>
    </row>
    <row r="34" spans="1:6" ht="14.4" customHeight="1" x14ac:dyDescent="0.3">
      <c r="A34" s="676" t="s">
        <v>3597</v>
      </c>
      <c r="B34" s="653"/>
      <c r="C34" s="666">
        <v>0</v>
      </c>
      <c r="D34" s="653">
        <v>653.2567680139955</v>
      </c>
      <c r="E34" s="666">
        <v>1</v>
      </c>
      <c r="F34" s="654">
        <v>653.2567680139955</v>
      </c>
    </row>
    <row r="35" spans="1:6" ht="14.4" customHeight="1" x14ac:dyDescent="0.3">
      <c r="A35" s="676" t="s">
        <v>3598</v>
      </c>
      <c r="B35" s="653"/>
      <c r="C35" s="666">
        <v>0</v>
      </c>
      <c r="D35" s="653">
        <v>1007.5798799497246</v>
      </c>
      <c r="E35" s="666">
        <v>1</v>
      </c>
      <c r="F35" s="654">
        <v>1007.5798799497246</v>
      </c>
    </row>
    <row r="36" spans="1:6" ht="14.4" customHeight="1" x14ac:dyDescent="0.3">
      <c r="A36" s="676" t="s">
        <v>3599</v>
      </c>
      <c r="B36" s="653"/>
      <c r="C36" s="666">
        <v>0</v>
      </c>
      <c r="D36" s="653">
        <v>108298.50960294878</v>
      </c>
      <c r="E36" s="666">
        <v>1</v>
      </c>
      <c r="F36" s="654">
        <v>108298.50960294878</v>
      </c>
    </row>
    <row r="37" spans="1:6" ht="14.4" customHeight="1" x14ac:dyDescent="0.3">
      <c r="A37" s="676" t="s">
        <v>3600</v>
      </c>
      <c r="B37" s="653"/>
      <c r="C37" s="666">
        <v>0</v>
      </c>
      <c r="D37" s="653">
        <v>587.41022951011018</v>
      </c>
      <c r="E37" s="666">
        <v>1</v>
      </c>
      <c r="F37" s="654">
        <v>587.41022951011018</v>
      </c>
    </row>
    <row r="38" spans="1:6" ht="14.4" customHeight="1" x14ac:dyDescent="0.3">
      <c r="A38" s="676" t="s">
        <v>3601</v>
      </c>
      <c r="B38" s="653"/>
      <c r="C38" s="666">
        <v>0</v>
      </c>
      <c r="D38" s="653">
        <v>304499.05744149635</v>
      </c>
      <c r="E38" s="666">
        <v>1</v>
      </c>
      <c r="F38" s="654">
        <v>304499.05744149635</v>
      </c>
    </row>
    <row r="39" spans="1:6" ht="14.4" customHeight="1" x14ac:dyDescent="0.3">
      <c r="A39" s="676" t="s">
        <v>3602</v>
      </c>
      <c r="B39" s="653"/>
      <c r="C39" s="666">
        <v>0</v>
      </c>
      <c r="D39" s="653">
        <v>633.87046229544762</v>
      </c>
      <c r="E39" s="666">
        <v>1</v>
      </c>
      <c r="F39" s="654">
        <v>633.87046229544762</v>
      </c>
    </row>
    <row r="40" spans="1:6" ht="14.4" customHeight="1" x14ac:dyDescent="0.3">
      <c r="A40" s="676" t="s">
        <v>3603</v>
      </c>
      <c r="B40" s="653"/>
      <c r="C40" s="666">
        <v>0</v>
      </c>
      <c r="D40" s="653">
        <v>892.72</v>
      </c>
      <c r="E40" s="666">
        <v>1</v>
      </c>
      <c r="F40" s="654">
        <v>892.72</v>
      </c>
    </row>
    <row r="41" spans="1:6" ht="14.4" customHeight="1" x14ac:dyDescent="0.3">
      <c r="A41" s="676" t="s">
        <v>3604</v>
      </c>
      <c r="B41" s="653"/>
      <c r="C41" s="666">
        <v>0</v>
      </c>
      <c r="D41" s="653">
        <v>128.96</v>
      </c>
      <c r="E41" s="666">
        <v>1</v>
      </c>
      <c r="F41" s="654">
        <v>128.96</v>
      </c>
    </row>
    <row r="42" spans="1:6" ht="14.4" customHeight="1" x14ac:dyDescent="0.3">
      <c r="A42" s="676" t="s">
        <v>3605</v>
      </c>
      <c r="B42" s="653"/>
      <c r="C42" s="666">
        <v>0</v>
      </c>
      <c r="D42" s="653">
        <v>1950.3400000000001</v>
      </c>
      <c r="E42" s="666">
        <v>1</v>
      </c>
      <c r="F42" s="654">
        <v>1950.3400000000001</v>
      </c>
    </row>
    <row r="43" spans="1:6" ht="14.4" customHeight="1" x14ac:dyDescent="0.3">
      <c r="A43" s="676" t="s">
        <v>3606</v>
      </c>
      <c r="B43" s="653"/>
      <c r="C43" s="666">
        <v>0</v>
      </c>
      <c r="D43" s="653">
        <v>75.069999999999993</v>
      </c>
      <c r="E43" s="666">
        <v>1</v>
      </c>
      <c r="F43" s="654">
        <v>75.069999999999993</v>
      </c>
    </row>
    <row r="44" spans="1:6" ht="14.4" customHeight="1" x14ac:dyDescent="0.3">
      <c r="A44" s="676" t="s">
        <v>3607</v>
      </c>
      <c r="B44" s="653"/>
      <c r="C44" s="666">
        <v>0</v>
      </c>
      <c r="D44" s="653">
        <v>94.66</v>
      </c>
      <c r="E44" s="666">
        <v>1</v>
      </c>
      <c r="F44" s="654">
        <v>94.66</v>
      </c>
    </row>
    <row r="45" spans="1:6" ht="14.4" customHeight="1" x14ac:dyDescent="0.3">
      <c r="A45" s="676" t="s">
        <v>3608</v>
      </c>
      <c r="B45" s="653"/>
      <c r="C45" s="666">
        <v>0</v>
      </c>
      <c r="D45" s="653">
        <v>851.70144581383033</v>
      </c>
      <c r="E45" s="666">
        <v>1</v>
      </c>
      <c r="F45" s="654">
        <v>851.70144581383033</v>
      </c>
    </row>
    <row r="46" spans="1:6" ht="14.4" customHeight="1" x14ac:dyDescent="0.3">
      <c r="A46" s="676" t="s">
        <v>3609</v>
      </c>
      <c r="B46" s="653"/>
      <c r="C46" s="666">
        <v>0</v>
      </c>
      <c r="D46" s="653">
        <v>105817.83361373105</v>
      </c>
      <c r="E46" s="666">
        <v>1</v>
      </c>
      <c r="F46" s="654">
        <v>105817.83361373105</v>
      </c>
    </row>
    <row r="47" spans="1:6" ht="14.4" customHeight="1" x14ac:dyDescent="0.3">
      <c r="A47" s="676" t="s">
        <v>3610</v>
      </c>
      <c r="B47" s="653"/>
      <c r="C47" s="666">
        <v>0</v>
      </c>
      <c r="D47" s="653">
        <v>1240.3609544770354</v>
      </c>
      <c r="E47" s="666">
        <v>1</v>
      </c>
      <c r="F47" s="654">
        <v>1240.3609544770354</v>
      </c>
    </row>
    <row r="48" spans="1:6" ht="14.4" customHeight="1" x14ac:dyDescent="0.3">
      <c r="A48" s="676" t="s">
        <v>3611</v>
      </c>
      <c r="B48" s="653"/>
      <c r="C48" s="666">
        <v>0</v>
      </c>
      <c r="D48" s="653">
        <v>77420.766351834929</v>
      </c>
      <c r="E48" s="666">
        <v>1</v>
      </c>
      <c r="F48" s="654">
        <v>77420.766351834929</v>
      </c>
    </row>
    <row r="49" spans="1:6" ht="14.4" customHeight="1" x14ac:dyDescent="0.3">
      <c r="A49" s="676" t="s">
        <v>3612</v>
      </c>
      <c r="B49" s="653"/>
      <c r="C49" s="666">
        <v>0</v>
      </c>
      <c r="D49" s="653">
        <v>203.28000000000003</v>
      </c>
      <c r="E49" s="666">
        <v>1</v>
      </c>
      <c r="F49" s="654">
        <v>203.28000000000003</v>
      </c>
    </row>
    <row r="50" spans="1:6" ht="14.4" customHeight="1" x14ac:dyDescent="0.3">
      <c r="A50" s="676" t="s">
        <v>3613</v>
      </c>
      <c r="B50" s="653"/>
      <c r="C50" s="666">
        <v>0</v>
      </c>
      <c r="D50" s="653">
        <v>18248593.537349749</v>
      </c>
      <c r="E50" s="666">
        <v>1</v>
      </c>
      <c r="F50" s="654">
        <v>18248593.537349749</v>
      </c>
    </row>
    <row r="51" spans="1:6" ht="14.4" customHeight="1" x14ac:dyDescent="0.3">
      <c r="A51" s="676" t="s">
        <v>3614</v>
      </c>
      <c r="B51" s="653"/>
      <c r="C51" s="666">
        <v>0</v>
      </c>
      <c r="D51" s="653">
        <v>634.65924818378198</v>
      </c>
      <c r="E51" s="666">
        <v>1</v>
      </c>
      <c r="F51" s="654">
        <v>634.65924818378198</v>
      </c>
    </row>
    <row r="52" spans="1:6" ht="14.4" customHeight="1" x14ac:dyDescent="0.3">
      <c r="A52" s="676" t="s">
        <v>3615</v>
      </c>
      <c r="B52" s="653"/>
      <c r="C52" s="666">
        <v>0</v>
      </c>
      <c r="D52" s="653">
        <v>690996.58314345067</v>
      </c>
      <c r="E52" s="666">
        <v>1</v>
      </c>
      <c r="F52" s="654">
        <v>690996.58314345067</v>
      </c>
    </row>
    <row r="53" spans="1:6" ht="14.4" customHeight="1" x14ac:dyDescent="0.3">
      <c r="A53" s="676" t="s">
        <v>3616</v>
      </c>
      <c r="B53" s="653"/>
      <c r="C53" s="666">
        <v>0</v>
      </c>
      <c r="D53" s="653">
        <v>574.89047135311296</v>
      </c>
      <c r="E53" s="666">
        <v>1</v>
      </c>
      <c r="F53" s="654">
        <v>574.89047135311296</v>
      </c>
    </row>
    <row r="54" spans="1:6" ht="14.4" customHeight="1" x14ac:dyDescent="0.3">
      <c r="A54" s="676" t="s">
        <v>3617</v>
      </c>
      <c r="B54" s="653"/>
      <c r="C54" s="666">
        <v>0</v>
      </c>
      <c r="D54" s="653">
        <v>4070.0876812189272</v>
      </c>
      <c r="E54" s="666">
        <v>1</v>
      </c>
      <c r="F54" s="654">
        <v>4070.0876812189272</v>
      </c>
    </row>
    <row r="55" spans="1:6" ht="14.4" customHeight="1" x14ac:dyDescent="0.3">
      <c r="A55" s="676" t="s">
        <v>3618</v>
      </c>
      <c r="B55" s="653"/>
      <c r="C55" s="666">
        <v>0</v>
      </c>
      <c r="D55" s="653">
        <v>156.10716390523942</v>
      </c>
      <c r="E55" s="666">
        <v>1</v>
      </c>
      <c r="F55" s="654">
        <v>156.10716390523942</v>
      </c>
    </row>
    <row r="56" spans="1:6" ht="14.4" customHeight="1" x14ac:dyDescent="0.3">
      <c r="A56" s="676" t="s">
        <v>3619</v>
      </c>
      <c r="B56" s="653"/>
      <c r="C56" s="666">
        <v>0</v>
      </c>
      <c r="D56" s="653">
        <v>102.89000000000004</v>
      </c>
      <c r="E56" s="666">
        <v>1</v>
      </c>
      <c r="F56" s="654">
        <v>102.89000000000004</v>
      </c>
    </row>
    <row r="57" spans="1:6" ht="14.4" customHeight="1" x14ac:dyDescent="0.3">
      <c r="A57" s="676" t="s">
        <v>3620</v>
      </c>
      <c r="B57" s="653"/>
      <c r="C57" s="666">
        <v>0</v>
      </c>
      <c r="D57" s="653">
        <v>1473.2196837099114</v>
      </c>
      <c r="E57" s="666">
        <v>1</v>
      </c>
      <c r="F57" s="654">
        <v>1473.2196837099114</v>
      </c>
    </row>
    <row r="58" spans="1:6" ht="14.4" customHeight="1" x14ac:dyDescent="0.3">
      <c r="A58" s="676" t="s">
        <v>3621</v>
      </c>
      <c r="B58" s="653"/>
      <c r="C58" s="666">
        <v>0</v>
      </c>
      <c r="D58" s="653">
        <v>154374.10089321868</v>
      </c>
      <c r="E58" s="666">
        <v>1</v>
      </c>
      <c r="F58" s="654">
        <v>154374.10089321868</v>
      </c>
    </row>
    <row r="59" spans="1:6" ht="14.4" customHeight="1" x14ac:dyDescent="0.3">
      <c r="A59" s="676" t="s">
        <v>3622</v>
      </c>
      <c r="B59" s="653"/>
      <c r="C59" s="666">
        <v>0</v>
      </c>
      <c r="D59" s="653">
        <v>107.71999999999996</v>
      </c>
      <c r="E59" s="666">
        <v>1</v>
      </c>
      <c r="F59" s="654">
        <v>107.71999999999996</v>
      </c>
    </row>
    <row r="60" spans="1:6" ht="14.4" customHeight="1" x14ac:dyDescent="0.3">
      <c r="A60" s="676" t="s">
        <v>3623</v>
      </c>
      <c r="B60" s="653"/>
      <c r="C60" s="666">
        <v>0</v>
      </c>
      <c r="D60" s="653">
        <v>568.83999999999992</v>
      </c>
      <c r="E60" s="666">
        <v>1</v>
      </c>
      <c r="F60" s="654">
        <v>568.83999999999992</v>
      </c>
    </row>
    <row r="61" spans="1:6" ht="14.4" customHeight="1" x14ac:dyDescent="0.3">
      <c r="A61" s="676" t="s">
        <v>3624</v>
      </c>
      <c r="B61" s="653"/>
      <c r="C61" s="666">
        <v>0</v>
      </c>
      <c r="D61" s="653">
        <v>864.45082539531552</v>
      </c>
      <c r="E61" s="666">
        <v>1</v>
      </c>
      <c r="F61" s="654">
        <v>864.45082539531552</v>
      </c>
    </row>
    <row r="62" spans="1:6" ht="14.4" customHeight="1" x14ac:dyDescent="0.3">
      <c r="A62" s="676" t="s">
        <v>3625</v>
      </c>
      <c r="B62" s="653"/>
      <c r="C62" s="666">
        <v>0</v>
      </c>
      <c r="D62" s="653">
        <v>31254.34</v>
      </c>
      <c r="E62" s="666">
        <v>1</v>
      </c>
      <c r="F62" s="654">
        <v>31254.34</v>
      </c>
    </row>
    <row r="63" spans="1:6" ht="14.4" customHeight="1" x14ac:dyDescent="0.3">
      <c r="A63" s="676" t="s">
        <v>3626</v>
      </c>
      <c r="B63" s="653"/>
      <c r="C63" s="666">
        <v>0</v>
      </c>
      <c r="D63" s="653">
        <v>575.31923410929676</v>
      </c>
      <c r="E63" s="666">
        <v>1</v>
      </c>
      <c r="F63" s="654">
        <v>575.31923410929676</v>
      </c>
    </row>
    <row r="64" spans="1:6" ht="14.4" customHeight="1" x14ac:dyDescent="0.3">
      <c r="A64" s="676" t="s">
        <v>3627</v>
      </c>
      <c r="B64" s="653"/>
      <c r="C64" s="666">
        <v>0</v>
      </c>
      <c r="D64" s="653">
        <v>371.88968869570613</v>
      </c>
      <c r="E64" s="666">
        <v>1</v>
      </c>
      <c r="F64" s="654">
        <v>371.88968869570613</v>
      </c>
    </row>
    <row r="65" spans="1:6" ht="14.4" customHeight="1" x14ac:dyDescent="0.3">
      <c r="A65" s="676" t="s">
        <v>3628</v>
      </c>
      <c r="B65" s="653"/>
      <c r="C65" s="666">
        <v>0</v>
      </c>
      <c r="D65" s="653">
        <v>1658.4051237036704</v>
      </c>
      <c r="E65" s="666">
        <v>1</v>
      </c>
      <c r="F65" s="654">
        <v>1658.4051237036704</v>
      </c>
    </row>
    <row r="66" spans="1:6" ht="14.4" customHeight="1" x14ac:dyDescent="0.3">
      <c r="A66" s="676" t="s">
        <v>3629</v>
      </c>
      <c r="B66" s="653"/>
      <c r="C66" s="666">
        <v>0</v>
      </c>
      <c r="D66" s="653">
        <v>202198.29563161189</v>
      </c>
      <c r="E66" s="666">
        <v>1</v>
      </c>
      <c r="F66" s="654">
        <v>202198.29563161189</v>
      </c>
    </row>
    <row r="67" spans="1:6" ht="14.4" customHeight="1" x14ac:dyDescent="0.3">
      <c r="A67" s="676" t="s">
        <v>3630</v>
      </c>
      <c r="B67" s="653"/>
      <c r="C67" s="666">
        <v>0</v>
      </c>
      <c r="D67" s="653">
        <v>597.15999875210991</v>
      </c>
      <c r="E67" s="666">
        <v>1</v>
      </c>
      <c r="F67" s="654">
        <v>597.15999875210991</v>
      </c>
    </row>
    <row r="68" spans="1:6" ht="14.4" customHeight="1" x14ac:dyDescent="0.3">
      <c r="A68" s="676" t="s">
        <v>3631</v>
      </c>
      <c r="B68" s="653"/>
      <c r="C68" s="666">
        <v>0</v>
      </c>
      <c r="D68" s="653">
        <v>97594.149154475745</v>
      </c>
      <c r="E68" s="666">
        <v>1</v>
      </c>
      <c r="F68" s="654">
        <v>97594.149154475745</v>
      </c>
    </row>
    <row r="69" spans="1:6" ht="14.4" customHeight="1" x14ac:dyDescent="0.3">
      <c r="A69" s="676" t="s">
        <v>3632</v>
      </c>
      <c r="B69" s="653"/>
      <c r="C69" s="666">
        <v>0</v>
      </c>
      <c r="D69" s="653">
        <v>937.59000000000026</v>
      </c>
      <c r="E69" s="666">
        <v>1</v>
      </c>
      <c r="F69" s="654">
        <v>937.59000000000026</v>
      </c>
    </row>
    <row r="70" spans="1:6" ht="14.4" customHeight="1" x14ac:dyDescent="0.3">
      <c r="A70" s="676" t="s">
        <v>3633</v>
      </c>
      <c r="B70" s="653"/>
      <c r="C70" s="666">
        <v>0</v>
      </c>
      <c r="D70" s="653">
        <v>1057.52</v>
      </c>
      <c r="E70" s="666">
        <v>1</v>
      </c>
      <c r="F70" s="654">
        <v>1057.52</v>
      </c>
    </row>
    <row r="71" spans="1:6" ht="14.4" customHeight="1" x14ac:dyDescent="0.3">
      <c r="A71" s="676" t="s">
        <v>3634</v>
      </c>
      <c r="B71" s="653"/>
      <c r="C71" s="666">
        <v>0</v>
      </c>
      <c r="D71" s="653">
        <v>2477.7196351222296</v>
      </c>
      <c r="E71" s="666">
        <v>1</v>
      </c>
      <c r="F71" s="654">
        <v>2477.7196351222296</v>
      </c>
    </row>
    <row r="72" spans="1:6" ht="14.4" customHeight="1" x14ac:dyDescent="0.3">
      <c r="A72" s="676" t="s">
        <v>3635</v>
      </c>
      <c r="B72" s="653"/>
      <c r="C72" s="666">
        <v>0</v>
      </c>
      <c r="D72" s="653">
        <v>8554.4116793059275</v>
      </c>
      <c r="E72" s="666">
        <v>1</v>
      </c>
      <c r="F72" s="654">
        <v>8554.4116793059275</v>
      </c>
    </row>
    <row r="73" spans="1:6" ht="14.4" customHeight="1" x14ac:dyDescent="0.3">
      <c r="A73" s="676" t="s">
        <v>3636</v>
      </c>
      <c r="B73" s="653"/>
      <c r="C73" s="666">
        <v>0</v>
      </c>
      <c r="D73" s="653">
        <v>549.54000000000008</v>
      </c>
      <c r="E73" s="666">
        <v>1</v>
      </c>
      <c r="F73" s="654">
        <v>549.54000000000008</v>
      </c>
    </row>
    <row r="74" spans="1:6" ht="14.4" customHeight="1" x14ac:dyDescent="0.3">
      <c r="A74" s="676" t="s">
        <v>3637</v>
      </c>
      <c r="B74" s="653"/>
      <c r="C74" s="666">
        <v>0</v>
      </c>
      <c r="D74" s="653">
        <v>3517580.5914178188</v>
      </c>
      <c r="E74" s="666">
        <v>1</v>
      </c>
      <c r="F74" s="654">
        <v>3517580.5914178188</v>
      </c>
    </row>
    <row r="75" spans="1:6" ht="14.4" customHeight="1" x14ac:dyDescent="0.3">
      <c r="A75" s="676" t="s">
        <v>3638</v>
      </c>
      <c r="B75" s="653"/>
      <c r="C75" s="666">
        <v>0</v>
      </c>
      <c r="D75" s="653">
        <v>27046.587648663859</v>
      </c>
      <c r="E75" s="666">
        <v>1</v>
      </c>
      <c r="F75" s="654">
        <v>27046.587648663859</v>
      </c>
    </row>
    <row r="76" spans="1:6" ht="14.4" customHeight="1" x14ac:dyDescent="0.3">
      <c r="A76" s="676" t="s">
        <v>3639</v>
      </c>
      <c r="B76" s="653"/>
      <c r="C76" s="666">
        <v>0</v>
      </c>
      <c r="D76" s="653">
        <v>578.95089536942112</v>
      </c>
      <c r="E76" s="666">
        <v>1</v>
      </c>
      <c r="F76" s="654">
        <v>578.95089536942112</v>
      </c>
    </row>
    <row r="77" spans="1:6" ht="14.4" customHeight="1" x14ac:dyDescent="0.3">
      <c r="A77" s="676" t="s">
        <v>3640</v>
      </c>
      <c r="B77" s="653"/>
      <c r="C77" s="666">
        <v>0</v>
      </c>
      <c r="D77" s="653">
        <v>316.40129978600208</v>
      </c>
      <c r="E77" s="666">
        <v>1</v>
      </c>
      <c r="F77" s="654">
        <v>316.40129978600208</v>
      </c>
    </row>
    <row r="78" spans="1:6" ht="14.4" customHeight="1" x14ac:dyDescent="0.3">
      <c r="A78" s="676" t="s">
        <v>3641</v>
      </c>
      <c r="B78" s="653"/>
      <c r="C78" s="666">
        <v>0</v>
      </c>
      <c r="D78" s="653">
        <v>925.88999999999987</v>
      </c>
      <c r="E78" s="666">
        <v>1</v>
      </c>
      <c r="F78" s="654">
        <v>925.88999999999987</v>
      </c>
    </row>
    <row r="79" spans="1:6" ht="14.4" customHeight="1" x14ac:dyDescent="0.3">
      <c r="A79" s="676" t="s">
        <v>3642</v>
      </c>
      <c r="B79" s="653"/>
      <c r="C79" s="666">
        <v>0</v>
      </c>
      <c r="D79" s="653">
        <v>847.86000000000013</v>
      </c>
      <c r="E79" s="666">
        <v>1</v>
      </c>
      <c r="F79" s="654">
        <v>847.86000000000013</v>
      </c>
    </row>
    <row r="80" spans="1:6" ht="14.4" customHeight="1" x14ac:dyDescent="0.3">
      <c r="A80" s="676" t="s">
        <v>3643</v>
      </c>
      <c r="B80" s="653"/>
      <c r="C80" s="666">
        <v>0</v>
      </c>
      <c r="D80" s="653">
        <v>50658.01</v>
      </c>
      <c r="E80" s="666">
        <v>1</v>
      </c>
      <c r="F80" s="654">
        <v>50658.01</v>
      </c>
    </row>
    <row r="81" spans="1:6" ht="14.4" customHeight="1" x14ac:dyDescent="0.3">
      <c r="A81" s="676" t="s">
        <v>3644</v>
      </c>
      <c r="B81" s="653"/>
      <c r="C81" s="666">
        <v>0</v>
      </c>
      <c r="D81" s="653">
        <v>62962.454067495448</v>
      </c>
      <c r="E81" s="666">
        <v>1</v>
      </c>
      <c r="F81" s="654">
        <v>62962.454067495448</v>
      </c>
    </row>
    <row r="82" spans="1:6" ht="14.4" customHeight="1" x14ac:dyDescent="0.3">
      <c r="A82" s="676" t="s">
        <v>3645</v>
      </c>
      <c r="B82" s="653"/>
      <c r="C82" s="666">
        <v>0</v>
      </c>
      <c r="D82" s="653">
        <v>573.5</v>
      </c>
      <c r="E82" s="666">
        <v>1</v>
      </c>
      <c r="F82" s="654">
        <v>573.5</v>
      </c>
    </row>
    <row r="83" spans="1:6" ht="14.4" customHeight="1" x14ac:dyDescent="0.3">
      <c r="A83" s="676" t="s">
        <v>3646</v>
      </c>
      <c r="B83" s="653"/>
      <c r="C83" s="666">
        <v>0</v>
      </c>
      <c r="D83" s="653">
        <v>2749.5007194661416</v>
      </c>
      <c r="E83" s="666">
        <v>1</v>
      </c>
      <c r="F83" s="654">
        <v>2749.5007194661416</v>
      </c>
    </row>
    <row r="84" spans="1:6" ht="14.4" customHeight="1" x14ac:dyDescent="0.3">
      <c r="A84" s="676" t="s">
        <v>3647</v>
      </c>
      <c r="B84" s="653"/>
      <c r="C84" s="666">
        <v>0</v>
      </c>
      <c r="D84" s="653">
        <v>8201.8369342891892</v>
      </c>
      <c r="E84" s="666">
        <v>1</v>
      </c>
      <c r="F84" s="654">
        <v>8201.8369342891892</v>
      </c>
    </row>
    <row r="85" spans="1:6" ht="14.4" customHeight="1" x14ac:dyDescent="0.3">
      <c r="A85" s="676" t="s">
        <v>3648</v>
      </c>
      <c r="B85" s="653"/>
      <c r="C85" s="666">
        <v>0</v>
      </c>
      <c r="D85" s="653">
        <v>267.58067444106405</v>
      </c>
      <c r="E85" s="666">
        <v>1</v>
      </c>
      <c r="F85" s="654">
        <v>267.58067444106405</v>
      </c>
    </row>
    <row r="86" spans="1:6" ht="14.4" customHeight="1" x14ac:dyDescent="0.3">
      <c r="A86" s="676" t="s">
        <v>3649</v>
      </c>
      <c r="B86" s="653"/>
      <c r="C86" s="666">
        <v>0</v>
      </c>
      <c r="D86" s="653">
        <v>2951.915330635783</v>
      </c>
      <c r="E86" s="666">
        <v>1</v>
      </c>
      <c r="F86" s="654">
        <v>2951.915330635783</v>
      </c>
    </row>
    <row r="87" spans="1:6" ht="14.4" customHeight="1" x14ac:dyDescent="0.3">
      <c r="A87" s="676" t="s">
        <v>3650</v>
      </c>
      <c r="B87" s="653"/>
      <c r="C87" s="666">
        <v>0</v>
      </c>
      <c r="D87" s="653">
        <v>1189.67</v>
      </c>
      <c r="E87" s="666">
        <v>1</v>
      </c>
      <c r="F87" s="654">
        <v>1189.67</v>
      </c>
    </row>
    <row r="88" spans="1:6" ht="14.4" customHeight="1" x14ac:dyDescent="0.3">
      <c r="A88" s="676" t="s">
        <v>3651</v>
      </c>
      <c r="B88" s="653"/>
      <c r="C88" s="666">
        <v>0</v>
      </c>
      <c r="D88" s="653">
        <v>14943.462308121243</v>
      </c>
      <c r="E88" s="666">
        <v>1</v>
      </c>
      <c r="F88" s="654">
        <v>14943.462308121243</v>
      </c>
    </row>
    <row r="89" spans="1:6" ht="14.4" customHeight="1" x14ac:dyDescent="0.3">
      <c r="A89" s="676" t="s">
        <v>3652</v>
      </c>
      <c r="B89" s="653"/>
      <c r="C89" s="666">
        <v>0</v>
      </c>
      <c r="D89" s="653">
        <v>68060.303239645495</v>
      </c>
      <c r="E89" s="666">
        <v>1</v>
      </c>
      <c r="F89" s="654">
        <v>68060.303239645495</v>
      </c>
    </row>
    <row r="90" spans="1:6" ht="14.4" customHeight="1" x14ac:dyDescent="0.3">
      <c r="A90" s="676" t="s">
        <v>3653</v>
      </c>
      <c r="B90" s="653"/>
      <c r="C90" s="666">
        <v>0</v>
      </c>
      <c r="D90" s="653">
        <v>6673.7098985762159</v>
      </c>
      <c r="E90" s="666">
        <v>1</v>
      </c>
      <c r="F90" s="654">
        <v>6673.7098985762159</v>
      </c>
    </row>
    <row r="91" spans="1:6" ht="14.4" customHeight="1" x14ac:dyDescent="0.3">
      <c r="A91" s="676" t="s">
        <v>3654</v>
      </c>
      <c r="B91" s="653"/>
      <c r="C91" s="666">
        <v>0</v>
      </c>
      <c r="D91" s="653">
        <v>232.27999999999992</v>
      </c>
      <c r="E91" s="666">
        <v>1</v>
      </c>
      <c r="F91" s="654">
        <v>232.27999999999992</v>
      </c>
    </row>
    <row r="92" spans="1:6" ht="14.4" customHeight="1" x14ac:dyDescent="0.3">
      <c r="A92" s="676" t="s">
        <v>3655</v>
      </c>
      <c r="B92" s="653"/>
      <c r="C92" s="666">
        <v>0</v>
      </c>
      <c r="D92" s="653">
        <v>1158.9795947962195</v>
      </c>
      <c r="E92" s="666">
        <v>1</v>
      </c>
      <c r="F92" s="654">
        <v>1158.9795947962195</v>
      </c>
    </row>
    <row r="93" spans="1:6" ht="14.4" customHeight="1" x14ac:dyDescent="0.3">
      <c r="A93" s="676" t="s">
        <v>3656</v>
      </c>
      <c r="B93" s="653"/>
      <c r="C93" s="666">
        <v>0</v>
      </c>
      <c r="D93" s="653">
        <v>788.19962756958171</v>
      </c>
      <c r="E93" s="666">
        <v>1</v>
      </c>
      <c r="F93" s="654">
        <v>788.19962756958171</v>
      </c>
    </row>
    <row r="94" spans="1:6" ht="14.4" customHeight="1" x14ac:dyDescent="0.3">
      <c r="A94" s="676" t="s">
        <v>3657</v>
      </c>
      <c r="B94" s="653"/>
      <c r="C94" s="666">
        <v>0</v>
      </c>
      <c r="D94" s="653">
        <v>798.30000000000007</v>
      </c>
      <c r="E94" s="666">
        <v>1</v>
      </c>
      <c r="F94" s="654">
        <v>798.30000000000007</v>
      </c>
    </row>
    <row r="95" spans="1:6" ht="14.4" customHeight="1" x14ac:dyDescent="0.3">
      <c r="A95" s="676" t="s">
        <v>3658</v>
      </c>
      <c r="B95" s="653"/>
      <c r="C95" s="666">
        <v>0</v>
      </c>
      <c r="D95" s="653">
        <v>111.58</v>
      </c>
      <c r="E95" s="666">
        <v>1</v>
      </c>
      <c r="F95" s="654">
        <v>111.58</v>
      </c>
    </row>
    <row r="96" spans="1:6" ht="14.4" customHeight="1" x14ac:dyDescent="0.3">
      <c r="A96" s="676" t="s">
        <v>3659</v>
      </c>
      <c r="B96" s="653"/>
      <c r="C96" s="666">
        <v>0</v>
      </c>
      <c r="D96" s="653">
        <v>427.74</v>
      </c>
      <c r="E96" s="666">
        <v>1</v>
      </c>
      <c r="F96" s="654">
        <v>427.74</v>
      </c>
    </row>
    <row r="97" spans="1:6" ht="14.4" customHeight="1" x14ac:dyDescent="0.3">
      <c r="A97" s="676" t="s">
        <v>3660</v>
      </c>
      <c r="B97" s="653"/>
      <c r="C97" s="666">
        <v>0</v>
      </c>
      <c r="D97" s="653">
        <v>426.07999999999993</v>
      </c>
      <c r="E97" s="666">
        <v>1</v>
      </c>
      <c r="F97" s="654">
        <v>426.07999999999993</v>
      </c>
    </row>
    <row r="98" spans="1:6" ht="14.4" customHeight="1" x14ac:dyDescent="0.3">
      <c r="A98" s="676" t="s">
        <v>3661</v>
      </c>
      <c r="B98" s="653"/>
      <c r="C98" s="666">
        <v>0</v>
      </c>
      <c r="D98" s="653">
        <v>3401.9985064616549</v>
      </c>
      <c r="E98" s="666">
        <v>1</v>
      </c>
      <c r="F98" s="654">
        <v>3401.9985064616549</v>
      </c>
    </row>
    <row r="99" spans="1:6" ht="14.4" customHeight="1" x14ac:dyDescent="0.3">
      <c r="A99" s="676" t="s">
        <v>3662</v>
      </c>
      <c r="B99" s="653"/>
      <c r="C99" s="666">
        <v>0</v>
      </c>
      <c r="D99" s="653">
        <v>7964.2968272662401</v>
      </c>
      <c r="E99" s="666">
        <v>1</v>
      </c>
      <c r="F99" s="654">
        <v>7964.2968272662401</v>
      </c>
    </row>
    <row r="100" spans="1:6" ht="14.4" customHeight="1" x14ac:dyDescent="0.3">
      <c r="A100" s="676" t="s">
        <v>3663</v>
      </c>
      <c r="B100" s="653"/>
      <c r="C100" s="666">
        <v>0</v>
      </c>
      <c r="D100" s="653">
        <v>20478.083157958303</v>
      </c>
      <c r="E100" s="666">
        <v>1</v>
      </c>
      <c r="F100" s="654">
        <v>20478.083157958303</v>
      </c>
    </row>
    <row r="101" spans="1:6" ht="14.4" customHeight="1" x14ac:dyDescent="0.3">
      <c r="A101" s="676" t="s">
        <v>3664</v>
      </c>
      <c r="B101" s="653"/>
      <c r="C101" s="666">
        <v>0</v>
      </c>
      <c r="D101" s="653">
        <v>2378.4499739515095</v>
      </c>
      <c r="E101" s="666">
        <v>1</v>
      </c>
      <c r="F101" s="654">
        <v>2378.4499739515095</v>
      </c>
    </row>
    <row r="102" spans="1:6" ht="14.4" customHeight="1" x14ac:dyDescent="0.3">
      <c r="A102" s="676" t="s">
        <v>3665</v>
      </c>
      <c r="B102" s="653"/>
      <c r="C102" s="666">
        <v>0</v>
      </c>
      <c r="D102" s="653">
        <v>732.1099999999999</v>
      </c>
      <c r="E102" s="666">
        <v>1</v>
      </c>
      <c r="F102" s="654">
        <v>732.1099999999999</v>
      </c>
    </row>
    <row r="103" spans="1:6" ht="14.4" customHeight="1" x14ac:dyDescent="0.3">
      <c r="A103" s="676" t="s">
        <v>3666</v>
      </c>
      <c r="B103" s="653"/>
      <c r="C103" s="666">
        <v>0</v>
      </c>
      <c r="D103" s="653">
        <v>305.5</v>
      </c>
      <c r="E103" s="666">
        <v>1</v>
      </c>
      <c r="F103" s="654">
        <v>305.5</v>
      </c>
    </row>
    <row r="104" spans="1:6" ht="14.4" customHeight="1" x14ac:dyDescent="0.3">
      <c r="A104" s="676" t="s">
        <v>3667</v>
      </c>
      <c r="B104" s="653"/>
      <c r="C104" s="666">
        <v>0</v>
      </c>
      <c r="D104" s="653">
        <v>182062.66522154276</v>
      </c>
      <c r="E104" s="666">
        <v>1</v>
      </c>
      <c r="F104" s="654">
        <v>182062.66522154276</v>
      </c>
    </row>
    <row r="105" spans="1:6" ht="14.4" customHeight="1" x14ac:dyDescent="0.3">
      <c r="A105" s="676" t="s">
        <v>3668</v>
      </c>
      <c r="B105" s="653"/>
      <c r="C105" s="666">
        <v>0</v>
      </c>
      <c r="D105" s="653">
        <v>5983.47</v>
      </c>
      <c r="E105" s="666">
        <v>1</v>
      </c>
      <c r="F105" s="654">
        <v>5983.47</v>
      </c>
    </row>
    <row r="106" spans="1:6" ht="14.4" customHeight="1" x14ac:dyDescent="0.3">
      <c r="A106" s="676" t="s">
        <v>3669</v>
      </c>
      <c r="B106" s="653"/>
      <c r="C106" s="666">
        <v>0</v>
      </c>
      <c r="D106" s="653">
        <v>449.84000000000003</v>
      </c>
      <c r="E106" s="666">
        <v>1</v>
      </c>
      <c r="F106" s="654">
        <v>449.84000000000003</v>
      </c>
    </row>
    <row r="107" spans="1:6" ht="14.4" customHeight="1" x14ac:dyDescent="0.3">
      <c r="A107" s="676" t="s">
        <v>3670</v>
      </c>
      <c r="B107" s="653"/>
      <c r="C107" s="666">
        <v>0</v>
      </c>
      <c r="D107" s="653">
        <v>238.25954848229512</v>
      </c>
      <c r="E107" s="666">
        <v>1</v>
      </c>
      <c r="F107" s="654">
        <v>238.25954848229512</v>
      </c>
    </row>
    <row r="108" spans="1:6" ht="14.4" customHeight="1" thickBot="1" x14ac:dyDescent="0.35">
      <c r="A108" s="677" t="s">
        <v>3671</v>
      </c>
      <c r="B108" s="668"/>
      <c r="C108" s="669">
        <v>0</v>
      </c>
      <c r="D108" s="668">
        <v>111.10003588636907</v>
      </c>
      <c r="E108" s="669">
        <v>1</v>
      </c>
      <c r="F108" s="670">
        <v>111.10003588636907</v>
      </c>
    </row>
    <row r="109" spans="1:6" ht="14.4" customHeight="1" thickBot="1" x14ac:dyDescent="0.35">
      <c r="A109" s="671" t="s">
        <v>3</v>
      </c>
      <c r="B109" s="672">
        <v>726336.7235550303</v>
      </c>
      <c r="C109" s="673">
        <v>2.4863730994372876E-2</v>
      </c>
      <c r="D109" s="672">
        <v>28486363.643876303</v>
      </c>
      <c r="E109" s="673">
        <v>0.97513626900562722</v>
      </c>
      <c r="F109" s="674">
        <v>29212700.367431331</v>
      </c>
    </row>
  </sheetData>
  <mergeCells count="3">
    <mergeCell ref="A1:F1"/>
    <mergeCell ref="B3:C3"/>
    <mergeCell ref="D3:E3"/>
  </mergeCells>
  <conditionalFormatting sqref="C5:C1048576">
    <cfRule type="cellIs" dxfId="54" priority="8" stopIfTrue="1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30</vt:i4>
      </vt:variant>
      <vt:variant>
        <vt:lpstr>Pojmenované oblasti</vt:lpstr>
      </vt:variant>
      <vt:variant>
        <vt:i4>3</vt:i4>
      </vt:variant>
    </vt:vector>
  </HeadingPairs>
  <TitlesOfParts>
    <vt:vector size="33" baseType="lpstr">
      <vt:lpstr>Obsah</vt:lpstr>
      <vt:lpstr>Motivace</vt:lpstr>
      <vt:lpstr>HI</vt:lpstr>
      <vt:lpstr>HI Graf</vt:lpstr>
      <vt:lpstr>Man Tab</vt:lpstr>
      <vt:lpstr>HV</vt:lpstr>
      <vt:lpstr>Léky Žádanky</vt:lpstr>
      <vt:lpstr>LŽ Detail</vt:lpstr>
      <vt:lpstr>LŽ PL</vt:lpstr>
      <vt:lpstr>LŽ PL Detail</vt:lpstr>
      <vt:lpstr>LŽ Statim</vt:lpstr>
      <vt:lpstr>Léky Recepty</vt:lpstr>
      <vt:lpstr>LRp Lékaři</vt:lpstr>
      <vt:lpstr>LRp Detail</vt:lpstr>
      <vt:lpstr>LRp PL</vt:lpstr>
      <vt:lpstr>LRp PL Detail</vt:lpstr>
      <vt:lpstr>Materiál Žádanky</vt:lpstr>
      <vt:lpstr>MŽ Detail</vt:lpstr>
      <vt:lpstr>Osobní náklady</vt:lpstr>
      <vt:lpstr>ON Data</vt:lpstr>
      <vt:lpstr>ZV Vykáz.-A</vt:lpstr>
      <vt:lpstr>ZV Vykáz.-A Detail</vt:lpstr>
      <vt:lpstr>ZV Vykáz.-H</vt:lpstr>
      <vt:lpstr>ZV Vykáz.-H Detail</vt:lpstr>
      <vt:lpstr>CaseMix</vt:lpstr>
      <vt:lpstr>ALOS</vt:lpstr>
      <vt:lpstr>Total</vt:lpstr>
      <vt:lpstr>ZV Vyžád.</vt:lpstr>
      <vt:lpstr>ZV Vyžád. Detail</vt:lpstr>
      <vt:lpstr>OD TISS</vt:lpstr>
      <vt:lpstr>doměsíce</vt:lpstr>
      <vt:lpstr>ALOS!Oblast_tisku</vt:lpstr>
      <vt:lpstr>CaseMix!Oblast_tisku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62361</dc:creator>
  <cp:lastModifiedBy>62361</cp:lastModifiedBy>
  <cp:lastPrinted>2014-06-27T07:52:51Z</cp:lastPrinted>
  <dcterms:created xsi:type="dcterms:W3CDTF">2013-04-17T20:15:29Z</dcterms:created>
  <dcterms:modified xsi:type="dcterms:W3CDTF">2014-08-20T09:50:18Z</dcterms:modified>
</cp:coreProperties>
</file>